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3"/>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引出数据_合同数据仓库'!$A$1:$BP$18</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<sst xmlns="http://schemas.openxmlformats.org/spreadsheetml/2006/main" count="17639" uniqueCount="4294">
  <si>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</si>
  <si>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</si>
  <si>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</si>
  <si>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</si>
  <si>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</si>
  <si>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</si>
  <si>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</si>
  <si>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</si>
  <si>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</si>
  <si>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</si>
  <si>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</si>
  <si>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</si>
  <si>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</si>
  <si>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</si>
  <si>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</si>
  <si>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</si>
  <si>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</si>
  <si>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</si>
  <si>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</si>
  <si>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</si>
  <si>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</si>
  <si>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</si>
  <si>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</si>
  <si>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</si>
  <si>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</si>
  <si>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</si>
  <si>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</si>
  <si>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</si>
  <si>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</si>
  <si>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</si>
  <si>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</si>
  <si>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</si>
  <si>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</si>
  <si>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</si>
  <si>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</si>
  <si>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</si>
  <si>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</si>
  <si>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</si>
  <si>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</si>
  <si>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</si>
  <si>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</si>
  <si>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</si>
  <si>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</si>
  <si>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</si>
  <si>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</si>
  <si>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</si>
  <si>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</si>
  <si>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</si>
  <si>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</si>
  <si>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</si>
  <si>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</si>
  <si>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</si>
  <si>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</si>
  <si>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</si>
  <si>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</si>
  <si>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</si>
  <si>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</si>
  <si>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</si>
  <si>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</si>
  <si>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</si>
  <si>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</si>
  <si>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</si>
  <si>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</si>
  <si>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</si>
  <si>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</si>
  <si>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</si>
  <si>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</si>
  <si>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</si>
  <si>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</si>
  <si>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</si>
  <si>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</si>
  <si>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</si>
  <si>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</si>
  <si>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</si>
  <si>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</si>
  <si>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</si>
  <si>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</si>
  <si>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</si>
  <si>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</si>
  <si>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</si>
  <si>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</si>
  <si>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</si>
  <si>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</si>
  <si>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</si>
  <si>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</si>
  <si>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</si>
  <si>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</si>
  <si>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</si>
  <si>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</si>
  <si>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</si>
  <si>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</si>
  <si>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</si>
  <si>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</si>
  <si>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</si>
  <si>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</si>
  <si>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</si>
  <si>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</si>
  <si>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</si>
  <si>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</si>
  <si>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</si>
  <si>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</si>
  <si>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</si>
  <si>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</si>
  <si>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</si>
  <si>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</si>
  <si>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</si>
  <si>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</si>
  <si>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</si>
  <si>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</si>
  <si>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</si>
  <si>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</si>
  <si>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</si>
  <si>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</si>
  <si>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</si>
  <si>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</si>
  <si>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</si>
  <si>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</si>
  <si>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</si>
  <si>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</si>
  <si>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</si>
  <si>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</si>
  <si>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</si>
  <si>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</si>
  <si>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</si>
  <si>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</si>
  <si>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</si>
  <si>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</si>
  <si>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</si>
  <si>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</si>
  <si>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</si>
  <si>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</si>
  <si>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</si>
  <si>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</si>
  <si>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</si>
  <si>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</si>
  <si>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</si>
  <si>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</si>
  <si>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</si>
  <si>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</si>
  <si>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</si>
  <si>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</si>
  <si>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</si>
  <si>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</si>
  <si>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</si>
  <si>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</si>
  <si>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</si>
  <si>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</si>
  <si>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</si>
  <si>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</si>
  <si>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</si>
  <si>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</si>
  <si>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</si>
  <si>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</si>
  <si>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</si>
  <si>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</si>
  <si>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</si>
  <si>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</si>
  <si>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</si>
  <si>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</si>
  <si>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</si>
  <si>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</si>
  <si>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</si>
  <si>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</si>
  <si>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</si>
  <si>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</si>
  <si>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</si>
  <si>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</si>
  <si>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</si>
  <si>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</si>
  <si>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</si>
  <si>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</si>
  <si>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</si>
  <si>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</si>
  <si>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</si>
  <si>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</si>
  <si>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</si>
  <si>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</si>
  <si>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</si>
  <si>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</si>
  <si>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</si>
  <si>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</si>
  <si>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</si>
  <si>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</si>
  <si>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</si>
  <si>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</si>
  <si>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</si>
  <si>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</si>
  <si>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</si>
  <si>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</si>
  <si>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</si>
  <si>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</si>
  <si>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</si>
  <si>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</si>
  <si>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</si>
  <si>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</si>
  <si>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</si>
  <si>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</si>
  <si>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</si>
  <si>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</si>
  <si>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</si>
  <si>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</si>
  <si>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</si>
  <si>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</si>
  <si>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</si>
  <si>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</si>
  <si>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</si>
  <si>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</si>
  <si>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</si>
  <si>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</si>
  <si>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</si>
  <si>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</si>
  <si>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</si>
  <si>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</si>
  <si>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</si>
  <si>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</si>
  <si>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</si>
  <si>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</si>
  <si>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</si>
  <si>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</si>
  <si>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</si>
  <si>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</si>
  <si>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</si>
  <si>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</si>
  <si>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</si>
  <si>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</si>
  <si>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</si>
  <si>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</si>
  <si>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</si>
  <si>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</si>
  <si>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</si>
  <si>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</si>
  <si>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</si>
  <si>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</si>
  <si>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</si>
  <si>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</si>
  <si>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</si>
  <si>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</si>
  <si>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</si>
  <si>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</si>
  <si>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</si>
  <si>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</si>
  <si>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</si>
  <si>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</si>
  <si>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</si>
  <si>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</si>
  <si>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</si>
  <si>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</si>
  <si>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</si>
  <si>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</si>
  <si>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</si>
  <si>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</si>
  <si>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</si>
  <si>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</si>
  <si>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</si>
  <si>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</si>
  <si>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</si>
  <si>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</si>
  <si>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</si>
  <si>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</si>
  <si>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</si>
  <si>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</si>
  <si>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</si>
  <si>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</si>
  <si>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</si>
  <si>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</si>
  <si>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</si>
  <si>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</si>
  <si>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</si>
  <si>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</si>
  <si>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</si>
  <si>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</si>
  <si>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</si>
  <si>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</si>
  <si>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</si>
  <si>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</si>
  <si>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</si>
  <si>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</si>
  <si>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</si>
  <si>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</si>
  <si>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</si>
  <si>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</si>
  <si>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</si>
  <si>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</si>
  <si>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</si>
  <si>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</si>
  <si>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</si>
  <si>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</si>
  <si>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</si>
  <si>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</si>
  <si>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</si>
  <si>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</si>
  <si>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</si>
  <si>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</si>
  <si>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</si>
  <si>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</si>
  <si>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</si>
  <si>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</si>
  <si>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</si>
  <si>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</si>
  <si>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</si>
  <si>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</si>
  <si>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</si>
  <si>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</si>
  <si>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</si>
  <si>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</si>
  <si>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</si>
  <si>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</si>
  <si>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</si>
  <si>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</si>
  <si>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</si>
  <si>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</si>
  <si>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</si>
  <si>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</si>
  <si>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</si>
  <si>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</si>
  <si>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</si>
  <si>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</si>
  <si>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</si>
  <si>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</si>
  <si>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</si>
  <si>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</si>
  <si>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</si>
  <si>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</si>
  <si>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</si>
  <si>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</si>
  <si>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</si>
  <si>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</si>
  <si>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</si>
  <si>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</si>
  <si>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</si>
  <si>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</si>
  <si>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</si>
  <si>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</si>
  <si>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</si>
  <si>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</si>
  <si>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</si>
  <si>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</si>
  <si>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</si>
  <si>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</si>
  <si>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</si>
  <si>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</si>
  <si>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</si>
  <si>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</si>
  <si>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</si>
  <si>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</si>
  <si>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</si>
  <si>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</si>
  <si>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</si>
  <si>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</si>
  <si>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</si>
  <si>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</si>
  <si>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</si>
  <si>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</si>
  <si>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</si>
  <si>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</si>
  <si>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</si>
  <si>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</si>
  <si>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</si>
  <si>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</si>
  <si>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</si>
  <si>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</si>
  <si>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</si>
  <si>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</si>
  <si>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</si>
  <si>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</si>
  <si>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</si>
  <si>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</si>
  <si>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</si>
  <si>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</si>
  <si>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</si>
  <si>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</si>
  <si>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</si>
  <si>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</si>
  <si>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</si>
  <si>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</si>
  <si>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</si>
  <si>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</si>
  <si>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</si>
  <si>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</si>
  <si>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</si>
  <si>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</si>
  <si>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</si>
  <si>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</si>
  <si>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</si>
  <si>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</si>
  <si>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</si>
  <si>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</si>
  <si>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</si>
  <si>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</si>
  <si>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</si>
  <si>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</si>
  <si>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</si>
  <si>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</si>
  <si>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</si>
  <si>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</si>
  <si>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</si>
  <si>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</si>
  <si>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</si>
  <si>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</si>
  <si>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</si>
  <si>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</si>
  <si>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</si>
  <si>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</si>
  <si>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</si>
  <si>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</si>
  <si>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</si>
  <si>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</si>
  <si>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</si>
  <si>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</si>
  <si>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</si>
  <si>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</si>
  <si>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</si>
  <si>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</si>
  <si>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</si>
  <si>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</si>
  <si>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</si>
  <si>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</si>
  <si>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</si>
  <si>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</si>
  <si>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</si>
  <si>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</si>
  <si>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</si>
  <si>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</si>
  <si>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</si>
  <si>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</si>
  <si>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</si>
  <si>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</si>
  <si>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</si>
  <si>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</si>
  <si>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</si>
  <si>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</si>
  <si>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</si>
  <si>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</si>
  <si>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</si>
  <si>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</si>
  <si>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</si>
  <si>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</si>
  <si>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</si>
  <si>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</si>
  <si>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</si>
  <si>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</si>
  <si>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</si>
  <si>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</si>
  <si>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</si>
  <si>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</si>
  <si>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</si>
  <si>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</si>
  <si>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</si>
  <si>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</si>
  <si>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</si>
  <si>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</si>
  <si>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</si>
  <si>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</si>
  <si>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</si>
  <si>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</si>
  <si>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</si>
  <si>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</si>
  <si>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</si>
  <si>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</si>
  <si>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</si>
  <si>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</si>
  <si>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</si>
  <si>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</si>
  <si>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</si>
  <si>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</si>
  <si>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</si>
  <si>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</si>
  <si>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</si>
  <si>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</si>
  <si>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</si>
  <si>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</si>
  <si>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</si>
  <si>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</si>
  <si>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</si>
  <si>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</si>
  <si>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</si>
  <si>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</si>
  <si>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</si>
  <si>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</si>
  <si>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</si>
  <si>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</si>
  <si>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</si>
  <si>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</si>
  <si>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</si>
  <si>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</si>
  <si>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</si>
  <si>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</si>
  <si>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</si>
  <si>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</si>
  <si>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</si>
  <si>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</si>
  <si>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</si>
  <si>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</si>
  <si>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</si>
  <si>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</si>
  <si>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</si>
  <si>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</si>
  <si>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</si>
  <si>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</si>
  <si>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</si>
  <si>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</si>
  <si>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</si>
  <si>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</si>
  <si>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</si>
  <si>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</si>
  <si>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</si>
  <si>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</si>
  <si>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</si>
  <si>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</si>
  <si>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</si>
  <si>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</si>
  <si>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</si>
  <si>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</si>
  <si>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</si>
  <si>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</si>
  <si>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</si>
  <si>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</si>
  <si>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</si>
  <si>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</si>
  <si>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</si>
  <si>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</si>
  <si>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</si>
  <si>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</si>
  <si>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</si>
  <si>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</si>
  <si>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</si>
  <si>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</si>
  <si>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</si>
  <si>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</si>
  <si>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</si>
  <si>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</si>
  <si>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</si>
  <si>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</si>
  <si>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</si>
  <si>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</si>
  <si>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</si>
  <si>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</si>
  <si>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</si>
  <si>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</si>
  <si>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</si>
  <si>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</si>
  <si>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</si>
  <si>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</si>
  <si>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</si>
  <si>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</si>
  <si>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</si>
  <si>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</si>
  <si>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</si>
  <si>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</si>
  <si>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</si>
  <si>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</si>
  <si>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</si>
  <si>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</si>
  <si>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</si>
  <si>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</si>
  <si>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</si>
  <si>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</si>
  <si>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</si>
  <si>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</si>
  <si>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</si>
  <si>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</si>
  <si>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</si>
  <si>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</si>
  <si>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</si>
  <si>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</si>
  <si>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</si>
  <si>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</si>
  <si>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</si>
  <si>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</si>
  <si>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</si>
  <si>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</si>
  <si>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</si>
  <si>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</si>
  <si>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</si>
  <si>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</si>
  <si>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</si>
  <si>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</si>
  <si>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</si>
  <si>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</si>
  <si>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</si>
  <si>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</si>
  <si>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</si>
  <si>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</si>
  <si>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</si>
  <si>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</si>
  <si>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</si>
  <si>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</si>
  <si>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</si>
  <si>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</si>
  <si>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</si>
  <si>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</si>
  <si>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</si>
  <si>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</si>
  <si>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</si>
  <si>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</si>
  <si>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</si>
  <si>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</si>
  <si>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</si>
  <si>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</si>
  <si>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</si>
  <si>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</si>
  <si>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</si>
  <si>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</si>
  <si>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</si>
  <si>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</si>
  <si>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</si>
  <si>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</si>
  <si>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</si>
  <si>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</si>
  <si>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</si>
  <si>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</si>
  <si>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</si>
  <si>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</si>
  <si>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</si>
  <si>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</si>
  <si>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</si>
  <si>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</si>
  <si>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</si>
  <si>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</si>
  <si>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</si>
  <si>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</si>
  <si>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</si>
  <si>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</si>
  <si>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</si>
  <si>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</si>
  <si>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</si>
  <si>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</si>
  <si>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</si>
  <si>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</si>
  <si>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</si>
  <si>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</si>
  <si>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</si>
  <si>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</si>
  <si>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</si>
  <si>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</si>
  <si>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</si>
  <si>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</si>
  <si>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</si>
  <si>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</si>
  <si>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</si>
  <si>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</si>
  <si>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</si>
  <si>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</si>
  <si>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</si>
  <si>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</si>
  <si>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</si>
  <si>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</si>
  <si>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</si>
  <si>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</si>
  <si>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</si>
  <si>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</si>
  <si>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</si>
  <si>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</si>
  <si>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</si>
  <si>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</si>
  <si>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</si>
  <si>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</si>
  <si>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</si>
  <si>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</si>
  <si>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</si>
  <si>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</si>
  <si>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</si>
  <si>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</si>
  <si>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</si>
  <si>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</si>
  <si>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</si>
  <si>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</si>
  <si>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</si>
  <si>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</si>
  <si>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</si>
  <si>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</si>
  <si>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</si>
  <si>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</si>
  <si>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</si>
  <si>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</si>
  <si>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</si>
  <si>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</si>
  <si>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</si>
  <si>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</si>
  <si>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</si>
  <si>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</si>
  <si>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</si>
  <si>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</si>
  <si>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</si>
  <si>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</si>
  <si>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</si>
  <si>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</si>
  <si>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</si>
  <si>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</si>
  <si>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</si>
  <si>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</si>
  <si>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</si>
  <si>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</si>
  <si>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</si>
  <si>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</si>
  <si>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</si>
  <si>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</si>
  <si>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</si>
  <si>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</si>
  <si>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</si>
  <si>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</si>
  <si>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</si>
  <si>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</si>
  <si>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</si>
  <si>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</si>
  <si>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</si>
  <si>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</si>
  <si>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</si>
  <si>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</si>
  <si>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</si>
  <si>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</si>
  <si>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</si>
  <si>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</si>
  <si>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</si>
  <si>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</si>
  <si>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</si>
  <si>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</si>
  <si>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</si>
  <si>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</si>
  <si>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</si>
  <si>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福田小学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</si>
  <si>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</si>
  <si>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</si>
  <si>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</si>
  <si>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</si>
  <si>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</si>
  <si>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</si>
  <si>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</si>
  <si>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</si>
  <si>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</si>
  <si>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</si>
  <si>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</si>
  <si>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</si>
  <si>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</si>
  <si>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</si>
  <si>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</si>
  <si>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</si>
  <si>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</si>
  <si>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</si>
  <si>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</si>
  <si>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</si>
  <si>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</si>
  <si>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</si>
  <si>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</si>
  <si>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</si>
  <si>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</si>
  <si>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</si>
  <si>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</si>
  <si>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</si>
  <si>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</si>
  <si>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</si>
  <si>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</si>
  <si>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</si>
  <si>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</si>
  <si>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</si>
  <si>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</si>
  <si>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</si>
  <si>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</si>
  <si>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</si>
  <si>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</si>
  <si>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</si>
  <si>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</si>
  <si>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</si>
  <si>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</si>
  <si>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</si>
  <si>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</si>
  <si>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</si>
  <si>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</si>
  <si>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</si>
  <si>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</si>
  <si>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</si>
  <si>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</si>
  <si>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</si>
  <si>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</si>
  <si>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</si>
  <si>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</si>
  <si>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</si>
  <si>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</si>
  <si>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</si>
  <si>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</si>
  <si>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</si>
  <si>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</si>
  <si>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</si>
  <si>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</si>
  <si>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</si>
  <si>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</si>
  <si>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</si>
  <si>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</si>
  <si>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</si>
  <si>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</si>
  <si>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</si>
  <si>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</si>
  <si>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</si>
  <si>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</si>
  <si>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</si>
  <si>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</si>
  <si>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</si>
  <si>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</si>
  <si>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</si>
  <si>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</si>
  <si>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</si>
  <si>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</si>
  <si>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</si>
  <si>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</si>
  <si>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</si>
  <si>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</si>
  <si>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</si>
  <si>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</si>
  <si>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</si>
  <si>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</si>
  <si>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</si>
  <si>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</si>
  <si>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</si>
  <si>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</si>
  <si>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</si>
  <si>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</si>
  <si>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</si>
  <si>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</si>
  <si>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</si>
  <si>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</si>
  <si>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</si>
  <si>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</si>
  <si>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</si>
  <si>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</si>
  <si>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</si>
  <si>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</si>
  <si>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</si>
  <si>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</si>
  <si>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</si>
  <si>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</si>
  <si>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</si>
  <si>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</si>
  <si>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</si>
  <si>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</si>
  <si>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</si>
  <si>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</si>
  <si>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</si>
  <si>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</si>
  <si>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</si>
  <si>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</si>
  <si>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</si>
  <si>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</si>
  <si>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</si>
  <si>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</si>
  <si>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</si>
  <si>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</si>
  <si>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</si>
  <si>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</si>
  <si>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</si>
  <si>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</si>
  <si>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</si>
  <si>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</si>
  <si>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</si>
  <si>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</si>
  <si>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</si>
  <si>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</si>
  <si>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</si>
  <si>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</si>
  <si>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</si>
  <si>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</si>
  <si>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</si>
  <si>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</si>
  <si>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</si>
  <si>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</si>
  <si>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</si>
  <si>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</si>
  <si>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</si>
  <si>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</si>
  <si>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</si>
  <si>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</si>
  <si>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</si>
  <si>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</si>
  <si>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</si>
  <si>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</si>
  <si>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</si>
  <si>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</si>
  <si>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</si>
  <si>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</si>
  <si>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</si>
  <si>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</si>
  <si>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</si>
  <si>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</si>
  <si>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</si>
  <si>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</si>
  <si>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</si>
  <si>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</si>
  <si>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</si>
  <si>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</si>
  <si>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</si>
  <si>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</si>
  <si>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</si>
  <si>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</si>
  <si>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</si>
  <si>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</si>
  <si>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</si>
  <si>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</si>
  <si>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</si>
  <si>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</si>
  <si>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</si>
  <si>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</si>
  <si>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</si>
  <si>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</si>
  <si>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</si>
  <si>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</si>
  <si>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</si>
  <si>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</si>
  <si>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</si>
  <si>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</si>
  <si>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</si>
  <si>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</si>
  <si>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</si>
  <si>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</si>
  <si>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</si>
  <si>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</si>
  <si>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</si>
  <si>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</si>
  <si>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</si>
  <si>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</si>
  <si>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</si>
  <si>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</si>
  <si>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</si>
  <si>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</si>
  <si>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</si>
  <si>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</si>
  <si>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</si>
  <si>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</si>
  <si>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</si>
  <si>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</si>
  <si>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</si>
  <si>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</si>
  <si>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</si>
  <si>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</si>
  <si>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</si>
  <si>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</si>
  <si>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</si>
  <si>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</si>
  <si>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</si>
  <si>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</si>
  <si>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</si>
  <si>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</si>
  <si>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</si>
  <si>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</si>
  <si>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</si>
  <si>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</si>
  <si>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</si>
  <si>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</si>
  <si>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</si>
  <si>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</si>
  <si>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</si>
  <si>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</si>
  <si>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</si>
  <si>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</si>
  <si>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</si>
  <si>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</si>
  <si>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</si>
  <si>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</si>
  <si>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</si>
  <si>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</si>
  <si>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</si>
  <si>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</si>
  <si>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</si>
  <si>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</si>
  <si>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</si>
  <si>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</si>
  <si>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</si>
  <si>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</si>
  <si>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</si>
  <si>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</si>
  <si>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</si>
  <si>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</si>
  <si>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</si>
  <si>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</si>
  <si>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</si>
  <si>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</si>
  <si>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</si>
  <si>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</si>
  <si>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</si>
  <si>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</si>
  <si>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</si>
  <si>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</si>
  <si>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</si>
  <si>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</si>
  <si>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</si>
  <si>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</si>
  <si>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</si>
  <si>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</si>
  <si>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</si>
  <si>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</si>
  <si>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</si>
  <si>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</si>
  <si>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</si>
  <si>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</si>
  <si>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</si>
  <si>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</si>
  <si>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</si>
  <si>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</si>
  <si>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</si>
  <si>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</si>
  <si>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</si>
  <si>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</si>
  <si>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</si>
  <si>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</si>
  <si>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</si>
  <si>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</si>
  <si>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</si>
  <si>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</si>
  <si>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</si>
  <si>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</si>
  <si>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</si>
  <si>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</si>
  <si>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</si>
  <si>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</si>
  <si>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</si>
  <si>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</si>
  <si>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</si>
  <si>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</si>
  <si>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</si>
  <si>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</si>
  <si>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</si>
  <si>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</si>
  <si>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</si>
  <si>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</si>
  <si>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</si>
  <si>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</si>
  <si>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</si>
  <si>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</si>
  <si>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</si>
  <si>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</si>
  <si>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</si>
  <si>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</si>
  <si>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</si>
  <si>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</si>
  <si>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</si>
  <si>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</si>
  <si>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</si>
  <si>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</si>
  <si>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</si>
  <si>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</si>
  <si>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</si>
  <si>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</si>
  <si>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</si>
  <si>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</si>
  <si>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</si>
  <si>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</si>
  <si>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</si>
  <si>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</si>
  <si>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</si>
  <si>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</si>
  <si>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</si>
  <si>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</si>
  <si>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</si>
  <si>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</si>
  <si>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</si>
  <si>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</si>
  <si>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</si>
  <si>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</si>
  <si>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</si>
  <si>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</si>
  <si>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</si>
  <si>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</si>
  <si>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</si>
  <si>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</si>
  <si>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</si>
  <si>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</si>
  <si>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</si>
  <si>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</si>
  <si>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</si>
  <si>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</si>
  <si>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</si>
  <si>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</si>
  <si>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</si>
  <si>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</si>
  <si>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</si>
  <si>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</si>
  <si>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</si>
  <si>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</si>
  <si>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</si>
  <si>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</si>
  <si>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</si>
  <si>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</si>
  <si>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</si>
  <si>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</si>
  <si>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</si>
  <si>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</si>
  <si>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</si>
  <si>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</si>
  <si>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</si>
  <si>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</si>
  <si>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</si>
  <si>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</si>
  <si>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</si>
  <si>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</si>
  <si>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</si>
  <si>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</si>
  <si>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</si>
  <si>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</si>
  <si>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</si>
  <si>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</si>
  <si>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</si>
  <si>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</si>
  <si>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</si>
  <si>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</si>
  <si>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</si>
  <si>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</si>
  <si>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</si>
  <si>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</si>
  <si>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</si>
  <si>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</si>
  <si>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</si>
  <si>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</si>
  <si>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</si>
  <si>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</si>
  <si>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</si>
  <si>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</si>
  <si>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</si>
  <si>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</si>
  <si>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</si>
  <si>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</si>
  <si>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</si>
  <si>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</si>
  <si>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</si>
  <si>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</si>
  <si>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</si>
  <si>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</si>
  <si>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</si>
  <si>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</si>
  <si>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</si>
  <si>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</si>
  <si>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</si>
  <si>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</si>
  <si>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</si>
  <si>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</si>
  <si>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</si>
  <si>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</si>
  <si>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</si>
  <si>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</si>
  <si>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</si>
  <si>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</si>
  <si>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</si>
  <si>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</si>
  <si>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</si>
  <si>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</si>
  <si>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</si>
  <si>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</si>
  <si>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</si>
  <si>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</si>
  <si>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</si>
  <si>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</si>
  <si>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</si>
  <si>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</si>
  <si>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</si>
  <si>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</si>
  <si>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</si>
  <si>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</si>
  <si>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</si>
  <si>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</si>
  <si>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</si>
  <si>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</si>
  <si>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</si>
  <si>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</si>
  <si>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</si>
  <si>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</si>
  <si>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</si>
  <si>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</si>
  <si>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</si>
  <si>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</si>
  <si>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</si>
  <si>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</si>
  <si>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</si>
  <si>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</si>
  <si>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</si>
  <si>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</si>
  <si>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</si>
  <si>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</si>
  <si>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</si>
  <si>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</si>
  <si>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</si>
  <si>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</si>
  <si>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</si>
  <si>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</si>
  <si>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</si>
  <si>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</si>
  <si>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</si>
  <si>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</si>
  <si>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</si>
  <si>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</si>
  <si>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</si>
  <si>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</si>
  <si>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</si>
  <si>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</si>
  <si>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</si>
  <si>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</si>
  <si>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</si>
  <si>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</si>
  <si>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</si>
  <si>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</si>
  <si>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</si>
  <si>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</si>
  <si>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</si>
  <si>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</si>
  <si>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</si>
  <si>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</si>
  <si>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</si>
  <si>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</si>
  <si>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</si>
  <si>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</si>
  <si>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</si>
  <si>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</si>
  <si>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</si>
  <si>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</si>
  <si>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</si>
  <si>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</si>
  <si>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</si>
  <si>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</si>
  <si>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</si>
  <si>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</si>
  <si>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</si>
  <si>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</si>
  <si>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</si>
  <si>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</si>
  <si>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</si>
  <si>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</si>
  <si>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</si>
  <si>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</si>
  <si>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</si>
  <si>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</si>
  <si>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</si>
  <si>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</si>
  <si>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</si>
  <si>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</si>
  <si>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</si>
  <si>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</si>
  <si>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</si>
  <si>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</si>
  <si>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</si>
  <si>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</si>
  <si>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</si>
  <si>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</si>
  <si>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</si>
  <si>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</si>
  <si>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</si>
  <si>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</si>
  <si>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</si>
  <si>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</si>
  <si>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</si>
  <si>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</si>
  <si>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</si>
  <si>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</si>
  <si>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</si>
  <si>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</si>
  <si>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</si>
  <si>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</si>
  <si>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</si>
  <si>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</si>
  <si>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</si>
  <si>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</si>
  <si>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</si>
  <si>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</si>
  <si>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</si>
  <si>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</si>
  <si>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</si>
  <si>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</si>
  <si>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</si>
  <si>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</si>
  <si>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</si>
  <si>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</si>
  <si>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</si>
  <si>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</si>
  <si>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</si>
  <si>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</si>
  <si>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</si>
  <si>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</si>
  <si>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</si>
  <si>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</si>
  <si>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</si>
  <si>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</si>
  <si>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</si>
  <si>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</si>
  <si>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</si>
  <si>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</si>
  <si>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</si>
  <si>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</si>
  <si>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</si>
  <si>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</si>
  <si>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</si>
  <si>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</si>
  <si>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</si>
  <si>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</si>
  <si>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</si>
  <si>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</si>
  <si>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</si>
  <si>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</si>
  <si>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</si>
  <si>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</si>
  <si>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</si>
  <si>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</si>
  <si>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</si>
  <si>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</si>
  <si>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</si>
  <si>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</si>
  <si>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</si>
  <si>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</si>
  <si>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</si>
  <si>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</si>
  <si>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</si>
  <si>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</si>
  <si>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</si>
  <si>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</si>
  <si>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</si>
  <si>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</si>
  <si>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</si>
  <si>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</si>
  <si>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</si>
  <si>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</si>
  <si>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</si>
  <si>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</si>
  <si>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</si>
  <si>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</si>
  <si>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</si>
  <si>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</si>
  <si>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</si>
  <si>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</si>
  <si>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</si>
  <si>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</si>
  <si>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</si>
  <si>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</si>
  <si>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</si>
  <si>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</si>
  <si>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</si>
  <si>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</si>
  <si>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</si>
  <si>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</si>
  <si>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</si>
  <si>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</si>
  <si>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</si>
  <si>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</si>
  <si>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</si>
  <si>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</si>
  <si>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</si>
  <si>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</si>
  <si>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</si>
  <si>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</si>
  <si>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</si>
  <si>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</si>
  <si>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</si>
  <si>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</si>
  <si>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</si>
  <si>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</si>
  <si>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</si>
  <si>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</si>
  <si>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</si>
  <si>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</si>
  <si>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</si>
  <si>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</si>
  <si>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</si>
  <si>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</si>
  <si>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</si>
  <si>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</si>
  <si>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</si>
  <si>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</si>
  <si>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</si>
  <si>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</si>
  <si>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</si>
  <si>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</si>
  <si>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</si>
  <si>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</si>
  <si>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</si>
  <si>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</si>
  <si>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</si>
  <si>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</si>
  <si>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</si>
  <si>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</si>
  <si>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</si>
  <si>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</si>
  <si>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</si>
  <si>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</si>
  <si>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</si>
  <si>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</si>
  <si>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</si>
  <si>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</si>
  <si>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</si>
  <si>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</si>
  <si>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</si>
  <si>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</si>
  <si>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</si>
  <si>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</si>
  <si>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</si>
  <si>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</si>
  <si>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</si>
  <si>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</si>
  <si>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</si>
  <si>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</si>
  <si>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</si>
  <si>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</si>
  <si>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</si>
  <si>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</si>
  <si>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</si>
  <si>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</si>
  <si>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</si>
  <si>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</si>
  <si>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</si>
  <si>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</si>
  <si>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</si>
  <si>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</si>
  <si>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</si>
  <si>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</si>
  <si>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</si>
  <si>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</si>
  <si>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</si>
  <si>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</si>
  <si>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</si>
  <si>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</si>
  <si>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</si>
  <si>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</si>
  <si>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</si>
  <si>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</si>
  <si>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</si>
  <si>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</si>
  <si>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</si>
  <si>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</si>
  <si>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</si>
  <si>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</si>
  <si>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</si>
  <si>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</si>
  <si>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</si>
  <si>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</si>
  <si>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</si>
  <si>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</si>
  <si>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</si>
  <si>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</si>
  <si>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</si>
  <si>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</si>
  <si>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</si>
  <si>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</si>
  <si>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</si>
  <si>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</si>
  <si>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</si>
  <si>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</si>
  <si>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</si>
  <si>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</si>
  <si>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</si>
  <si>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</si>
  <si>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</si>
  <si>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</si>
  <si>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</si>
  <si>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</si>
  <si>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</si>
  <si>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</si>
  <si>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</si>
  <si>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</si>
  <si>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</si>
  <si>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</si>
  <si>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</si>
  <si>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</si>
  <si>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</si>
  <si>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</si>
  <si>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</si>
  <si>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</si>
  <si>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</si>
  <si>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</si>
  <si>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</si>
  <si>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</si>
  <si>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</si>
  <si>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</si>
  <si>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</si>
  <si>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</si>
  <si>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</si>
  <si>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</si>
  <si>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</si>
  <si>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</si>
  <si>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</si>
  <si>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</si>
  <si>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</si>
  <si>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</si>
  <si>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</si>
  <si>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</si>
  <si>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</si>
  <si>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</si>
  <si>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</si>
  <si>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</si>
  <si>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</si>
  <si>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</si>
  <si>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</si>
  <si>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</si>
  <si>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</si>
  <si>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</si>
  <si>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</si>
  <si>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</si>
  <si>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</si>
  <si>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</si>
  <si>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</si>
  <si>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</si>
  <si>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</si>
  <si>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</si>
  <si>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</si>
  <si>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</si>
  <si>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</si>
  <si>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</si>
  <si>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</si>
  <si>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</si>
  <si>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</si>
  <si>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</si>
  <si>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</si>
  <si>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</si>
  <si>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</si>
  <si>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</si>
  <si>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</si>
  <si>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</si>
  <si>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</si>
  <si>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</si>
  <si>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</si>
  <si>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</si>
  <si>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</si>
  <si>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</si>
  <si>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</si>
  <si>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</si>
  <si>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</si>
  <si>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</si>
  <si>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</si>
  <si>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</si>
  <si>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</si>
  <si>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</si>
  <si>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</si>
  <si>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</si>
  <si>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</si>
  <si>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</si>
  <si>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</si>
  <si>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</si>
  <si>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</si>
  <si>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</si>
  <si>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</si>
  <si>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</si>
  <si>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</si>
  <si>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</si>
  <si>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</si>
  <si>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</si>
  <si>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</si>
  <si>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</si>
  <si>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</si>
  <si>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</si>
  <si>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</si>
  <si>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</si>
  <si>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</si>
  <si>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</si>
  <si>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</si>
  <si>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</si>
  <si>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</si>
  <si>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</si>
  <si>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</si>
  <si>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</si>
  <si>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</si>
  <si>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</si>
  <si>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</si>
  <si>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</si>
  <si>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</si>
  <si>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</si>
  <si>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</si>
  <si>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</si>
  <si>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</si>
  <si>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</si>
  <si>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</si>
  <si>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</si>
  <si>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</si>
  <si>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</si>
  <si>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</si>
  <si>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</si>
  <si>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</si>
  <si>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</si>
  <si>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</si>
  <si>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</si>
  <si>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</si>
  <si>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</si>
  <si>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</si>
  <si>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</si>
  <si>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</si>
  <si>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</si>
  <si>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</si>
  <si>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</si>
  <si>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</si>
  <si>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</si>
  <si>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</si>
  <si>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</si>
  <si>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</si>
  <si>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</si>
  <si>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</si>
  <si>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</si>
  <si>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</si>
  <si>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</si>
  <si>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</si>
  <si>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</si>
  <si>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</si>
  <si>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</si>
  <si>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</si>
  <si>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</si>
  <si>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</si>
  <si>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</si>
  <si>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</si>
  <si>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</si>
  <si>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</si>
  <si>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</si>
  <si>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</si>
  <si>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</si>
  <si>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</si>
  <si>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</si>
  <si>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</si>
  <si>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</si>
  <si>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</si>
  <si>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</si>
  <si>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</si>
  <si>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</si>
  <si>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</si>
  <si>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</si>
  <si>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</si>
  <si>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</si>
  <si>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</si>
  <si>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</si>
  <si>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</si>
  <si>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</si>
  <si>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</si>
  <si>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</si>
  <si>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</si>
  <si>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</si>
  <si>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</si>
  <si>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</si>
  <si>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</si>
  <si>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</si>
  <si>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</si>
  <si>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</si>
  <si>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</si>
  <si>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</si>
  <si>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</si>
  <si>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</si>
  <si>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</si>
  <si>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</si>
  <si>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</si>
  <si>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</si>
  <si>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</si>
  <si>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</si>
  <si>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</si>
  <si>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</si>
  <si>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</si>
  <si>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</si>
  <si>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</si>
  <si>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</si>
  <si>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</si>
  <si>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</si>
  <si>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</si>
  <si>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</si>
  <si>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</si>
  <si>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</si>
  <si>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</si>
  <si>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</si>
  <si>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</si>
  <si>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</si>
  <si>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</si>
  <si>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</si>
  <si>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</si>
  <si>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</si>
  <si>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</si>
  <si>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</si>
  <si>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</si>
  <si>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</si>
  <si>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</si>
  <si>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</si>
  <si>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</si>
  <si>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</si>
  <si>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</si>
  <si>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</si>
  <si>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</si>
  <si>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</si>
  <si>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</si>
  <si>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</si>
  <si>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</si>
  <si>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</si>
  <si>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</si>
  <si>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</si>
  <si>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</si>
  <si>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</si>
  <si>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</si>
  <si>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</si>
  <si>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</si>
  <si>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</si>
  <si>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</si>
  <si>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</si>
  <si>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</si>
  <si>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</si>
  <si>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</si>
  <si>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</si>
  <si>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</si>
  <si>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</si>
  <si>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</si>
  <si>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</si>
  <si>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</si>
  <si>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</si>
  <si>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</si>
  <si>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</si>
  <si>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</si>
  <si>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</si>
  <si>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</si>
  <si>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</si>
  <si>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</si>
  <si>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</si>
  <si>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</si>
  <si>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</si>
  <si>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</si>
  <si>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</si>
  <si>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</si>
  <si>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</si>
  <si>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</si>
  <si>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</si>
  <si>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</si>
  <si>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</si>
  <si>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</si>
  <si>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</si>
  <si>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</si>
  <si>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</si>
  <si>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</si>
  <si>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</si>
  <si>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</si>
  <si>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</si>
  <si>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</si>
  <si>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</si>
  <si>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</si>
  <si>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</si>
  <si>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</si>
  <si>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</si>
  <si>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</si>
  <si>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</si>
  <si>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</si>
  <si>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</si>
  <si>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</si>
  <si>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</si>
  <si>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</si>
  <si>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</si>
  <si>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</si>
  <si>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</si>
  <si>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</si>
  <si>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</si>
  <si>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</si>
  <si>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</si>
  <si>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</si>
  <si>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</si>
  <si>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</si>
  <si>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</si>
  <si>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</si>
  <si>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</si>
  <si>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</si>
  <si>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</si>
  <si>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</si>
  <si>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</si>
  <si>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</si>
  <si>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</si>
  <si>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</si>
  <si>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</si>
  <si>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</si>
  <si>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</si>
  <si>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</si>
  <si>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</si>
  <si>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</si>
  <si>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</si>
  <si>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</si>
  <si>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</si>
  <si>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</si>
  <si>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</si>
  <si>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</si>
  <si>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</si>
  <si>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</si>
  <si>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</si>
  <si>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</si>
  <si>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</si>
  <si>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</si>
  <si>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</si>
  <si>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</si>
  <si>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</si>
  <si>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</si>
  <si>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</si>
  <si>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</si>
  <si>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</si>
  <si>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</si>
  <si>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</si>
  <si>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</si>
  <si>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</si>
  <si>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</si>
  <si>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</si>
  <si>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</si>
  <si>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</si>
  <si>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</si>
  <si>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</si>
  <si>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</si>
  <si>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</si>
  <si>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</si>
  <si>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</si>
  <si>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</si>
  <si>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</si>
  <si>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</si>
  <si>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</si>
  <si>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</si>
  <si>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</si>
  <si>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</si>
  <si>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</si>
  <si>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</si>
  <si>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</si>
  <si>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</si>
  <si>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</si>
  <si>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</si>
  <si>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</si>
  <si>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</si>
  <si>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</si>
  <si>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</si>
  <si>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</si>
  <si>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</si>
  <si>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</si>
  <si>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</si>
  <si>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</si>
  <si>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</si>
  <si>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</si>
  <si>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</si>
  <si>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</si>
  <si>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</si>
  <si>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</si>
  <si>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</si>
  <si>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</si>
  <si>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</si>
  <si>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</si>
  <si>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</si>
  <si>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</si>
  <si>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</si>
  <si>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</si>
  <si>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</si>
  <si>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</si>
  <si>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</si>
  <si>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</si>
  <si>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</si>
  <si>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</si>
  <si>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</si>
  <si>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</si>
  <si>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</si>
  <si>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</si>
  <si>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</si>
  <si>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</si>
  <si>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</si>
  <si>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</si>
  <si>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</si>
  <si>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</si>
  <si>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</si>
  <si>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</si>
  <si>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</si>
  <si>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</si>
  <si>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</si>
  <si>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</si>
  <si>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</si>
  <si>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</si>
  <si>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</si>
  <si>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</si>
  <si>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</si>
  <si>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</si>
  <si>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</si>
  <si>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</si>
  <si>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</si>
  <si>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</si>
  <si>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</si>
  <si>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</si>
  <si>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</si>
  <si>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</si>
  <si>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</si>
  <si>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</si>
  <si>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</si>
  <si>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</si>
  <si>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</si>
  <si>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</si>
  <si>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</si>
  <si>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</si>
  <si>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</si>
  <si>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</si>
  <si>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</si>
  <si>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</si>
  <si>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</si>
  <si>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</si>
  <si>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</si>
  <si>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</si>
  <si>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</si>
  <si>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</si>
  <si>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</si>
  <si>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</si>
  <si>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</si>
  <si>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</si>
  <si>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</si>
  <si>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</si>
  <si>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</si>
  <si>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</si>
  <si>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</si>
  <si>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</si>
  <si>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</si>
  <si>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</si>
  <si>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</si>
  <si>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</si>
  <si>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</si>
  <si>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</si>
  <si>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</si>
  <si>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</si>
  <si>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</si>
  <si>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</si>
  <si>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</si>
  <si>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</si>
  <si>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</si>
  <si>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</si>
  <si>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</si>
  <si>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</si>
  <si>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</si>
  <si>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</si>
  <si>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</si>
  <si>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</si>
  <si>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</si>
  <si>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</si>
  <si>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</si>
  <si>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</si>
  <si>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</si>
  <si>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</si>
  <si>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</si>
  <si>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</si>
  <si>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</si>
  <si>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</si>
  <si>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</si>
  <si>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</si>
  <si>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</si>
  <si>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</si>
  <si>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</si>
  <si>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</si>
  <si>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</si>
  <si>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</si>
  <si>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</si>
  <si>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</si>
  <si>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</si>
  <si>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</si>
  <si>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</si>
  <si>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</si>
  <si>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</si>
  <si>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</si>
  <si>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</si>
  <si>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</si>
  <si>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</si>
  <si>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</si>
  <si>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</si>
  <si>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</si>
  <si>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</si>
  <si>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</si>
  <si>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</si>
  <si>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</si>
  <si>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</si>
  <si>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</si>
  <si>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</si>
  <si>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</si>
  <si>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</si>
  <si>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</si>
  <si>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</si>
  <si>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</si>
  <si>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</si>
  <si>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</si>
  <si>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</si>
  <si>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</si>
  <si>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</si>
  <si>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</si>
  <si>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</si>
  <si>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</si>
  <si>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</si>
  <si>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</si>
  <si>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</si>
  <si>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</si>
  <si>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</si>
  <si>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</si>
  <si>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</si>
  <si>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</si>
  <si>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</si>
  <si>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</si>
  <si>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</si>
  <si>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</si>
  <si>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</si>
  <si>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</si>
  <si>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</si>
  <si>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</si>
  <si>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</si>
  <si>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</si>
  <si>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</si>
  <si>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</si>
  <si>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</si>
  <si>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</si>
  <si>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</si>
  <si>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</si>
  <si>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</si>
  <si>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</si>
  <si>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</si>
  <si>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</si>
  <si>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</si>
  <si>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</si>
  <si>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</si>
  <si>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</si>
  <si>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</si>
  <si>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</si>
  <si>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</si>
  <si>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</si>
  <si>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</si>
  <si>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</si>
  <si>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</si>
  <si>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</si>
  <si>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</si>
  <si>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</si>
  <si>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</si>
  <si>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</si>
  <si>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</si>
  <si>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</si>
  <si>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</si>
  <si>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</si>
  <si>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</si>
  <si>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</si>
  <si>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</si>
  <si>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</si>
  <si>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</si>
  <si>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</si>
  <si>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</si>
  <si>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</si>
  <si>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</si>
  <si>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</si>
  <si>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</si>
  <si>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</si>
  <si>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</si>
  <si>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</si>
  <si>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</si>
  <si>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</si>
  <si>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</si>
  <si>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</si>
  <si>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</si>
  <si>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</si>
  <si>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</si>
  <si>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</si>
  <si>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</si>
  <si>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</si>
  <si>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</si>
  <si>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</si>
  <si>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</si>
  <si>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</si>
  <si>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</si>
  <si>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</si>
  <si>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</si>
  <si>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</si>
  <si>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</si>
  <si>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</si>
  <si>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</si>
  <si>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</si>
  <si>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</si>
  <si>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</si>
  <si>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</si>
  <si>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</si>
  <si>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</si>
  <si>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</si>
  <si>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</si>
  <si>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</si>
  <si>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</si>
  <si>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</si>
  <si>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</si>
  <si>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</si>
  <si>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</si>
  <si>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</si>
  <si>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</si>
  <si>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</si>
  <si>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</si>
  <si>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</si>
  <si>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</si>
  <si>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</si>
  <si>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</si>
  <si>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</si>
  <si>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</si>
  <si>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</si>
  <si>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</si>
  <si>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</si>
  <si>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</si>
  <si>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</si>
  <si>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</si>
  <si>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</si>
  <si>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</si>
  <si>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</si>
  <si>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</si>
  <si>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</si>
  <si>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</si>
  <si>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</si>
  <si>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</si>
  <si>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</si>
  <si>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</si>
  <si>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</si>
  <si>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</si>
  <si>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</si>
  <si>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</si>
  <si>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</si>
  <si>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</si>
  <si>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</si>
  <si>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</si>
  <si>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</si>
  <si>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</si>
  <si>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</si>
  <si>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</si>
  <si>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</si>
  <si>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</si>
  <si>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</si>
  <si>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</si>
  <si>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</si>
  <si>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</si>
  <si>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</si>
  <si>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</si>
  <si>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</si>
  <si>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</si>
  <si>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</si>
  <si>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</si>
  <si>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</si>
  <si>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</si>
  <si>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</si>
  <si>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</si>
  <si>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</si>
  <si>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</si>
  <si>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</si>
  <si>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</si>
  <si>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</si>
  <si>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</si>
  <si>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</si>
  <si>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</si>
  <si>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</si>
  <si>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</si>
  <si>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</si>
  <si>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</si>
  <si>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</si>
  <si>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</si>
  <si>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</si>
  <si>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</si>
  <si>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</si>
  <si>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</si>
  <si>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</si>
  <si>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</si>
  <si>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</si>
  <si>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</si>
  <si>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</si>
  <si>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</si>
  <si>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</si>
  <si>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</si>
  <si>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</si>
  <si>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</si>
  <si>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</si>
  <si>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</si>
  <si>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</si>
  <si>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</si>
  <si>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</si>
  <si>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</si>
  <si>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</si>
  <si>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</si>
  <si>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</si>
  <si>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</si>
  <si>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</si>
  <si>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</si>
  <si>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</si>
  <si>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</si>
  <si>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</si>
  <si>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</si>
  <si>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</si>
  <si>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</si>
  <si>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</si>
  <si>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</si>
  <si>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</si>
  <si>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</si>
  <si>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</si>
  <si>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</si>
  <si>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</si>
  <si>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</si>
  <si>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</si>
  <si>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</si>
  <si>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</si>
  <si>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</si>
  <si>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</si>
  <si>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</si>
  <si>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</si>
  <si>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</si>
  <si>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</si>
  <si>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</si>
  <si>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</si>
  <si>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</si>
  <si>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</si>
  <si>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</si>
  <si>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</si>
  <si>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</si>
  <si>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</si>
  <si>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</si>
  <si>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</si>
  <si>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</si>
  <si>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</si>
  <si>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</si>
  <si>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</si>
  <si>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</si>
  <si>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</si>
  <si>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</si>
  <si>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</si>
  <si>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</si>
  <si>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</si>
  <si>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</si>
  <si>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</si>
  <si>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</si>
  <si>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</si>
  <si>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</si>
  <si>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</si>
  <si>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</si>
  <si>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</si>
  <si>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</si>
  <si>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</si>
  <si>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</si>
  <si>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</si>
  <si>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</si>
  <si>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</si>
  <si>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</si>
  <si>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</si>
  <si>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</si>
  <si>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</si>
  <si>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</si>
  <si>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</si>
  <si>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</si>
  <si>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</si>
  <si>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</si>
  <si>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</si>
  <si>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</si>
  <si>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</si>
  <si>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</si>
  <si>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</si>
  <si>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</si>
  <si>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</si>
  <si>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</si>
  <si>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</si>
  <si>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</si>
  <si>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</si>
  <si>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</si>
  <si>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</si>
  <si>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</si>
  <si>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</si>
  <si>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</si>
  <si>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</si>
  <si>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</si>
  <si>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</si>
  <si>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</si>
  <si>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</si>
  <si>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</si>
  <si>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</si>
  <si>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</si>
  <si>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</si>
  <si>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</si>
  <si>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</si>
  <si>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</si>
  <si>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</si>
  <si>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</si>
  <si>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</si>
  <si>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</si>
  <si>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</si>
  <si>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</si>
  <si>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</si>
  <si>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</si>
  <si>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</si>
  <si>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</si>
  <si>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</si>
  <si>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</si>
  <si>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</si>
  <si>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</si>
  <si>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</si>
  <si>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</si>
  <si>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</si>
  <si>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</si>
  <si>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</si>
  <si>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</si>
  <si>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</si>
  <si>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</si>
  <si>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</si>
  <si>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</si>
  <si>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</si>
  <si>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</si>
  <si>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</si>
  <si>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</si>
  <si>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</si>
  <si>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</si>
  <si>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</si>
  <si>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</si>
  <si>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</si>
  <si>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</si>
  <si>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</si>
  <si>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</si>
  <si>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</si>
  <si>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</si>
  <si>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</si>
  <si>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</si>
  <si>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</si>
  <si>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</si>
  <si>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</si>
  <si>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</si>
  <si>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</si>
  <si>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</si>
  <si>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</si>
  <si>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</si>
  <si>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</si>
  <si>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</si>
  <si>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</si>
  <si>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</si>
  <si>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</si>
  <si>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</si>
  <si>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</si>
  <si>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</si>
  <si>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</si>
  <si>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</si>
  <si>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</si>
  <si>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</si>
  <si>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</si>
  <si>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</si>
  <si>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</si>
  <si>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</si>
  <si>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</si>
  <si>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</si>
  <si>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</si>
  <si>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</si>
  <si>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</si>
  <si>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</si>
  <si>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</si>
  <si>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</si>
  <si>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</si>
  <si>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</si>
  <si>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</si>
  <si>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</si>
  <si>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</si>
  <si>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</si>
  <si>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</si>
  <si>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</si>
  <si>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</si>
  <si>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</si>
  <si>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</si>
  <si>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</si>
  <si>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</si>
  <si>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</si>
  <si>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</si>
  <si>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</si>
  <si>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</si>
  <si>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</si>
  <si>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</si>
  <si>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</si>
  <si>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</si>
  <si>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</si>
  <si>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</si>
  <si>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</si>
  <si>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</si>
  <si>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</si>
  <si>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</si>
  <si>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</si>
  <si>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</si>
  <si>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</si>
  <si>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</si>
  <si>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</si>
  <si>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</si>
  <si>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</si>
  <si>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</si>
  <si>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</si>
  <si>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</si>
  <si>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</si>
  <si>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</si>
  <si>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</si>
  <si>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</si>
  <si>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</si>
  <si>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</si>
  <si>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</si>
  <si>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</si>
  <si>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</si>
  <si>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</si>
  <si>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</si>
  <si>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</si>
  <si>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</si>
  <si>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</si>
  <si>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</si>
  <si>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</si>
  <si>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</si>
  <si>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</si>
  <si>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</si>
  <si>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</si>
  <si>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</si>
  <si>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</si>
  <si>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</si>
  <si>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</si>
  <si>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</si>
  <si>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</si>
  <si>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</si>
  <si>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</si>
  <si>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</si>
  <si>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</si>
  <si>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</si>
  <si>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</si>
  <si>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</si>
  <si>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</si>
  <si>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</si>
  <si>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</si>
  <si>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</si>
  <si>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</si>
  <si>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</si>
  <si>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</si>
  <si>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</si>
  <si>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</si>
  <si>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</si>
  <si>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UU000001512</t>
  </si>
  <si>
    <t>车位总数</t>
  </si>
  <si>
    <t>深圳区域公司深圳市福田区福田小学物业管理服务中心</t>
  </si>
  <si>
    <t>建筑面积</t>
  </si>
  <si>
    <t>项目类型</t>
  </si>
  <si>
    <t>正常期</t>
  </si>
  <si>
    <t>项目来源</t>
  </si>
  <si>
    <t>市场拓展-存量项目</t>
  </si>
  <si>
    <t>收费面积</t>
  </si>
  <si>
    <t>项目性质</t>
  </si>
  <si>
    <t>教育科研</t>
  </si>
  <si>
    <t>业务组织</t>
  </si>
  <si>
    <t>定档</t>
  </si>
  <si>
    <t>接管时间</t>
  </si>
  <si>
    <t>2022-12-01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</si>
  <si>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</si>
  <si>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</si>
  <si>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</si>
  <si>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</si>
  <si>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</si>
  <si>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</si>
  <si>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</si>
  <si>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</si>
  <si>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</si>
  <si>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</si>
  <si>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</si>
  <si>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</si>
  <si>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</si>
  <si>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</si>
  <si>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</si>
  <si>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</si>
  <si>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</si>
  <si>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</si>
  <si>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</si>
  <si>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</si>
  <si>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</si>
  <si>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</si>
  <si>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</si>
  <si>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</si>
  <si>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</si>
  <si>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</si>
  <si>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</si>
  <si>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</si>
  <si>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</si>
  <si>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</si>
  <si>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</si>
  <si>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</si>
  <si>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</si>
  <si>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</si>
  <si>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</si>
  <si>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</si>
  <si>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</si>
  <si>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</si>
  <si>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</si>
  <si>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</si>
  <si>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</si>
  <si>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</si>
  <si>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</si>
  <si>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</si>
  <si>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</si>
  <si>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</si>
  <si>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</si>
  <si>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</si>
  <si>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</si>
  <si>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</si>
  <si>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</si>
  <si>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</si>
  <si>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</si>
  <si>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</si>
  <si>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</si>
  <si>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</si>
  <si>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</si>
  <si>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</si>
  <si>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</si>
  <si>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</si>
  <si>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</si>
  <si>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</si>
  <si>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</si>
  <si>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</si>
  <si>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</si>
  <si>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</si>
  <si>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</si>
  <si>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</si>
  <si>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</si>
  <si>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</si>
  <si>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</si>
  <si>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</si>
  <si>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</si>
  <si>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</si>
  <si>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</si>
  <si>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</si>
  <si>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</si>
  <si>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</si>
  <si>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</si>
  <si>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</si>
  <si>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</si>
  <si>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</si>
  <si>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</si>
  <si>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</si>
  <si>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</si>
  <si>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</si>
  <si>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</si>
  <si>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</si>
  <si>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</si>
  <si>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</si>
  <si>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</si>
  <si>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</si>
  <si>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</si>
  <si>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</si>
  <si>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</si>
  <si>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</si>
  <si>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</si>
  <si>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</si>
  <si>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</si>
  <si>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</si>
  <si>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</si>
  <si>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</si>
  <si>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</si>
  <si>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</si>
  <si>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</si>
  <si>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</si>
  <si>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</si>
  <si>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</si>
  <si>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</si>
  <si>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</si>
  <si>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</si>
  <si>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</si>
  <si>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</si>
  <si>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</si>
  <si>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</si>
  <si>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</si>
  <si>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</si>
  <si>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</si>
  <si>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</si>
  <si>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</si>
  <si>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</si>
  <si>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</si>
  <si>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</si>
  <si>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</si>
  <si>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</si>
  <si>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</si>
  <si>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</si>
  <si>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</si>
  <si>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</si>
  <si>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</si>
  <si>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</si>
  <si>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</si>
  <si>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</si>
  <si>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</si>
  <si>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</si>
  <si>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</si>
  <si>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</si>
  <si>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</si>
  <si>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</si>
  <si>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</si>
  <si>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</si>
  <si>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</si>
  <si>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</si>
  <si>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</si>
  <si>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</si>
  <si>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</si>
  <si>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</si>
  <si>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</si>
  <si>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</si>
  <si>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</si>
  <si>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</si>
  <si>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</si>
  <si>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</si>
  <si>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</si>
  <si>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</si>
  <si>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</si>
  <si>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</si>
  <si>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</si>
  <si>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</si>
  <si>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</si>
  <si>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</si>
  <si>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</si>
  <si>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</si>
  <si>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</si>
  <si>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</si>
  <si>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</si>
  <si>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</si>
  <si>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</si>
  <si>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</si>
  <si>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</si>
  <si>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</si>
  <si>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</si>
  <si>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</si>
  <si>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</si>
  <si>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</si>
  <si>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</si>
  <si>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</si>
  <si>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</si>
  <si>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</si>
  <si>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</si>
  <si>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</si>
  <si>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</si>
  <si>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</si>
  <si>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</si>
  <si>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</si>
  <si>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</si>
  <si>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</si>
  <si>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</si>
  <si>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</si>
  <si>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</si>
  <si>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</si>
  <si>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</si>
  <si>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</si>
  <si>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</si>
  <si>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</si>
  <si>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</si>
  <si>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</si>
  <si>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</si>
  <si>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</si>
  <si>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</si>
  <si>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</si>
  <si>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</si>
  <si>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</si>
  <si>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</si>
  <si>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</si>
  <si>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</si>
  <si>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</si>
  <si>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</si>
  <si>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</si>
  <si>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</si>
  <si>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</si>
  <si>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</si>
  <si>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</si>
  <si>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</si>
  <si>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</si>
  <si>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</si>
  <si>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</si>
  <si>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</si>
  <si>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</si>
  <si>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</si>
  <si>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</si>
  <si>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</si>
  <si>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</si>
  <si>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</si>
  <si>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</si>
  <si>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</si>
  <si>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</si>
  <si>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</si>
  <si>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</si>
  <si>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</si>
  <si>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</si>
  <si>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</si>
  <si>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</si>
  <si>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</si>
  <si>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</si>
  <si>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</si>
  <si>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</si>
  <si>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</si>
  <si>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</si>
  <si>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</si>
  <si>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</si>
  <si>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</si>
  <si>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</si>
  <si>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</si>
  <si>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</si>
  <si>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</si>
  <si>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</si>
  <si>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</si>
  <si>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</si>
  <si>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</si>
  <si>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</si>
  <si>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</si>
  <si>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</si>
  <si>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</si>
  <si>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</si>
  <si>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</si>
  <si>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</si>
  <si>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</si>
  <si>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</si>
  <si>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</si>
  <si>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</si>
  <si>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</si>
  <si>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</si>
  <si>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</si>
  <si>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</si>
  <si>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</si>
  <si>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</si>
  <si>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</si>
  <si>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</si>
  <si>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</si>
  <si>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</si>
  <si>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</si>
  <si>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</si>
  <si>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</si>
  <si>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</si>
  <si>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</si>
  <si>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</si>
  <si>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</si>
  <si>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</si>
  <si>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</si>
  <si>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</si>
  <si>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</si>
  <si>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</si>
  <si>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</si>
  <si>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</si>
  <si>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</si>
  <si>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</si>
  <si>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</si>
  <si>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</si>
  <si>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</si>
  <si>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</si>
  <si>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</si>
  <si>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</si>
  <si>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</si>
  <si>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</si>
  <si>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</si>
  <si>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</si>
  <si>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</si>
  <si>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</si>
  <si>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</si>
  <si>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</si>
  <si>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</si>
  <si>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</si>
  <si>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</si>
  <si>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</si>
  <si>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</si>
  <si>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</si>
  <si>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</si>
  <si>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</si>
  <si>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</si>
  <si>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</si>
  <si>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</si>
  <si>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</si>
  <si>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</si>
  <si>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</si>
  <si>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</si>
  <si>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</si>
  <si>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</si>
  <si>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</si>
  <si>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</si>
  <si>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</si>
  <si>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</si>
  <si>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</si>
  <si>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</si>
  <si>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</si>
  <si>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</si>
  <si>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</si>
  <si>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</si>
  <si>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</si>
  <si>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</si>
  <si>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</si>
  <si>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</si>
  <si>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</si>
  <si>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</si>
  <si>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</si>
  <si>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</si>
  <si>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</si>
  <si>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</si>
  <si>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</si>
  <si>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</si>
  <si>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</si>
  <si>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</si>
  <si>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</si>
  <si>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</si>
  <si>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</si>
  <si>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</si>
  <si>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</si>
  <si>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</si>
  <si>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</si>
  <si>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</si>
  <si>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</si>
  <si>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</si>
  <si>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</si>
  <si>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</si>
  <si>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</si>
  <si>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</si>
  <si>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</si>
  <si>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</si>
  <si>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</si>
  <si>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</si>
  <si>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</si>
  <si>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</si>
  <si>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</si>
  <si>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</si>
  <si>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</si>
  <si>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</si>
  <si>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</si>
  <si>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</si>
  <si>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</si>
  <si>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</si>
  <si>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</si>
  <si>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</si>
  <si>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</si>
  <si>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</si>
  <si>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</si>
  <si>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</si>
  <si>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</si>
  <si>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</si>
  <si>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</si>
  <si>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</si>
  <si>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</si>
  <si>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</si>
  <si>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</si>
  <si>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</si>
  <si>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</si>
  <si>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</si>
  <si>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</si>
  <si>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</si>
  <si>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</si>
  <si>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</si>
  <si>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</si>
  <si>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</si>
  <si>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</si>
  <si>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</si>
  <si>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</si>
  <si>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</si>
  <si>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</si>
  <si>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</si>
  <si>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</si>
  <si>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</si>
  <si>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</si>
  <si>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</si>
  <si>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</si>
  <si>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</si>
  <si>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</si>
  <si>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</si>
  <si>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</si>
  <si>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HJFW-Z-2024-7292</t>
  </si>
  <si>
    <t>HJFW-Z-2024-7224</t>
  </si>
  <si>
    <t>人事外包费-报销单</t>
  </si>
  <si>
    <t>清包</t>
  </si>
  <si>
    <t>半包</t>
  </si>
  <si>
    <t>GCFW-Z-2024-8399</t>
  </si>
  <si>
    <t>GCFW-Z-2025-03106</t>
  </si>
  <si>
    <t>GCFW-Z-2024-9544</t>
  </si>
  <si>
    <t>GCFW-Z-2024-6728</t>
  </si>
  <si>
    <t>HJFW-Z-2025-00908</t>
  </si>
  <si>
    <t>生活垃圾清运外包-报销单</t>
  </si>
  <si>
    <t>HJFW-Z-2024-7339</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</si>
  <si>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</si>
  <si>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</si>
  <si>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</si>
  <si>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</si>
  <si>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</si>
  <si>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</si>
  <si>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</si>
  <si>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</si>
  <si>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</si>
  <si>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</si>
  <si>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</si>
  <si>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</si>
  <si>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</si>
  <si>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</si>
  <si>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</si>
  <si>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</si>
  <si>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</si>
  <si>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</si>
  <si>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</si>
  <si>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</si>
  <si>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</si>
  <si>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17时00分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</si>
  <si>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</si>
  <si>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</si>
  <si>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</si>
  <si>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</si>
  <si>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</si>
  <si>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</si>
  <si>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</si>
  <si>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</si>
  <si>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</si>
  <si>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</si>
  <si>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</si>
  <si>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</si>
  <si>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</si>
  <si>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PO250304000163</t>
  </si>
  <si>
    <t>9010180001</t>
  </si>
  <si>
    <t>其他工程服务</t>
  </si>
  <si>
    <t>服务类/工程服务类/其他工程服务</t>
  </si>
  <si>
    <t>深圳市沙头市政服务有限公司</t>
  </si>
  <si>
    <t>2025-03-04 09:39:13.0</t>
  </si>
  <si>
    <t>U金地智慧服务集团公司/UB深圳区域公司/UBV深圳区域公司深圳非住学校项目组/UBVH深圳区域公司深圳市福田区福田小学物业管理服务中心//</t>
  </si>
  <si>
    <t>3490302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</si>
  <si>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</si>
  <si>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</si>
  <si>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</si>
  <si>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</si>
  <si>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</si>
  <si>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</si>
  <si>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</si>
  <si>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</si>
  <si>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</si>
  <si>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</si>
  <si>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</si>
  <si>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</si>
  <si>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</si>
  <si>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</si>
  <si>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</si>
  <si>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</si>
  <si>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</si>
  <si>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</si>
  <si>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</si>
  <si>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</si>
  <si>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</si>
  <si>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</si>
  <si>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</si>
  <si>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</si>
  <si>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</si>
  <si>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</si>
  <si>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</si>
  <si>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</si>
  <si>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</si>
  <si>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</si>
  <si>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</si>
  <si>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</si>
  <si>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</si>
  <si>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</si>
  <si>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</si>
  <si>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</si>
  <si>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</si>
  <si>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</si>
  <si>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</si>
  <si>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</si>
  <si>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</si>
  <si>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</si>
  <si>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</si>
  <si>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</si>
  <si>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</si>
  <si>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</si>
  <si>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</si>
  <si>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</si>
  <si>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</si>
  <si>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</si>
  <si>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</si>
  <si>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</si>
  <si>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</si>
  <si>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</si>
  <si>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</si>
  <si>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</si>
  <si>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</si>
  <si>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</si>
  <si>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</si>
  <si>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</si>
  <si>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</si>
  <si>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</si>
  <si>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</si>
  <si>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</si>
  <si>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</si>
  <si>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</si>
  <si>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</si>
  <si>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</si>
  <si>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</si>
  <si>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</si>
  <si>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</si>
  <si>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</si>
  <si>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</si>
  <si>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</si>
  <si>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</si>
  <si>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</si>
  <si>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</si>
  <si>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</si>
  <si>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</si>
  <si>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</si>
  <si>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</si>
  <si>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</si>
  <si>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</si>
  <si>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</si>
  <si>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</si>
  <si>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</si>
  <si>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</si>
  <si>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</si>
  <si>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</si>
  <si>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</si>
  <si>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</si>
  <si>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</si>
  <si>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</si>
  <si>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</si>
  <si>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</si>
  <si>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</si>
  <si>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</si>
  <si>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</si>
  <si>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</si>
  <si>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</si>
  <si>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</si>
  <si>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</si>
  <si>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</si>
  <si>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</si>
  <si>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</si>
  <si>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</si>
  <si>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</si>
  <si>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</si>
  <si>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</si>
  <si>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</si>
  <si>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</si>
  <si>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</si>
  <si>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</si>
  <si>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</si>
  <si>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</si>
  <si>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</si>
  <si>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</si>
  <si>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</si>
  <si>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</si>
  <si>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</si>
  <si>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</si>
  <si>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</si>
  <si>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</si>
  <si>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</si>
  <si>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</si>
  <si>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</si>
  <si>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</si>
  <si>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</si>
  <si>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</si>
  <si>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</si>
  <si>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</si>
  <si>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</si>
  <si>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</si>
  <si>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</si>
  <si>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</si>
  <si>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</si>
  <si>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2209407567963113472</t>
  </si>
  <si>
    <t>审核通过</t>
  </si>
  <si>
    <t>福田小学消防维保合同评审及盖章</t>
  </si>
  <si>
    <t>2025-12-31</t>
  </si>
  <si>
    <t>主合同</t>
  </si>
  <si>
    <t>线下签署（智能+物理）</t>
  </si>
  <si>
    <t>001</t>
  </si>
  <si>
    <t>银行转账</t>
  </si>
  <si>
    <t>CNY</t>
  </si>
  <si>
    <t>人民币</t>
  </si>
  <si>
    <t/>
  </si>
  <si>
    <t>增值税专用发票</t>
  </si>
  <si>
    <t>U1015000229</t>
  </si>
  <si>
    <t>深圳区域公司</t>
  </si>
  <si>
    <t>2025-01-01</t>
  </si>
  <si>
    <t>11501025</t>
  </si>
  <si>
    <t>王学思</t>
  </si>
  <si>
    <t>V1.0</t>
  </si>
  <si>
    <t>80033039</t>
  </si>
  <si>
    <t>梁思明</t>
  </si>
  <si>
    <t>正常</t>
  </si>
  <si>
    <t>待履约</t>
  </si>
  <si>
    <t>已签章</t>
  </si>
  <si>
    <t>已归档</t>
  </si>
  <si>
    <t>JD-YWLX-061</t>
  </si>
  <si>
    <t>工程服务类</t>
  </si>
  <si>
    <t>2209407533141984256</t>
  </si>
  <si>
    <t>SealSign-20250507-0036</t>
  </si>
  <si>
    <t>新签</t>
  </si>
  <si>
    <t>关于深圳区域公司深圳非住学校项目组福田小学项目消防维保服务 需求，项目结算主体深圳市金地物业管理有限公司为一般纳税人，经校方推荐与消防维保单位的协商，双方达成合作意向，合同期限1年，自2025年01月01日起至2025年12月31日止，合同金额不变，合同总金额为12000元（大写：壹万贰仟元整）。现申请对消防维保合同进行定标，妥否，请领导审批</t>
  </si>
  <si>
    <t>2025-05-19 16:28:59:601</t>
  </si>
  <si>
    <t>2025-05-07 09:35:18:617</t>
  </si>
  <si>
    <t>2025-05-23 14:53:49:291</t>
  </si>
  <si>
    <t>eipuser</t>
  </si>
  <si>
    <t>EIP接口用户</t>
  </si>
  <si>
    <t>2209405992381279232</t>
  </si>
  <si>
    <t>fxyz_engineeringservice</t>
  </si>
  <si>
    <t>2209407567963114496</t>
  </si>
  <si>
    <t>132</t>
  </si>
  <si>
    <t>深圳市金地物业管理有限公司</t>
  </si>
  <si>
    <t>2209407567963114497</t>
  </si>
  <si>
    <t>430336</t>
  </si>
  <si>
    <t>深圳尚华建筑安全技术有限公司</t>
  </si>
  <si>
    <t>2168829366505623552</t>
  </si>
  <si>
    <t>四害消杀合同</t>
  </si>
  <si>
    <t>2025-11-30</t>
  </si>
  <si>
    <t>2024-11-01</t>
  </si>
  <si>
    <t>JD-YWLX-051</t>
  </si>
  <si>
    <t>四害消杀</t>
  </si>
  <si>
    <t>环境服务类</t>
  </si>
  <si>
    <t>2168829344208668672</t>
  </si>
  <si>
    <t>SealSign-20250312-0037</t>
  </si>
  <si>
    <t>关于深圳区域公司深圳非住学校项目组福田小学项目四害消杀需求，项目结算主体深圳市金地物业管理有限公司为一般纳税人，供应商为：深圳市火点燃科技有限公司；每月消杀服务费含税价为人民币1200元，合同为13个月，合同费用金额含税价人民币为15600元；合同期限2024年11月1日至2025年11月30日； 本项目采购服务应甲方要求选定符合资质的供应商深圳市火点燃科技有限公司，详见附件。 妥否？请领导批示</t>
  </si>
  <si>
    <t>2025-04-16 22:52:18:414</t>
  </si>
  <si>
    <t>2025-03-12 09:49:25:929</t>
  </si>
  <si>
    <t>2025-04-30 09:30:53:821</t>
  </si>
  <si>
    <t>2168825659294483456</t>
  </si>
  <si>
    <t>fxyz_environmentalservice</t>
  </si>
  <si>
    <t>2168829366505624576</t>
  </si>
  <si>
    <t>2168829366505624577</t>
  </si>
  <si>
    <t>420691</t>
  </si>
  <si>
    <t>深圳市火点燃科技有限公司</t>
  </si>
  <si>
    <t>2074123727301263360</t>
  </si>
  <si>
    <t>福田小学垃圾清运合同评审及盖章</t>
  </si>
  <si>
    <t>20006393</t>
  </si>
  <si>
    <t>罗志雄</t>
  </si>
  <si>
    <t>履约中</t>
  </si>
  <si>
    <t>JD-YWLX-055</t>
  </si>
  <si>
    <t>生活垃圾清运</t>
  </si>
  <si>
    <t>2074123695181361152</t>
  </si>
  <si>
    <t>SealSign-20241101-0207</t>
  </si>
  <si>
    <t>关于深圳城市公司福田小学物业管理服务中心垃圾清运采购品类需求，项目结算主体深圳市金地物业管理有限公司为一般纳税人，非住类项目， 比价规则按照未含税总价最低者中标执行，有效报价供应商3家，经比价后拟定未含税总价最低的供应商深圳市小苹果清洁服务有限公司中标，定标未含税单价443.39元/桶，价格符合集团指导价内，税率6%，定标数量3桶，定标未含税总金额17292.45元。</t>
  </si>
  <si>
    <t>ID-000028</t>
  </si>
  <si>
    <t>杨振华</t>
  </si>
  <si>
    <t>2024-11-05 14:10:19:472</t>
  </si>
  <si>
    <t>2024-11-01 17:47:54:740</t>
  </si>
  <si>
    <t>2025-04-15 01:58:14:078</t>
  </si>
  <si>
    <t>2074120865326357504</t>
  </si>
  <si>
    <t>2074123727301264384</t>
  </si>
  <si>
    <t>2074123727301264385</t>
  </si>
  <si>
    <t>42104</t>
  </si>
  <si>
    <t>深圳市小苹果清洁服务有限公司</t>
  </si>
  <si>
    <t>2072647176634249216</t>
  </si>
  <si>
    <t>福田小学保洁合同评审及盖章申请</t>
  </si>
  <si>
    <t>80022966</t>
  </si>
  <si>
    <t>方新</t>
  </si>
  <si>
    <t>V2.0</t>
  </si>
  <si>
    <t>已变更</t>
  </si>
  <si>
    <t>JD-YWLX-048</t>
  </si>
  <si>
    <t>保洁外包</t>
  </si>
  <si>
    <t>2072647143960610816</t>
  </si>
  <si>
    <t>SealSign-20241030-0214</t>
  </si>
  <si>
    <t xml:space="preserve">福田小学保洁外包服务，甲方建议与深圳市白莲和环境产业有限公司续签合同，4479元/月/人，6人，合作期限：2024.11.1-2025.11.30共13个月（外包合同与我司和甲方签订的合同时间对齐），总金额349362元，相比上期合同金额成本节省0元（上期合同为集采招标单价4479元/月/人，6人，12个月，保洁总金额322488元）请领导审批！
</t>
  </si>
  <si>
    <t>2024-11-01 17:32:34:305</t>
  </si>
  <si>
    <t>2024-10-30 16:51:15:779</t>
  </si>
  <si>
    <t>2025-04-15 01:58:09:652</t>
  </si>
  <si>
    <t>2072642801538959360</t>
  </si>
  <si>
    <t>2072647176634294272</t>
  </si>
  <si>
    <t>2072647176634294273</t>
  </si>
  <si>
    <t>WYCSR-202212-888</t>
  </si>
  <si>
    <t>深圳市白莲和环境产业有限公司</t>
  </si>
  <si>
    <t>2072586564411603968</t>
  </si>
  <si>
    <t>福田小学电梯合同评审及盖章申请</t>
  </si>
  <si>
    <t>JD-YWLX-060</t>
  </si>
  <si>
    <t>电梯维保/施工</t>
  </si>
  <si>
    <t>2072586539010941952</t>
  </si>
  <si>
    <t>SealSign-20241030-0146</t>
  </si>
  <si>
    <t>关于深圳城市公司福田小学项目电梯维保采购品类需求，项目结算主体深圳市金地物业管理有限公司为一般纳税人，非住类项目， 比价规则按照含税总价最低者中标执行，有效报价供应商3家，经比价后拟定含税总价最低的供应商广州奥的斯电梯有限公司深圳分公司中标，定标含税单价480元/台/月（半包），价格符合集团指导价内，税率6%，定标数量1台电梯，定标含税总金额6240元。</t>
  </si>
  <si>
    <t>2024-11-01 14:04:42:458</t>
  </si>
  <si>
    <t>2024-10-30 14:51:32:255</t>
  </si>
  <si>
    <t>2025-04-15 02:14:32:133</t>
  </si>
  <si>
    <t>2072582541738527744</t>
  </si>
  <si>
    <t>2072586564411649024</t>
  </si>
  <si>
    <t>2072586564411649025</t>
  </si>
  <si>
    <t>42737</t>
  </si>
  <si>
    <t>广州奥的斯电梯有限公司深圳分公司</t>
  </si>
  <si>
    <t>2072388315994130432</t>
  </si>
  <si>
    <t>HJFW-Z-2024-7238</t>
  </si>
  <si>
    <t>关闭</t>
  </si>
  <si>
    <t>未签章</t>
  </si>
  <si>
    <t>未归档</t>
  </si>
  <si>
    <t>JD-YWLX-050</t>
  </si>
  <si>
    <t>绿化养护</t>
  </si>
  <si>
    <t>2072388293126801408</t>
  </si>
  <si>
    <t>SealSign-20241030-0003</t>
  </si>
  <si>
    <t>2024-10-29 12:14:20:131</t>
  </si>
  <si>
    <t>2025-04-15 01:58:04:582</t>
  </si>
  <si>
    <t>2071778643457093632</t>
  </si>
  <si>
    <t>2072388315994131456</t>
  </si>
  <si>
    <t>2072388315994131457</t>
  </si>
  <si>
    <t>2071766120456536064</t>
  </si>
  <si>
    <t>福田小学绿化合同评审及盖章申请</t>
  </si>
  <si>
    <t>2071766114920040448</t>
  </si>
  <si>
    <t>SealSign-20241029-0095</t>
  </si>
  <si>
    <t>福田小学绿化外包服务，校方发函建议与深圳市白莲和环境产业有限公司续签，4779 元/月/人，1人，合作期限：2024年11月1日-2025年11月30日共13个月（将外包合同日期与我司与甲方的合同日期对齐），总金额62127元，请领导审批！</t>
  </si>
  <si>
    <t>2024-11-01 17:33:54:792</t>
  </si>
  <si>
    <t>2024-10-29 08:44:34:342</t>
  </si>
  <si>
    <t>2025-04-15 01:58:03:271</t>
  </si>
  <si>
    <t>2071673067825808384</t>
  </si>
  <si>
    <t>2071766120456537088</t>
  </si>
  <si>
    <t>2071766120456537089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</si>
  <si>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</si>
  <si>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</si>
  <si>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</si>
  <si>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</si>
  <si>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</si>
  <si>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</si>
  <si>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</si>
  <si>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</si>
  <si>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</si>
  <si>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</si>
  <si>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</si>
  <si>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</si>
  <si>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</si>
  <si>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</si>
  <si>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</si>
  <si>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</si>
  <si>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</si>
  <si>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</si>
  <si>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</si>
  <si>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</si>
  <si>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</si>
  <si>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</si>
  <si>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</si>
  <si>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</si>
  <si>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</si>
  <si>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</si>
  <si>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</si>
  <si>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</si>
  <si>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</si>
  <si>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</si>
  <si>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</si>
  <si>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</si>
  <si>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</si>
  <si>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</si>
  <si>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</si>
  <si>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</si>
  <si>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</si>
  <si>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</si>
  <si>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</si>
  <si>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</si>
  <si>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</si>
  <si>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</si>
  <si>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</si>
  <si>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</si>
  <si>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</si>
  <si>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</si>
  <si>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</si>
  <si>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</si>
  <si>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</si>
  <si>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</si>
  <si>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</si>
  <si>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</si>
  <si>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</si>
  <si>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</si>
  <si>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</si>
  <si>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</si>
  <si>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</si>
  <si>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</si>
  <si>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</si>
  <si>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</si>
  <si>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</si>
  <si>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</si>
  <si>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</si>
  <si>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</si>
  <si>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</si>
  <si>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</si>
  <si>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</si>
  <si>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</si>
  <si>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</si>
  <si>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</si>
  <si>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</si>
  <si>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</si>
  <si>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</si>
  <si>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</si>
  <si>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</si>
  <si>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</si>
  <si>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</si>
  <si>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</si>
  <si>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</si>
  <si>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</si>
  <si>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</si>
  <si>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</si>
  <si>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</si>
  <si>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</si>
  <si>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</si>
  <si>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</si>
  <si>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</si>
  <si>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</si>
  <si>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</si>
  <si>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</si>
  <si>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</si>
  <si>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</si>
  <si>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</si>
  <si>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</si>
  <si>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</si>
  <si>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</si>
  <si>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</si>
  <si>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</si>
  <si>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</si>
  <si>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</si>
  <si>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</si>
  <si>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</si>
  <si>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</si>
  <si>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</si>
  <si>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</si>
  <si>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</si>
  <si>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</si>
  <si>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</si>
  <si>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</si>
  <si>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</si>
  <si>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</si>
  <si>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</si>
  <si>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</si>
  <si>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</si>
  <si>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</si>
  <si>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</si>
  <si>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</si>
  <si>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</si>
  <si>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</si>
  <si>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</si>
  <si>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</si>
  <si>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</si>
  <si>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</si>
  <si>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</si>
  <si>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</si>
  <si>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</si>
  <si>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</si>
  <si>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</si>
  <si>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</si>
  <si>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</si>
  <si>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</si>
  <si>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</si>
  <si>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</si>
  <si>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</si>
  <si>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</si>
  <si>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</si>
  <si>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</si>
  <si>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</si>
  <si>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</si>
  <si>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</si>
  <si>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</si>
  <si>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</si>
  <si>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</si>
  <si>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</si>
  <si>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</si>
  <si>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</si>
  <si>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</si>
  <si>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</si>
  <si>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</si>
  <si>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</si>
  <si>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</si>
  <si>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</si>
  <si>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</si>
  <si>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</si>
  <si>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</si>
  <si>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</si>
  <si>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</si>
  <si>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</si>
  <si>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</si>
  <si>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</si>
  <si>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</si>
  <si>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</si>
  <si>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</si>
  <si>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</si>
  <si>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</si>
  <si>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</si>
  <si>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</si>
  <si>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</si>
  <si>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</si>
  <si>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</si>
  <si>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</si>
  <si>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</si>
  <si>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</si>
  <si>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</si>
  <si>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</si>
  <si>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</si>
  <si>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</si>
  <si>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</si>
  <si>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</si>
  <si>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</si>
  <si>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</si>
  <si>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</si>
  <si>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</si>
  <si>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</si>
  <si>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</si>
  <si>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</si>
  <si>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</si>
  <si>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</si>
  <si>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</si>
  <si>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</si>
  <si>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</si>
  <si>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</si>
  <si>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</si>
  <si>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</si>
  <si>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</si>
  <si>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</si>
  <si>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</si>
  <si>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</si>
  <si>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</si>
  <si>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</si>
  <si>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</si>
  <si>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</si>
  <si>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</si>
  <si>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</si>
  <si>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</si>
  <si>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</si>
  <si>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</si>
  <si>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</si>
  <si>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</si>
  <si>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</si>
  <si>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</si>
  <si>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</si>
  <si>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</si>
  <si>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</si>
  <si>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</si>
  <si>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</si>
  <si>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</si>
  <si>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</si>
  <si>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</si>
  <si>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</si>
  <si>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</si>
  <si>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</si>
  <si>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</si>
  <si>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</si>
  <si>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</si>
  <si>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</si>
  <si>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</si>
  <si>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</si>
  <si>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</si>
  <si>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</si>
  <si>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</si>
  <si>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</si>
  <si>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</si>
  <si>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</si>
  <si>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</si>
  <si>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</si>
  <si>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</si>
  <si>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</si>
  <si>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</si>
  <si>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</si>
  <si>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</si>
  <si>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</si>
  <si>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</si>
  <si>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</si>
  <si>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</si>
  <si>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</si>
  <si>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</si>
  <si>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</si>
  <si>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</si>
  <si>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</si>
  <si>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</si>
  <si>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</si>
  <si>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</si>
  <si>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</si>
  <si>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</si>
  <si>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</si>
  <si>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</si>
  <si>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</si>
  <si>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</si>
  <si>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</si>
  <si>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</si>
  <si>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</si>
  <si>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</si>
  <si>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</si>
  <si>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</si>
  <si>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</si>
  <si>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</si>
  <si>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</si>
  <si>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</si>
  <si>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</si>
  <si>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</si>
  <si>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</si>
  <si>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</si>
  <si>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</si>
  <si>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</si>
  <si>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</si>
  <si>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</si>
  <si>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</si>
  <si>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</si>
  <si>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</si>
  <si>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</si>
  <si>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</si>
  <si>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</si>
  <si>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</si>
  <si>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</si>
  <si>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</si>
  <si>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</si>
  <si>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</si>
  <si>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</si>
  <si>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</si>
  <si>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</si>
  <si>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</si>
  <si>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</si>
  <si>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</si>
  <si>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</si>
  <si>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</si>
  <si>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</si>
  <si>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</si>
  <si>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</si>
  <si>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</si>
  <si>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</si>
  <si>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</si>
  <si>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</si>
  <si>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</si>
  <si>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</si>
  <si>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</si>
  <si>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</si>
  <si>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</si>
  <si>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</si>
  <si>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</si>
  <si>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</si>
  <si>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</si>
  <si>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</si>
  <si>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</si>
  <si>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</si>
  <si>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</si>
  <si>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</si>
  <si>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</si>
  <si>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</si>
  <si>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</si>
  <si>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</si>
  <si>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</si>
  <si>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</si>
  <si>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</si>
  <si>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</si>
  <si>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</si>
  <si>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</si>
  <si>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</si>
  <si>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</si>
  <si>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</si>
  <si>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</si>
  <si>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</si>
  <si>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</si>
  <si>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</si>
  <si>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</si>
  <si>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</si>
  <si>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</si>
  <si>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</si>
  <si>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</si>
  <si>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</si>
  <si>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</si>
  <si>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</si>
  <si>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</si>
  <si>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</si>
  <si>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</si>
  <si>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</si>
  <si>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</si>
  <si>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</si>
  <si>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</si>
  <si>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</si>
  <si>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</si>
  <si>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</si>
  <si>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</si>
  <si>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</si>
  <si>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</si>
  <si>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</si>
  <si>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</si>
  <si>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</si>
  <si>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</si>
  <si>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</si>
  <si>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</si>
  <si>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</si>
  <si>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</si>
  <si>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</si>
  <si>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</si>
  <si>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</si>
  <si>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</si>
  <si>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</si>
  <si>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</si>
  <si>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</si>
  <si>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</si>
  <si>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</si>
  <si>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</si>
  <si>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</si>
  <si>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</si>
  <si>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</si>
  <si>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</si>
  <si>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</si>
  <si>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</si>
  <si>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</si>
  <si>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</si>
  <si>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</si>
  <si>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</si>
  <si>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</si>
  <si>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</si>
  <si>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</si>
  <si>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</si>
  <si>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</si>
  <si>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</si>
  <si>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</si>
  <si>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</si>
  <si>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</si>
  <si>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</si>
  <si>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</si>
  <si>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</si>
  <si>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</si>
  <si>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</si>
  <si>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</si>
  <si>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</si>
  <si>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</si>
  <si>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</si>
  <si>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</si>
  <si>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</si>
  <si>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</si>
  <si>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</si>
  <si>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</si>
  <si>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</si>
  <si>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</si>
  <si>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</si>
  <si>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</si>
  <si>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</si>
  <si>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</si>
  <si>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</si>
  <si>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</si>
  <si>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</si>
  <si>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</si>
  <si>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</si>
  <si>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</si>
  <si>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</si>
  <si>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</si>
  <si>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</si>
  <si>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</si>
  <si>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</si>
  <si>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</si>
  <si>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</si>
  <si>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</si>
  <si>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</si>
  <si>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</si>
  <si>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</si>
  <si>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</si>
  <si>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</si>
  <si>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</si>
  <si>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</si>
  <si>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</si>
  <si>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</si>
  <si>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</si>
  <si>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</si>
  <si>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</si>
  <si>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</si>
  <si>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</si>
  <si>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</si>
  <si>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</si>
  <si>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</si>
  <si>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</si>
  <si>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</si>
  <si>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</si>
  <si>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</si>
  <si>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</si>
  <si>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</si>
  <si>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</si>
  <si>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</si>
  <si>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</si>
  <si>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</si>
  <si>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</si>
  <si>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</si>
  <si>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</si>
  <si>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</si>
  <si>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</si>
  <si>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</si>
  <si>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</si>
  <si>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</si>
  <si>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</si>
  <si>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</si>
  <si>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</si>
  <si>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</si>
  <si>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</si>
  <si>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</si>
  <si>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</si>
  <si>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</si>
  <si>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</si>
  <si>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</si>
  <si>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</si>
  <si>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</si>
  <si>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</si>
  <si>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</si>
  <si>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</si>
  <si>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</si>
  <si>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</si>
  <si>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</si>
  <si>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</si>
  <si>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</si>
  <si>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</si>
  <si>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</si>
  <si>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</si>
  <si>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</si>
  <si>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</si>
  <si>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</si>
  <si>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</si>
  <si>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</si>
  <si>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</si>
  <si>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</si>
  <si>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</si>
  <si>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</si>
  <si>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</si>
  <si>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</si>
  <si>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</si>
  <si>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</si>
  <si>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</si>
  <si>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</si>
  <si>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</si>
  <si>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</si>
  <si>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</si>
  <si>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</si>
  <si>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</si>
  <si>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</si>
  <si>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</si>
  <si>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</si>
  <si>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</si>
  <si>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</si>
  <si>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</si>
  <si>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</si>
  <si>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</si>
  <si>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</si>
  <si>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</si>
  <si>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</si>
  <si>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</si>
  <si>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</si>
  <si>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</si>
  <si>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</si>
  <si>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</si>
  <si>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</si>
  <si>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</si>
  <si>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</si>
  <si>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</si>
  <si>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</si>
  <si>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</si>
  <si>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</si>
  <si>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</si>
  <si>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</si>
  <si>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</si>
  <si>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</si>
  <si>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</si>
  <si>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</si>
  <si>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</si>
  <si>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</si>
  <si>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</si>
  <si>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</si>
  <si>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</si>
  <si>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</si>
  <si>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</si>
  <si>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</si>
  <si>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</si>
  <si>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</si>
  <si>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</si>
  <si>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</si>
  <si>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</si>
  <si>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</si>
  <si>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</si>
  <si>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</si>
  <si>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</si>
  <si>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</si>
  <si>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</si>
  <si>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</si>
  <si>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</si>
  <si>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</si>
  <si>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</si>
  <si>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</si>
  <si>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</si>
  <si>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</si>
  <si>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</si>
  <si>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</si>
  <si>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</si>
  <si>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</si>
  <si>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</si>
  <si>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</si>
  <si>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</si>
  <si>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</si>
  <si>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</si>
  <si>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</si>
  <si>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</si>
  <si>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</si>
  <si>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</si>
  <si>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</si>
  <si>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</si>
  <si>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</si>
  <si>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</si>
  <si>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</si>
  <si>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</si>
  <si>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</si>
  <si>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</si>
  <si>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</si>
  <si>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</si>
  <si>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</si>
  <si>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</si>
  <si>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</si>
  <si>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</si>
  <si>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</si>
  <si>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</si>
  <si>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</si>
  <si>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</si>
  <si>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</si>
  <si>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</si>
  <si>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</si>
  <si>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</si>
  <si>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</si>
  <si>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</si>
  <si>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</si>
  <si>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</si>
  <si>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</si>
  <si>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</si>
  <si>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</si>
  <si>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</si>
  <si>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</si>
  <si>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</si>
  <si>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</si>
  <si>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</si>
  <si>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</si>
  <si>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</si>
  <si>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</si>
  <si>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</si>
  <si>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</si>
  <si>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</si>
  <si>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</si>
  <si>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</si>
  <si>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</si>
  <si>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</si>
  <si>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</si>
  <si>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</si>
  <si>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</si>
  <si>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</si>
  <si>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</si>
  <si>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</si>
  <si>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</si>
  <si>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</si>
  <si>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</si>
  <si>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</si>
  <si>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</si>
  <si>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</si>
  <si>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</si>
  <si>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</si>
  <si>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</si>
  <si>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</si>
  <si>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</si>
  <si>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</si>
  <si>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</si>
  <si>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</si>
  <si>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</si>
  <si>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</si>
  <si>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</si>
  <si>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</si>
  <si>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</si>
  <si>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</si>
  <si>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</si>
  <si>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</si>
  <si>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</si>
  <si>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</si>
  <si>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</si>
  <si>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</si>
  <si>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</si>
  <si>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</si>
  <si>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</si>
  <si>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</si>
  <si>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</si>
  <si>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</si>
  <si>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</si>
  <si>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</si>
  <si>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</si>
  <si>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</si>
  <si>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</si>
  <si>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</si>
  <si>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</si>
  <si>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</si>
  <si>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</si>
  <si>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</si>
  <si>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</si>
  <si>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</si>
  <si>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</si>
  <si>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</si>
  <si>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</si>
  <si>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</si>
  <si>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</si>
  <si>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</si>
  <si>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</si>
  <si>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</si>
  <si>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</si>
  <si>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</si>
  <si>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</si>
  <si>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</si>
  <si>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</si>
  <si>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</si>
  <si>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</si>
  <si>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</si>
  <si>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</si>
  <si>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</si>
  <si>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</si>
  <si>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</si>
  <si>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</si>
  <si>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</si>
  <si>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</si>
  <si>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</si>
  <si>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</si>
  <si>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</si>
  <si>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</si>
  <si>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</si>
  <si>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</si>
  <si>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</si>
  <si>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</si>
  <si>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</si>
  <si>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</si>
  <si>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</si>
  <si>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</si>
  <si>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</si>
  <si>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</si>
  <si>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</si>
  <si>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</si>
  <si>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</si>
  <si>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</si>
  <si>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</si>
  <si>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</si>
  <si>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</si>
  <si>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</si>
  <si>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</si>
  <si>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</si>
  <si>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</si>
  <si>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</si>
  <si>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</si>
  <si>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</si>
  <si>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</si>
  <si>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</si>
  <si>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</si>
  <si>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</si>
  <si>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</si>
  <si>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</si>
  <si>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</si>
  <si>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</si>
  <si>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</si>
  <si>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</si>
  <si>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</si>
  <si>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</si>
  <si>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</si>
  <si>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</si>
  <si>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</si>
  <si>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</si>
  <si>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</si>
  <si>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</si>
  <si>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</si>
  <si>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</si>
  <si>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</si>
  <si>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</si>
  <si>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</si>
  <si>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</si>
  <si>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</si>
  <si>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</si>
  <si>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</si>
  <si>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</si>
  <si>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</si>
  <si>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</si>
  <si>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</si>
  <si>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</si>
  <si>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</si>
  <si>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</si>
  <si>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</si>
  <si>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</si>
  <si>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</si>
  <si>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</si>
  <si>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</si>
  <si>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</si>
  <si>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</si>
  <si>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</si>
  <si>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</si>
  <si>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</si>
  <si>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</si>
  <si>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</si>
  <si>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</si>
  <si>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</si>
  <si>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</si>
  <si>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</si>
  <si>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</si>
  <si>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</si>
  <si>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</si>
  <si>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</si>
  <si>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</si>
  <si>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</si>
  <si>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</si>
  <si>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</si>
  <si>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</si>
  <si>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</si>
  <si>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</si>
  <si>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</si>
  <si>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</si>
  <si>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</si>
  <si>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</si>
  <si>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</si>
  <si>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</si>
  <si>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</si>
  <si>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</si>
  <si>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</si>
  <si>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</si>
  <si>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</si>
  <si>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</si>
  <si>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</si>
  <si>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</si>
  <si>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</si>
  <si>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</si>
  <si>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</si>
  <si>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</si>
  <si>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</si>
  <si>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</si>
  <si>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</si>
  <si>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</si>
  <si>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</si>
  <si>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</si>
  <si>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</si>
  <si>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</si>
  <si>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</si>
  <si>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</si>
  <si>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</si>
  <si>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</si>
  <si>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</si>
  <si>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</si>
  <si>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</si>
  <si>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</si>
  <si>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</si>
  <si>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</si>
  <si>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</si>
  <si>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</si>
  <si>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</si>
  <si>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</si>
  <si>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</si>
  <si>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</si>
  <si>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</si>
  <si>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</si>
  <si>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</si>
  <si>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</si>
  <si>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</si>
  <si>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</si>
  <si>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</si>
  <si>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</si>
  <si>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</si>
  <si>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</si>
  <si>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</si>
  <si>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</si>
  <si>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</si>
  <si>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</si>
  <si>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</si>
  <si>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</si>
  <si>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</si>
  <si>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</si>
  <si>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</si>
  <si>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</si>
  <si>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</si>
  <si>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</si>
  <si>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</si>
  <si>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</si>
  <si>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</si>
  <si>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</si>
  <si>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</si>
  <si>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</si>
  <si>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</si>
  <si>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</si>
  <si>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</si>
  <si>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</si>
  <si>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</si>
  <si>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</si>
  <si>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</si>
  <si>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</si>
  <si>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</si>
  <si>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</si>
  <si>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</si>
  <si>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</si>
  <si>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</si>
  <si>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</si>
  <si>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</si>
  <si>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</si>
  <si>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</si>
  <si>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</si>
  <si>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</si>
  <si>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</si>
  <si>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</si>
  <si>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</si>
  <si>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</si>
  <si>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</si>
  <si>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</si>
  <si>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</si>
  <si>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</si>
  <si>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</si>
  <si>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</si>
  <si>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</si>
  <si>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</si>
  <si>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</si>
  <si>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</si>
  <si>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</si>
  <si>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</si>
  <si>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</si>
  <si>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</si>
  <si>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</si>
  <si>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</si>
  <si>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</si>
  <si>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</si>
  <si>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</si>
  <si>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</si>
  <si>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</si>
  <si>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</si>
  <si>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</si>
  <si>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</si>
  <si>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</si>
  <si>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</si>
  <si>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</si>
  <si>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</si>
  <si>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</si>
  <si>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</si>
  <si>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</si>
  <si>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</si>
  <si>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</si>
  <si>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</si>
  <si>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</si>
  <si>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</si>
  <si>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</si>
  <si>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</si>
  <si>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</si>
  <si>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</si>
  <si>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</si>
  <si>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</si>
  <si>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</si>
  <si>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</si>
  <si>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</si>
  <si>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</si>
  <si>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</si>
  <si>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</si>
  <si>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</si>
  <si>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</si>
  <si>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</si>
  <si>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</si>
  <si>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</si>
  <si>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</si>
  <si>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</si>
  <si>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</si>
  <si>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</si>
  <si>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</si>
  <si>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</si>
  <si>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</si>
  <si>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</si>
  <si>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</si>
  <si>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</si>
  <si>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</si>
  <si>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</si>
  <si>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</si>
  <si>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</si>
  <si>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</si>
  <si>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</si>
  <si>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</si>
  <si>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</si>
  <si>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</si>
  <si>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</si>
  <si>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</si>
  <si>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</si>
  <si>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</si>
  <si>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</si>
  <si>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</si>
  <si>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</si>
  <si>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</si>
  <si>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</si>
  <si>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</si>
  <si>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</si>
  <si>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</si>
  <si>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</si>
  <si>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</si>
  <si>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</si>
  <si>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</si>
  <si>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</si>
  <si>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</si>
  <si>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</si>
  <si>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</si>
  <si>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</si>
  <si>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</si>
  <si>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</si>
  <si>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</si>
  <si>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</si>
  <si>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</si>
  <si>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</si>
  <si>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</si>
  <si>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</si>
  <si>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</si>
  <si>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</si>
  <si>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</si>
  <si>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</si>
  <si>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</si>
  <si>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</si>
  <si>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</si>
  <si>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</si>
  <si>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</si>
  <si>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</si>
  <si>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</si>
  <si>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</si>
  <si>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</si>
  <si>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</si>
  <si>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</si>
  <si>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</si>
  <si>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</si>
  <si>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</si>
  <si>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</si>
  <si>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</si>
  <si>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</si>
  <si>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</si>
  <si>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</si>
  <si>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</si>
  <si>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</si>
  <si>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</si>
  <si>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</si>
  <si>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</si>
  <si>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</si>
  <si>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</si>
  <si>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</si>
  <si>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</si>
  <si>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</si>
  <si>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</si>
  <si>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</si>
  <si>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</si>
  <si>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</si>
  <si>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</si>
  <si>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</si>
  <si>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</si>
  <si>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</si>
  <si>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</si>
  <si>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</si>
  <si>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</si>
  <si>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</si>
  <si>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</si>
  <si>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</si>
  <si>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</si>
  <si>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</si>
  <si>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</si>
  <si>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</si>
  <si>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</si>
  <si>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</si>
  <si>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</si>
  <si>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</si>
  <si>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</si>
  <si>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</si>
  <si>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</si>
  <si>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</si>
  <si>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</si>
  <si>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</si>
  <si>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</si>
  <si>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</si>
  <si>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</si>
  <si>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</si>
  <si>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</si>
  <si>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</si>
  <si>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</si>
  <si>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</si>
  <si>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</si>
  <si>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</si>
  <si>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</si>
  <si>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</si>
  <si>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</si>
  <si>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人工服务拆分</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</si>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</sst>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8</c:v>
                </c:pt>
                <c:pt idx="1">
                  <c:v>5</c:v>
                </c:pt>
                <c:pt idx="2">
                  <c:v>11</c:v>
                </c:pt>
                <c:pt idx="3">
                  <c:v>11</c:v>
                </c:pt>
                <c:pt idx="4">
                  <c:v>11</c:v>
                </c:pt>
                <c:pt idx="5">
                  <c:v>11</c:v>
                </c:pt>
                <c:pt idx="6">
                  <c:v>11</c:v>
                </c:pt>
                <c:pt idx="7">
                  <c:v>11</c:v>
                </c:pt>
                <c:pt idx="8">
                  <c:v>11</c:v>
                </c:pt>
                <c:pt idx="9">
                  <c:v>11</c:v>
                </c:pt>
                <c:pt idx="10">
                  <c:v>11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8</c:v>
                </c:pt>
                <c:pt idx="1">
                  <c:v>5</c:v>
                </c:pt>
                <c:pt idx="2">
                  <c:v>11</c:v>
                </c:pt>
                <c:pt idx="3">
                  <c:v>11</c:v>
                </c:pt>
                <c:pt idx="4">
                  <c:v>11</c:v>
                </c:pt>
                <c:pt idx="5">
                  <c:v>11</c:v>
                </c:pt>
                <c:pt idx="6">
                  <c:v>11</c:v>
                </c:pt>
                <c:pt idx="7">
                  <c:v>11</c:v>
                </c:pt>
                <c:pt idx="8">
                  <c:v>11</c:v>
                </c:pt>
                <c:pt idx="9">
                  <c:v>11</c:v>
                </c:pt>
                <c:pt idx="10">
                  <c:v>11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0.313312289557978</c:v>
                </c:pt>
                <c:pt idx="1">
                  <c:v>0.686687710442022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0.559747074428768</c:v>
                </c:pt>
                <c:pt idx="1">
                  <c:v>0.440252925571232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0.517532709107763</c:v>
                </c:pt>
                <c:pt idx="1">
                  <c:v>0.482467290892236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0.278246560825339</c:v>
                </c:pt>
                <c:pt idx="1">
                  <c:v>0.383610969842303</c:v>
                </c:pt>
                <c:pt idx="2">
                  <c:v>0.458735890262216</c:v>
                </c:pt>
                <c:pt idx="3">
                  <c:v>0.502973851756643</c:v>
                </c:pt>
                <c:pt idx="4">
                  <c:v>0.537422658681204</c:v>
                </c:pt>
                <c:pt idx="5">
                  <c:v>0.559747074428768</c:v>
                </c:pt>
                <c:pt idx="6">
                  <c:v>0.579630890709366</c:v>
                </c:pt>
                <c:pt idx="7">
                  <c:v>0.595384412985248</c:v>
                </c:pt>
                <c:pt idx="8">
                  <c:v>0.605953870623515</c:v>
                </c:pt>
                <c:pt idx="9">
                  <c:v>0.616734170895622</c:v>
                </c:pt>
                <c:pt idx="10">
                  <c:v>0.623939063542708</c:v>
                </c:pt>
                <c:pt idx="11">
                  <c:v>0.579656148985778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36465.8337783943</c:v>
                </c:pt>
                <c:pt idx="1">
                  <c:v>69402.715900815</c:v>
                </c:pt>
                <c:pt idx="2">
                  <c:v>105868.549679209</c:v>
                </c:pt>
                <c:pt idx="3">
                  <c:v>141158.066238946</c:v>
                </c:pt>
                <c:pt idx="4">
                  <c:v>177623.90001734</c:v>
                </c:pt>
                <c:pt idx="5">
                  <c:v>212913.416577076</c:v>
                </c:pt>
                <c:pt idx="6">
                  <c:v>249379.250355471</c:v>
                </c:pt>
                <c:pt idx="7">
                  <c:v>285845.084133865</c:v>
                </c:pt>
                <c:pt idx="8">
                  <c:v>321134.600693602</c:v>
                </c:pt>
                <c:pt idx="9">
                  <c:v>357600.434471996</c:v>
                </c:pt>
                <c:pt idx="10">
                  <c:v>392889.951031732</c:v>
                </c:pt>
                <c:pt idx="11">
                  <c:v>393909.129113924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131055.829298406</c:v>
                </c:pt>
                <c:pt idx="1">
                  <c:v>180919.528785492</c:v>
                </c:pt>
                <c:pt idx="2">
                  <c:v>230783.228272577</c:v>
                </c:pt>
                <c:pt idx="3">
                  <c:v>280646.927759663</c:v>
                </c:pt>
                <c:pt idx="4">
                  <c:v>330510.627246748</c:v>
                </c:pt>
                <c:pt idx="5">
                  <c:v>380374.326733834</c:v>
                </c:pt>
                <c:pt idx="6">
                  <c:v>430238.026220919</c:v>
                </c:pt>
                <c:pt idx="7">
                  <c:v>480101.725708005</c:v>
                </c:pt>
                <c:pt idx="8">
                  <c:v>529965.42519509</c:v>
                </c:pt>
                <c:pt idx="9">
                  <c:v>579829.124682176</c:v>
                </c:pt>
                <c:pt idx="10">
                  <c:v>629692.824169261</c:v>
                </c:pt>
                <c:pt idx="11">
                  <c:v>679556.543656347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61.6921637995969</c:v>
                </c:pt>
                <c:pt idx="1">
                  <c:v>3.155</c:v>
                </c:pt>
                <c:pt idx="2">
                  <c:v>0.45</c:v>
                </c:pt>
                <c:pt idx="3">
                  <c:v>0</c:v>
                </c:pt>
                <c:pt idx="4">
                  <c:v>0.3</c:v>
                </c:pt>
                <c:pt idx="5">
                  <c:v>2.35849056603774</c:v>
                </c:pt>
                <c:pt idx="6">
                  <c:v>57.6544829056604</c:v>
                </c:pt>
                <c:pt idx="7">
                  <c:v>4.03768089393662</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31.9239421073457</c:v>
                </c:pt>
                <c:pt idx="1">
                  <c:v>3.155</c:v>
                </c:pt>
                <c:pt idx="2">
                  <c:v>0.45</c:v>
                </c:pt>
                <c:pt idx="3">
                  <c:v>0</c:v>
                </c:pt>
                <c:pt idx="4">
                  <c:v>0.15</c:v>
                </c:pt>
                <c:pt idx="5">
                  <c:v>2.35849056603774</c:v>
                </c:pt>
                <c:pt idx="6">
                  <c:v>28.8569884528302</c:v>
                </c:pt>
                <c:pt idx="7">
                  <c:v>0</c:v>
                </c:pt>
                <c:pt idx="8">
                  <c:v>3.06695365451548</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21.2913416577076</c:v>
                </c:pt>
                <c:pt idx="1">
                  <c:v>0</c:v>
                </c:pt>
                <c:pt idx="2">
                  <c:v>0</c:v>
                </c:pt>
                <c:pt idx="3">
                  <c:v>0</c:v>
                </c:pt>
                <c:pt idx="4">
                  <c:v>0</c:v>
                </c:pt>
                <c:pt idx="5">
                  <c:v>0</c:v>
                </c:pt>
                <c:pt idx="6">
                  <c:v>18.8555718987342</c:v>
                </c:pt>
                <c:pt idx="7">
                  <c:v>0</c:v>
                </c:pt>
                <c:pt idx="8">
                  <c:v>2.47614163343159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0.345122303164324</c:v>
                </c:pt>
                <c:pt idx="1">
                  <c:v>0</c:v>
                </c:pt>
                <c:pt idx="2">
                  <c:v>0</c:v>
                </c:pt>
                <c:pt idx="3">
                  <c:v>0</c:v>
                </c:pt>
                <c:pt idx="4">
                  <c:v>0</c:v>
                </c:pt>
                <c:pt idx="5">
                  <c:v>0</c:v>
                </c:pt>
                <c:pt idx="6">
                  <c:v>0.327044332868052</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0.666939614979708</c:v>
                </c:pt>
                <c:pt idx="1">
                  <c:v>0</c:v>
                </c:pt>
                <c:pt idx="2">
                  <c:v>0</c:v>
                </c:pt>
                <c:pt idx="3">
                  <c:v>0</c:v>
                </c:pt>
                <c:pt idx="4">
                  <c:v>0</c:v>
                </c:pt>
                <c:pt idx="5">
                  <c:v>0</c:v>
                </c:pt>
                <c:pt idx="6">
                  <c:v>0.653414403570062</c:v>
                </c:pt>
                <c:pt idx="7">
                  <c:v>0</c:v>
                </c:pt>
                <c:pt idx="8">
                  <c:v>0.807361933815323</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0.278246560825339</c:v>
                </c:pt>
                <c:pt idx="1">
                  <c:v>0.660538276566327</c:v>
                </c:pt>
                <c:pt idx="2">
                  <c:v>0.731310234769861</c:v>
                </c:pt>
                <c:pt idx="3">
                  <c:v>0.707719582035349</c:v>
                </c:pt>
                <c:pt idx="4">
                  <c:v>0.731310234769861</c:v>
                </c:pt>
                <c:pt idx="5">
                  <c:v>0.707719582035349</c:v>
                </c:pt>
                <c:pt idx="6">
                  <c:v>0.731310234769861</c:v>
                </c:pt>
                <c:pt idx="7">
                  <c:v>0.731310234769861</c:v>
                </c:pt>
                <c:pt idx="8">
                  <c:v>0.707719582035349</c:v>
                </c:pt>
                <c:pt idx="9">
                  <c:v>0.731310234769861</c:v>
                </c:pt>
                <c:pt idx="10">
                  <c:v>0.707719582035349</c:v>
                </c:pt>
                <c:pt idx="11">
                  <c:v>0.020439271130902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0.278246560825339</c:v>
                      </c:pt>
                      <c:pt idx="1">
                        <c:v>0.383610969842303</c:v>
                      </c:pt>
                      <c:pt idx="2">
                        <c:v>0.458735890262216</c:v>
                      </c:pt>
                      <c:pt idx="3">
                        <c:v>0.502973851756643</c:v>
                      </c:pt>
                      <c:pt idx="4">
                        <c:v>0.537422658681204</c:v>
                      </c:pt>
                      <c:pt idx="5">
                        <c:v>0.559747074428768</c:v>
                      </c:pt>
                      <c:pt idx="6">
                        <c:v>0.579630890709366</c:v>
                      </c:pt>
                      <c:pt idx="7">
                        <c:v>0.595384412985248</c:v>
                      </c:pt>
                      <c:pt idx="8">
                        <c:v>0.605953870623515</c:v>
                      </c:pt>
                      <c:pt idx="9">
                        <c:v>0.616734170895622</c:v>
                      </c:pt>
                      <c:pt idx="10">
                        <c:v>0.623939063542708</c:v>
                      </c:pt>
                      <c:pt idx="11">
                        <c:v>0.579656148985778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36465.8337783943</c:v>
                </c:pt>
                <c:pt idx="1">
                  <c:v>32936.8821224207</c:v>
                </c:pt>
                <c:pt idx="2">
                  <c:v>36465.8337783943</c:v>
                </c:pt>
                <c:pt idx="3">
                  <c:v>35289.5165597364</c:v>
                </c:pt>
                <c:pt idx="4">
                  <c:v>36465.8337783943</c:v>
                </c:pt>
                <c:pt idx="5">
                  <c:v>35289.5165597364</c:v>
                </c:pt>
                <c:pt idx="6">
                  <c:v>36465.8337783943</c:v>
                </c:pt>
                <c:pt idx="7">
                  <c:v>36465.8337783943</c:v>
                </c:pt>
                <c:pt idx="8">
                  <c:v>35289.5165597364</c:v>
                </c:pt>
                <c:pt idx="9">
                  <c:v>36465.8337783943</c:v>
                </c:pt>
                <c:pt idx="10">
                  <c:v>35289.5165597364</c:v>
                </c:pt>
                <c:pt idx="11">
                  <c:v>1019.17808219178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131055.829298406</c:v>
                </c:pt>
                <c:pt idx="1">
                  <c:v>49863.6994870855</c:v>
                </c:pt>
                <c:pt idx="2">
                  <c:v>49863.6994870855</c:v>
                </c:pt>
                <c:pt idx="3">
                  <c:v>49863.6994870855</c:v>
                </c:pt>
                <c:pt idx="4">
                  <c:v>49863.6994870855</c:v>
                </c:pt>
                <c:pt idx="5">
                  <c:v>49863.6994870855</c:v>
                </c:pt>
                <c:pt idx="6">
                  <c:v>49863.6994870855</c:v>
                </c:pt>
                <c:pt idx="7">
                  <c:v>49863.6994870855</c:v>
                </c:pt>
                <c:pt idx="8">
                  <c:v>49863.6994870855</c:v>
                </c:pt>
                <c:pt idx="9">
                  <c:v>49863.6994870855</c:v>
                </c:pt>
                <c:pt idx="10">
                  <c:v>49863.6994870855</c:v>
                </c:pt>
                <c:pt idx="11">
                  <c:v>49863.7194870855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4500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4500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4500</c:v>
                      </c:pt>
                      <c:pt idx="1">
                        <c:v>4500</c:v>
                      </c:pt>
                      <c:pt idx="2">
                        <c:v>4500</c:v>
                      </c:pt>
                      <c:pt idx="3">
                        <c:v>4500</c:v>
                      </c:pt>
                      <c:pt idx="4">
                        <c:v>4500</c:v>
                      </c:pt>
                      <c:pt idx="5">
                        <c:v>4500</c:v>
                      </c:pt>
                      <c:pt idx="6">
                        <c:v>4500</c:v>
                      </c:pt>
                      <c:pt idx="7">
                        <c:v>4500</c:v>
                      </c:pt>
                      <c:pt idx="8">
                        <c:v>4500</c:v>
                      </c:pt>
                      <c:pt idx="9">
                        <c:v>4500</c:v>
                      </c:pt>
                      <c:pt idx="10">
                        <c:v>4500</c:v>
                      </c:pt>
                      <c:pt idx="11">
                        <c:v>4500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8" t="s">
        <v>78</v>
      </c>
      <c r="D33" s="29" t="s">
        <v>79</v>
      </c>
    </row>
    <row r="34" ht="16.5" spans="1:2">
      <c r="A34" s="445" t="s">
        <v>80</v>
      </c>
      <c r="B34" s="446" t="s">
        <v>81</v>
      </c>
    </row>
    <row r="35" ht="16.5" spans="1:4">
      <c r="A35" s="451" t="s">
        <v>82</v>
      </c>
      <c r="B35" s="452" t="s">
        <v>83</v>
      </c>
      <c r="C35" s="28" t="s">
        <v>84</v>
      </c>
      <c r="D35" s="29" t="s">
        <v>85</v>
      </c>
    </row>
    <row r="36" ht="16.5" spans="1:6">
      <c r="A36" s="451" t="s">
        <v>86</v>
      </c>
      <c r="B36" s="452" t="s">
        <v>87</v>
      </c>
      <c r="C36" s="28" t="s">
        <v>88</v>
      </c>
      <c r="D36" s="29" t="s">
        <v>89</v>
      </c>
      <c r="F36" s="1"/>
    </row>
    <row r="37" ht="16.5" spans="1:6">
      <c r="A37" s="451" t="s">
        <v>90</v>
      </c>
      <c r="B37" s="452" t="s">
        <v>91</v>
      </c>
      <c r="C37" s="28" t="s">
        <v>92</v>
      </c>
      <c r="D37" s="29" t="s">
        <v>93</v>
      </c>
      <c r="F37" s="1"/>
    </row>
    <row r="38" ht="16.5" spans="1:4">
      <c r="A38" s="451" t="s">
        <v>94</v>
      </c>
      <c r="B38" s="452" t="s">
        <v>95</v>
      </c>
      <c r="C38" s="28" t="s">
        <v>96</v>
      </c>
      <c r="D38" s="29" t="s">
        <v>97</v>
      </c>
    </row>
    <row r="39" ht="16.5" spans="1:4">
      <c r="A39" s="454" t="s">
        <v>98</v>
      </c>
      <c r="B39" s="455" t="s">
        <v>99</v>
      </c>
      <c r="C39" s="28" t="s">
        <v>100</v>
      </c>
      <c r="D39" s="29" t="s">
        <v>101</v>
      </c>
    </row>
    <row r="40" ht="16.5" spans="1:4">
      <c r="A40" s="458"/>
      <c r="B40" s="459"/>
      <c r="C40" s="28" t="s">
        <v>102</v>
      </c>
      <c r="D40" s="29"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8" t="s">
        <v>135</v>
      </c>
      <c r="D51" s="467" t="s">
        <v>136</v>
      </c>
    </row>
    <row r="52" ht="16.5" spans="1:4">
      <c r="A52" s="458"/>
      <c r="B52" s="459"/>
      <c r="C52" s="28" t="s">
        <v>137</v>
      </c>
      <c r="D52" s="29" t="s">
        <v>138</v>
      </c>
    </row>
    <row r="53" ht="16.5" spans="1:4">
      <c r="A53" s="454" t="s">
        <v>139</v>
      </c>
      <c r="B53" s="455" t="s">
        <v>140</v>
      </c>
      <c r="C53" s="28" t="s">
        <v>141</v>
      </c>
      <c r="D53" s="29" t="s">
        <v>142</v>
      </c>
    </row>
    <row r="54" ht="16.5" spans="1:4">
      <c r="A54" s="458"/>
      <c r="B54" s="459"/>
      <c r="C54" s="28" t="s">
        <v>143</v>
      </c>
      <c r="D54" s="467" t="s">
        <v>144</v>
      </c>
    </row>
    <row r="55" ht="16.5" spans="1:4">
      <c r="A55" s="451" t="s">
        <v>145</v>
      </c>
      <c r="B55" s="452" t="s">
        <v>146</v>
      </c>
      <c r="C55" s="28" t="s">
        <v>147</v>
      </c>
      <c r="D55" s="29" t="s">
        <v>148</v>
      </c>
    </row>
    <row r="56" ht="16.5" spans="1:2">
      <c r="A56" s="445" t="s">
        <v>149</v>
      </c>
      <c r="B56" s="446" t="s">
        <v>150</v>
      </c>
    </row>
    <row r="57" ht="16.5" spans="1:4">
      <c r="A57" s="451" t="s">
        <v>151</v>
      </c>
      <c r="B57" s="452" t="s">
        <v>152</v>
      </c>
      <c r="C57" s="28" t="s">
        <v>153</v>
      </c>
      <c r="D57" s="29" t="s">
        <v>154</v>
      </c>
    </row>
    <row r="58" ht="16.5" spans="1:4">
      <c r="A58" s="451" t="s">
        <v>155</v>
      </c>
      <c r="B58" s="452" t="s">
        <v>156</v>
      </c>
      <c r="C58" s="28" t="s">
        <v>157</v>
      </c>
      <c r="D58" s="29"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深圳区域公司深圳市福田区福田小学物业管理服务中心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67.9556543656347</v>
      </c>
      <c r="E4" s="343"/>
      <c r="F4" s="342" t="s">
        <v>176</v>
      </c>
      <c r="G4" s="344"/>
      <c r="H4" s="345">
        <f>L3/12</f>
        <v>0.5</v>
      </c>
      <c r="I4" s="345"/>
      <c r="J4" s="381">
        <f t="shared" ref="J4:J9" si="0">H4</f>
        <v>0.5</v>
      </c>
      <c r="K4" s="382">
        <f t="shared" ref="K4:K9" si="1">1-J4</f>
        <v>0.5</v>
      </c>
      <c r="L4" s="383"/>
      <c r="M4" s="384"/>
      <c r="N4" s="385"/>
      <c r="O4" s="386" t="s">
        <v>177</v>
      </c>
      <c r="P4" s="387">
        <f>SUM(P6:P10)</f>
        <v>21</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38.0374326733834</v>
      </c>
      <c r="E5" s="343"/>
      <c r="F5" s="342" t="s">
        <v>181</v>
      </c>
      <c r="G5" s="344"/>
      <c r="H5" s="345">
        <f>D6/D4</f>
        <v>0.313312289557978</v>
      </c>
      <c r="I5" s="345"/>
      <c r="J5" s="388">
        <f t="shared" si="0"/>
        <v>0.313312289557978</v>
      </c>
      <c r="K5" s="389">
        <f t="shared" si="1"/>
        <v>0.686687710442022</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21.2913416577076</v>
      </c>
      <c r="E6" s="346"/>
      <c r="F6" s="342" t="s">
        <v>186</v>
      </c>
      <c r="G6" s="344"/>
      <c r="H6" s="345">
        <f>D6/D5</f>
        <v>0.559747074428768</v>
      </c>
      <c r="I6" s="345"/>
      <c r="J6" s="392">
        <f t="shared" si="0"/>
        <v>0.559747074428768</v>
      </c>
      <c r="K6" s="393">
        <f t="shared" si="1"/>
        <v>0.440252925571232</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0.517532709107763</v>
      </c>
      <c r="I9" s="402"/>
      <c r="J9" s="392">
        <f t="shared" si="0"/>
        <v>0.517532709107763</v>
      </c>
      <c r="K9" s="393">
        <f t="shared" si="1"/>
        <v>0.482467290892236</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61.6921637995969</v>
      </c>
      <c r="Q48" s="415">
        <f>INDEX('4主要费项费项月累成本使用情况'!C5:N5,MATCH($L$3&amp;"月",表3_3[[#Headers],[1月]:[12月]],0))/10000</f>
        <v>31.9239421073457</v>
      </c>
      <c r="R48" s="415">
        <f>INDEX('4主要费项费项月累成本使用情况'!C3:N3,MATCH($L$3&amp;"月",表3_3[[#Headers],[1月]:[12月]],0))/10000</f>
        <v>21.2913416577076</v>
      </c>
      <c r="S48" s="435">
        <f t="shared" ref="S48:S56" si="2">IFERROR(R48/P48,"无年度目标")</f>
        <v>0.345122303164324</v>
      </c>
      <c r="T48" s="436">
        <f t="shared" ref="T48:T56" si="3">IFERROR(R48/Q48,"无月度目标")</f>
        <v>0.666939614979708</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3.155</v>
      </c>
      <c r="Q49" s="415">
        <f>INDEX('4主要费项费项月累成本使用情况'!C9:N9,MATCH($L$3&amp;"月",表3_3[[#Headers],[1月]:[12月]],0))/10000</f>
        <v>3.155</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0.45</v>
      </c>
      <c r="Q50" s="415">
        <f>INDEX('4主要费项费项月累成本使用情况'!C13:N13,MATCH($L$3&amp;"月",表3_3[[#Headers],[1月]:[12月]],0))/10000</f>
        <v>0.45</v>
      </c>
      <c r="R50" s="415">
        <f>INDEX('4主要费项费项月累成本使用情况'!C10:N10,MATCH($L$3&amp;"月",表3_3[[#Headers],[1月]:[12月]],0))/10000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0.3</v>
      </c>
      <c r="Q52" s="415">
        <f>INDEX('4主要费项费项月累成本使用情况'!C21:N21,MATCH($L$3&amp;"月",表3_3[[#Headers],[1月]:[12月]],0))/10000</f>
        <v>0.15</v>
      </c>
      <c r="R52" s="415">
        <f>INDEX('4主要费项费项月累成本使用情况'!C19:N19,MATCH($L$3&amp;"月",表3_3[[#Headers],[1月]:[12月]],0))/10000</f>
        <v>0</v>
      </c>
      <c r="S52" s="435">
        <f t="shared" si="2"/>
        <v>0</v>
      </c>
      <c r="T52" s="436">
        <f t="shared" si="3"/>
        <v>0</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2.35849056603774</v>
      </c>
      <c r="Q53" s="415">
        <f>INDEX('4主要费项费项月累成本使用情况'!C25:N25,MATCH($L$3&amp;"月",表3_3[[#Headers],[1月]:[12月]],0))/10000</f>
        <v>2.35849056603774</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57.6544829056604</v>
      </c>
      <c r="Q54" s="415">
        <f>INDEX('4主要费项费项月累成本使用情况'!C29:N29,MATCH($L$3&amp;"月",表3_3[[#Headers],[1月]:[12月]],0))/10000</f>
        <v>28.8569884528302</v>
      </c>
      <c r="R54" s="415">
        <f>INDEX('4主要费项费项月累成本使用情况'!C27:N27,MATCH($L$3&amp;"月",表3_3[[#Headers],[1月]:[12月]],0))/10000</f>
        <v>18.8555718987342</v>
      </c>
      <c r="S54" s="435">
        <f t="shared" si="2"/>
        <v>0.327044332868052</v>
      </c>
      <c r="T54" s="436">
        <f t="shared" si="3"/>
        <v>0.653414403570062</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4.03768089393662</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3.06695365451548</v>
      </c>
      <c r="R56" s="415">
        <f>INDEX('4主要费项费项月累成本使用情况'!C35:N35,MATCH($L$3&amp;"月",表3_3[[#Headers],[1月]:[12月]],0))/10000</f>
        <v>2.47614163343159</v>
      </c>
      <c r="S56" s="435" t="str">
        <f t="shared" si="2"/>
        <v>无年度目标</v>
      </c>
      <c r="T56" s="436">
        <f t="shared" si="3"/>
        <v>0.807361933815323</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topLeftCell="A7" workbookViewId="0">
      <selection activeCell="D5" sqref="D5:E5"/>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深圳区域公司深圳市福田区福田小学物业管理服务中心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67.9556543656347</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21</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21.6908261586371</v>
      </c>
      <c r="E5" s="343"/>
      <c r="F5" s="342" t="s">
        <v>181</v>
      </c>
      <c r="G5" s="344"/>
      <c r="H5" s="345">
        <f>D6/D4</f>
        <v>0.261382075819087</v>
      </c>
      <c r="I5" s="345"/>
      <c r="J5" s="388">
        <f t="shared" si="0"/>
        <v>0.261382075819087</v>
      </c>
      <c r="K5" s="389">
        <f t="shared" si="1"/>
        <v>0.738617924180913</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17.762390001734</v>
      </c>
      <c r="E6" s="346"/>
      <c r="F6" s="342" t="s">
        <v>186</v>
      </c>
      <c r="G6" s="344"/>
      <c r="H6" s="345">
        <f>D6/D5</f>
        <v>0.818889509870567</v>
      </c>
      <c r="I6" s="345"/>
      <c r="J6" s="392">
        <f t="shared" si="0"/>
        <v>0.818889509870567</v>
      </c>
      <c r="K6" s="393">
        <f t="shared" si="1"/>
        <v>0.181110490129433</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0.431753807045703</v>
      </c>
      <c r="I9" s="402"/>
      <c r="J9" s="392">
        <f t="shared" si="0"/>
        <v>0.431753807045703</v>
      </c>
      <c r="K9" s="393">
        <f t="shared" si="1"/>
        <v>0.568246192954297</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61.6921637995969</v>
      </c>
      <c r="Q48" s="415">
        <f>INDEX('4-1主要费项费项月累成本使用情况 '!C5:N5,MATCH($L$3&amp;"月",表3_3[[#Headers],[1月]:[12月]],0))/10000</f>
        <v>18.0858261586371</v>
      </c>
      <c r="R48" s="415">
        <f>INDEX('4-1主要费项费项月累成本使用情况 '!C3:N3,MATCH($L$3&amp;"月",表3_3[[#Headers],[1月]:[12月]],0))/10000</f>
        <v>17.762390001734</v>
      </c>
      <c r="S48" s="435">
        <f t="shared" ref="S48:S56" si="2">IFERROR(R48/P48,"无年度目标")</f>
        <v>0.28791971147963</v>
      </c>
      <c r="T48" s="436">
        <f t="shared" ref="T48:T56" si="3">IFERROR(R48/Q48,"无月度目标")</f>
        <v>0.982116594836966</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3.155</v>
      </c>
      <c r="Q49" s="415">
        <f>INDEX('4-1主要费项费项月累成本使用情况 '!C9:N9,MATCH($L$3&amp;"月",表3_3[[#Headers],[1月]:[12月]],0))/10000</f>
        <v>3.155</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0.45</v>
      </c>
      <c r="Q50" s="415">
        <f>INDEX('4-1主要费项费项月累成本使用情况 '!C13:N13,MATCH($L$3&amp;"月",表3_3[[#Headers],[1月]:[12月]],0))/10000</f>
        <v>0.45</v>
      </c>
      <c r="R50" s="415">
        <f>INDEX('4-1主要费项费项月累成本使用情况 '!C10:N10,MATCH($L$3&amp;"月",表3_3[[#Headers],[1月]:[12月]],0))/10000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57.6544829056604</v>
      </c>
      <c r="Q54" s="415">
        <f>INDEX('4-1主要费项费项月累成本使用情况 '!C29:N29,MATCH($L$3&amp;"月",表3_3[[#Headers],[1月]:[12月]],0))/10000</f>
        <v>24.0574063773585</v>
      </c>
      <c r="R54" s="415">
        <f>INDEX('4-1主要费项费项月累成本使用情况 '!C27:N27,MATCH($L$3&amp;"月",表3_3[[#Headers],[1月]:[12月]],0))/10000</f>
        <v>15.7303389873418</v>
      </c>
      <c r="S54" s="435">
        <f t="shared" si="2"/>
        <v>0.272838089851248</v>
      </c>
      <c r="T54" s="436">
        <f t="shared" si="3"/>
        <v>0.653866785995116</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4.03768089393662</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2.90516578127862</v>
      </c>
      <c r="R56" s="415">
        <f>INDEX('4-1主要费项费项月累成本使用情况 '!C35:N35,MATCH($L$3&amp;"月",表3_3[[#Headers],[1月]:[12月]],0))/10000</f>
        <v>2.07242288885035</v>
      </c>
      <c r="S56" s="435" t="str">
        <f t="shared" si="2"/>
        <v>无年度目标</v>
      </c>
      <c r="T56" s="436">
        <f t="shared" si="3"/>
        <v>0.71335787520471</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zoomScale="160" zoomScaleNormal="160" topLeftCell="A69" workbookViewId="0">
      <selection activeCell="B85" sqref="B85"/>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777155.46</v>
      </c>
      <c r="D3">
        <v>64762.73</v>
      </c>
      <c r="E3">
        <v>64762.73</v>
      </c>
      <c r="F3">
        <v>64763</v>
      </c>
      <c r="G3">
        <v>64763</v>
      </c>
      <c r="H3">
        <v>64763</v>
      </c>
      <c r="I3">
        <v>64763</v>
      </c>
      <c r="J3">
        <v>64763</v>
      </c>
      <c r="K3">
        <v>64763</v>
      </c>
      <c r="L3">
        <v>64763</v>
      </c>
      <c r="M3">
        <v>64763</v>
      </c>
      <c r="N3">
        <v>64763</v>
      </c>
      <c r="O3">
        <v>64763</v>
      </c>
      <c r="P3">
        <v>777156</v>
      </c>
      <c r="Q3">
        <v>64763</v>
      </c>
      <c r="R3">
        <v>64763</v>
      </c>
      <c r="S3">
        <v>64763</v>
      </c>
      <c r="T3">
        <v>64763</v>
      </c>
      <c r="U3">
        <v>64763</v>
      </c>
      <c r="V3">
        <v>64763</v>
      </c>
      <c r="W3">
        <v>64763</v>
      </c>
      <c r="X3">
        <v>64763</v>
      </c>
      <c r="Y3">
        <v>64763</v>
      </c>
      <c r="Z3">
        <v>64763</v>
      </c>
      <c r="AA3">
        <v>64763</v>
      </c>
      <c r="AB3">
        <v>64763</v>
      </c>
    </row>
    <row r="4" spans="1:28">
      <c r="A4">
        <v>6001</v>
      </c>
      <c r="B4" t="s">
        <v>256</v>
      </c>
      <c r="C4">
        <v>777155.46</v>
      </c>
      <c r="D4">
        <v>64762.73</v>
      </c>
      <c r="E4">
        <v>64762.73</v>
      </c>
      <c r="F4">
        <v>64763</v>
      </c>
      <c r="G4">
        <v>64763</v>
      </c>
      <c r="H4">
        <v>64763</v>
      </c>
      <c r="I4">
        <v>64763</v>
      </c>
      <c r="J4">
        <v>64763</v>
      </c>
      <c r="K4">
        <v>64763</v>
      </c>
      <c r="L4">
        <v>64763</v>
      </c>
      <c r="M4">
        <v>64763</v>
      </c>
      <c r="N4">
        <v>64763</v>
      </c>
      <c r="O4">
        <v>64763</v>
      </c>
      <c r="P4">
        <v>777156</v>
      </c>
      <c r="Q4">
        <v>64763</v>
      </c>
      <c r="R4">
        <v>64763</v>
      </c>
      <c r="S4">
        <v>64763</v>
      </c>
      <c r="T4">
        <v>64763</v>
      </c>
      <c r="U4">
        <v>64763</v>
      </c>
      <c r="V4">
        <v>64763</v>
      </c>
      <c r="W4">
        <v>64763</v>
      </c>
      <c r="X4">
        <v>64763</v>
      </c>
      <c r="Y4">
        <v>64763</v>
      </c>
      <c r="Z4">
        <v>64763</v>
      </c>
      <c r="AA4">
        <v>64763</v>
      </c>
      <c r="AB4">
        <v>64763</v>
      </c>
    </row>
    <row r="5" spans="1:28">
      <c r="A5">
        <v>6001.03</v>
      </c>
      <c r="B5" t="s">
        <v>257</v>
      </c>
      <c r="C5">
        <v>777155.46</v>
      </c>
      <c r="D5">
        <v>64762.73</v>
      </c>
      <c r="E5">
        <v>64762.73</v>
      </c>
      <c r="F5">
        <v>64763</v>
      </c>
      <c r="G5">
        <v>64763</v>
      </c>
      <c r="H5">
        <v>64763</v>
      </c>
      <c r="I5">
        <v>64763</v>
      </c>
      <c r="J5">
        <v>64763</v>
      </c>
      <c r="K5">
        <v>64763</v>
      </c>
      <c r="L5">
        <v>64763</v>
      </c>
      <c r="M5">
        <v>64763</v>
      </c>
      <c r="N5">
        <v>64763</v>
      </c>
      <c r="O5">
        <v>64763</v>
      </c>
      <c r="P5">
        <v>777156</v>
      </c>
      <c r="Q5">
        <v>64763</v>
      </c>
      <c r="R5">
        <v>64763</v>
      </c>
      <c r="S5">
        <v>64763</v>
      </c>
      <c r="T5">
        <v>64763</v>
      </c>
      <c r="U5">
        <v>64763</v>
      </c>
      <c r="V5">
        <v>64763</v>
      </c>
      <c r="W5">
        <v>64763</v>
      </c>
      <c r="X5">
        <v>64763</v>
      </c>
      <c r="Y5">
        <v>64763</v>
      </c>
      <c r="Z5">
        <v>64763</v>
      </c>
      <c r="AA5">
        <v>64763</v>
      </c>
      <c r="AB5">
        <v>64763</v>
      </c>
    </row>
    <row r="6" spans="1:28">
      <c r="A6" t="s">
        <v>258</v>
      </c>
      <c r="B6" t="s">
        <v>259</v>
      </c>
      <c r="C6">
        <v>777155.46</v>
      </c>
      <c r="D6">
        <v>64762.73</v>
      </c>
      <c r="E6">
        <v>64762.73</v>
      </c>
      <c r="F6">
        <v>64763</v>
      </c>
      <c r="G6">
        <v>64763</v>
      </c>
      <c r="H6">
        <v>64763</v>
      </c>
      <c r="I6">
        <v>64763</v>
      </c>
      <c r="J6">
        <v>64763</v>
      </c>
      <c r="K6">
        <v>64763</v>
      </c>
      <c r="L6">
        <v>64763</v>
      </c>
      <c r="M6">
        <v>64763</v>
      </c>
      <c r="N6">
        <v>64763</v>
      </c>
      <c r="O6">
        <v>64763</v>
      </c>
      <c r="P6">
        <v>777156</v>
      </c>
      <c r="Q6">
        <v>64763</v>
      </c>
      <c r="R6">
        <v>64763</v>
      </c>
      <c r="S6">
        <v>64763</v>
      </c>
      <c r="T6">
        <v>64763</v>
      </c>
      <c r="U6">
        <v>64763</v>
      </c>
      <c r="V6">
        <v>64763</v>
      </c>
      <c r="W6">
        <v>64763</v>
      </c>
      <c r="X6">
        <v>64763</v>
      </c>
      <c r="Y6">
        <v>64763</v>
      </c>
      <c r="Z6">
        <v>64763</v>
      </c>
      <c r="AA6">
        <v>64763</v>
      </c>
      <c r="AB6">
        <v>64763</v>
      </c>
    </row>
    <row r="7" spans="1:28">
      <c r="A7" t="s">
        <v>260</v>
      </c>
      <c r="B7" t="s">
        <v>261</v>
      </c>
      <c r="C7">
        <v>777155.46</v>
      </c>
      <c r="D7">
        <v>64762.73</v>
      </c>
      <c r="E7">
        <v>64762.73</v>
      </c>
      <c r="F7">
        <v>64763</v>
      </c>
      <c r="G7">
        <v>64763</v>
      </c>
      <c r="H7">
        <v>64763</v>
      </c>
      <c r="I7">
        <v>64763</v>
      </c>
      <c r="J7">
        <v>64763</v>
      </c>
      <c r="K7">
        <v>64763</v>
      </c>
      <c r="L7">
        <v>64763</v>
      </c>
      <c r="M7">
        <v>64763</v>
      </c>
      <c r="N7">
        <v>64763</v>
      </c>
      <c r="O7">
        <v>64763</v>
      </c>
      <c r="P7">
        <v>777156</v>
      </c>
      <c r="Q7">
        <v>64763</v>
      </c>
      <c r="R7">
        <v>64763</v>
      </c>
      <c r="S7">
        <v>64763</v>
      </c>
      <c r="T7">
        <v>64763</v>
      </c>
      <c r="U7">
        <v>64763</v>
      </c>
      <c r="V7">
        <v>64763</v>
      </c>
      <c r="W7">
        <v>64763</v>
      </c>
      <c r="X7">
        <v>64763</v>
      </c>
      <c r="Y7">
        <v>64763</v>
      </c>
      <c r="Z7">
        <v>64763</v>
      </c>
      <c r="AA7">
        <v>64763</v>
      </c>
      <c r="AB7">
        <v>64763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544120.780377358</v>
      </c>
      <c r="D74" s="326">
        <v>56923.3781132076</v>
      </c>
      <c r="E74" s="326">
        <v>56387.0781132075</v>
      </c>
      <c r="F74" s="326">
        <v>52914.6881132075</v>
      </c>
      <c r="G74" s="326">
        <v>44605.5381132075</v>
      </c>
      <c r="H74" s="326">
        <v>39873.7881132075</v>
      </c>
      <c r="I74" s="326">
        <v>39923.7881132075</v>
      </c>
      <c r="J74" s="326">
        <v>51319.7881132075</v>
      </c>
      <c r="K74" s="326">
        <v>40626.7781132075</v>
      </c>
      <c r="L74" s="326">
        <v>41931.3181132075</v>
      </c>
      <c r="M74" s="326">
        <v>39926.6181132075</v>
      </c>
      <c r="N74" s="326">
        <v>39819.0096226415</v>
      </c>
      <c r="O74" s="326">
        <v>39869.0096226415</v>
      </c>
      <c r="P74" s="326">
        <v>679556.543656347</v>
      </c>
      <c r="Q74" s="326">
        <v>85423.7538267082</v>
      </c>
      <c r="R74" s="326">
        <v>53193.8881663308</v>
      </c>
      <c r="S74" s="326">
        <v>59193.8881663308</v>
      </c>
      <c r="T74" s="326">
        <v>53193.8881663308</v>
      </c>
      <c r="U74" s="326">
        <v>54693.8881663308</v>
      </c>
      <c r="V74" s="326">
        <v>53193.8881663308</v>
      </c>
      <c r="W74" s="326">
        <v>53193.8881663308</v>
      </c>
      <c r="X74" s="326">
        <v>53193.8881663308</v>
      </c>
      <c r="Y74" s="326">
        <v>54693.8881663308</v>
      </c>
      <c r="Z74" s="326">
        <v>53193.8881663308</v>
      </c>
      <c r="AA74" s="326">
        <v>53193.8881663308</v>
      </c>
      <c r="AB74" s="326">
        <v>53193.9081663308</v>
      </c>
    </row>
    <row r="75" spans="1:28">
      <c r="A75">
        <v>6401</v>
      </c>
      <c r="B75" t="s">
        <v>5</v>
      </c>
      <c r="C75">
        <v>544120.780377358</v>
      </c>
      <c r="D75">
        <v>56923.3781132076</v>
      </c>
      <c r="E75">
        <v>56387.0781132075</v>
      </c>
      <c r="F75">
        <v>52914.6881132075</v>
      </c>
      <c r="G75">
        <v>44605.5381132075</v>
      </c>
      <c r="H75">
        <v>39873.7881132075</v>
      </c>
      <c r="I75">
        <v>39923.7881132075</v>
      </c>
      <c r="J75">
        <v>51319.7881132075</v>
      </c>
      <c r="K75">
        <v>40626.7781132075</v>
      </c>
      <c r="L75">
        <v>41931.3181132075</v>
      </c>
      <c r="M75">
        <v>39926.6181132075</v>
      </c>
      <c r="N75">
        <v>39819.0096226415</v>
      </c>
      <c r="O75" s="327">
        <v>39869.0096226415</v>
      </c>
      <c r="P75">
        <v>679556.543656347</v>
      </c>
      <c r="Q75">
        <v>85423.7538267082</v>
      </c>
      <c r="R75">
        <v>53193.8881663308</v>
      </c>
      <c r="S75">
        <v>59193.8881663308</v>
      </c>
      <c r="T75">
        <v>53193.8881663308</v>
      </c>
      <c r="U75">
        <v>54693.8881663308</v>
      </c>
      <c r="V75">
        <v>53193.8881663308</v>
      </c>
      <c r="W75">
        <v>53193.8881663308</v>
      </c>
      <c r="X75">
        <v>53193.8881663308</v>
      </c>
      <c r="Y75">
        <v>54693.8881663308</v>
      </c>
      <c r="Z75">
        <v>53193.8881663308</v>
      </c>
      <c r="AA75">
        <v>53193.8881663308</v>
      </c>
      <c r="AB75">
        <v>53193.9081663308</v>
      </c>
    </row>
    <row r="76" spans="1:28">
      <c r="A76">
        <v>6401.03</v>
      </c>
      <c r="B76" t="s">
        <v>6</v>
      </c>
      <c r="C76">
        <v>544120.780377358</v>
      </c>
      <c r="D76">
        <v>56923.3781132076</v>
      </c>
      <c r="E76">
        <v>56387.0781132075</v>
      </c>
      <c r="F76">
        <v>52914.6881132075</v>
      </c>
      <c r="G76">
        <v>44605.5381132075</v>
      </c>
      <c r="H76">
        <v>39873.7881132075</v>
      </c>
      <c r="I76">
        <v>39923.7881132075</v>
      </c>
      <c r="J76">
        <v>51319.7881132075</v>
      </c>
      <c r="K76">
        <v>40626.7781132075</v>
      </c>
      <c r="L76">
        <v>41931.3181132075</v>
      </c>
      <c r="M76">
        <v>39926.6181132075</v>
      </c>
      <c r="N76">
        <v>39819.0096226415</v>
      </c>
      <c r="O76" s="327">
        <v>39869.0096226415</v>
      </c>
      <c r="P76">
        <v>679556.543656347</v>
      </c>
      <c r="Q76">
        <v>85423.7538267082</v>
      </c>
      <c r="R76">
        <v>53193.8881663308</v>
      </c>
      <c r="S76">
        <v>59193.8881663308</v>
      </c>
      <c r="T76">
        <v>53193.8881663308</v>
      </c>
      <c r="U76">
        <v>54693.8881663308</v>
      </c>
      <c r="V76">
        <v>53193.8881663308</v>
      </c>
      <c r="W76">
        <v>53193.8881663308</v>
      </c>
      <c r="X76">
        <v>53193.8881663308</v>
      </c>
      <c r="Y76">
        <v>54693.8881663308</v>
      </c>
      <c r="Z76">
        <v>53193.8881663308</v>
      </c>
      <c r="AA76">
        <v>53193.8881663308</v>
      </c>
      <c r="AB76">
        <v>53193.9081663308</v>
      </c>
    </row>
    <row r="77" spans="1:28">
      <c r="A77" t="s">
        <v>7</v>
      </c>
      <c r="B77" t="s">
        <v>8</v>
      </c>
      <c r="C77">
        <v>0</v>
      </c>
      <c r="O77" s="327"/>
      <c r="P77" s="326">
        <v>350</v>
      </c>
      <c r="Q77">
        <v>350</v>
      </c>
      <c r="R77">
        <v>0</v>
      </c>
      <c r="S77">
        <v>0</v>
      </c>
      <c r="T77">
        <v>0</v>
      </c>
      <c r="U77">
        <v>0</v>
      </c>
      <c r="V77">
        <v>0</v>
      </c>
      <c r="W77">
        <v>0</v>
      </c>
      <c r="X77">
        <v>0</v>
      </c>
      <c r="Y77">
        <v>0</v>
      </c>
      <c r="Z77">
        <v>0</v>
      </c>
      <c r="AA77">
        <v>0</v>
      </c>
      <c r="AB77">
        <v>0</v>
      </c>
    </row>
    <row r="78" spans="1:28">
      <c r="A78" t="s">
        <v>10</v>
      </c>
      <c r="B78" t="s">
        <v>11</v>
      </c>
      <c r="C78">
        <v>390793.620377358</v>
      </c>
      <c r="D78">
        <v>32866.9981132075</v>
      </c>
      <c r="E78">
        <v>32866.9981132075</v>
      </c>
      <c r="F78">
        <v>32866.9981132075</v>
      </c>
      <c r="G78">
        <v>32866.9981132075</v>
      </c>
      <c r="H78">
        <v>32866.9981132075</v>
      </c>
      <c r="I78">
        <v>32866.9981132075</v>
      </c>
      <c r="J78">
        <v>32866.9981132075</v>
      </c>
      <c r="K78">
        <v>33617.1581132075</v>
      </c>
      <c r="L78">
        <v>28621.6981132075</v>
      </c>
      <c r="M78">
        <v>32866.9981132075</v>
      </c>
      <c r="N78">
        <v>32809.3896226415</v>
      </c>
      <c r="O78" s="327">
        <v>32809.3896226415</v>
      </c>
      <c r="P78">
        <v>427797.563656347</v>
      </c>
      <c r="Q78">
        <v>57894.2938267082</v>
      </c>
      <c r="R78">
        <v>32809.3881663308</v>
      </c>
      <c r="S78">
        <v>38809.3881663308</v>
      </c>
      <c r="T78">
        <v>32809.3881663308</v>
      </c>
      <c r="U78">
        <v>34309.3881663308</v>
      </c>
      <c r="V78">
        <v>32809.3881663308</v>
      </c>
      <c r="W78">
        <v>32809.3881663308</v>
      </c>
      <c r="X78">
        <v>32809.3881663308</v>
      </c>
      <c r="Y78">
        <v>34309.3881663308</v>
      </c>
      <c r="Z78">
        <v>32809.3881663308</v>
      </c>
      <c r="AA78">
        <v>32809.3881663308</v>
      </c>
      <c r="AB78">
        <v>32809.3881663308</v>
      </c>
    </row>
    <row r="79" spans="1:28">
      <c r="A79" t="s">
        <v>12</v>
      </c>
      <c r="B79" s="327" t="s">
        <v>13</v>
      </c>
      <c r="C79">
        <v>349318.860377358</v>
      </c>
      <c r="D79">
        <v>29861.32</v>
      </c>
      <c r="E79">
        <v>29861.32</v>
      </c>
      <c r="F79">
        <v>29861.32</v>
      </c>
      <c r="G79">
        <v>29861.32</v>
      </c>
      <c r="H79">
        <v>29861.32</v>
      </c>
      <c r="I79">
        <v>29861.32</v>
      </c>
      <c r="J79">
        <v>29861.32</v>
      </c>
      <c r="K79">
        <v>29861.32</v>
      </c>
      <c r="L79">
        <v>29861.32</v>
      </c>
      <c r="M79">
        <v>29861.32</v>
      </c>
      <c r="N79">
        <v>25352.8301886792</v>
      </c>
      <c r="O79" s="327">
        <v>25352.8301886792</v>
      </c>
      <c r="P79" s="326">
        <v>310233.962264151</v>
      </c>
      <c r="Q79">
        <v>25352.8301886792</v>
      </c>
      <c r="R79">
        <v>25352.8301886792</v>
      </c>
      <c r="S79">
        <v>31352.8301886792</v>
      </c>
      <c r="T79">
        <v>25352.8301886792</v>
      </c>
      <c r="U79">
        <v>25352.8301886792</v>
      </c>
      <c r="V79">
        <v>25352.8301886792</v>
      </c>
      <c r="W79">
        <v>25352.8301886792</v>
      </c>
      <c r="X79">
        <v>25352.8301886792</v>
      </c>
      <c r="Y79">
        <v>25352.8301886792</v>
      </c>
      <c r="Z79">
        <v>25352.8301886792</v>
      </c>
      <c r="AA79">
        <v>25352.8301886792</v>
      </c>
      <c r="AB79">
        <v>25352.8301886792</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9016.98113207548</v>
      </c>
      <c r="N81">
        <v>4508.49056603774</v>
      </c>
      <c r="O81" s="326">
        <v>4508.49056603774</v>
      </c>
      <c r="P81" s="326">
        <v>54101.8867924528</v>
      </c>
      <c r="Q81">
        <v>4508.49056603774</v>
      </c>
      <c r="R81">
        <v>4508.49056603774</v>
      </c>
      <c r="S81">
        <v>4508.49056603774</v>
      </c>
      <c r="T81">
        <v>4508.49056603774</v>
      </c>
      <c r="U81">
        <v>4508.49056603774</v>
      </c>
      <c r="V81">
        <v>4508.49056603774</v>
      </c>
      <c r="W81">
        <v>4508.49056603774</v>
      </c>
      <c r="X81">
        <v>4508.49056603774</v>
      </c>
      <c r="Y81">
        <v>4508.49056603774</v>
      </c>
      <c r="Z81">
        <v>4508.49056603774</v>
      </c>
      <c r="AA81">
        <v>4508.49056603774</v>
      </c>
      <c r="AB81">
        <v>4508.49056603774</v>
      </c>
    </row>
    <row r="82" spans="1:28">
      <c r="A82" t="s">
        <v>26</v>
      </c>
      <c r="B82" t="s">
        <v>27</v>
      </c>
      <c r="C82">
        <v>10485.46</v>
      </c>
      <c r="D82">
        <v>1165.05</v>
      </c>
      <c r="E82">
        <v>1165.05</v>
      </c>
      <c r="F82">
        <v>1165.05</v>
      </c>
      <c r="G82">
        <v>1165.05</v>
      </c>
      <c r="H82">
        <v>1165.05</v>
      </c>
      <c r="I82">
        <v>1165.05</v>
      </c>
      <c r="J82">
        <v>1165.05</v>
      </c>
      <c r="K82">
        <v>1165.05</v>
      </c>
      <c r="L82">
        <v>-2330.09</v>
      </c>
      <c r="M82">
        <v>1165.05</v>
      </c>
      <c r="N82">
        <v>1165.05</v>
      </c>
      <c r="O82" s="326">
        <v>1165.05</v>
      </c>
      <c r="P82" s="326">
        <v>13980.5825242718</v>
      </c>
      <c r="Q82">
        <v>1165.04854368932</v>
      </c>
      <c r="R82">
        <v>1165.04854368932</v>
      </c>
      <c r="S82">
        <v>1165.04854368932</v>
      </c>
      <c r="T82">
        <v>1165.04854368932</v>
      </c>
      <c r="U82">
        <v>1165.04854368932</v>
      </c>
      <c r="V82">
        <v>1165.04854368932</v>
      </c>
      <c r="W82">
        <v>1165.04854368932</v>
      </c>
      <c r="X82">
        <v>1165.04854368932</v>
      </c>
      <c r="Y82">
        <v>1165.04854368932</v>
      </c>
      <c r="Z82">
        <v>1165.04854368932</v>
      </c>
      <c r="AA82">
        <v>1165.04854368932</v>
      </c>
      <c r="AB82">
        <v>1165.04854368932</v>
      </c>
    </row>
    <row r="83" spans="1:28">
      <c r="A83" t="s">
        <v>30</v>
      </c>
      <c r="B83" t="s">
        <v>31</v>
      </c>
      <c r="C83">
        <v>5622.64150943396</v>
      </c>
      <c r="D83">
        <v>471.698113207547</v>
      </c>
      <c r="E83">
        <v>471.698113207547</v>
      </c>
      <c r="F83">
        <v>471.698113207547</v>
      </c>
      <c r="G83">
        <v>471.698113207547</v>
      </c>
      <c r="H83">
        <v>471.698113207547</v>
      </c>
      <c r="I83">
        <v>471.698113207547</v>
      </c>
      <c r="J83">
        <v>471.698113207547</v>
      </c>
      <c r="K83">
        <v>471.698113207547</v>
      </c>
      <c r="L83">
        <v>471.698113207547</v>
      </c>
      <c r="M83">
        <v>471.698113207547</v>
      </c>
      <c r="N83">
        <v>452.830188679245</v>
      </c>
      <c r="O83" s="326">
        <v>452.830188679245</v>
      </c>
      <c r="P83" s="326">
        <v>5433.96226415094</v>
      </c>
      <c r="Q83">
        <v>452.830188679245</v>
      </c>
      <c r="R83">
        <v>452.830188679245</v>
      </c>
      <c r="S83">
        <v>452.830188679245</v>
      </c>
      <c r="T83">
        <v>452.830188679245</v>
      </c>
      <c r="U83">
        <v>452.830188679245</v>
      </c>
      <c r="V83">
        <v>452.830188679245</v>
      </c>
      <c r="W83">
        <v>452.830188679245</v>
      </c>
      <c r="X83">
        <v>452.830188679245</v>
      </c>
      <c r="Y83">
        <v>452.830188679245</v>
      </c>
      <c r="Z83">
        <v>452.830188679245</v>
      </c>
      <c r="AA83">
        <v>452.830188679245</v>
      </c>
      <c r="AB83">
        <v>452.830188679245</v>
      </c>
    </row>
    <row r="84" spans="1:28">
      <c r="A84" t="s">
        <v>34</v>
      </c>
      <c r="B84" t="s">
        <v>35</v>
      </c>
      <c r="C84">
        <v>0</v>
      </c>
      <c r="O84" s="326"/>
      <c r="P84" s="326">
        <v>4500</v>
      </c>
      <c r="Q84">
        <v>1500</v>
      </c>
      <c r="R84">
        <v>0</v>
      </c>
      <c r="S84">
        <v>0</v>
      </c>
      <c r="T84">
        <v>0</v>
      </c>
      <c r="U84">
        <v>1500</v>
      </c>
      <c r="V84">
        <v>0</v>
      </c>
      <c r="W84">
        <v>0</v>
      </c>
      <c r="X84">
        <v>0</v>
      </c>
      <c r="Y84">
        <v>1500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16349.6773584906</v>
      </c>
      <c r="D87">
        <v>1368.93</v>
      </c>
      <c r="E87">
        <v>1368.93</v>
      </c>
      <c r="F87">
        <v>1368.93</v>
      </c>
      <c r="G87">
        <v>1368.93</v>
      </c>
      <c r="H87">
        <v>1368.93</v>
      </c>
      <c r="I87">
        <v>1368.93</v>
      </c>
      <c r="J87">
        <v>1368.93</v>
      </c>
      <c r="K87">
        <v>2119.09</v>
      </c>
      <c r="L87">
        <v>618.77</v>
      </c>
      <c r="M87">
        <v>1368.93</v>
      </c>
      <c r="N87">
        <v>1330.18867924528</v>
      </c>
      <c r="O87" s="326">
        <v>1330.18867924528</v>
      </c>
      <c r="P87" s="326">
        <v>15962.2641509434</v>
      </c>
      <c r="Q87">
        <v>1330.18867924528</v>
      </c>
      <c r="R87">
        <v>1330.18867924528</v>
      </c>
      <c r="S87">
        <v>1330.18867924528</v>
      </c>
      <c r="T87">
        <v>1330.18867924528</v>
      </c>
      <c r="U87">
        <v>1330.18867924528</v>
      </c>
      <c r="V87">
        <v>1330.18867924528</v>
      </c>
      <c r="W87">
        <v>1330.18867924528</v>
      </c>
      <c r="X87">
        <v>1330.18867924528</v>
      </c>
      <c r="Y87">
        <v>1330.18867924528</v>
      </c>
      <c r="Z87">
        <v>1330.18867924528</v>
      </c>
      <c r="AA87">
        <v>1330.18867924528</v>
      </c>
      <c r="AB87">
        <v>1330.18867924528</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23584.9056603774</v>
      </c>
      <c r="Q93">
        <v>23584.9056603774</v>
      </c>
      <c r="R93">
        <v>0</v>
      </c>
      <c r="S93">
        <v>0</v>
      </c>
      <c r="T93">
        <v>0</v>
      </c>
      <c r="U93">
        <v>0</v>
      </c>
      <c r="V93">
        <v>0</v>
      </c>
      <c r="W93">
        <v>0</v>
      </c>
      <c r="X93">
        <v>0</v>
      </c>
      <c r="Y93">
        <v>0</v>
      </c>
      <c r="Z93">
        <v>0</v>
      </c>
      <c r="AA93">
        <v>0</v>
      </c>
      <c r="AB93">
        <v>0</v>
      </c>
    </row>
    <row r="94" spans="1:28">
      <c r="A94" t="s">
        <v>395</v>
      </c>
      <c r="B94" t="s">
        <v>396</v>
      </c>
      <c r="C94">
        <v>0</v>
      </c>
      <c r="O94" s="326"/>
      <c r="P94" s="326">
        <v>31200</v>
      </c>
      <c r="Q94">
        <v>3700</v>
      </c>
      <c r="R94">
        <v>2500</v>
      </c>
      <c r="S94">
        <v>2500</v>
      </c>
      <c r="T94">
        <v>2500</v>
      </c>
      <c r="U94">
        <v>2500</v>
      </c>
      <c r="V94">
        <v>2500</v>
      </c>
      <c r="W94">
        <v>2500</v>
      </c>
      <c r="X94">
        <v>2500</v>
      </c>
      <c r="Y94">
        <v>2500</v>
      </c>
      <c r="Z94">
        <v>2500</v>
      </c>
      <c r="AA94">
        <v>2500</v>
      </c>
      <c r="AB94">
        <v>2500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116427.08</v>
      </c>
      <c r="D106">
        <v>24056.38</v>
      </c>
      <c r="E106">
        <v>9032.98</v>
      </c>
      <c r="F106">
        <v>20047.69</v>
      </c>
      <c r="G106">
        <v>7021.56</v>
      </c>
      <c r="H106">
        <v>7006.79</v>
      </c>
      <c r="I106">
        <v>7056.79</v>
      </c>
      <c r="J106">
        <v>7056.79</v>
      </c>
      <c r="K106">
        <v>7009.62</v>
      </c>
      <c r="L106">
        <v>7009.62</v>
      </c>
      <c r="M106">
        <v>7059.62</v>
      </c>
      <c r="N106">
        <v>7009.62</v>
      </c>
      <c r="O106">
        <v>7059.62</v>
      </c>
      <c r="P106" s="326">
        <v>212208.98</v>
      </c>
      <c r="Q106">
        <v>18229.46</v>
      </c>
      <c r="R106">
        <v>17634.5</v>
      </c>
      <c r="S106">
        <v>17634.5</v>
      </c>
      <c r="T106">
        <v>17634.5</v>
      </c>
      <c r="U106">
        <v>17634.5</v>
      </c>
      <c r="V106">
        <v>17634.5</v>
      </c>
      <c r="W106">
        <v>17634.5</v>
      </c>
      <c r="X106">
        <v>17634.5</v>
      </c>
      <c r="Y106">
        <v>17634.5</v>
      </c>
      <c r="Z106">
        <v>17634.5</v>
      </c>
      <c r="AA106">
        <v>17634.5</v>
      </c>
      <c r="AB106">
        <v>17634.52</v>
      </c>
    </row>
    <row r="107" spans="1:28">
      <c r="A107" t="s">
        <v>106</v>
      </c>
      <c r="B107" t="s">
        <v>107</v>
      </c>
      <c r="C107">
        <v>87042</v>
      </c>
      <c r="D107">
        <v>20076</v>
      </c>
      <c r="E107">
        <v>6106</v>
      </c>
      <c r="F107">
        <v>6106</v>
      </c>
      <c r="G107">
        <v>6106</v>
      </c>
      <c r="H107">
        <v>6056</v>
      </c>
      <c r="I107">
        <v>6106</v>
      </c>
      <c r="J107">
        <v>6106</v>
      </c>
      <c r="K107">
        <v>6056</v>
      </c>
      <c r="L107">
        <v>6056</v>
      </c>
      <c r="M107">
        <v>6106</v>
      </c>
      <c r="N107">
        <v>6056</v>
      </c>
      <c r="O107" s="326">
        <v>6106</v>
      </c>
      <c r="P107" s="326">
        <v>167952.48</v>
      </c>
      <c r="Q107">
        <v>13996.04</v>
      </c>
      <c r="R107">
        <v>13996.04</v>
      </c>
      <c r="S107">
        <v>13996.04</v>
      </c>
      <c r="T107">
        <v>13996.04</v>
      </c>
      <c r="U107">
        <v>13996.04</v>
      </c>
      <c r="V107">
        <v>13996.04</v>
      </c>
      <c r="W107">
        <v>13996.04</v>
      </c>
      <c r="X107">
        <v>13996.04</v>
      </c>
      <c r="Y107">
        <v>13996.04</v>
      </c>
      <c r="Z107">
        <v>13996.04</v>
      </c>
      <c r="AA107">
        <v>13996.04</v>
      </c>
      <c r="AB107">
        <v>13996.04</v>
      </c>
    </row>
    <row r="108" spans="1:28">
      <c r="A108" t="s">
        <v>110</v>
      </c>
      <c r="B108" t="s">
        <v>111</v>
      </c>
      <c r="C108">
        <v>16610.29</v>
      </c>
      <c r="E108">
        <v>2090.76</v>
      </c>
      <c r="F108">
        <v>13175.47</v>
      </c>
      <c r="G108">
        <v>149.34</v>
      </c>
      <c r="H108">
        <v>149.34</v>
      </c>
      <c r="I108">
        <v>149.34</v>
      </c>
      <c r="J108">
        <v>149.34</v>
      </c>
      <c r="K108">
        <v>149.34</v>
      </c>
      <c r="L108">
        <v>149.34</v>
      </c>
      <c r="M108">
        <v>149.34</v>
      </c>
      <c r="N108">
        <v>149.34</v>
      </c>
      <c r="O108">
        <v>149.34</v>
      </c>
      <c r="P108" s="326">
        <v>14242.1</v>
      </c>
      <c r="Q108">
        <v>1186.84</v>
      </c>
      <c r="R108">
        <v>1186.84</v>
      </c>
      <c r="S108">
        <v>1186.84</v>
      </c>
      <c r="T108">
        <v>1186.84</v>
      </c>
      <c r="U108">
        <v>1186.84</v>
      </c>
      <c r="V108">
        <v>1186.84</v>
      </c>
      <c r="W108">
        <v>1186.84</v>
      </c>
      <c r="X108">
        <v>1186.84</v>
      </c>
      <c r="Y108">
        <v>1186.84</v>
      </c>
      <c r="Z108">
        <v>1186.84</v>
      </c>
      <c r="AA108">
        <v>1186.84</v>
      </c>
      <c r="AB108">
        <v>1186.86</v>
      </c>
    </row>
    <row r="109" spans="1:28">
      <c r="A109" t="s">
        <v>113</v>
      </c>
      <c r="B109" t="s">
        <v>114</v>
      </c>
      <c r="C109">
        <v>70</v>
      </c>
      <c r="E109">
        <v>70</v>
      </c>
      <c r="P109" s="326">
        <v>1608</v>
      </c>
      <c r="Q109">
        <v>134</v>
      </c>
      <c r="R109">
        <v>134</v>
      </c>
      <c r="S109">
        <v>134</v>
      </c>
      <c r="T109">
        <v>134</v>
      </c>
      <c r="U109">
        <v>134</v>
      </c>
      <c r="V109">
        <v>134</v>
      </c>
      <c r="W109">
        <v>134</v>
      </c>
      <c r="X109">
        <v>134</v>
      </c>
      <c r="Y109">
        <v>134</v>
      </c>
      <c r="Z109">
        <v>134</v>
      </c>
      <c r="AA109">
        <v>134</v>
      </c>
      <c r="AB109">
        <v>134</v>
      </c>
    </row>
    <row r="110" spans="1:28">
      <c r="A110" t="s">
        <v>116</v>
      </c>
      <c r="B110" t="s">
        <v>117</v>
      </c>
      <c r="C110">
        <v>9952.47</v>
      </c>
      <c r="D110">
        <v>2526.06</v>
      </c>
      <c r="E110">
        <v>648.22</v>
      </c>
      <c r="F110">
        <v>648.22</v>
      </c>
      <c r="G110">
        <v>648.22</v>
      </c>
      <c r="H110">
        <v>683.45</v>
      </c>
      <c r="I110">
        <v>683.45</v>
      </c>
      <c r="J110">
        <v>683.45</v>
      </c>
      <c r="K110">
        <v>686.28</v>
      </c>
      <c r="L110">
        <v>686.28</v>
      </c>
      <c r="M110">
        <v>686.28</v>
      </c>
      <c r="N110">
        <v>686.28</v>
      </c>
      <c r="O110">
        <v>686.28</v>
      </c>
      <c r="P110" s="326">
        <v>19656.24</v>
      </c>
      <c r="Q110">
        <v>1638.02</v>
      </c>
      <c r="R110">
        <v>1638.02</v>
      </c>
      <c r="S110">
        <v>1638.02</v>
      </c>
      <c r="T110">
        <v>1638.02</v>
      </c>
      <c r="U110">
        <v>1638.02</v>
      </c>
      <c r="V110">
        <v>1638.02</v>
      </c>
      <c r="W110">
        <v>1638.02</v>
      </c>
      <c r="X110">
        <v>1638.02</v>
      </c>
      <c r="Y110">
        <v>1638.02</v>
      </c>
      <c r="Z110">
        <v>1638.02</v>
      </c>
      <c r="AA110">
        <v>1638.02</v>
      </c>
      <c r="AB110">
        <v>1638.02</v>
      </c>
    </row>
    <row r="111" spans="1:28">
      <c r="A111" t="s">
        <v>119</v>
      </c>
      <c r="B111" t="s">
        <v>120</v>
      </c>
      <c r="C111">
        <v>2752.32</v>
      </c>
      <c r="D111">
        <v>1454.32</v>
      </c>
      <c r="E111">
        <v>118</v>
      </c>
      <c r="F111">
        <v>118</v>
      </c>
      <c r="G111">
        <v>118</v>
      </c>
      <c r="H111">
        <v>118</v>
      </c>
      <c r="I111">
        <v>118</v>
      </c>
      <c r="J111">
        <v>118</v>
      </c>
      <c r="K111">
        <v>118</v>
      </c>
      <c r="L111">
        <v>118</v>
      </c>
      <c r="M111">
        <v>118</v>
      </c>
      <c r="N111">
        <v>118</v>
      </c>
      <c r="O111">
        <v>118</v>
      </c>
      <c r="P111" s="326">
        <v>8155.2</v>
      </c>
      <c r="Q111">
        <v>679.6</v>
      </c>
      <c r="R111">
        <v>679.6</v>
      </c>
      <c r="S111">
        <v>679.6</v>
      </c>
      <c r="T111">
        <v>679.6</v>
      </c>
      <c r="U111">
        <v>679.6</v>
      </c>
      <c r="V111">
        <v>679.6</v>
      </c>
      <c r="W111">
        <v>679.6</v>
      </c>
      <c r="X111">
        <v>679.6</v>
      </c>
      <c r="Y111">
        <v>679.6</v>
      </c>
      <c r="Z111">
        <v>679.6</v>
      </c>
      <c r="AA111">
        <v>679.6</v>
      </c>
      <c r="AB111">
        <v>679.6</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594.96</v>
      </c>
      <c r="Q114">
        <v>594.96</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32183.1</v>
      </c>
      <c r="D124">
        <v>0</v>
      </c>
      <c r="E124">
        <v>14487.1</v>
      </c>
      <c r="F124">
        <v>0</v>
      </c>
      <c r="G124">
        <v>0</v>
      </c>
      <c r="H124">
        <v>0</v>
      </c>
      <c r="I124">
        <v>0</v>
      </c>
      <c r="J124">
        <v>11396</v>
      </c>
      <c r="K124">
        <v>0</v>
      </c>
      <c r="L124">
        <v>6300</v>
      </c>
      <c r="M124">
        <v>0</v>
      </c>
      <c r="N124">
        <v>0</v>
      </c>
      <c r="O124">
        <v>0</v>
      </c>
      <c r="P124">
        <v>3000</v>
      </c>
      <c r="Q124">
        <v>250</v>
      </c>
      <c r="R124">
        <v>250</v>
      </c>
      <c r="S124">
        <v>250</v>
      </c>
      <c r="T124">
        <v>250</v>
      </c>
      <c r="U124">
        <v>250</v>
      </c>
      <c r="V124">
        <v>250</v>
      </c>
      <c r="W124">
        <v>250</v>
      </c>
      <c r="X124">
        <v>250</v>
      </c>
      <c r="Y124">
        <v>250</v>
      </c>
      <c r="Z124">
        <v>250</v>
      </c>
      <c r="AA124">
        <v>250</v>
      </c>
      <c r="AB124">
        <v>250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3000</v>
      </c>
      <c r="Q127">
        <v>250</v>
      </c>
      <c r="R127">
        <v>250</v>
      </c>
      <c r="S127">
        <v>250</v>
      </c>
      <c r="T127">
        <v>250</v>
      </c>
      <c r="U127">
        <v>250</v>
      </c>
      <c r="V127">
        <v>250</v>
      </c>
      <c r="W127">
        <v>250</v>
      </c>
      <c r="X127">
        <v>250</v>
      </c>
      <c r="Y127">
        <v>250</v>
      </c>
      <c r="Z127">
        <v>250</v>
      </c>
      <c r="AA127">
        <v>250</v>
      </c>
      <c r="AB127">
        <v>250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32183.1</v>
      </c>
      <c r="E132">
        <v>14487.1</v>
      </c>
      <c r="J132">
        <v>11396</v>
      </c>
      <c r="L132">
        <v>6300</v>
      </c>
      <c r="P132" s="326">
        <v>0</v>
      </c>
      <c r="Q132">
        <v>0</v>
      </c>
      <c r="R132">
        <v>0</v>
      </c>
      <c r="S132">
        <v>0</v>
      </c>
      <c r="T132">
        <v>0</v>
      </c>
      <c r="U132">
        <v>0</v>
      </c>
      <c r="V132">
        <v>0</v>
      </c>
      <c r="W132">
        <v>0</v>
      </c>
      <c r="X132">
        <v>0</v>
      </c>
      <c r="Y132">
        <v>0</v>
      </c>
      <c r="Z132">
        <v>0</v>
      </c>
      <c r="AA132">
        <v>0</v>
      </c>
      <c r="AB132">
        <v>0</v>
      </c>
    </row>
    <row r="133" spans="1:28">
      <c r="A133" t="s">
        <v>417</v>
      </c>
      <c r="B133" t="s">
        <v>418</v>
      </c>
      <c r="C133">
        <v>4716.98</v>
      </c>
      <c r="D133">
        <v>0</v>
      </c>
      <c r="E133">
        <v>0</v>
      </c>
      <c r="F133">
        <v>0</v>
      </c>
      <c r="G133">
        <v>4716.98</v>
      </c>
      <c r="H133">
        <v>0</v>
      </c>
      <c r="I133">
        <v>0</v>
      </c>
      <c r="J133">
        <v>0</v>
      </c>
      <c r="K133">
        <v>0</v>
      </c>
      <c r="L133">
        <v>0</v>
      </c>
      <c r="M133">
        <v>0</v>
      </c>
      <c r="N133">
        <v>0</v>
      </c>
      <c r="O133">
        <v>0</v>
      </c>
      <c r="P133">
        <v>5000</v>
      </c>
      <c r="Q133">
        <v>5000</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4716.98</v>
      </c>
      <c r="G140">
        <v>4716.98</v>
      </c>
      <c r="P140" s="326">
        <v>5000</v>
      </c>
      <c r="Q140">
        <v>5000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t="s">
        <v>431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433</v>
      </c>
      <c r="B143" t="s">
        <v>436</v>
      </c>
      <c r="C143">
        <v>0</v>
      </c>
      <c r="P143">
        <v>0</v>
      </c>
    </row>
    <row r="144" spans="1:16">
      <c r="A144" t="s">
        <v>437</v>
      </c>
      <c r="B144" t="s">
        <v>438</v>
      </c>
      <c r="C144">
        <v>0</v>
      </c>
      <c r="P144">
        <v>0</v>
      </c>
    </row>
    <row r="145" spans="1:16">
      <c r="A145" t="s">
        <v>439</v>
      </c>
      <c r="B145" t="s">
        <v>440</v>
      </c>
      <c r="C145">
        <v>0</v>
      </c>
      <c r="P145">
        <v>0</v>
      </c>
    </row>
    <row r="146" spans="1:16">
      <c r="A146" t="s">
        <v>441</v>
      </c>
      <c r="B146" t="s">
        <v>442</v>
      </c>
      <c r="C146">
        <v>0</v>
      </c>
      <c r="P146">
        <v>0</v>
      </c>
    </row>
    <row r="147" spans="1:28">
      <c r="A147" t="s">
        <v>443</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444</v>
      </c>
      <c r="B148" t="s">
        <v>83</v>
      </c>
      <c r="C148">
        <v>0</v>
      </c>
      <c r="P148">
        <v>0</v>
      </c>
    </row>
    <row r="149" spans="1:16">
      <c r="A149" t="s">
        <v>445</v>
      </c>
      <c r="B149" t="s">
        <v>87</v>
      </c>
      <c r="C149">
        <v>0</v>
      </c>
      <c r="P149">
        <v>0</v>
      </c>
    </row>
    <row r="150" spans="1:16">
      <c r="A150" t="s">
        <v>446</v>
      </c>
      <c r="B150" t="s">
        <v>91</v>
      </c>
      <c r="C150">
        <v>0</v>
      </c>
      <c r="P150">
        <v>0</v>
      </c>
    </row>
    <row r="151" spans="1:16">
      <c r="A151" t="s">
        <v>447</v>
      </c>
      <c r="B151" t="s">
        <v>95</v>
      </c>
      <c r="C151">
        <v>0</v>
      </c>
      <c r="P151">
        <v>0</v>
      </c>
    </row>
    <row r="152" spans="1:16">
      <c r="A152" t="s">
        <v>448</v>
      </c>
      <c r="B152" t="s">
        <v>404</v>
      </c>
      <c r="C152">
        <v>0</v>
      </c>
      <c r="P152">
        <v>0</v>
      </c>
    </row>
    <row r="153" spans="1:16">
      <c r="A153" t="s">
        <v>449</v>
      </c>
      <c r="B153" t="s">
        <v>99</v>
      </c>
      <c r="C153">
        <v>0</v>
      </c>
      <c r="P153">
        <v>0</v>
      </c>
    </row>
    <row r="154" spans="1:28">
      <c r="A154" t="s">
        <v>450</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451</v>
      </c>
      <c r="B155" t="s">
        <v>107</v>
      </c>
      <c r="C155">
        <v>0</v>
      </c>
      <c r="P155">
        <v>0</v>
      </c>
    </row>
    <row r="156" spans="1:16">
      <c r="A156" t="s">
        <v>452</v>
      </c>
      <c r="B156" t="s">
        <v>111</v>
      </c>
      <c r="C156">
        <v>0</v>
      </c>
      <c r="P156">
        <v>0</v>
      </c>
    </row>
    <row r="157" spans="1:16">
      <c r="A157" t="s">
        <v>453</v>
      </c>
      <c r="B157" t="s">
        <v>114</v>
      </c>
      <c r="C157">
        <v>0</v>
      </c>
      <c r="P157">
        <v>0</v>
      </c>
    </row>
    <row r="158" spans="1:16">
      <c r="A158" t="s">
        <v>454</v>
      </c>
      <c r="B158" t="s">
        <v>117</v>
      </c>
      <c r="C158">
        <v>0</v>
      </c>
      <c r="P158">
        <v>0</v>
      </c>
    </row>
    <row r="159" spans="1:16">
      <c r="A159" t="s">
        <v>455</v>
      </c>
      <c r="B159" t="s">
        <v>120</v>
      </c>
      <c r="C159">
        <v>0</v>
      </c>
      <c r="P159">
        <v>0</v>
      </c>
    </row>
    <row r="160" spans="1:16">
      <c r="A160" t="s">
        <v>456</v>
      </c>
      <c r="B160" t="s">
        <v>123</v>
      </c>
      <c r="C160">
        <v>0</v>
      </c>
      <c r="P160">
        <v>0</v>
      </c>
    </row>
    <row r="161" spans="1:16">
      <c r="A161" t="s">
        <v>457</v>
      </c>
      <c r="B161" t="s">
        <v>126</v>
      </c>
      <c r="C161">
        <v>0</v>
      </c>
      <c r="P161">
        <v>0</v>
      </c>
    </row>
    <row r="162" spans="1:16">
      <c r="A162" t="s">
        <v>458</v>
      </c>
      <c r="B162" t="s">
        <v>129</v>
      </c>
      <c r="C162">
        <v>0</v>
      </c>
      <c r="P162">
        <v>0</v>
      </c>
    </row>
    <row r="163" spans="1:28">
      <c r="A163" t="s">
        <v>459</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460</v>
      </c>
      <c r="B164" t="s">
        <v>134</v>
      </c>
      <c r="C164">
        <v>0</v>
      </c>
      <c r="P164">
        <v>0</v>
      </c>
    </row>
    <row r="165" spans="1:16">
      <c r="A165" t="s">
        <v>461</v>
      </c>
      <c r="B165" t="s">
        <v>140</v>
      </c>
      <c r="C165">
        <v>0</v>
      </c>
      <c r="P165">
        <v>0</v>
      </c>
    </row>
    <row r="166" spans="1:16">
      <c r="A166" t="s">
        <v>462</v>
      </c>
      <c r="B166" t="s">
        <v>406</v>
      </c>
      <c r="C166">
        <v>0</v>
      </c>
      <c r="P166">
        <v>0</v>
      </c>
    </row>
    <row r="167" spans="1:16">
      <c r="A167" t="s">
        <v>463</v>
      </c>
      <c r="B167" t="s">
        <v>146</v>
      </c>
      <c r="C167">
        <v>0</v>
      </c>
      <c r="P167">
        <v>0</v>
      </c>
    </row>
    <row r="168" spans="1:16">
      <c r="A168" t="s">
        <v>464</v>
      </c>
      <c r="B168" t="s">
        <v>408</v>
      </c>
      <c r="C168">
        <v>0</v>
      </c>
      <c r="P168">
        <v>0</v>
      </c>
    </row>
    <row r="169" spans="1:16">
      <c r="A169" t="s">
        <v>465</v>
      </c>
      <c r="B169" t="s">
        <v>410</v>
      </c>
      <c r="C169">
        <v>0</v>
      </c>
      <c r="P169">
        <v>0</v>
      </c>
    </row>
    <row r="170" spans="1:16">
      <c r="A170" t="s">
        <v>466</v>
      </c>
      <c r="B170" t="s">
        <v>412</v>
      </c>
      <c r="C170">
        <v>0</v>
      </c>
      <c r="P170">
        <v>0</v>
      </c>
    </row>
    <row r="171" spans="1:16">
      <c r="A171" t="s">
        <v>467</v>
      </c>
      <c r="B171" t="s">
        <v>414</v>
      </c>
      <c r="C171">
        <v>0</v>
      </c>
      <c r="P171">
        <v>0</v>
      </c>
    </row>
    <row r="172" spans="1:28">
      <c r="A172" t="s">
        <v>468</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469</v>
      </c>
      <c r="B173" t="s">
        <v>152</v>
      </c>
      <c r="C173">
        <v>0</v>
      </c>
      <c r="P173">
        <v>0</v>
      </c>
    </row>
    <row r="174" spans="1:16">
      <c r="A174" t="s">
        <v>470</v>
      </c>
      <c r="B174" t="s">
        <v>416</v>
      </c>
      <c r="C174">
        <v>0</v>
      </c>
      <c r="P174">
        <v>0</v>
      </c>
    </row>
    <row r="175" spans="1:16">
      <c r="A175" t="s">
        <v>471</v>
      </c>
      <c r="B175" t="s">
        <v>156</v>
      </c>
      <c r="C175">
        <v>0</v>
      </c>
      <c r="P175">
        <v>0</v>
      </c>
    </row>
    <row r="176" spans="1:16">
      <c r="A176" t="s">
        <v>472</v>
      </c>
      <c r="B176" t="s">
        <v>160</v>
      </c>
      <c r="C176">
        <v>0</v>
      </c>
      <c r="P176">
        <v>0</v>
      </c>
    </row>
    <row r="177" spans="1:16">
      <c r="A177" t="s">
        <v>473</v>
      </c>
      <c r="B177" t="s">
        <v>162</v>
      </c>
      <c r="C177">
        <v>0</v>
      </c>
      <c r="P177">
        <v>0</v>
      </c>
    </row>
    <row r="178" spans="1:16">
      <c r="A178" t="s">
        <v>474</v>
      </c>
      <c r="B178" t="s">
        <v>164</v>
      </c>
      <c r="C178">
        <v>0</v>
      </c>
      <c r="P178">
        <v>0</v>
      </c>
    </row>
    <row r="179" spans="1:16">
      <c r="A179" t="s">
        <v>475</v>
      </c>
      <c r="B179" t="s">
        <v>166</v>
      </c>
      <c r="C179">
        <v>0</v>
      </c>
      <c r="P179">
        <v>0</v>
      </c>
    </row>
    <row r="180" spans="1:16">
      <c r="A180" t="s">
        <v>476</v>
      </c>
      <c r="B180" t="s">
        <v>168</v>
      </c>
      <c r="C180">
        <v>0</v>
      </c>
      <c r="P180">
        <v>0</v>
      </c>
    </row>
    <row r="181" spans="1:28">
      <c r="A181" t="s">
        <v>477</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478</v>
      </c>
      <c r="B182" t="s">
        <v>420</v>
      </c>
      <c r="C182">
        <v>0</v>
      </c>
      <c r="P182">
        <v>0</v>
      </c>
    </row>
    <row r="183" spans="1:16">
      <c r="A183" t="s">
        <v>479</v>
      </c>
      <c r="B183" t="s">
        <v>422</v>
      </c>
      <c r="C183">
        <v>0</v>
      </c>
      <c r="P183">
        <v>0</v>
      </c>
    </row>
    <row r="184" spans="1:16">
      <c r="A184" t="s">
        <v>480</v>
      </c>
      <c r="B184" t="s">
        <v>424</v>
      </c>
      <c r="C184">
        <v>0</v>
      </c>
      <c r="P184">
        <v>0</v>
      </c>
    </row>
    <row r="185" spans="1:16">
      <c r="A185" t="s">
        <v>481</v>
      </c>
      <c r="B185" t="s">
        <v>426</v>
      </c>
      <c r="C185">
        <v>0</v>
      </c>
      <c r="P185">
        <v>0</v>
      </c>
    </row>
    <row r="186" spans="1:16">
      <c r="A186" t="s">
        <v>482</v>
      </c>
      <c r="B186" t="s">
        <v>428</v>
      </c>
      <c r="C186">
        <v>0</v>
      </c>
      <c r="P186">
        <v>0</v>
      </c>
    </row>
    <row r="187" spans="1:16">
      <c r="A187" t="s">
        <v>483</v>
      </c>
      <c r="B187" t="s">
        <v>430</v>
      </c>
      <c r="C187">
        <v>0</v>
      </c>
      <c r="P187">
        <v>0</v>
      </c>
    </row>
    <row r="188" spans="1:16">
      <c r="A188" t="s">
        <v>484</v>
      </c>
      <c r="B188" t="s">
        <v>432</v>
      </c>
      <c r="C188">
        <v>0</v>
      </c>
      <c r="P188">
        <v>0</v>
      </c>
    </row>
    <row r="189" spans="1:16">
      <c r="A189" t="s">
        <v>485</v>
      </c>
      <c r="B189" t="s">
        <v>434</v>
      </c>
      <c r="C189">
        <v>0</v>
      </c>
      <c r="P189">
        <v>0</v>
      </c>
    </row>
    <row r="190" spans="1:16">
      <c r="A190" t="s">
        <v>486</v>
      </c>
      <c r="B190" t="s">
        <v>487</v>
      </c>
      <c r="C190">
        <v>0</v>
      </c>
      <c r="P190">
        <v>0</v>
      </c>
    </row>
    <row r="191" spans="1:28">
      <c r="A191">
        <v>6401.13</v>
      </c>
      <c r="B191" t="s">
        <v>488</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489</v>
      </c>
      <c r="B192" t="s">
        <v>490</v>
      </c>
      <c r="C192">
        <v>0</v>
      </c>
      <c r="P192">
        <v>0</v>
      </c>
    </row>
    <row r="193" spans="1:28">
      <c r="A193" t="s">
        <v>491</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492</v>
      </c>
      <c r="B194" t="s">
        <v>83</v>
      </c>
      <c r="C194">
        <v>0</v>
      </c>
      <c r="P194">
        <v>0</v>
      </c>
    </row>
    <row r="195" spans="1:16">
      <c r="A195" t="s">
        <v>493</v>
      </c>
      <c r="B195" t="s">
        <v>87</v>
      </c>
      <c r="C195">
        <v>0</v>
      </c>
      <c r="P195">
        <v>0</v>
      </c>
    </row>
    <row r="196" spans="1:16">
      <c r="A196" t="s">
        <v>494</v>
      </c>
      <c r="B196" t="s">
        <v>91</v>
      </c>
      <c r="C196">
        <v>0</v>
      </c>
      <c r="P196">
        <v>0</v>
      </c>
    </row>
    <row r="197" spans="1:16">
      <c r="A197" t="s">
        <v>495</v>
      </c>
      <c r="B197" t="s">
        <v>95</v>
      </c>
      <c r="C197">
        <v>0</v>
      </c>
      <c r="P197">
        <v>0</v>
      </c>
    </row>
    <row r="198" spans="1:16">
      <c r="A198" t="s">
        <v>496</v>
      </c>
      <c r="B198" t="s">
        <v>404</v>
      </c>
      <c r="C198">
        <v>0</v>
      </c>
      <c r="P198">
        <v>0</v>
      </c>
    </row>
    <row r="199" spans="1:16">
      <c r="A199" t="s">
        <v>497</v>
      </c>
      <c r="B199" t="s">
        <v>99</v>
      </c>
      <c r="C199">
        <v>0</v>
      </c>
      <c r="P199">
        <v>0</v>
      </c>
    </row>
    <row r="200" spans="1:28">
      <c r="A200" t="s">
        <v>498</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499</v>
      </c>
      <c r="B201" t="s">
        <v>107</v>
      </c>
      <c r="C201">
        <v>0</v>
      </c>
      <c r="P201">
        <v>0</v>
      </c>
    </row>
    <row r="202" spans="1:16">
      <c r="A202" t="s">
        <v>500</v>
      </c>
      <c r="B202" t="s">
        <v>111</v>
      </c>
      <c r="C202">
        <v>0</v>
      </c>
      <c r="P202">
        <v>0</v>
      </c>
    </row>
    <row r="203" spans="1:16">
      <c r="A203" t="s">
        <v>501</v>
      </c>
      <c r="B203" t="s">
        <v>114</v>
      </c>
      <c r="C203">
        <v>0</v>
      </c>
      <c r="P203">
        <v>0</v>
      </c>
    </row>
    <row r="204" spans="1:16">
      <c r="A204" t="s">
        <v>502</v>
      </c>
      <c r="B204" t="s">
        <v>117</v>
      </c>
      <c r="C204">
        <v>0</v>
      </c>
      <c r="P204">
        <v>0</v>
      </c>
    </row>
    <row r="205" spans="1:16">
      <c r="A205" t="s">
        <v>503</v>
      </c>
      <c r="B205" t="s">
        <v>120</v>
      </c>
      <c r="C205">
        <v>0</v>
      </c>
      <c r="P205">
        <v>0</v>
      </c>
    </row>
    <row r="206" spans="1:16">
      <c r="A206" t="s">
        <v>504</v>
      </c>
      <c r="B206" t="s">
        <v>123</v>
      </c>
      <c r="C206">
        <v>0</v>
      </c>
      <c r="P206">
        <v>0</v>
      </c>
    </row>
    <row r="207" spans="1:16">
      <c r="A207" t="s">
        <v>505</v>
      </c>
      <c r="B207" t="s">
        <v>126</v>
      </c>
      <c r="C207">
        <v>0</v>
      </c>
      <c r="P207">
        <v>0</v>
      </c>
    </row>
    <row r="208" spans="1:16">
      <c r="A208" t="s">
        <v>506</v>
      </c>
      <c r="B208" t="s">
        <v>129</v>
      </c>
      <c r="C208">
        <v>0</v>
      </c>
      <c r="P208">
        <v>0</v>
      </c>
    </row>
    <row r="209" spans="1:28">
      <c r="A209" t="s">
        <v>507</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508</v>
      </c>
      <c r="B210" t="s">
        <v>134</v>
      </c>
      <c r="C210">
        <v>0</v>
      </c>
      <c r="P210">
        <v>0</v>
      </c>
    </row>
    <row r="211" spans="1:16">
      <c r="A211" t="s">
        <v>509</v>
      </c>
      <c r="B211" t="s">
        <v>510</v>
      </c>
      <c r="C211">
        <v>0</v>
      </c>
      <c r="P211">
        <v>0</v>
      </c>
    </row>
    <row r="212" spans="1:16">
      <c r="A212" t="s">
        <v>511</v>
      </c>
      <c r="B212" t="s">
        <v>512</v>
      </c>
      <c r="C212">
        <v>0</v>
      </c>
      <c r="P212">
        <v>0</v>
      </c>
    </row>
    <row r="213" spans="1:16">
      <c r="A213" t="s">
        <v>513</v>
      </c>
      <c r="B213" t="s">
        <v>148</v>
      </c>
      <c r="C213">
        <v>0</v>
      </c>
      <c r="P213">
        <v>0</v>
      </c>
    </row>
    <row r="214" spans="1:16">
      <c r="A214" t="s">
        <v>514</v>
      </c>
      <c r="B214" t="s">
        <v>515</v>
      </c>
      <c r="C214">
        <v>0</v>
      </c>
      <c r="P214">
        <v>0</v>
      </c>
    </row>
    <row r="215" spans="1:16">
      <c r="A215" t="s">
        <v>516</v>
      </c>
      <c r="B215" t="s">
        <v>517</v>
      </c>
      <c r="C215">
        <v>0</v>
      </c>
      <c r="P215">
        <v>0</v>
      </c>
    </row>
    <row r="216" spans="1:16">
      <c r="A216" t="s">
        <v>518</v>
      </c>
      <c r="B216" t="s">
        <v>519</v>
      </c>
      <c r="C216">
        <v>0</v>
      </c>
      <c r="P216">
        <v>0</v>
      </c>
    </row>
    <row r="217" spans="1:16">
      <c r="A217" t="s">
        <v>520</v>
      </c>
      <c r="B217" t="s">
        <v>521</v>
      </c>
      <c r="C217">
        <v>0</v>
      </c>
      <c r="P217">
        <v>0</v>
      </c>
    </row>
    <row r="218" spans="1:28">
      <c r="A218" t="s">
        <v>522</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523</v>
      </c>
      <c r="B219" t="s">
        <v>154</v>
      </c>
      <c r="C219">
        <v>0</v>
      </c>
      <c r="P219">
        <v>0</v>
      </c>
    </row>
    <row r="220" spans="1:16">
      <c r="A220" t="s">
        <v>524</v>
      </c>
      <c r="B220" t="s">
        <v>525</v>
      </c>
      <c r="C220">
        <v>0</v>
      </c>
      <c r="P220">
        <v>0</v>
      </c>
    </row>
    <row r="221" spans="1:16">
      <c r="A221" t="s">
        <v>526</v>
      </c>
      <c r="B221" t="s">
        <v>158</v>
      </c>
      <c r="C221">
        <v>0</v>
      </c>
      <c r="P221">
        <v>0</v>
      </c>
    </row>
    <row r="222" spans="1:16">
      <c r="A222" t="s">
        <v>527</v>
      </c>
      <c r="B222" t="s">
        <v>528</v>
      </c>
      <c r="C222">
        <v>0</v>
      </c>
      <c r="P222">
        <v>0</v>
      </c>
    </row>
    <row r="223" spans="1:16">
      <c r="A223" t="s">
        <v>529</v>
      </c>
      <c r="B223" t="s">
        <v>530</v>
      </c>
      <c r="C223">
        <v>0</v>
      </c>
      <c r="P223">
        <v>0</v>
      </c>
    </row>
    <row r="224" spans="1:16">
      <c r="A224" t="s">
        <v>531</v>
      </c>
      <c r="B224" t="s">
        <v>532</v>
      </c>
      <c r="C224">
        <v>0</v>
      </c>
      <c r="P224">
        <v>0</v>
      </c>
    </row>
    <row r="225" spans="1:16">
      <c r="A225" t="s">
        <v>533</v>
      </c>
      <c r="B225" t="s">
        <v>534</v>
      </c>
      <c r="C225">
        <v>0</v>
      </c>
      <c r="P225">
        <v>0</v>
      </c>
    </row>
    <row r="226" spans="1:16">
      <c r="A226" t="s">
        <v>535</v>
      </c>
      <c r="B226" t="s">
        <v>536</v>
      </c>
      <c r="C226">
        <v>0</v>
      </c>
      <c r="P226">
        <v>0</v>
      </c>
    </row>
    <row r="227" spans="1:28">
      <c r="A227" t="s">
        <v>537</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538</v>
      </c>
      <c r="B228" t="s">
        <v>539</v>
      </c>
      <c r="C228">
        <v>0</v>
      </c>
      <c r="P228">
        <v>0</v>
      </c>
    </row>
    <row r="229" spans="1:16">
      <c r="A229" t="s">
        <v>540</v>
      </c>
      <c r="B229" t="s">
        <v>541</v>
      </c>
      <c r="C229">
        <v>0</v>
      </c>
      <c r="P229">
        <v>0</v>
      </c>
    </row>
    <row r="230" spans="1:16">
      <c r="A230" t="s">
        <v>542</v>
      </c>
      <c r="B230" t="s">
        <v>543</v>
      </c>
      <c r="C230">
        <v>0</v>
      </c>
      <c r="P230">
        <v>0</v>
      </c>
    </row>
    <row r="231" spans="1:16">
      <c r="A231" t="s">
        <v>544</v>
      </c>
      <c r="B231" t="s">
        <v>545</v>
      </c>
      <c r="C231">
        <v>0</v>
      </c>
      <c r="P231">
        <v>0</v>
      </c>
    </row>
    <row r="232" spans="1:16">
      <c r="A232" t="s">
        <v>546</v>
      </c>
      <c r="B232" t="s">
        <v>547</v>
      </c>
      <c r="C232">
        <v>0</v>
      </c>
      <c r="P232">
        <v>0</v>
      </c>
    </row>
    <row r="233" spans="1:16">
      <c r="A233" t="s">
        <v>548</v>
      </c>
      <c r="B233" t="s">
        <v>549</v>
      </c>
      <c r="C233">
        <v>0</v>
      </c>
      <c r="P233">
        <v>0</v>
      </c>
    </row>
    <row r="234" spans="1:16">
      <c r="A234" t="s">
        <v>550</v>
      </c>
      <c r="B234" t="s">
        <v>551</v>
      </c>
      <c r="C234">
        <v>0</v>
      </c>
      <c r="P234">
        <v>0</v>
      </c>
    </row>
    <row r="235" spans="1:16">
      <c r="A235" t="s">
        <v>552</v>
      </c>
      <c r="B235" t="s">
        <v>553</v>
      </c>
      <c r="C235">
        <v>0</v>
      </c>
      <c r="P235">
        <v>0</v>
      </c>
    </row>
    <row r="236" spans="1:16">
      <c r="A236" t="s">
        <v>554</v>
      </c>
      <c r="B236" t="s">
        <v>555</v>
      </c>
      <c r="C236">
        <v>0</v>
      </c>
      <c r="P236">
        <v>0</v>
      </c>
    </row>
    <row r="237" spans="1:28">
      <c r="A237">
        <v>6401.14</v>
      </c>
      <c r="B237" t="s">
        <v>556</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557</v>
      </c>
      <c r="B238" t="s">
        <v>558</v>
      </c>
      <c r="C238">
        <v>0</v>
      </c>
      <c r="P238">
        <v>0</v>
      </c>
    </row>
    <row r="239" spans="1:16">
      <c r="A239" t="s">
        <v>559</v>
      </c>
      <c r="B239" t="s">
        <v>560</v>
      </c>
      <c r="C239">
        <v>0</v>
      </c>
      <c r="P239">
        <v>0</v>
      </c>
    </row>
    <row r="240" spans="1:16">
      <c r="A240" t="s">
        <v>561</v>
      </c>
      <c r="B240" t="s">
        <v>562</v>
      </c>
      <c r="C240">
        <v>0</v>
      </c>
      <c r="P240">
        <v>0</v>
      </c>
    </row>
    <row r="241" spans="1:16">
      <c r="A241" t="s">
        <v>563</v>
      </c>
      <c r="B241" t="s">
        <v>564</v>
      </c>
      <c r="C241">
        <v>0</v>
      </c>
      <c r="P241">
        <v>0</v>
      </c>
    </row>
    <row r="242" spans="1:28">
      <c r="A242" t="s">
        <v>565</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566</v>
      </c>
      <c r="B243" t="s">
        <v>567</v>
      </c>
      <c r="C243">
        <v>0</v>
      </c>
      <c r="P243">
        <v>0</v>
      </c>
    </row>
    <row r="244" spans="1:16">
      <c r="A244" t="s">
        <v>568</v>
      </c>
      <c r="B244" t="s">
        <v>569</v>
      </c>
      <c r="C244">
        <v>0</v>
      </c>
      <c r="P244">
        <v>0</v>
      </c>
    </row>
    <row r="245" spans="1:16">
      <c r="A245" t="s">
        <v>570</v>
      </c>
      <c r="B245" t="s">
        <v>571</v>
      </c>
      <c r="C245">
        <v>0</v>
      </c>
      <c r="P245">
        <v>0</v>
      </c>
    </row>
    <row r="246" spans="1:16">
      <c r="A246" t="s">
        <v>572</v>
      </c>
      <c r="B246" t="s">
        <v>573</v>
      </c>
      <c r="C246">
        <v>0</v>
      </c>
      <c r="P246">
        <v>0</v>
      </c>
    </row>
    <row r="247" spans="1:16">
      <c r="A247" t="s">
        <v>574</v>
      </c>
      <c r="B247" t="s">
        <v>575</v>
      </c>
      <c r="C247">
        <v>0</v>
      </c>
      <c r="P247">
        <v>0</v>
      </c>
    </row>
    <row r="248" spans="1:16">
      <c r="A248" t="s">
        <v>576</v>
      </c>
      <c r="B248" t="s">
        <v>99</v>
      </c>
      <c r="C248">
        <v>0</v>
      </c>
      <c r="P248">
        <v>0</v>
      </c>
    </row>
    <row r="249" spans="1:28">
      <c r="A249" t="s">
        <v>577</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578</v>
      </c>
      <c r="B250" t="s">
        <v>579</v>
      </c>
      <c r="C250">
        <v>0</v>
      </c>
      <c r="P250">
        <v>0</v>
      </c>
    </row>
    <row r="251" spans="1:16">
      <c r="A251" t="s">
        <v>580</v>
      </c>
      <c r="B251" t="s">
        <v>581</v>
      </c>
      <c r="C251">
        <v>0</v>
      </c>
      <c r="P251">
        <v>0</v>
      </c>
    </row>
    <row r="252" spans="1:16">
      <c r="A252" t="s">
        <v>582</v>
      </c>
      <c r="B252" t="s">
        <v>583</v>
      </c>
      <c r="C252">
        <v>0</v>
      </c>
      <c r="P252">
        <v>0</v>
      </c>
    </row>
    <row r="253" spans="1:16">
      <c r="A253" t="s">
        <v>584</v>
      </c>
      <c r="B253" t="s">
        <v>585</v>
      </c>
      <c r="C253">
        <v>0</v>
      </c>
      <c r="P253">
        <v>0</v>
      </c>
    </row>
    <row r="254" spans="1:16">
      <c r="A254" t="s">
        <v>586</v>
      </c>
      <c r="B254" t="s">
        <v>587</v>
      </c>
      <c r="C254">
        <v>0</v>
      </c>
      <c r="P254">
        <v>0</v>
      </c>
    </row>
    <row r="255" spans="1:16">
      <c r="A255" t="s">
        <v>588</v>
      </c>
      <c r="B255" t="s">
        <v>589</v>
      </c>
      <c r="C255">
        <v>0</v>
      </c>
      <c r="P255">
        <v>0</v>
      </c>
    </row>
    <row r="256" spans="1:16">
      <c r="A256" t="s">
        <v>590</v>
      </c>
      <c r="B256" t="s">
        <v>591</v>
      </c>
      <c r="C256">
        <v>0</v>
      </c>
      <c r="P256">
        <v>0</v>
      </c>
    </row>
    <row r="257" spans="1:16">
      <c r="A257" t="s">
        <v>592</v>
      </c>
      <c r="B257" t="s">
        <v>593</v>
      </c>
      <c r="C257">
        <v>0</v>
      </c>
      <c r="P257">
        <v>0</v>
      </c>
    </row>
    <row r="258" spans="1:28">
      <c r="A258" t="s">
        <v>594</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595</v>
      </c>
      <c r="B259" t="s">
        <v>596</v>
      </c>
      <c r="C259">
        <v>0</v>
      </c>
      <c r="P259">
        <v>0</v>
      </c>
    </row>
    <row r="260" spans="1:16">
      <c r="A260" t="s">
        <v>597</v>
      </c>
      <c r="B260" t="s">
        <v>510</v>
      </c>
      <c r="C260">
        <v>0</v>
      </c>
      <c r="P260">
        <v>0</v>
      </c>
    </row>
    <row r="261" spans="1:16">
      <c r="A261" t="s">
        <v>598</v>
      </c>
      <c r="B261" t="s">
        <v>512</v>
      </c>
      <c r="C261">
        <v>0</v>
      </c>
      <c r="P261">
        <v>0</v>
      </c>
    </row>
    <row r="262" spans="1:16">
      <c r="A262" t="s">
        <v>599</v>
      </c>
      <c r="B262" t="s">
        <v>146</v>
      </c>
      <c r="C262">
        <v>0</v>
      </c>
      <c r="P262">
        <v>0</v>
      </c>
    </row>
    <row r="263" spans="1:16">
      <c r="A263" t="s">
        <v>600</v>
      </c>
      <c r="B263" t="s">
        <v>515</v>
      </c>
      <c r="C263">
        <v>0</v>
      </c>
      <c r="P263">
        <v>0</v>
      </c>
    </row>
    <row r="264" spans="1:16">
      <c r="A264" t="s">
        <v>601</v>
      </c>
      <c r="B264" t="s">
        <v>517</v>
      </c>
      <c r="C264">
        <v>0</v>
      </c>
      <c r="P264">
        <v>0</v>
      </c>
    </row>
    <row r="265" spans="1:16">
      <c r="A265" t="s">
        <v>602</v>
      </c>
      <c r="B265" t="s">
        <v>519</v>
      </c>
      <c r="C265">
        <v>0</v>
      </c>
      <c r="P265">
        <v>0</v>
      </c>
    </row>
    <row r="266" spans="1:16">
      <c r="A266" t="s">
        <v>603</v>
      </c>
      <c r="B266" t="s">
        <v>521</v>
      </c>
      <c r="C266">
        <v>0</v>
      </c>
      <c r="P266">
        <v>0</v>
      </c>
    </row>
    <row r="267" spans="1:28">
      <c r="A267" t="s">
        <v>604</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605</v>
      </c>
      <c r="B268" t="s">
        <v>154</v>
      </c>
      <c r="C268">
        <v>0</v>
      </c>
      <c r="P268">
        <v>0</v>
      </c>
    </row>
    <row r="269" spans="1:16">
      <c r="A269" t="s">
        <v>606</v>
      </c>
      <c r="B269" t="s">
        <v>525</v>
      </c>
      <c r="C269">
        <v>0</v>
      </c>
      <c r="P269">
        <v>0</v>
      </c>
    </row>
    <row r="270" spans="1:16">
      <c r="A270" t="s">
        <v>607</v>
      </c>
      <c r="B270" t="s">
        <v>158</v>
      </c>
      <c r="C270">
        <v>0</v>
      </c>
      <c r="P270">
        <v>0</v>
      </c>
    </row>
    <row r="271" spans="1:16">
      <c r="A271" t="s">
        <v>608</v>
      </c>
      <c r="B271" t="s">
        <v>528</v>
      </c>
      <c r="C271">
        <v>0</v>
      </c>
      <c r="P271">
        <v>0</v>
      </c>
    </row>
    <row r="272" spans="1:16">
      <c r="A272" t="s">
        <v>609</v>
      </c>
      <c r="B272" t="s">
        <v>530</v>
      </c>
      <c r="C272">
        <v>0</v>
      </c>
      <c r="P272">
        <v>0</v>
      </c>
    </row>
    <row r="273" spans="1:16">
      <c r="A273" t="s">
        <v>610</v>
      </c>
      <c r="B273" t="s">
        <v>532</v>
      </c>
      <c r="C273">
        <v>0</v>
      </c>
      <c r="P273">
        <v>0</v>
      </c>
    </row>
    <row r="274" spans="1:16">
      <c r="A274" t="s">
        <v>611</v>
      </c>
      <c r="B274" t="s">
        <v>534</v>
      </c>
      <c r="C274">
        <v>0</v>
      </c>
      <c r="P274">
        <v>0</v>
      </c>
    </row>
    <row r="275" spans="1:16">
      <c r="A275" t="s">
        <v>612</v>
      </c>
      <c r="B275" t="s">
        <v>168</v>
      </c>
      <c r="C275">
        <v>0</v>
      </c>
      <c r="P275">
        <v>0</v>
      </c>
    </row>
    <row r="276" spans="1:28">
      <c r="A276" t="s">
        <v>613</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614</v>
      </c>
      <c r="B277" t="s">
        <v>539</v>
      </c>
      <c r="C277">
        <v>0</v>
      </c>
      <c r="P277">
        <v>0</v>
      </c>
    </row>
    <row r="278" spans="1:16">
      <c r="A278" t="s">
        <v>615</v>
      </c>
      <c r="B278" t="s">
        <v>541</v>
      </c>
      <c r="C278">
        <v>0</v>
      </c>
      <c r="P278">
        <v>0</v>
      </c>
    </row>
    <row r="279" spans="1:16">
      <c r="A279" t="s">
        <v>616</v>
      </c>
      <c r="B279" t="s">
        <v>543</v>
      </c>
      <c r="C279">
        <v>0</v>
      </c>
      <c r="P279">
        <v>0</v>
      </c>
    </row>
    <row r="280" spans="1:16">
      <c r="A280" t="s">
        <v>617</v>
      </c>
      <c r="B280" t="s">
        <v>545</v>
      </c>
      <c r="C280">
        <v>0</v>
      </c>
      <c r="P280">
        <v>0</v>
      </c>
    </row>
    <row r="281" spans="1:16">
      <c r="A281" t="s">
        <v>618</v>
      </c>
      <c r="B281" t="s">
        <v>547</v>
      </c>
      <c r="C281">
        <v>0</v>
      </c>
      <c r="P281">
        <v>0</v>
      </c>
    </row>
    <row r="282" spans="1:16">
      <c r="A282" t="s">
        <v>619</v>
      </c>
      <c r="B282" t="s">
        <v>549</v>
      </c>
      <c r="C282">
        <v>0</v>
      </c>
      <c r="P282">
        <v>0</v>
      </c>
    </row>
    <row r="283" spans="1:16">
      <c r="A283" t="s">
        <v>620</v>
      </c>
      <c r="B283" t="s">
        <v>551</v>
      </c>
      <c r="C283">
        <v>0</v>
      </c>
      <c r="P283">
        <v>0</v>
      </c>
    </row>
    <row r="284" spans="1:16">
      <c r="A284" t="s">
        <v>621</v>
      </c>
      <c r="B284" t="s">
        <v>553</v>
      </c>
      <c r="C284">
        <v>0</v>
      </c>
      <c r="P284">
        <v>0</v>
      </c>
    </row>
    <row r="285" spans="1:16">
      <c r="A285" t="s">
        <v>622</v>
      </c>
      <c r="B285" t="s">
        <v>623</v>
      </c>
      <c r="C285">
        <v>0</v>
      </c>
      <c r="P285">
        <v>0</v>
      </c>
    </row>
    <row r="286" spans="1:28">
      <c r="A286">
        <v>6401.54</v>
      </c>
      <c r="B286" t="s">
        <v>624</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625</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626</v>
      </c>
      <c r="B288" t="s">
        <v>567</v>
      </c>
      <c r="C288">
        <v>0</v>
      </c>
      <c r="P288">
        <v>0</v>
      </c>
    </row>
    <row r="289" spans="1:16">
      <c r="A289" t="s">
        <v>627</v>
      </c>
      <c r="B289" t="s">
        <v>569</v>
      </c>
      <c r="C289">
        <v>0</v>
      </c>
      <c r="P289">
        <v>0</v>
      </c>
    </row>
    <row r="290" spans="1:16">
      <c r="A290" t="s">
        <v>628</v>
      </c>
      <c r="B290" t="s">
        <v>571</v>
      </c>
      <c r="C290">
        <v>0</v>
      </c>
      <c r="P290">
        <v>0</v>
      </c>
    </row>
    <row r="291" spans="1:16">
      <c r="A291" t="s">
        <v>629</v>
      </c>
      <c r="B291" t="s">
        <v>95</v>
      </c>
      <c r="C291">
        <v>0</v>
      </c>
      <c r="P291">
        <v>0</v>
      </c>
    </row>
    <row r="292" spans="1:16">
      <c r="A292" t="s">
        <v>630</v>
      </c>
      <c r="B292" t="s">
        <v>575</v>
      </c>
      <c r="C292">
        <v>0</v>
      </c>
      <c r="P292">
        <v>0</v>
      </c>
    </row>
    <row r="293" spans="1:16">
      <c r="A293" t="s">
        <v>631</v>
      </c>
      <c r="B293" t="s">
        <v>632</v>
      </c>
      <c r="C293">
        <v>0</v>
      </c>
      <c r="P293">
        <v>0</v>
      </c>
    </row>
    <row r="294" spans="1:28">
      <c r="A294" t="s">
        <v>633</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634</v>
      </c>
      <c r="B295" t="s">
        <v>579</v>
      </c>
      <c r="C295">
        <v>0</v>
      </c>
      <c r="P295">
        <v>0</v>
      </c>
    </row>
    <row r="296" spans="1:16">
      <c r="A296" t="s">
        <v>635</v>
      </c>
      <c r="B296" t="s">
        <v>581</v>
      </c>
      <c r="C296">
        <v>0</v>
      </c>
      <c r="P296">
        <v>0</v>
      </c>
    </row>
    <row r="297" spans="1:16">
      <c r="A297" t="s">
        <v>636</v>
      </c>
      <c r="B297" t="s">
        <v>583</v>
      </c>
      <c r="C297">
        <v>0</v>
      </c>
      <c r="P297">
        <v>0</v>
      </c>
    </row>
    <row r="298" spans="1:16">
      <c r="A298" t="s">
        <v>637</v>
      </c>
      <c r="B298" t="s">
        <v>585</v>
      </c>
      <c r="C298">
        <v>0</v>
      </c>
      <c r="P298">
        <v>0</v>
      </c>
    </row>
    <row r="299" spans="1:16">
      <c r="A299" t="s">
        <v>638</v>
      </c>
      <c r="B299" t="s">
        <v>587</v>
      </c>
      <c r="C299">
        <v>0</v>
      </c>
      <c r="P299">
        <v>0</v>
      </c>
    </row>
    <row r="300" spans="1:16">
      <c r="A300" t="s">
        <v>639</v>
      </c>
      <c r="B300" t="s">
        <v>589</v>
      </c>
      <c r="C300">
        <v>0</v>
      </c>
      <c r="P300">
        <v>0</v>
      </c>
    </row>
    <row r="301" spans="1:16">
      <c r="A301" t="s">
        <v>640</v>
      </c>
      <c r="B301" t="s">
        <v>591</v>
      </c>
      <c r="C301">
        <v>0</v>
      </c>
      <c r="P301">
        <v>0</v>
      </c>
    </row>
    <row r="302" spans="1:16">
      <c r="A302" t="s">
        <v>641</v>
      </c>
      <c r="B302" t="s">
        <v>129</v>
      </c>
      <c r="C302">
        <v>0</v>
      </c>
      <c r="P302">
        <v>0</v>
      </c>
    </row>
    <row r="303" spans="1:28">
      <c r="A303" t="s">
        <v>642</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643</v>
      </c>
      <c r="B304" t="s">
        <v>596</v>
      </c>
      <c r="C304">
        <v>0</v>
      </c>
      <c r="P304">
        <v>0</v>
      </c>
    </row>
    <row r="305" spans="1:16">
      <c r="A305" t="s">
        <v>644</v>
      </c>
      <c r="B305" t="s">
        <v>510</v>
      </c>
      <c r="C305">
        <v>0</v>
      </c>
      <c r="P305">
        <v>0</v>
      </c>
    </row>
    <row r="306" spans="1:16">
      <c r="A306" t="s">
        <v>645</v>
      </c>
      <c r="B306" t="s">
        <v>512</v>
      </c>
      <c r="C306">
        <v>0</v>
      </c>
      <c r="P306">
        <v>0</v>
      </c>
    </row>
    <row r="307" spans="1:16">
      <c r="A307" t="s">
        <v>646</v>
      </c>
      <c r="B307" t="s">
        <v>148</v>
      </c>
      <c r="C307">
        <v>0</v>
      </c>
      <c r="P307">
        <v>0</v>
      </c>
    </row>
    <row r="308" spans="1:16">
      <c r="A308" t="s">
        <v>647</v>
      </c>
      <c r="B308" t="s">
        <v>515</v>
      </c>
      <c r="C308">
        <v>0</v>
      </c>
      <c r="P308">
        <v>0</v>
      </c>
    </row>
    <row r="309" spans="1:16">
      <c r="A309" t="s">
        <v>648</v>
      </c>
      <c r="B309" t="s">
        <v>517</v>
      </c>
      <c r="C309">
        <v>0</v>
      </c>
      <c r="P309">
        <v>0</v>
      </c>
    </row>
    <row r="310" spans="1:16">
      <c r="A310" t="s">
        <v>649</v>
      </c>
      <c r="B310" t="s">
        <v>519</v>
      </c>
      <c r="C310">
        <v>0</v>
      </c>
      <c r="P310">
        <v>0</v>
      </c>
    </row>
    <row r="311" spans="1:16">
      <c r="A311" t="s">
        <v>650</v>
      </c>
      <c r="B311" t="s">
        <v>521</v>
      </c>
      <c r="C311">
        <v>0</v>
      </c>
      <c r="P311">
        <v>0</v>
      </c>
    </row>
    <row r="312" spans="1:28">
      <c r="A312" t="s">
        <v>651</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652</v>
      </c>
      <c r="B313" t="s">
        <v>154</v>
      </c>
      <c r="C313">
        <v>0</v>
      </c>
      <c r="P313">
        <v>0</v>
      </c>
    </row>
    <row r="314" spans="1:16">
      <c r="A314" t="s">
        <v>653</v>
      </c>
      <c r="B314" t="s">
        <v>525</v>
      </c>
      <c r="C314">
        <v>0</v>
      </c>
      <c r="P314">
        <v>0</v>
      </c>
    </row>
    <row r="315" spans="1:16">
      <c r="A315" t="s">
        <v>654</v>
      </c>
      <c r="B315" t="s">
        <v>158</v>
      </c>
      <c r="C315">
        <v>0</v>
      </c>
      <c r="P315">
        <v>0</v>
      </c>
    </row>
    <row r="316" spans="1:16">
      <c r="A316" t="s">
        <v>655</v>
      </c>
      <c r="B316" t="s">
        <v>528</v>
      </c>
      <c r="C316">
        <v>0</v>
      </c>
      <c r="P316">
        <v>0</v>
      </c>
    </row>
    <row r="317" spans="1:16">
      <c r="A317" t="s">
        <v>656</v>
      </c>
      <c r="B317" t="s">
        <v>530</v>
      </c>
      <c r="C317">
        <v>0</v>
      </c>
      <c r="P317">
        <v>0</v>
      </c>
    </row>
    <row r="318" spans="1:16">
      <c r="A318" t="s">
        <v>657</v>
      </c>
      <c r="B318" t="s">
        <v>164</v>
      </c>
      <c r="C318">
        <v>0</v>
      </c>
      <c r="P318">
        <v>0</v>
      </c>
    </row>
    <row r="319" spans="1:16">
      <c r="A319" t="s">
        <v>658</v>
      </c>
      <c r="B319" t="s">
        <v>534</v>
      </c>
      <c r="C319">
        <v>0</v>
      </c>
      <c r="P319">
        <v>0</v>
      </c>
    </row>
    <row r="320" spans="1:16">
      <c r="A320" t="s">
        <v>659</v>
      </c>
      <c r="B320" t="s">
        <v>536</v>
      </c>
      <c r="C320">
        <v>0</v>
      </c>
      <c r="P320">
        <v>0</v>
      </c>
    </row>
    <row r="321" spans="1:28">
      <c r="A321" t="s">
        <v>660</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661</v>
      </c>
      <c r="B322" t="s">
        <v>539</v>
      </c>
      <c r="C322">
        <v>0</v>
      </c>
      <c r="P322">
        <v>0</v>
      </c>
    </row>
    <row r="323" spans="1:16">
      <c r="A323" t="s">
        <v>662</v>
      </c>
      <c r="B323" t="s">
        <v>541</v>
      </c>
      <c r="C323">
        <v>0</v>
      </c>
      <c r="P323">
        <v>0</v>
      </c>
    </row>
    <row r="324" spans="1:16">
      <c r="A324" t="s">
        <v>663</v>
      </c>
      <c r="B324" t="s">
        <v>543</v>
      </c>
      <c r="C324">
        <v>0</v>
      </c>
      <c r="P324">
        <v>0</v>
      </c>
    </row>
    <row r="325" spans="1:16">
      <c r="A325" t="s">
        <v>664</v>
      </c>
      <c r="B325" t="s">
        <v>545</v>
      </c>
      <c r="C325">
        <v>0</v>
      </c>
      <c r="P325">
        <v>0</v>
      </c>
    </row>
    <row r="326" spans="1:16">
      <c r="A326" t="s">
        <v>665</v>
      </c>
      <c r="B326" t="s">
        <v>547</v>
      </c>
      <c r="C326">
        <v>0</v>
      </c>
      <c r="P326">
        <v>0</v>
      </c>
    </row>
    <row r="327" spans="1:16">
      <c r="A327" t="s">
        <v>666</v>
      </c>
      <c r="B327" t="s">
        <v>549</v>
      </c>
      <c r="C327">
        <v>0</v>
      </c>
      <c r="P327">
        <v>0</v>
      </c>
    </row>
    <row r="328" spans="1:16">
      <c r="A328" t="s">
        <v>667</v>
      </c>
      <c r="B328" t="s">
        <v>551</v>
      </c>
      <c r="C328">
        <v>0</v>
      </c>
      <c r="P328">
        <v>0</v>
      </c>
    </row>
    <row r="329" spans="1:16">
      <c r="A329" t="s">
        <v>668</v>
      </c>
      <c r="B329" t="s">
        <v>553</v>
      </c>
      <c r="C329">
        <v>0</v>
      </c>
      <c r="P329">
        <v>0</v>
      </c>
    </row>
    <row r="330" spans="1:16">
      <c r="A330" t="s">
        <v>669</v>
      </c>
      <c r="B330" t="s">
        <v>670</v>
      </c>
      <c r="C330">
        <v>0</v>
      </c>
      <c r="P330">
        <v>0</v>
      </c>
    </row>
    <row r="331" spans="1:16">
      <c r="A331">
        <v>6402</v>
      </c>
      <c r="B331" t="s">
        <v>671</v>
      </c>
      <c r="C331">
        <v>0</v>
      </c>
      <c r="P331">
        <v>0</v>
      </c>
    </row>
    <row r="332" spans="1:28">
      <c r="A332">
        <v>6403</v>
      </c>
      <c r="B332" t="s">
        <v>672</v>
      </c>
      <c r="C332">
        <v>1432.62</v>
      </c>
      <c r="D332">
        <v>0</v>
      </c>
      <c r="E332">
        <v>0</v>
      </c>
      <c r="F332">
        <v>0</v>
      </c>
      <c r="G332">
        <v>0</v>
      </c>
      <c r="H332">
        <v>0</v>
      </c>
      <c r="I332">
        <v>0</v>
      </c>
      <c r="J332">
        <v>238.77</v>
      </c>
      <c r="K332">
        <v>238.77</v>
      </c>
      <c r="L332">
        <v>238.77</v>
      </c>
      <c r="M332">
        <v>238.77</v>
      </c>
      <c r="N332">
        <v>238.77</v>
      </c>
      <c r="O332">
        <v>238.77</v>
      </c>
      <c r="P332">
        <v>2641.31083876168</v>
      </c>
      <c r="Q332">
        <v>64.4488592049826</v>
      </c>
      <c r="R332">
        <v>234.2601799597</v>
      </c>
      <c r="S332">
        <v>234.2601799597</v>
      </c>
      <c r="T332">
        <v>234.2601799597</v>
      </c>
      <c r="U332">
        <v>234.2601799597</v>
      </c>
      <c r="V332">
        <v>234.2601799597</v>
      </c>
      <c r="W332">
        <v>234.2601799597</v>
      </c>
      <c r="X332">
        <v>234.2601799597</v>
      </c>
      <c r="Y332">
        <v>234.2601799597</v>
      </c>
      <c r="Z332">
        <v>234.2601799597</v>
      </c>
      <c r="AA332">
        <v>234.2601799597</v>
      </c>
      <c r="AB332">
        <v>234.2601799597</v>
      </c>
    </row>
    <row r="333" spans="1:28">
      <c r="A333">
        <v>6404</v>
      </c>
      <c r="B333" t="s">
        <v>673</v>
      </c>
      <c r="C333">
        <v>231602.059622642</v>
      </c>
      <c r="D333">
        <v>7839.35188679245</v>
      </c>
      <c r="E333">
        <v>8375.65188679246</v>
      </c>
      <c r="F333">
        <v>11848.3118867925</v>
      </c>
      <c r="G333">
        <v>20157.4618867925</v>
      </c>
      <c r="H333">
        <v>24889.2118867925</v>
      </c>
      <c r="I333">
        <v>24839.2118867925</v>
      </c>
      <c r="J333">
        <v>13204.4418867925</v>
      </c>
      <c r="K333">
        <v>23897.4518867925</v>
      </c>
      <c r="L333">
        <v>22592.9118867925</v>
      </c>
      <c r="M333">
        <v>24597.6118867925</v>
      </c>
      <c r="N333">
        <v>24705.2203773585</v>
      </c>
      <c r="O333">
        <v>24655.2203773585</v>
      </c>
      <c r="P333">
        <v>94958.1455048909</v>
      </c>
      <c r="Q333">
        <v>-20725.2026859132</v>
      </c>
      <c r="R333">
        <v>11334.8516537095</v>
      </c>
      <c r="S333">
        <v>5334.85165370946</v>
      </c>
      <c r="T333">
        <v>11334.8516537095</v>
      </c>
      <c r="U333">
        <v>9834.85165370946</v>
      </c>
      <c r="V333">
        <v>11334.8516537095</v>
      </c>
      <c r="W333">
        <v>11334.8516537095</v>
      </c>
      <c r="X333">
        <v>11334.8516537095</v>
      </c>
      <c r="Y333">
        <v>9834.85165370946</v>
      </c>
      <c r="Z333">
        <v>11334.8516537095</v>
      </c>
      <c r="AA333">
        <v>11334.8516537095</v>
      </c>
      <c r="AB333">
        <v>11334.8316537095</v>
      </c>
    </row>
    <row r="334" spans="1:28">
      <c r="A334">
        <v>6602</v>
      </c>
      <c r="B334" t="s">
        <v>674</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675</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676</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677</v>
      </c>
      <c r="C337">
        <v>0</v>
      </c>
      <c r="P337">
        <v>0</v>
      </c>
    </row>
    <row r="338" spans="1:16">
      <c r="A338">
        <v>6603.02</v>
      </c>
      <c r="B338" t="s">
        <v>678</v>
      </c>
      <c r="C338">
        <v>0</v>
      </c>
      <c r="P338">
        <v>0</v>
      </c>
    </row>
    <row r="339" spans="1:16">
      <c r="A339">
        <v>6603.99</v>
      </c>
      <c r="B339" t="s">
        <v>679</v>
      </c>
      <c r="C339">
        <v>0</v>
      </c>
      <c r="P339">
        <v>0</v>
      </c>
    </row>
    <row r="340" spans="1:28">
      <c r="A340">
        <v>6604</v>
      </c>
      <c r="B340" t="s">
        <v>680</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681</v>
      </c>
      <c r="C341">
        <v>0</v>
      </c>
      <c r="P341">
        <v>0</v>
      </c>
    </row>
    <row r="342" spans="1:16">
      <c r="A342">
        <v>6604.02</v>
      </c>
      <c r="B342" t="s">
        <v>682</v>
      </c>
      <c r="C342">
        <v>0</v>
      </c>
      <c r="P342">
        <v>0</v>
      </c>
    </row>
    <row r="343" spans="1:16">
      <c r="A343">
        <v>6605</v>
      </c>
      <c r="B343" t="s">
        <v>683</v>
      </c>
      <c r="C343">
        <v>0</v>
      </c>
      <c r="P343">
        <v>0</v>
      </c>
    </row>
    <row r="344" spans="1:16">
      <c r="A344">
        <v>6111</v>
      </c>
      <c r="B344" t="s">
        <v>684</v>
      </c>
      <c r="C344">
        <v>0</v>
      </c>
      <c r="P344">
        <v>0</v>
      </c>
    </row>
    <row r="345" spans="1:16">
      <c r="A345">
        <v>6115</v>
      </c>
      <c r="B345" t="s">
        <v>685</v>
      </c>
      <c r="C345">
        <v>0</v>
      </c>
      <c r="P345">
        <v>0</v>
      </c>
    </row>
    <row r="346" spans="1:16">
      <c r="A346">
        <v>6112</v>
      </c>
      <c r="B346" t="s">
        <v>686</v>
      </c>
      <c r="C346">
        <v>0</v>
      </c>
      <c r="P346">
        <v>0</v>
      </c>
    </row>
    <row r="347" spans="1:28">
      <c r="A347">
        <v>6113</v>
      </c>
      <c r="B347" t="s">
        <v>687</v>
      </c>
      <c r="C347">
        <v>231602.059622642</v>
      </c>
      <c r="D347">
        <v>7839.35188679245</v>
      </c>
      <c r="E347">
        <v>8375.65188679246</v>
      </c>
      <c r="F347">
        <v>11848.3118867925</v>
      </c>
      <c r="G347">
        <v>20157.4618867925</v>
      </c>
      <c r="H347">
        <v>24889.2118867925</v>
      </c>
      <c r="I347">
        <v>24839.2118867925</v>
      </c>
      <c r="J347">
        <v>13204.4418867925</v>
      </c>
      <c r="K347">
        <v>23897.4518867925</v>
      </c>
      <c r="L347">
        <v>22592.9118867925</v>
      </c>
      <c r="M347">
        <v>24597.6118867925</v>
      </c>
      <c r="N347">
        <v>24705.2203773585</v>
      </c>
      <c r="O347">
        <v>24655.2203773585</v>
      </c>
      <c r="P347">
        <v>94958.1455048909</v>
      </c>
      <c r="Q347">
        <v>-20725.2026859132</v>
      </c>
      <c r="R347">
        <v>11334.8516537095</v>
      </c>
      <c r="S347">
        <v>5334.85165370946</v>
      </c>
      <c r="T347">
        <v>11334.8516537095</v>
      </c>
      <c r="U347">
        <v>9834.85165370946</v>
      </c>
      <c r="V347">
        <v>11334.8516537095</v>
      </c>
      <c r="W347">
        <v>11334.8516537095</v>
      </c>
      <c r="X347">
        <v>11334.8516537095</v>
      </c>
      <c r="Y347">
        <v>9834.85165370946</v>
      </c>
      <c r="Z347">
        <v>11334.8516537095</v>
      </c>
      <c r="AA347">
        <v>11334.8516537095</v>
      </c>
      <c r="AB347">
        <v>11334.8316537095</v>
      </c>
    </row>
    <row r="348" spans="1:28">
      <c r="A348">
        <v>6712</v>
      </c>
      <c r="B348" t="s">
        <v>688</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689</v>
      </c>
      <c r="C349">
        <v>0</v>
      </c>
      <c r="P349">
        <v>0</v>
      </c>
    </row>
    <row r="350" spans="1:16">
      <c r="A350">
        <v>6711</v>
      </c>
      <c r="B350" t="s">
        <v>690</v>
      </c>
      <c r="C350">
        <v>0</v>
      </c>
      <c r="P350">
        <v>0</v>
      </c>
    </row>
    <row r="351" spans="1:28">
      <c r="A351">
        <v>6713</v>
      </c>
      <c r="B351" t="s">
        <v>691</v>
      </c>
      <c r="C351">
        <v>231602.059622642</v>
      </c>
      <c r="D351">
        <v>7839.35188679245</v>
      </c>
      <c r="E351">
        <v>8375.65188679246</v>
      </c>
      <c r="F351">
        <v>11848.3118867925</v>
      </c>
      <c r="G351">
        <v>20157.4618867925</v>
      </c>
      <c r="H351">
        <v>24889.2118867925</v>
      </c>
      <c r="I351">
        <v>24839.2118867925</v>
      </c>
      <c r="J351">
        <v>13204.4418867925</v>
      </c>
      <c r="K351">
        <v>23897.4518867925</v>
      </c>
      <c r="L351">
        <v>22592.9118867925</v>
      </c>
      <c r="M351">
        <v>24597.6118867925</v>
      </c>
      <c r="N351">
        <v>24705.2203773585</v>
      </c>
      <c r="O351">
        <v>24655.2203773585</v>
      </c>
      <c r="P351">
        <v>94958.1455048909</v>
      </c>
      <c r="Q351">
        <v>-20725.2026859132</v>
      </c>
      <c r="R351">
        <v>11334.8516537095</v>
      </c>
      <c r="S351">
        <v>5334.85165370946</v>
      </c>
      <c r="T351">
        <v>11334.8516537095</v>
      </c>
      <c r="U351">
        <v>9834.85165370946</v>
      </c>
      <c r="V351">
        <v>11334.8516537095</v>
      </c>
      <c r="W351">
        <v>11334.8516537095</v>
      </c>
      <c r="X351">
        <v>11334.8516537095</v>
      </c>
      <c r="Y351">
        <v>9834.85165370946</v>
      </c>
      <c r="Z351">
        <v>11334.8516537095</v>
      </c>
      <c r="AA351">
        <v>11334.8516537095</v>
      </c>
      <c r="AB351">
        <v>11334.8316537095</v>
      </c>
    </row>
    <row r="352" spans="1:28">
      <c r="A352">
        <v>6714</v>
      </c>
      <c r="B352" t="s">
        <v>692</v>
      </c>
      <c r="C352">
        <v>231602.059622642</v>
      </c>
      <c r="D352">
        <v>7839.35188679245</v>
      </c>
      <c r="E352">
        <v>8375.65188679246</v>
      </c>
      <c r="F352">
        <v>11848.3118867925</v>
      </c>
      <c r="G352">
        <v>20157.4618867925</v>
      </c>
      <c r="H352">
        <v>24889.2118867925</v>
      </c>
      <c r="I352">
        <v>24839.2118867925</v>
      </c>
      <c r="J352">
        <v>13204.4418867925</v>
      </c>
      <c r="K352">
        <v>23897.4518867925</v>
      </c>
      <c r="L352">
        <v>22592.9118867925</v>
      </c>
      <c r="M352">
        <v>24597.6118867925</v>
      </c>
      <c r="N352">
        <v>24705.2203773585</v>
      </c>
      <c r="O352">
        <v>24655.2203773585</v>
      </c>
      <c r="P352">
        <v>94958.1455048909</v>
      </c>
      <c r="Q352">
        <v>-20725.2026859132</v>
      </c>
      <c r="R352">
        <v>11334.8516537095</v>
      </c>
      <c r="S352">
        <v>5334.85165370946</v>
      </c>
      <c r="T352">
        <v>11334.8516537095</v>
      </c>
      <c r="U352">
        <v>9834.85165370946</v>
      </c>
      <c r="V352">
        <v>11334.8516537095</v>
      </c>
      <c r="W352">
        <v>11334.8516537095</v>
      </c>
      <c r="X352">
        <v>11334.8516537095</v>
      </c>
      <c r="Y352">
        <v>9834.85165370946</v>
      </c>
      <c r="Z352">
        <v>11334.8516537095</v>
      </c>
      <c r="AA352">
        <v>11334.8516537095</v>
      </c>
      <c r="AB352">
        <v>11334.8316537095</v>
      </c>
    </row>
    <row r="353" spans="1:16">
      <c r="A353">
        <v>6801</v>
      </c>
      <c r="B353" t="s">
        <v>693</v>
      </c>
      <c r="C353">
        <v>0</v>
      </c>
      <c r="P353">
        <v>0</v>
      </c>
    </row>
    <row r="354" spans="1:28">
      <c r="A354">
        <v>6715</v>
      </c>
      <c r="B354" t="s">
        <v>694</v>
      </c>
      <c r="C354">
        <v>231602.059622642</v>
      </c>
      <c r="D354">
        <v>7839.35188679245</v>
      </c>
      <c r="E354">
        <v>8375.65188679246</v>
      </c>
      <c r="F354">
        <v>11848.3118867925</v>
      </c>
      <c r="G354">
        <v>20157.4618867925</v>
      </c>
      <c r="H354">
        <v>24889.2118867925</v>
      </c>
      <c r="I354">
        <v>24839.2118867925</v>
      </c>
      <c r="J354">
        <v>13204.4418867925</v>
      </c>
      <c r="K354">
        <v>23897.4518867925</v>
      </c>
      <c r="L354">
        <v>22592.9118867925</v>
      </c>
      <c r="M354">
        <v>24597.6118867925</v>
      </c>
      <c r="N354">
        <v>24705.2203773585</v>
      </c>
      <c r="O354">
        <v>24655.2203773585</v>
      </c>
      <c r="P354">
        <v>94958.1455048909</v>
      </c>
      <c r="Q354">
        <v>-20725.2026859132</v>
      </c>
      <c r="R354">
        <v>11334.8516537095</v>
      </c>
      <c r="S354">
        <v>5334.85165370946</v>
      </c>
      <c r="T354">
        <v>11334.8516537095</v>
      </c>
      <c r="U354">
        <v>9834.85165370946</v>
      </c>
      <c r="V354">
        <v>11334.8516537095</v>
      </c>
      <c r="W354">
        <v>11334.8516537095</v>
      </c>
      <c r="X354">
        <v>11334.8516537095</v>
      </c>
      <c r="Y354">
        <v>9834.85165370946</v>
      </c>
      <c r="Z354">
        <v>11334.8516537095</v>
      </c>
      <c r="AA354">
        <v>11334.8516537095</v>
      </c>
      <c r="AB354">
        <v>11334.8316537095</v>
      </c>
    </row>
    <row r="355" spans="1:16">
      <c r="A355">
        <v>6716</v>
      </c>
      <c r="B355" t="s">
        <v>695</v>
      </c>
      <c r="C355">
        <v>0</v>
      </c>
      <c r="P355">
        <v>0</v>
      </c>
    </row>
    <row r="356" spans="1:28">
      <c r="A356" t="s">
        <v>696</v>
      </c>
      <c r="B356" t="s">
        <v>697</v>
      </c>
      <c r="C356">
        <v>0.299855938247724</v>
      </c>
      <c r="D356">
        <v>0.121047273436318</v>
      </c>
      <c r="E356">
        <v>0.129328270855667</v>
      </c>
      <c r="F356">
        <v>0.182948780735798</v>
      </c>
      <c r="G356">
        <v>0.311249662412063</v>
      </c>
      <c r="H356">
        <v>0.384312213560095</v>
      </c>
      <c r="I356">
        <v>0.383540167793222</v>
      </c>
      <c r="J356">
        <v>0.207575496607514</v>
      </c>
      <c r="K356">
        <v>0.37268535872014</v>
      </c>
      <c r="L356">
        <v>0.352542067025809</v>
      </c>
      <c r="M356">
        <v>0.383496470002817</v>
      </c>
      <c r="N356">
        <v>0.38515804359524</v>
      </c>
      <c r="O356">
        <v>0.384385997828367</v>
      </c>
      <c r="P356">
        <v>0.125585411865382</v>
      </c>
      <c r="Q356">
        <v>-0.319020950646329</v>
      </c>
      <c r="R356">
        <v>0.178637676353306</v>
      </c>
      <c r="S356">
        <v>0.0859921843285388</v>
      </c>
      <c r="T356">
        <v>0.178637676353306</v>
      </c>
      <c r="U356">
        <v>0.155476303347114</v>
      </c>
      <c r="V356">
        <v>0.178637676353306</v>
      </c>
      <c r="W356">
        <v>0.178637676353306</v>
      </c>
      <c r="X356">
        <v>0.178637676353306</v>
      </c>
      <c r="Y356">
        <v>0.155476303347114</v>
      </c>
      <c r="Z356">
        <v>0.178637676353306</v>
      </c>
      <c r="AA356">
        <v>0.178637676353306</v>
      </c>
      <c r="AB356">
        <v>0.178637367534999</v>
      </c>
    </row>
    <row r="357" spans="2:28">
      <c r="B357" t="s">
        <v>696</v>
      </c>
      <c r="C357">
        <v>0.298012523289281</v>
      </c>
      <c r="D357">
        <v>0.121047273436318</v>
      </c>
      <c r="E357">
        <v>0.129328270855667</v>
      </c>
      <c r="F357">
        <v>0.182948780735798</v>
      </c>
      <c r="G357">
        <v>0.311249662412063</v>
      </c>
      <c r="H357">
        <v>0.384312213560095</v>
      </c>
      <c r="I357">
        <v>0.383540167793222</v>
      </c>
      <c r="J357">
        <v>0.203888669252389</v>
      </c>
      <c r="K357">
        <v>0.368998531365015</v>
      </c>
      <c r="L357">
        <v>0.348855239670683</v>
      </c>
      <c r="M357">
        <v>0.379809642647692</v>
      </c>
      <c r="N357">
        <v>0.381471216240114</v>
      </c>
      <c r="O357">
        <v>0.380699170473241</v>
      </c>
      <c r="P357">
        <v>0.122186723778612</v>
      </c>
      <c r="Q357">
        <v>-0.320016100024909</v>
      </c>
      <c r="R357">
        <v>0.17502048474761</v>
      </c>
      <c r="S357">
        <v>0.0823749927228427</v>
      </c>
      <c r="T357">
        <v>0.17502048474761</v>
      </c>
      <c r="U357">
        <v>0.151859111741418</v>
      </c>
      <c r="V357">
        <v>0.17502048474761</v>
      </c>
      <c r="W357">
        <v>0.17502048474761</v>
      </c>
      <c r="X357">
        <v>0.17502048474761</v>
      </c>
      <c r="Y357">
        <v>0.151859111741418</v>
      </c>
      <c r="Z357">
        <v>0.17502048474761</v>
      </c>
      <c r="AA357">
        <v>0.17502048474761</v>
      </c>
      <c r="AB357">
        <v>0.175020175929303</v>
      </c>
    </row>
    <row r="358" spans="2:28">
      <c r="B358" t="s">
        <v>698</v>
      </c>
      <c r="C358">
        <v>0.298012523289281</v>
      </c>
      <c r="D358">
        <v>0.121047273436318</v>
      </c>
      <c r="E358">
        <v>0.129328270855667</v>
      </c>
      <c r="F358">
        <v>0.182948780735798</v>
      </c>
      <c r="G358">
        <v>0.311249662412063</v>
      </c>
      <c r="H358">
        <v>0.384312213560095</v>
      </c>
      <c r="I358">
        <v>0.383540167793222</v>
      </c>
      <c r="J358">
        <v>0.203888669252389</v>
      </c>
      <c r="K358">
        <v>0.368998531365015</v>
      </c>
      <c r="L358">
        <v>0.348855239670683</v>
      </c>
      <c r="M358">
        <v>0.379809642647692</v>
      </c>
      <c r="N358">
        <v>0.381471216240114</v>
      </c>
      <c r="O358">
        <v>0.380699170473241</v>
      </c>
      <c r="P358">
        <v>0.122186723778612</v>
      </c>
      <c r="Q358">
        <v>-0.320016100024909</v>
      </c>
      <c r="R358">
        <v>0.17502048474761</v>
      </c>
      <c r="S358">
        <v>0.0823749927228427</v>
      </c>
      <c r="T358">
        <v>0.17502048474761</v>
      </c>
      <c r="U358">
        <v>0.151859111741418</v>
      </c>
      <c r="V358">
        <v>0.17502048474761</v>
      </c>
      <c r="W358">
        <v>0.17502048474761</v>
      </c>
      <c r="X358">
        <v>0.17502048474761</v>
      </c>
      <c r="Y358">
        <v>0.151859111741418</v>
      </c>
      <c r="Z358">
        <v>0.17502048474761</v>
      </c>
      <c r="AA358">
        <v>0.17502048474761</v>
      </c>
      <c r="AB358">
        <v>0.175020175929303</v>
      </c>
    </row>
    <row r="359" spans="1:28">
      <c r="A359" t="s">
        <v>699</v>
      </c>
      <c r="B359" t="s">
        <v>700</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701</v>
      </c>
      <c r="C360">
        <v>0</v>
      </c>
      <c r="P360">
        <v>0</v>
      </c>
    </row>
    <row r="361" spans="2:28">
      <c r="B361" t="s">
        <v>702</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703</v>
      </c>
      <c r="C362">
        <v>0</v>
      </c>
      <c r="P362">
        <v>0</v>
      </c>
    </row>
    <row r="363" spans="2:16">
      <c r="B363" t="s">
        <v>704</v>
      </c>
      <c r="C363">
        <v>0</v>
      </c>
      <c r="P363">
        <v>0</v>
      </c>
    </row>
    <row r="364" spans="2:16">
      <c r="B364" t="s">
        <v>705</v>
      </c>
      <c r="C364">
        <v>0</v>
      </c>
      <c r="P364">
        <v>0</v>
      </c>
    </row>
    <row r="365" spans="2:16">
      <c r="B365" t="s">
        <v>706</v>
      </c>
      <c r="C365">
        <v>0</v>
      </c>
      <c r="P365">
        <v>0</v>
      </c>
    </row>
    <row r="366" spans="2:28">
      <c r="B366" t="s">
        <v>707</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E44" sqref="E44"/>
    </sheetView>
  </sheetViews>
  <sheetFormatPr defaultColWidth="9" defaultRowHeight="13.5"/>
  <cols>
    <col min="3" max="3" width="12.875" customWidth="1"/>
    <col min="4" max="4" width="12.875" hidden="1" customWidth="1"/>
  </cols>
  <sheetData>
    <row r="1" customHeight="1" spans="1:3">
      <c r="A1" t="s">
        <v>708</v>
      </c>
      <c r="B1" t="s">
        <v>709</v>
      </c>
      <c r="C1" t="s">
        <v>710</v>
      </c>
    </row>
    <row r="2" customHeight="1" spans="2:4">
      <c r="B2" t="s">
        <v>711</v>
      </c>
      <c r="C2" t="s">
        <v>712</v>
      </c>
      <c r="D2" t="s">
        <v>713</v>
      </c>
    </row>
    <row r="3" customHeight="1" spans="2:4">
      <c r="B3" t="s">
        <v>714</v>
      </c>
      <c r="C3" t="s">
        <v>715</v>
      </c>
      <c r="D3" t="s">
        <v>716</v>
      </c>
    </row>
    <row r="4" customHeight="1" spans="2:3">
      <c r="B4" t="s">
        <v>717</v>
      </c>
      <c r="C4" t="s">
        <v>718</v>
      </c>
    </row>
    <row r="5" customHeight="1" spans="2:4">
      <c r="B5" t="s">
        <v>719</v>
      </c>
      <c r="C5" t="s">
        <v>720</v>
      </c>
      <c r="D5" t="s">
        <v>721</v>
      </c>
    </row>
    <row r="7" customHeight="1" spans="2:2">
      <c r="B7" t="s">
        <v>722</v>
      </c>
    </row>
    <row r="8" customHeight="1" spans="2:22">
      <c r="B8" t="s">
        <v>723</v>
      </c>
      <c r="C8" t="s">
        <v>724</v>
      </c>
      <c r="D8" t="s">
        <v>242</v>
      </c>
      <c r="E8" t="s">
        <v>243</v>
      </c>
      <c r="F8" t="s">
        <v>244</v>
      </c>
      <c r="G8" t="s">
        <v>245</v>
      </c>
      <c r="H8" t="s">
        <v>246</v>
      </c>
      <c r="I8" t="s">
        <v>247</v>
      </c>
      <c r="J8" t="s">
        <v>248</v>
      </c>
      <c r="K8" t="s">
        <v>249</v>
      </c>
      <c r="L8" t="s">
        <v>250</v>
      </c>
      <c r="M8" t="s">
        <v>251</v>
      </c>
      <c r="N8" t="s">
        <v>252</v>
      </c>
      <c r="O8" t="s">
        <v>253</v>
      </c>
      <c r="P8" t="s">
        <v>254</v>
      </c>
      <c r="Q8" t="s">
        <v>725</v>
      </c>
      <c r="R8" t="s">
        <v>726</v>
      </c>
      <c r="S8" t="s">
        <v>727</v>
      </c>
      <c r="T8" t="s">
        <v>728</v>
      </c>
      <c r="U8" t="s">
        <v>729</v>
      </c>
      <c r="V8" t="s">
        <v>727</v>
      </c>
    </row>
    <row r="9" customHeight="1" spans="2:16">
      <c r="B9" t="s">
        <v>730</v>
      </c>
      <c r="C9" t="s">
        <v>731</v>
      </c>
      <c r="D9">
        <v>1</v>
      </c>
      <c r="E9">
        <v>1</v>
      </c>
      <c r="F9">
        <v>1</v>
      </c>
      <c r="G9">
        <v>1</v>
      </c>
      <c r="H9">
        <v>1</v>
      </c>
      <c r="I9">
        <v>1</v>
      </c>
      <c r="J9">
        <v>1</v>
      </c>
      <c r="K9">
        <v>1</v>
      </c>
      <c r="L9">
        <v>1</v>
      </c>
      <c r="M9">
        <v>1</v>
      </c>
      <c r="N9">
        <v>1</v>
      </c>
      <c r="O9">
        <v>1</v>
      </c>
      <c r="P9">
        <v>1</v>
      </c>
    </row>
    <row r="10" customHeight="1" spans="2:16">
      <c r="B10" t="s">
        <v>195</v>
      </c>
      <c r="C10" t="s">
        <v>732</v>
      </c>
      <c r="D10">
        <v>1</v>
      </c>
      <c r="E10">
        <v>1</v>
      </c>
      <c r="F10">
        <v>1</v>
      </c>
      <c r="G10">
        <v>1</v>
      </c>
      <c r="H10">
        <v>1</v>
      </c>
      <c r="I10">
        <v>1</v>
      </c>
      <c r="J10">
        <v>1</v>
      </c>
      <c r="K10">
        <v>1</v>
      </c>
      <c r="L10">
        <v>1</v>
      </c>
      <c r="M10">
        <v>1</v>
      </c>
      <c r="N10">
        <v>1</v>
      </c>
      <c r="O10">
        <v>1</v>
      </c>
      <c r="P10">
        <v>1</v>
      </c>
    </row>
    <row r="11" customHeight="1" spans="2:4">
      <c r="B11" t="s">
        <v>733</v>
      </c>
      <c r="C11" t="s">
        <v>734</v>
      </c>
      <c r="D11">
        <v>0</v>
      </c>
    </row>
    <row r="12" customHeight="1" spans="2:4">
      <c r="B12" t="s">
        <v>735</v>
      </c>
      <c r="C12" t="s">
        <v>736</v>
      </c>
      <c r="D12">
        <v>0</v>
      </c>
    </row>
    <row r="13" customHeight="1" spans="2:4">
      <c r="B13" t="s">
        <v>203</v>
      </c>
      <c r="C13" t="s">
        <v>737</v>
      </c>
      <c r="D13">
        <v>0</v>
      </c>
    </row>
    <row r="14" customHeight="1" spans="2:4">
      <c r="B14" t="s">
        <v>738</v>
      </c>
      <c r="C14" t="s">
        <v>739</v>
      </c>
      <c r="D14">
        <v>0</v>
      </c>
    </row>
    <row r="15" customHeight="1" spans="2:4">
      <c r="B15" t="s">
        <v>740</v>
      </c>
      <c r="C15" t="s">
        <v>740</v>
      </c>
      <c r="D15">
        <v>0</v>
      </c>
    </row>
    <row r="16" customHeight="1" spans="2:4">
      <c r="B16" t="s">
        <v>741</v>
      </c>
      <c r="C16" t="s">
        <v>741</v>
      </c>
      <c r="D16">
        <v>0</v>
      </c>
    </row>
    <row r="17" customHeight="1" spans="2:4">
      <c r="B17" t="s">
        <v>742</v>
      </c>
      <c r="C17" t="s">
        <v>742</v>
      </c>
      <c r="D17">
        <v>0</v>
      </c>
    </row>
    <row r="18" customHeight="1" spans="2:4">
      <c r="B18" t="s">
        <v>743</v>
      </c>
      <c r="C18" t="s">
        <v>743</v>
      </c>
      <c r="D18">
        <v>0</v>
      </c>
    </row>
    <row r="19" customHeight="1" spans="2:4">
      <c r="B19" t="s">
        <v>738</v>
      </c>
      <c r="C19" t="s">
        <v>738</v>
      </c>
      <c r="D19">
        <v>0</v>
      </c>
    </row>
    <row r="20" customHeight="1" spans="2:16">
      <c r="B20" t="s">
        <v>744</v>
      </c>
      <c r="D20">
        <v>2</v>
      </c>
      <c r="E20">
        <v>2</v>
      </c>
      <c r="F20">
        <v>2</v>
      </c>
      <c r="G20">
        <v>2</v>
      </c>
      <c r="H20">
        <v>2</v>
      </c>
      <c r="I20">
        <v>2</v>
      </c>
      <c r="J20">
        <v>2</v>
      </c>
      <c r="K20">
        <v>2</v>
      </c>
      <c r="L20">
        <v>2</v>
      </c>
      <c r="M20">
        <v>2</v>
      </c>
      <c r="N20">
        <v>2</v>
      </c>
      <c r="O20">
        <v>2</v>
      </c>
      <c r="P20">
        <v>2</v>
      </c>
    </row>
    <row r="22" customHeight="1" spans="2:2">
      <c r="B22" t="s">
        <v>745</v>
      </c>
    </row>
    <row r="23"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730</v>
      </c>
      <c r="C24" s="326" t="s">
        <v>731</v>
      </c>
      <c r="D24" s="326">
        <v>126289.68</v>
      </c>
      <c r="E24" s="326">
        <v>10796.83</v>
      </c>
      <c r="F24" s="326">
        <v>10499.35</v>
      </c>
      <c r="G24" s="326">
        <v>10499.35</v>
      </c>
      <c r="H24" s="326">
        <v>10499.35</v>
      </c>
      <c r="I24" s="326">
        <v>10499.35</v>
      </c>
      <c r="J24" s="326">
        <v>10499.35</v>
      </c>
      <c r="K24" s="326">
        <v>10499.35</v>
      </c>
      <c r="L24" s="326">
        <v>10499.35</v>
      </c>
      <c r="M24" s="326">
        <v>10499.35</v>
      </c>
      <c r="N24" s="326">
        <v>10499.35</v>
      </c>
      <c r="O24" s="326">
        <v>10499.35</v>
      </c>
      <c r="P24" s="326">
        <v>10499.35</v>
      </c>
    </row>
    <row r="25" s="326" customFormat="1" spans="2:16">
      <c r="B25" s="326" t="s">
        <v>195</v>
      </c>
      <c r="C25" s="326" t="s">
        <v>732</v>
      </c>
      <c r="D25" s="326">
        <v>85919.3</v>
      </c>
      <c r="E25" s="326">
        <v>7432.63</v>
      </c>
      <c r="F25" s="326">
        <v>7135.15</v>
      </c>
      <c r="G25" s="326">
        <v>7135.15</v>
      </c>
      <c r="H25" s="326">
        <v>7135.15</v>
      </c>
      <c r="I25" s="326">
        <v>7135.15</v>
      </c>
      <c r="J25" s="326">
        <v>7135.15</v>
      </c>
      <c r="K25" s="326">
        <v>7135.15</v>
      </c>
      <c r="L25" s="326">
        <v>7135.15</v>
      </c>
      <c r="M25" s="326">
        <v>7135.15</v>
      </c>
      <c r="N25" s="326">
        <v>7135.15</v>
      </c>
      <c r="O25" s="326">
        <v>7135.15</v>
      </c>
      <c r="P25" s="326">
        <v>7135.17</v>
      </c>
    </row>
    <row r="26" s="326" customFormat="1" spans="2:16">
      <c r="B26" s="326" t="s">
        <v>733</v>
      </c>
      <c r="C26" s="326" t="s">
        <v>734</v>
      </c>
      <c r="D26" s="326">
        <v>0</v>
      </c>
      <c r="E26" s="326">
        <v>0</v>
      </c>
      <c r="F26" s="326">
        <v>0</v>
      </c>
      <c r="G26" s="326">
        <v>0</v>
      </c>
      <c r="H26" s="326">
        <v>0</v>
      </c>
      <c r="I26" s="326">
        <v>0</v>
      </c>
      <c r="J26" s="326">
        <v>0</v>
      </c>
      <c r="K26" s="326">
        <v>0</v>
      </c>
      <c r="L26" s="326">
        <v>0</v>
      </c>
      <c r="M26" s="326">
        <v>0</v>
      </c>
      <c r="N26" s="326">
        <v>0</v>
      </c>
      <c r="O26" s="326">
        <v>0</v>
      </c>
      <c r="P26" s="326">
        <v>0</v>
      </c>
    </row>
    <row r="27" s="326" customFormat="1" spans="2:16">
      <c r="B27" s="326" t="s">
        <v>735</v>
      </c>
      <c r="C27" s="326" t="s">
        <v>736</v>
      </c>
      <c r="D27" s="326">
        <v>0</v>
      </c>
      <c r="E27" s="326">
        <v>0</v>
      </c>
      <c r="F27" s="326">
        <v>0</v>
      </c>
      <c r="G27" s="326">
        <v>0</v>
      </c>
      <c r="H27" s="326">
        <v>0</v>
      </c>
      <c r="I27" s="326">
        <v>0</v>
      </c>
      <c r="J27" s="326">
        <v>0</v>
      </c>
      <c r="K27" s="326">
        <v>0</v>
      </c>
      <c r="L27" s="326">
        <v>0</v>
      </c>
      <c r="M27" s="326">
        <v>0</v>
      </c>
      <c r="N27" s="326">
        <v>0</v>
      </c>
      <c r="O27" s="326">
        <v>0</v>
      </c>
      <c r="P27" s="326">
        <v>0</v>
      </c>
    </row>
    <row r="28" s="326" customFormat="1" spans="2:16">
      <c r="B28" s="326" t="s">
        <v>203</v>
      </c>
      <c r="C28" s="326" t="s">
        <v>737</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738</v>
      </c>
      <c r="C29" s="326" t="s">
        <v>739</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740</v>
      </c>
      <c r="C30" t="s">
        <v>740</v>
      </c>
      <c r="D30">
        <v>0</v>
      </c>
      <c r="E30">
        <v>0</v>
      </c>
      <c r="F30">
        <v>0</v>
      </c>
      <c r="G30">
        <v>0</v>
      </c>
      <c r="H30">
        <v>0</v>
      </c>
      <c r="I30">
        <v>0</v>
      </c>
      <c r="J30">
        <v>0</v>
      </c>
      <c r="K30">
        <v>0</v>
      </c>
      <c r="L30">
        <v>0</v>
      </c>
      <c r="M30">
        <v>0</v>
      </c>
      <c r="N30">
        <v>0</v>
      </c>
      <c r="O30">
        <v>0</v>
      </c>
      <c r="P30">
        <v>0</v>
      </c>
    </row>
    <row r="31" customHeight="1" spans="2:16">
      <c r="B31" t="s">
        <v>741</v>
      </c>
      <c r="C31" t="s">
        <v>741</v>
      </c>
      <c r="D31">
        <v>0</v>
      </c>
      <c r="E31">
        <v>0</v>
      </c>
      <c r="F31">
        <v>0</v>
      </c>
      <c r="G31">
        <v>0</v>
      </c>
      <c r="H31">
        <v>0</v>
      </c>
      <c r="I31">
        <v>0</v>
      </c>
      <c r="J31">
        <v>0</v>
      </c>
      <c r="K31">
        <v>0</v>
      </c>
      <c r="L31">
        <v>0</v>
      </c>
      <c r="M31">
        <v>0</v>
      </c>
      <c r="N31">
        <v>0</v>
      </c>
      <c r="O31">
        <v>0</v>
      </c>
      <c r="P31">
        <v>0</v>
      </c>
    </row>
    <row r="32" customHeight="1" spans="2:16">
      <c r="B32" t="s">
        <v>742</v>
      </c>
      <c r="C32" t="s">
        <v>742</v>
      </c>
      <c r="D32">
        <v>0</v>
      </c>
      <c r="E32">
        <v>0</v>
      </c>
      <c r="F32">
        <v>0</v>
      </c>
      <c r="G32">
        <v>0</v>
      </c>
      <c r="H32">
        <v>0</v>
      </c>
      <c r="I32">
        <v>0</v>
      </c>
      <c r="J32">
        <v>0</v>
      </c>
      <c r="K32">
        <v>0</v>
      </c>
      <c r="L32">
        <v>0</v>
      </c>
      <c r="M32">
        <v>0</v>
      </c>
      <c r="N32">
        <v>0</v>
      </c>
      <c r="O32">
        <v>0</v>
      </c>
      <c r="P32">
        <v>0</v>
      </c>
    </row>
    <row r="33" customHeight="1" spans="2:16">
      <c r="B33" t="s">
        <v>743</v>
      </c>
      <c r="C33" t="s">
        <v>743</v>
      </c>
      <c r="D33">
        <v>0</v>
      </c>
      <c r="E33">
        <v>0</v>
      </c>
      <c r="F33">
        <v>0</v>
      </c>
      <c r="G33">
        <v>0</v>
      </c>
      <c r="H33">
        <v>0</v>
      </c>
      <c r="I33">
        <v>0</v>
      </c>
      <c r="J33">
        <v>0</v>
      </c>
      <c r="K33">
        <v>0</v>
      </c>
      <c r="L33">
        <v>0</v>
      </c>
      <c r="M33">
        <v>0</v>
      </c>
      <c r="N33">
        <v>0</v>
      </c>
      <c r="O33">
        <v>0</v>
      </c>
      <c r="P33">
        <v>0</v>
      </c>
    </row>
    <row r="34" customHeight="1" spans="2:16">
      <c r="B34" t="s">
        <v>738</v>
      </c>
      <c r="C34" t="s">
        <v>738</v>
      </c>
      <c r="D34">
        <v>0</v>
      </c>
      <c r="E34">
        <v>0</v>
      </c>
      <c r="F34">
        <v>0</v>
      </c>
      <c r="G34">
        <v>0</v>
      </c>
      <c r="H34">
        <v>0</v>
      </c>
      <c r="I34">
        <v>0</v>
      </c>
      <c r="J34">
        <v>0</v>
      </c>
      <c r="K34">
        <v>0</v>
      </c>
      <c r="L34">
        <v>0</v>
      </c>
      <c r="M34">
        <v>0</v>
      </c>
      <c r="N34">
        <v>0</v>
      </c>
      <c r="O34">
        <v>0</v>
      </c>
      <c r="P34">
        <v>0</v>
      </c>
    </row>
    <row r="35" customHeight="1" spans="2:16">
      <c r="B35" t="s">
        <v>744</v>
      </c>
      <c r="D35">
        <v>212208.98</v>
      </c>
      <c r="E35">
        <v>18229.46</v>
      </c>
      <c r="F35">
        <v>17634.5</v>
      </c>
      <c r="G35">
        <v>17634.5</v>
      </c>
      <c r="H35">
        <v>17634.5</v>
      </c>
      <c r="I35">
        <v>17634.5</v>
      </c>
      <c r="J35">
        <v>17634.5</v>
      </c>
      <c r="K35">
        <v>17634.5</v>
      </c>
      <c r="L35">
        <v>17634.5</v>
      </c>
      <c r="M35">
        <v>17634.5</v>
      </c>
      <c r="N35">
        <v>17634.5</v>
      </c>
      <c r="O35">
        <v>17634.5</v>
      </c>
      <c r="P35">
        <v>17634.52</v>
      </c>
    </row>
    <row r="37" customHeight="1" spans="2:2">
      <c r="B37" t="s">
        <v>746</v>
      </c>
    </row>
    <row r="38"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730</v>
      </c>
      <c r="C39" t="s">
        <v>731</v>
      </c>
      <c r="D39">
        <v>93600</v>
      </c>
      <c r="E39">
        <v>7800</v>
      </c>
      <c r="F39">
        <v>7800</v>
      </c>
      <c r="G39">
        <v>7800</v>
      </c>
      <c r="H39">
        <v>7800</v>
      </c>
      <c r="I39">
        <v>7800</v>
      </c>
      <c r="J39">
        <v>7800</v>
      </c>
      <c r="K39">
        <v>7800</v>
      </c>
      <c r="L39">
        <v>7800</v>
      </c>
      <c r="M39">
        <v>7800</v>
      </c>
      <c r="N39">
        <v>7800</v>
      </c>
      <c r="O39">
        <v>7800</v>
      </c>
      <c r="P39">
        <v>7800</v>
      </c>
    </row>
    <row r="40" customHeight="1" spans="2:16">
      <c r="B40" t="s">
        <v>195</v>
      </c>
      <c r="C40" t="s">
        <v>732</v>
      </c>
      <c r="D40">
        <v>74352.48</v>
      </c>
      <c r="E40">
        <v>6196.04</v>
      </c>
      <c r="F40">
        <v>6196.04</v>
      </c>
      <c r="G40">
        <v>6196.04</v>
      </c>
      <c r="H40">
        <v>6196.04</v>
      </c>
      <c r="I40">
        <v>6196.04</v>
      </c>
      <c r="J40">
        <v>6196.04</v>
      </c>
      <c r="K40">
        <v>6196.04</v>
      </c>
      <c r="L40">
        <v>6196.04</v>
      </c>
      <c r="M40">
        <v>6196.04</v>
      </c>
      <c r="N40">
        <v>6196.04</v>
      </c>
      <c r="O40">
        <v>6196.04</v>
      </c>
      <c r="P40">
        <v>6196.04</v>
      </c>
    </row>
    <row r="41" customHeight="1" spans="2:4">
      <c r="B41" t="s">
        <v>733</v>
      </c>
      <c r="C41" t="s">
        <v>734</v>
      </c>
      <c r="D41">
        <v>0</v>
      </c>
    </row>
    <row r="42" customHeight="1" spans="2:4">
      <c r="B42" t="s">
        <v>735</v>
      </c>
      <c r="C42" t="s">
        <v>736</v>
      </c>
      <c r="D42">
        <v>0</v>
      </c>
    </row>
    <row r="43" customHeight="1" spans="2:4">
      <c r="B43" t="s">
        <v>203</v>
      </c>
      <c r="C43" t="s">
        <v>737</v>
      </c>
      <c r="D43">
        <v>0</v>
      </c>
    </row>
    <row r="44" customHeight="1" spans="2:4">
      <c r="B44" t="s">
        <v>738</v>
      </c>
      <c r="C44" t="s">
        <v>739</v>
      </c>
      <c r="D44">
        <v>0</v>
      </c>
    </row>
    <row r="45" customHeight="1" spans="2:4">
      <c r="B45" t="s">
        <v>740</v>
      </c>
      <c r="C45" t="s">
        <v>740</v>
      </c>
      <c r="D45">
        <v>0</v>
      </c>
    </row>
    <row r="46" customHeight="1" spans="2:4">
      <c r="B46" t="s">
        <v>741</v>
      </c>
      <c r="C46" t="s">
        <v>741</v>
      </c>
      <c r="D46">
        <v>0</v>
      </c>
    </row>
    <row r="47" customHeight="1" spans="2:4">
      <c r="B47" t="s">
        <v>742</v>
      </c>
      <c r="C47" t="s">
        <v>742</v>
      </c>
      <c r="D47">
        <v>0</v>
      </c>
    </row>
    <row r="48" customHeight="1" spans="2:4">
      <c r="B48" t="s">
        <v>743</v>
      </c>
      <c r="C48" t="s">
        <v>743</v>
      </c>
      <c r="D48">
        <v>0</v>
      </c>
    </row>
    <row r="49" customHeight="1" spans="2:4">
      <c r="B49" t="s">
        <v>738</v>
      </c>
      <c r="C49" t="s">
        <v>738</v>
      </c>
      <c r="D49">
        <v>0</v>
      </c>
    </row>
    <row r="50" customHeight="1" spans="2:16">
      <c r="B50" t="s">
        <v>744</v>
      </c>
      <c r="D50">
        <v>167952.48</v>
      </c>
      <c r="E50">
        <v>13996.04</v>
      </c>
      <c r="F50">
        <v>13996.04</v>
      </c>
      <c r="G50">
        <v>13996.04</v>
      </c>
      <c r="H50">
        <v>13996.04</v>
      </c>
      <c r="I50">
        <v>13996.04</v>
      </c>
      <c r="J50">
        <v>13996.04</v>
      </c>
      <c r="K50">
        <v>13996.04</v>
      </c>
      <c r="L50">
        <v>13996.04</v>
      </c>
      <c r="M50">
        <v>13996.04</v>
      </c>
      <c r="N50">
        <v>13996.04</v>
      </c>
      <c r="O50">
        <v>13996.04</v>
      </c>
      <c r="P50">
        <v>13996.04</v>
      </c>
    </row>
    <row r="52" customHeight="1" spans="2:2">
      <c r="B52" t="s">
        <v>747</v>
      </c>
    </row>
    <row r="53"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730</v>
      </c>
      <c r="C54" t="s">
        <v>731</v>
      </c>
      <c r="D54">
        <v>13221</v>
      </c>
      <c r="E54">
        <v>1101.75</v>
      </c>
      <c r="F54">
        <v>1101.75</v>
      </c>
      <c r="G54">
        <v>1101.75</v>
      </c>
      <c r="H54">
        <v>1101.75</v>
      </c>
      <c r="I54">
        <v>1101.75</v>
      </c>
      <c r="J54">
        <v>1101.75</v>
      </c>
      <c r="K54">
        <v>1101.75</v>
      </c>
      <c r="L54">
        <v>1101.75</v>
      </c>
      <c r="M54">
        <v>1101.75</v>
      </c>
      <c r="N54">
        <v>1101.75</v>
      </c>
      <c r="O54">
        <v>1101.75</v>
      </c>
      <c r="P54">
        <v>1101.75</v>
      </c>
    </row>
    <row r="55" customHeight="1" spans="2:16">
      <c r="B55" t="s">
        <v>195</v>
      </c>
      <c r="C55" t="s">
        <v>732</v>
      </c>
      <c r="D55">
        <v>1021.1</v>
      </c>
      <c r="E55">
        <v>85.09</v>
      </c>
      <c r="F55">
        <v>85.09</v>
      </c>
      <c r="G55">
        <v>85.09</v>
      </c>
      <c r="H55">
        <v>85.09</v>
      </c>
      <c r="I55">
        <v>85.09</v>
      </c>
      <c r="J55">
        <v>85.09</v>
      </c>
      <c r="K55">
        <v>85.09</v>
      </c>
      <c r="L55">
        <v>85.09</v>
      </c>
      <c r="M55">
        <v>85.09</v>
      </c>
      <c r="N55">
        <v>85.09</v>
      </c>
      <c r="O55">
        <v>85.09</v>
      </c>
      <c r="P55">
        <v>85.11</v>
      </c>
    </row>
    <row r="56" customHeight="1" spans="2:4">
      <c r="B56" t="s">
        <v>733</v>
      </c>
      <c r="C56" t="s">
        <v>734</v>
      </c>
      <c r="D56">
        <v>0</v>
      </c>
    </row>
    <row r="57" customHeight="1" spans="2:4">
      <c r="B57" t="s">
        <v>735</v>
      </c>
      <c r="C57" t="s">
        <v>736</v>
      </c>
      <c r="D57">
        <v>0</v>
      </c>
    </row>
    <row r="58" customHeight="1" spans="2:4">
      <c r="B58" t="s">
        <v>203</v>
      </c>
      <c r="C58" t="s">
        <v>737</v>
      </c>
      <c r="D58">
        <v>0</v>
      </c>
    </row>
    <row r="59" customHeight="1" spans="2:4">
      <c r="B59" t="s">
        <v>738</v>
      </c>
      <c r="C59" t="s">
        <v>739</v>
      </c>
      <c r="D59">
        <v>0</v>
      </c>
    </row>
    <row r="60" customHeight="1" spans="2:4">
      <c r="B60" t="s">
        <v>740</v>
      </c>
      <c r="C60" t="s">
        <v>740</v>
      </c>
      <c r="D60">
        <v>0</v>
      </c>
    </row>
    <row r="61" customHeight="1" spans="2:4">
      <c r="B61" t="s">
        <v>741</v>
      </c>
      <c r="C61" t="s">
        <v>741</v>
      </c>
      <c r="D61">
        <v>0</v>
      </c>
    </row>
    <row r="62" customHeight="1" spans="2:4">
      <c r="B62" t="s">
        <v>742</v>
      </c>
      <c r="C62" t="s">
        <v>742</v>
      </c>
      <c r="D62">
        <v>0</v>
      </c>
    </row>
    <row r="63" customHeight="1" spans="2:4">
      <c r="B63" t="s">
        <v>743</v>
      </c>
      <c r="C63" t="s">
        <v>743</v>
      </c>
      <c r="D63">
        <v>0</v>
      </c>
    </row>
    <row r="64" customHeight="1" spans="2:4">
      <c r="B64" t="s">
        <v>738</v>
      </c>
      <c r="C64" t="s">
        <v>738</v>
      </c>
      <c r="D64">
        <v>0</v>
      </c>
    </row>
    <row r="65" customHeight="1" spans="2:16">
      <c r="B65" t="s">
        <v>744</v>
      </c>
      <c r="D65">
        <v>14242.1</v>
      </c>
      <c r="E65">
        <v>1186.84</v>
      </c>
      <c r="F65">
        <v>1186.84</v>
      </c>
      <c r="G65">
        <v>1186.84</v>
      </c>
      <c r="H65">
        <v>1186.84</v>
      </c>
      <c r="I65">
        <v>1186.84</v>
      </c>
      <c r="J65">
        <v>1186.84</v>
      </c>
      <c r="K65">
        <v>1186.84</v>
      </c>
      <c r="L65">
        <v>1186.84</v>
      </c>
      <c r="M65">
        <v>1186.84</v>
      </c>
      <c r="N65">
        <v>1186.84</v>
      </c>
      <c r="O65">
        <v>1186.84</v>
      </c>
      <c r="P65">
        <v>1186.86</v>
      </c>
    </row>
    <row r="67" customHeight="1" spans="2:2">
      <c r="B67" t="s">
        <v>748</v>
      </c>
    </row>
    <row r="68"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730</v>
      </c>
      <c r="C69" t="s">
        <v>731</v>
      </c>
      <c r="D69">
        <v>11232</v>
      </c>
      <c r="E69">
        <v>936</v>
      </c>
      <c r="F69">
        <v>936</v>
      </c>
      <c r="G69">
        <v>936</v>
      </c>
      <c r="H69">
        <v>936</v>
      </c>
      <c r="I69">
        <v>936</v>
      </c>
      <c r="J69">
        <v>936</v>
      </c>
      <c r="K69">
        <v>936</v>
      </c>
      <c r="L69">
        <v>936</v>
      </c>
      <c r="M69">
        <v>936</v>
      </c>
      <c r="N69">
        <v>936</v>
      </c>
      <c r="O69">
        <v>936</v>
      </c>
      <c r="P69">
        <v>936</v>
      </c>
    </row>
    <row r="70" customHeight="1" spans="2:16">
      <c r="B70" t="s">
        <v>195</v>
      </c>
      <c r="C70" t="s">
        <v>732</v>
      </c>
      <c r="D70">
        <v>8424.24</v>
      </c>
      <c r="E70">
        <v>702.02</v>
      </c>
      <c r="F70">
        <v>702.02</v>
      </c>
      <c r="G70">
        <v>702.02</v>
      </c>
      <c r="H70">
        <v>702.02</v>
      </c>
      <c r="I70">
        <v>702.02</v>
      </c>
      <c r="J70">
        <v>702.02</v>
      </c>
      <c r="K70">
        <v>702.02</v>
      </c>
      <c r="L70">
        <v>702.02</v>
      </c>
      <c r="M70">
        <v>702.02</v>
      </c>
      <c r="N70">
        <v>702.02</v>
      </c>
      <c r="O70">
        <v>702.02</v>
      </c>
      <c r="P70">
        <v>702.02</v>
      </c>
    </row>
    <row r="71" customHeight="1" spans="2:4">
      <c r="B71" t="s">
        <v>733</v>
      </c>
      <c r="C71" t="s">
        <v>734</v>
      </c>
      <c r="D71">
        <v>0</v>
      </c>
    </row>
    <row r="72" customHeight="1" spans="2:4">
      <c r="B72" t="s">
        <v>735</v>
      </c>
      <c r="C72" t="s">
        <v>736</v>
      </c>
      <c r="D72">
        <v>0</v>
      </c>
    </row>
    <row r="73" customHeight="1" spans="2:4">
      <c r="B73" t="s">
        <v>203</v>
      </c>
      <c r="C73" t="s">
        <v>737</v>
      </c>
      <c r="D73">
        <v>0</v>
      </c>
    </row>
    <row r="74" customHeight="1" spans="2:4">
      <c r="B74" t="s">
        <v>738</v>
      </c>
      <c r="C74" t="s">
        <v>739</v>
      </c>
      <c r="D74">
        <v>0</v>
      </c>
    </row>
    <row r="75" customHeight="1" spans="2:4">
      <c r="B75" t="s">
        <v>740</v>
      </c>
      <c r="C75" t="s">
        <v>740</v>
      </c>
      <c r="D75">
        <v>0</v>
      </c>
    </row>
    <row r="76" customHeight="1" spans="2:4">
      <c r="B76" t="s">
        <v>741</v>
      </c>
      <c r="C76" t="s">
        <v>741</v>
      </c>
      <c r="D76">
        <v>0</v>
      </c>
    </row>
    <row r="77" customHeight="1" spans="2:4">
      <c r="B77" t="s">
        <v>742</v>
      </c>
      <c r="C77" t="s">
        <v>742</v>
      </c>
      <c r="D77">
        <v>0</v>
      </c>
    </row>
    <row r="78" customHeight="1" spans="2:4">
      <c r="B78" t="s">
        <v>743</v>
      </c>
      <c r="C78" t="s">
        <v>743</v>
      </c>
      <c r="D78">
        <v>0</v>
      </c>
    </row>
    <row r="79" customHeight="1" spans="2:4">
      <c r="B79" t="s">
        <v>738</v>
      </c>
      <c r="C79" t="s">
        <v>738</v>
      </c>
      <c r="D79">
        <v>0</v>
      </c>
    </row>
    <row r="80" customHeight="1" spans="2:16">
      <c r="B80" t="s">
        <v>744</v>
      </c>
      <c r="D80">
        <v>19656.24</v>
      </c>
      <c r="E80">
        <v>1638.02</v>
      </c>
      <c r="F80">
        <v>1638.02</v>
      </c>
      <c r="G80">
        <v>1638.02</v>
      </c>
      <c r="H80">
        <v>1638.02</v>
      </c>
      <c r="I80">
        <v>1638.02</v>
      </c>
      <c r="J80">
        <v>1638.02</v>
      </c>
      <c r="K80">
        <v>1638.02</v>
      </c>
      <c r="L80">
        <v>1638.02</v>
      </c>
      <c r="M80">
        <v>1638.02</v>
      </c>
      <c r="N80">
        <v>1638.02</v>
      </c>
      <c r="O80">
        <v>1638.02</v>
      </c>
      <c r="P80">
        <v>1638.02</v>
      </c>
    </row>
    <row r="82" customHeight="1" spans="2:2">
      <c r="B82" t="s">
        <v>749</v>
      </c>
    </row>
    <row r="83"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730</v>
      </c>
      <c r="C84" t="s">
        <v>731</v>
      </c>
      <c r="D84">
        <v>6739.2</v>
      </c>
      <c r="E84">
        <v>561.6</v>
      </c>
      <c r="F84">
        <v>561.6</v>
      </c>
      <c r="G84">
        <v>561.6</v>
      </c>
      <c r="H84">
        <v>561.6</v>
      </c>
      <c r="I84">
        <v>561.6</v>
      </c>
      <c r="J84">
        <v>561.6</v>
      </c>
      <c r="K84">
        <v>561.6</v>
      </c>
      <c r="L84">
        <v>561.6</v>
      </c>
      <c r="M84">
        <v>561.6</v>
      </c>
      <c r="N84">
        <v>561.6</v>
      </c>
      <c r="O84">
        <v>561.6</v>
      </c>
      <c r="P84">
        <v>561.6</v>
      </c>
    </row>
    <row r="85" customHeight="1" spans="2:16">
      <c r="B85" t="s">
        <v>195</v>
      </c>
      <c r="C85" t="s">
        <v>732</v>
      </c>
      <c r="D85">
        <v>1416</v>
      </c>
      <c r="E85">
        <v>118</v>
      </c>
      <c r="F85">
        <v>118</v>
      </c>
      <c r="G85">
        <v>118</v>
      </c>
      <c r="H85">
        <v>118</v>
      </c>
      <c r="I85">
        <v>118</v>
      </c>
      <c r="J85">
        <v>118</v>
      </c>
      <c r="K85">
        <v>118</v>
      </c>
      <c r="L85">
        <v>118</v>
      </c>
      <c r="M85">
        <v>118</v>
      </c>
      <c r="N85">
        <v>118</v>
      </c>
      <c r="O85">
        <v>118</v>
      </c>
      <c r="P85">
        <v>118</v>
      </c>
    </row>
    <row r="86" customHeight="1" spans="2:4">
      <c r="B86" t="s">
        <v>733</v>
      </c>
      <c r="C86" t="s">
        <v>734</v>
      </c>
      <c r="D86">
        <v>0</v>
      </c>
    </row>
    <row r="87" customHeight="1" spans="2:4">
      <c r="B87" t="s">
        <v>735</v>
      </c>
      <c r="C87" t="s">
        <v>736</v>
      </c>
      <c r="D87">
        <v>0</v>
      </c>
    </row>
    <row r="88" customHeight="1" spans="2:4">
      <c r="B88" t="s">
        <v>203</v>
      </c>
      <c r="C88" t="s">
        <v>737</v>
      </c>
      <c r="D88">
        <v>0</v>
      </c>
    </row>
    <row r="89" customHeight="1" spans="2:4">
      <c r="B89" t="s">
        <v>738</v>
      </c>
      <c r="C89" t="s">
        <v>739</v>
      </c>
      <c r="D89">
        <v>0</v>
      </c>
    </row>
    <row r="90" customHeight="1" spans="2:4">
      <c r="B90" t="s">
        <v>740</v>
      </c>
      <c r="C90" t="s">
        <v>740</v>
      </c>
      <c r="D90">
        <v>0</v>
      </c>
    </row>
    <row r="91" customHeight="1" spans="2:4">
      <c r="B91" t="s">
        <v>741</v>
      </c>
      <c r="C91" t="s">
        <v>741</v>
      </c>
      <c r="D91">
        <v>0</v>
      </c>
    </row>
    <row r="92" customHeight="1" spans="2:4">
      <c r="B92" t="s">
        <v>742</v>
      </c>
      <c r="C92" t="s">
        <v>742</v>
      </c>
      <c r="D92">
        <v>0</v>
      </c>
    </row>
    <row r="93" customHeight="1" spans="2:4">
      <c r="B93" t="s">
        <v>743</v>
      </c>
      <c r="C93" t="s">
        <v>743</v>
      </c>
      <c r="D93">
        <v>0</v>
      </c>
    </row>
    <row r="94" customHeight="1" spans="2:4">
      <c r="B94" t="s">
        <v>738</v>
      </c>
      <c r="C94" t="s">
        <v>738</v>
      </c>
      <c r="D94">
        <v>0</v>
      </c>
    </row>
    <row r="95" customHeight="1" spans="2:16">
      <c r="B95" t="s">
        <v>744</v>
      </c>
      <c r="D95">
        <v>8155.2</v>
      </c>
      <c r="E95">
        <v>679.6</v>
      </c>
      <c r="F95">
        <v>679.6</v>
      </c>
      <c r="G95">
        <v>679.6</v>
      </c>
      <c r="H95">
        <v>679.6</v>
      </c>
      <c r="I95">
        <v>679.6</v>
      </c>
      <c r="J95">
        <v>679.6</v>
      </c>
      <c r="K95">
        <v>679.6</v>
      </c>
      <c r="L95">
        <v>679.6</v>
      </c>
      <c r="M95">
        <v>679.6</v>
      </c>
      <c r="N95">
        <v>679.6</v>
      </c>
      <c r="O95">
        <v>679.6</v>
      </c>
      <c r="P95">
        <v>679.6</v>
      </c>
    </row>
    <row r="97" customHeight="1" spans="2:2">
      <c r="B97" t="s">
        <v>750</v>
      </c>
    </row>
    <row r="98"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730</v>
      </c>
      <c r="C99" t="s">
        <v>731</v>
      </c>
      <c r="D99">
        <v>1200</v>
      </c>
      <c r="E99">
        <v>100</v>
      </c>
      <c r="F99">
        <v>100</v>
      </c>
      <c r="G99">
        <v>100</v>
      </c>
      <c r="H99">
        <v>100</v>
      </c>
      <c r="I99">
        <v>100</v>
      </c>
      <c r="J99">
        <v>100</v>
      </c>
      <c r="K99">
        <v>100</v>
      </c>
      <c r="L99">
        <v>100</v>
      </c>
      <c r="M99">
        <v>100</v>
      </c>
      <c r="N99">
        <v>100</v>
      </c>
      <c r="O99">
        <v>100</v>
      </c>
      <c r="P99">
        <v>100</v>
      </c>
    </row>
    <row r="100" customHeight="1" spans="2:16">
      <c r="B100" t="s">
        <v>195</v>
      </c>
      <c r="C100" t="s">
        <v>732</v>
      </c>
      <c r="D100">
        <v>408</v>
      </c>
      <c r="E100">
        <v>34</v>
      </c>
      <c r="F100">
        <v>34</v>
      </c>
      <c r="G100">
        <v>34</v>
      </c>
      <c r="H100">
        <v>34</v>
      </c>
      <c r="I100">
        <v>34</v>
      </c>
      <c r="J100">
        <v>34</v>
      </c>
      <c r="K100">
        <v>34</v>
      </c>
      <c r="L100">
        <v>34</v>
      </c>
      <c r="M100">
        <v>34</v>
      </c>
      <c r="N100">
        <v>34</v>
      </c>
      <c r="O100">
        <v>34</v>
      </c>
      <c r="P100">
        <v>34</v>
      </c>
    </row>
    <row r="101" customHeight="1" spans="2:4">
      <c r="B101" t="s">
        <v>733</v>
      </c>
      <c r="C101" t="s">
        <v>734</v>
      </c>
      <c r="D101">
        <v>0</v>
      </c>
    </row>
    <row r="102" customHeight="1" spans="2:4">
      <c r="B102" t="s">
        <v>735</v>
      </c>
      <c r="C102" t="s">
        <v>736</v>
      </c>
      <c r="D102">
        <v>0</v>
      </c>
    </row>
    <row r="103" customHeight="1" spans="2:4">
      <c r="B103" t="s">
        <v>203</v>
      </c>
      <c r="C103" t="s">
        <v>737</v>
      </c>
      <c r="D103">
        <v>0</v>
      </c>
    </row>
    <row r="104" customHeight="1" spans="2:4">
      <c r="B104" t="s">
        <v>738</v>
      </c>
      <c r="C104" t="s">
        <v>739</v>
      </c>
      <c r="D104">
        <v>0</v>
      </c>
    </row>
    <row r="105" customHeight="1" spans="2:4">
      <c r="B105" t="s">
        <v>740</v>
      </c>
      <c r="C105" t="s">
        <v>740</v>
      </c>
      <c r="D105">
        <v>0</v>
      </c>
    </row>
    <row r="106" customHeight="1" spans="2:4">
      <c r="B106" t="s">
        <v>741</v>
      </c>
      <c r="C106" t="s">
        <v>741</v>
      </c>
      <c r="D106">
        <v>0</v>
      </c>
    </row>
    <row r="107" customHeight="1" spans="2:4">
      <c r="B107" t="s">
        <v>742</v>
      </c>
      <c r="C107" t="s">
        <v>742</v>
      </c>
      <c r="D107">
        <v>0</v>
      </c>
    </row>
    <row r="108" customHeight="1" spans="2:4">
      <c r="B108" t="s">
        <v>743</v>
      </c>
      <c r="C108" t="s">
        <v>743</v>
      </c>
      <c r="D108">
        <v>0</v>
      </c>
    </row>
    <row r="109" customHeight="1" spans="2:4">
      <c r="B109" t="s">
        <v>738</v>
      </c>
      <c r="C109" t="s">
        <v>738</v>
      </c>
      <c r="D109">
        <v>0</v>
      </c>
    </row>
    <row r="110" customHeight="1" spans="2:16">
      <c r="B110" t="s">
        <v>744</v>
      </c>
      <c r="D110">
        <v>1608</v>
      </c>
      <c r="E110">
        <v>134</v>
      </c>
      <c r="F110">
        <v>134</v>
      </c>
      <c r="G110">
        <v>134</v>
      </c>
      <c r="H110">
        <v>134</v>
      </c>
      <c r="I110">
        <v>134</v>
      </c>
      <c r="J110">
        <v>134</v>
      </c>
      <c r="K110">
        <v>134</v>
      </c>
      <c r="L110">
        <v>134</v>
      </c>
      <c r="M110">
        <v>134</v>
      </c>
      <c r="N110">
        <v>134</v>
      </c>
      <c r="O110">
        <v>134</v>
      </c>
      <c r="P110">
        <v>134</v>
      </c>
    </row>
    <row r="112" customHeight="1" spans="2:2">
      <c r="B112" t="s">
        <v>751</v>
      </c>
    </row>
    <row r="113"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730</v>
      </c>
      <c r="C114" t="s">
        <v>731</v>
      </c>
      <c r="D114">
        <v>297.48</v>
      </c>
      <c r="E114">
        <v>297.48</v>
      </c>
    </row>
    <row r="115" customHeight="1" spans="2:5">
      <c r="B115" t="s">
        <v>195</v>
      </c>
      <c r="C115" t="s">
        <v>732</v>
      </c>
      <c r="D115">
        <v>297.48</v>
      </c>
      <c r="E115">
        <v>297.48</v>
      </c>
    </row>
    <row r="116" customHeight="1" spans="2:4">
      <c r="B116" t="s">
        <v>733</v>
      </c>
      <c r="C116" t="s">
        <v>734</v>
      </c>
      <c r="D116">
        <v>0</v>
      </c>
    </row>
    <row r="117" customHeight="1" spans="2:4">
      <c r="B117" t="s">
        <v>735</v>
      </c>
      <c r="C117" t="s">
        <v>736</v>
      </c>
      <c r="D117">
        <v>0</v>
      </c>
    </row>
    <row r="118" customHeight="1" spans="2:4">
      <c r="B118" t="s">
        <v>203</v>
      </c>
      <c r="C118" t="s">
        <v>737</v>
      </c>
      <c r="D118">
        <v>0</v>
      </c>
    </row>
    <row r="119" customHeight="1" spans="2:4">
      <c r="B119" t="s">
        <v>738</v>
      </c>
      <c r="C119" t="s">
        <v>739</v>
      </c>
      <c r="D119">
        <v>0</v>
      </c>
    </row>
    <row r="120" customHeight="1" spans="2:4">
      <c r="B120" t="s">
        <v>740</v>
      </c>
      <c r="C120" t="s">
        <v>740</v>
      </c>
      <c r="D120">
        <v>0</v>
      </c>
    </row>
    <row r="121" customHeight="1" spans="2:4">
      <c r="B121" t="s">
        <v>741</v>
      </c>
      <c r="C121" t="s">
        <v>741</v>
      </c>
      <c r="D121">
        <v>0</v>
      </c>
    </row>
    <row r="122" customHeight="1" spans="2:4">
      <c r="B122" t="s">
        <v>742</v>
      </c>
      <c r="C122" t="s">
        <v>742</v>
      </c>
      <c r="D122">
        <v>0</v>
      </c>
    </row>
    <row r="123" customHeight="1" spans="2:4">
      <c r="B123" t="s">
        <v>743</v>
      </c>
      <c r="C123" t="s">
        <v>743</v>
      </c>
      <c r="D123">
        <v>0</v>
      </c>
    </row>
    <row r="124" customHeight="1" spans="2:4">
      <c r="B124" t="s">
        <v>738</v>
      </c>
      <c r="C124" t="s">
        <v>738</v>
      </c>
      <c r="D124">
        <v>0</v>
      </c>
    </row>
    <row r="125" customHeight="1" spans="2:16">
      <c r="B125" t="s">
        <v>744</v>
      </c>
      <c r="D125">
        <v>594.96</v>
      </c>
      <c r="E125">
        <v>594.96</v>
      </c>
      <c r="F125">
        <v>0</v>
      </c>
      <c r="G125">
        <v>0</v>
      </c>
      <c r="H125">
        <v>0</v>
      </c>
      <c r="I125">
        <v>0</v>
      </c>
      <c r="J125">
        <v>0</v>
      </c>
      <c r="K125">
        <v>0</v>
      </c>
      <c r="L125">
        <v>0</v>
      </c>
      <c r="M125">
        <v>0</v>
      </c>
      <c r="N125">
        <v>0</v>
      </c>
      <c r="O125">
        <v>0</v>
      </c>
      <c r="P125">
        <v>0</v>
      </c>
    </row>
    <row r="127" customHeight="1" spans="2:2">
      <c r="B127" t="s">
        <v>752</v>
      </c>
    </row>
    <row r="128"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730</v>
      </c>
      <c r="C129" t="s">
        <v>731</v>
      </c>
      <c r="D129">
        <v>0</v>
      </c>
    </row>
    <row r="130" customHeight="1" spans="2:4">
      <c r="B130" t="s">
        <v>195</v>
      </c>
      <c r="C130" t="s">
        <v>732</v>
      </c>
      <c r="D130">
        <v>0</v>
      </c>
    </row>
    <row r="131" customHeight="1" spans="2:4">
      <c r="B131" t="s">
        <v>733</v>
      </c>
      <c r="C131" t="s">
        <v>734</v>
      </c>
      <c r="D131">
        <v>0</v>
      </c>
    </row>
    <row r="132" customHeight="1" spans="2:4">
      <c r="B132" t="s">
        <v>735</v>
      </c>
      <c r="C132" t="s">
        <v>736</v>
      </c>
      <c r="D132">
        <v>0</v>
      </c>
    </row>
    <row r="133" customHeight="1" spans="2:4">
      <c r="B133" t="s">
        <v>203</v>
      </c>
      <c r="C133" t="s">
        <v>737</v>
      </c>
      <c r="D133">
        <v>0</v>
      </c>
    </row>
    <row r="134" customHeight="1" spans="2:4">
      <c r="B134" t="s">
        <v>738</v>
      </c>
      <c r="C134" t="s">
        <v>739</v>
      </c>
      <c r="D134">
        <v>0</v>
      </c>
    </row>
    <row r="135" customHeight="1" spans="2:4">
      <c r="B135" t="s">
        <v>740</v>
      </c>
      <c r="C135" t="s">
        <v>740</v>
      </c>
      <c r="D135">
        <v>0</v>
      </c>
    </row>
    <row r="136" customHeight="1" spans="2:4">
      <c r="B136" t="s">
        <v>741</v>
      </c>
      <c r="C136" t="s">
        <v>741</v>
      </c>
      <c r="D136">
        <v>0</v>
      </c>
    </row>
    <row r="137" customHeight="1" spans="2:4">
      <c r="B137" t="s">
        <v>742</v>
      </c>
      <c r="C137" t="s">
        <v>742</v>
      </c>
      <c r="D137">
        <v>0</v>
      </c>
    </row>
    <row r="138" customHeight="1" spans="2:4">
      <c r="B138" t="s">
        <v>743</v>
      </c>
      <c r="C138" t="s">
        <v>743</v>
      </c>
      <c r="D138">
        <v>0</v>
      </c>
    </row>
    <row r="139" customHeight="1" spans="2:4">
      <c r="B139" t="s">
        <v>738</v>
      </c>
      <c r="C139" t="s">
        <v>738</v>
      </c>
      <c r="D139">
        <v>0</v>
      </c>
    </row>
    <row r="140" customHeight="1" spans="2:16">
      <c r="B140" t="s">
        <v>744</v>
      </c>
      <c r="D140">
        <v>0</v>
      </c>
      <c r="E140">
        <v>0</v>
      </c>
      <c r="F140">
        <v>0</v>
      </c>
      <c r="G140">
        <v>0</v>
      </c>
      <c r="H140">
        <v>0</v>
      </c>
      <c r="I140">
        <v>0</v>
      </c>
      <c r="J140">
        <v>0</v>
      </c>
      <c r="K140">
        <v>0</v>
      </c>
      <c r="L140">
        <v>0</v>
      </c>
      <c r="M140">
        <v>0</v>
      </c>
      <c r="N140">
        <v>0</v>
      </c>
      <c r="O140">
        <v>0</v>
      </c>
      <c r="P140">
        <v>0</v>
      </c>
    </row>
    <row r="142" customHeight="1" spans="2:2">
      <c r="B142" t="s">
        <v>753</v>
      </c>
    </row>
    <row r="143"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730</v>
      </c>
      <c r="C144" t="s">
        <v>731</v>
      </c>
      <c r="D144">
        <v>0</v>
      </c>
    </row>
    <row r="145" customHeight="1" spans="2:4">
      <c r="B145" t="s">
        <v>195</v>
      </c>
      <c r="C145" t="s">
        <v>732</v>
      </c>
      <c r="D145">
        <v>0</v>
      </c>
    </row>
    <row r="146" customHeight="1" spans="2:4">
      <c r="B146" t="s">
        <v>733</v>
      </c>
      <c r="C146" t="s">
        <v>734</v>
      </c>
      <c r="D146">
        <v>0</v>
      </c>
    </row>
    <row r="147" customHeight="1" spans="2:4">
      <c r="B147" t="s">
        <v>735</v>
      </c>
      <c r="C147" t="s">
        <v>736</v>
      </c>
      <c r="D147">
        <v>0</v>
      </c>
    </row>
    <row r="148" customHeight="1" spans="2:4">
      <c r="B148" t="s">
        <v>203</v>
      </c>
      <c r="C148" t="s">
        <v>737</v>
      </c>
      <c r="D148">
        <v>0</v>
      </c>
    </row>
    <row r="149" customHeight="1" spans="2:4">
      <c r="B149" t="s">
        <v>738</v>
      </c>
      <c r="C149" t="s">
        <v>739</v>
      </c>
      <c r="D149">
        <v>0</v>
      </c>
    </row>
    <row r="150" customHeight="1" spans="2:4">
      <c r="B150" t="s">
        <v>740</v>
      </c>
      <c r="C150" t="s">
        <v>740</v>
      </c>
      <c r="D150">
        <v>0</v>
      </c>
    </row>
    <row r="151" customHeight="1" spans="2:4">
      <c r="B151" t="s">
        <v>741</v>
      </c>
      <c r="C151" t="s">
        <v>741</v>
      </c>
      <c r="D151">
        <v>0</v>
      </c>
    </row>
    <row r="152" customHeight="1" spans="2:4">
      <c r="B152" t="s">
        <v>742</v>
      </c>
      <c r="C152" t="s">
        <v>742</v>
      </c>
      <c r="D152">
        <v>0</v>
      </c>
    </row>
    <row r="153" customHeight="1" spans="2:4">
      <c r="B153" t="s">
        <v>743</v>
      </c>
      <c r="C153" t="s">
        <v>743</v>
      </c>
      <c r="D153">
        <v>0</v>
      </c>
    </row>
    <row r="154" customHeight="1" spans="2:4">
      <c r="B154" t="s">
        <v>738</v>
      </c>
      <c r="C154" t="s">
        <v>738</v>
      </c>
      <c r="D154">
        <v>0</v>
      </c>
    </row>
    <row r="155" customHeight="1" spans="2:16">
      <c r="B155" t="s">
        <v>744</v>
      </c>
      <c r="D155">
        <v>0</v>
      </c>
      <c r="E155">
        <v>0</v>
      </c>
      <c r="F155">
        <v>0</v>
      </c>
      <c r="G155">
        <v>0</v>
      </c>
      <c r="H155">
        <v>0</v>
      </c>
      <c r="I155">
        <v>0</v>
      </c>
      <c r="J155">
        <v>0</v>
      </c>
      <c r="K155">
        <v>0</v>
      </c>
      <c r="L155">
        <v>0</v>
      </c>
      <c r="M155">
        <v>0</v>
      </c>
      <c r="N155">
        <v>0</v>
      </c>
      <c r="O155">
        <v>0</v>
      </c>
      <c r="P155">
        <v>0</v>
      </c>
    </row>
    <row r="157" customHeight="1" spans="2:2">
      <c r="B157" t="s">
        <v>754</v>
      </c>
    </row>
    <row r="158"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730</v>
      </c>
      <c r="C159" t="s">
        <v>731</v>
      </c>
      <c r="D159">
        <v>0</v>
      </c>
    </row>
    <row r="160" customHeight="1" spans="2:4">
      <c r="B160" t="s">
        <v>195</v>
      </c>
      <c r="C160" t="s">
        <v>732</v>
      </c>
      <c r="D160">
        <v>0</v>
      </c>
    </row>
    <row r="161" customHeight="1" spans="2:4">
      <c r="B161" t="s">
        <v>733</v>
      </c>
      <c r="C161" t="s">
        <v>734</v>
      </c>
      <c r="D161">
        <v>0</v>
      </c>
    </row>
    <row r="162" customHeight="1" spans="2:4">
      <c r="B162" t="s">
        <v>735</v>
      </c>
      <c r="C162" t="s">
        <v>736</v>
      </c>
      <c r="D162">
        <v>0</v>
      </c>
    </row>
    <row r="163" customHeight="1" spans="2:4">
      <c r="B163" t="s">
        <v>203</v>
      </c>
      <c r="C163" t="s">
        <v>737</v>
      </c>
      <c r="D163">
        <v>0</v>
      </c>
    </row>
    <row r="164" customHeight="1" spans="2:4">
      <c r="B164" t="s">
        <v>738</v>
      </c>
      <c r="C164" t="s">
        <v>739</v>
      </c>
      <c r="D164">
        <v>0</v>
      </c>
    </row>
    <row r="165" customHeight="1" spans="2:4">
      <c r="B165" t="s">
        <v>740</v>
      </c>
      <c r="C165" t="s">
        <v>740</v>
      </c>
      <c r="D165">
        <v>0</v>
      </c>
    </row>
    <row r="166" customHeight="1" spans="2:4">
      <c r="B166" t="s">
        <v>741</v>
      </c>
      <c r="C166" t="s">
        <v>741</v>
      </c>
      <c r="D166">
        <v>0</v>
      </c>
    </row>
    <row r="167" customHeight="1" spans="2:4">
      <c r="B167" t="s">
        <v>742</v>
      </c>
      <c r="C167" t="s">
        <v>742</v>
      </c>
      <c r="D167">
        <v>0</v>
      </c>
    </row>
    <row r="168" customHeight="1" spans="2:4">
      <c r="B168" t="s">
        <v>743</v>
      </c>
      <c r="C168" t="s">
        <v>743</v>
      </c>
      <c r="D168">
        <v>0</v>
      </c>
    </row>
    <row r="169" customHeight="1" spans="2:4">
      <c r="B169" t="s">
        <v>738</v>
      </c>
      <c r="C169" t="s">
        <v>738</v>
      </c>
      <c r="D169">
        <v>0</v>
      </c>
    </row>
    <row r="170" customHeight="1" spans="2:16">
      <c r="B170" t="s">
        <v>744</v>
      </c>
      <c r="D170">
        <v>0</v>
      </c>
      <c r="E170">
        <v>0</v>
      </c>
      <c r="F170">
        <v>0</v>
      </c>
      <c r="G170">
        <v>0</v>
      </c>
      <c r="H170">
        <v>0</v>
      </c>
      <c r="I170">
        <v>0</v>
      </c>
      <c r="J170">
        <v>0</v>
      </c>
      <c r="K170">
        <v>0</v>
      </c>
      <c r="L170">
        <v>0</v>
      </c>
      <c r="M170">
        <v>0</v>
      </c>
      <c r="N170">
        <v>0</v>
      </c>
      <c r="O170">
        <v>0</v>
      </c>
      <c r="P170">
        <v>0</v>
      </c>
    </row>
    <row r="172" customHeight="1" spans="2:2">
      <c r="B172" t="s">
        <v>755</v>
      </c>
    </row>
    <row r="173"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730</v>
      </c>
      <c r="C174" t="s">
        <v>731</v>
      </c>
      <c r="D174">
        <v>0</v>
      </c>
    </row>
    <row r="175" customHeight="1" spans="2:4">
      <c r="B175" t="s">
        <v>195</v>
      </c>
      <c r="C175" t="s">
        <v>732</v>
      </c>
      <c r="D175">
        <v>0</v>
      </c>
    </row>
    <row r="176" customHeight="1" spans="2:4">
      <c r="B176" t="s">
        <v>733</v>
      </c>
      <c r="C176" t="s">
        <v>734</v>
      </c>
      <c r="D176">
        <v>0</v>
      </c>
    </row>
    <row r="177" customHeight="1" spans="2:4">
      <c r="B177" t="s">
        <v>735</v>
      </c>
      <c r="C177" t="s">
        <v>736</v>
      </c>
      <c r="D177">
        <v>0</v>
      </c>
    </row>
    <row r="178" customHeight="1" spans="2:4">
      <c r="B178" t="s">
        <v>203</v>
      </c>
      <c r="C178" t="s">
        <v>737</v>
      </c>
      <c r="D178">
        <v>0</v>
      </c>
    </row>
    <row r="179" customHeight="1" spans="2:4">
      <c r="B179" t="s">
        <v>738</v>
      </c>
      <c r="C179" t="s">
        <v>739</v>
      </c>
      <c r="D179">
        <v>0</v>
      </c>
    </row>
    <row r="180" customHeight="1" spans="2:4">
      <c r="B180" t="s">
        <v>740</v>
      </c>
      <c r="C180" t="s">
        <v>740</v>
      </c>
      <c r="D180">
        <v>0</v>
      </c>
    </row>
    <row r="181" customHeight="1" spans="2:4">
      <c r="B181" t="s">
        <v>741</v>
      </c>
      <c r="C181" t="s">
        <v>741</v>
      </c>
      <c r="D181">
        <v>0</v>
      </c>
    </row>
    <row r="182" customHeight="1" spans="2:4">
      <c r="B182" t="s">
        <v>742</v>
      </c>
      <c r="C182" t="s">
        <v>742</v>
      </c>
      <c r="D182">
        <v>0</v>
      </c>
    </row>
    <row r="183" customHeight="1" spans="2:4">
      <c r="B183" t="s">
        <v>743</v>
      </c>
      <c r="C183" t="s">
        <v>743</v>
      </c>
      <c r="D183">
        <v>0</v>
      </c>
    </row>
    <row r="184" customHeight="1" spans="2:4">
      <c r="B184" t="s">
        <v>738</v>
      </c>
      <c r="C184" t="s">
        <v>738</v>
      </c>
      <c r="D184">
        <v>0</v>
      </c>
    </row>
    <row r="185" customHeight="1" spans="2:16">
      <c r="B185" t="s">
        <v>744</v>
      </c>
      <c r="D185">
        <v>0</v>
      </c>
      <c r="E185">
        <v>0</v>
      </c>
      <c r="F185">
        <v>0</v>
      </c>
      <c r="G185">
        <v>0</v>
      </c>
      <c r="H185">
        <v>0</v>
      </c>
      <c r="I185">
        <v>0</v>
      </c>
      <c r="J185">
        <v>0</v>
      </c>
      <c r="K185">
        <v>0</v>
      </c>
      <c r="L185">
        <v>0</v>
      </c>
      <c r="M185">
        <v>0</v>
      </c>
      <c r="N185">
        <v>0</v>
      </c>
      <c r="O185">
        <v>0</v>
      </c>
      <c r="P185">
        <v>0</v>
      </c>
    </row>
    <row r="187" customHeight="1" spans="2:2">
      <c r="B187" t="s">
        <v>756</v>
      </c>
    </row>
    <row r="188"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730</v>
      </c>
      <c r="C189" t="s">
        <v>731</v>
      </c>
      <c r="D189">
        <v>0</v>
      </c>
    </row>
    <row r="190" customHeight="1" spans="2:4">
      <c r="B190" t="s">
        <v>195</v>
      </c>
      <c r="C190" t="s">
        <v>732</v>
      </c>
      <c r="D190">
        <v>0</v>
      </c>
    </row>
    <row r="191" customHeight="1" spans="2:4">
      <c r="B191" t="s">
        <v>733</v>
      </c>
      <c r="C191" t="s">
        <v>734</v>
      </c>
      <c r="D191">
        <v>0</v>
      </c>
    </row>
    <row r="192" customHeight="1" spans="2:4">
      <c r="B192" t="s">
        <v>735</v>
      </c>
      <c r="C192" t="s">
        <v>736</v>
      </c>
      <c r="D192">
        <v>0</v>
      </c>
    </row>
    <row r="193" customHeight="1" spans="2:4">
      <c r="B193" t="s">
        <v>203</v>
      </c>
      <c r="C193" t="s">
        <v>737</v>
      </c>
      <c r="D193">
        <v>0</v>
      </c>
    </row>
    <row r="194" customHeight="1" spans="2:4">
      <c r="B194" t="s">
        <v>738</v>
      </c>
      <c r="C194" t="s">
        <v>739</v>
      </c>
      <c r="D194">
        <v>0</v>
      </c>
    </row>
    <row r="195" customHeight="1" spans="2:4">
      <c r="B195" t="s">
        <v>740</v>
      </c>
      <c r="C195" t="s">
        <v>740</v>
      </c>
      <c r="D195">
        <v>0</v>
      </c>
    </row>
    <row r="196" customHeight="1" spans="2:4">
      <c r="B196" t="s">
        <v>741</v>
      </c>
      <c r="C196" t="s">
        <v>741</v>
      </c>
      <c r="D196">
        <v>0</v>
      </c>
    </row>
    <row r="197" customHeight="1" spans="2:4">
      <c r="B197" t="s">
        <v>742</v>
      </c>
      <c r="C197" t="s">
        <v>742</v>
      </c>
      <c r="D197">
        <v>0</v>
      </c>
    </row>
    <row r="198" customHeight="1" spans="2:4">
      <c r="B198" t="s">
        <v>743</v>
      </c>
      <c r="C198" t="s">
        <v>743</v>
      </c>
      <c r="D198">
        <v>0</v>
      </c>
    </row>
    <row r="199" customHeight="1" spans="2:4">
      <c r="B199" t="s">
        <v>738</v>
      </c>
      <c r="C199" t="s">
        <v>738</v>
      </c>
      <c r="D199">
        <v>0</v>
      </c>
    </row>
    <row r="200" customHeight="1" spans="2:16">
      <c r="B200" t="s">
        <v>744</v>
      </c>
      <c r="D200">
        <v>0</v>
      </c>
      <c r="E200">
        <v>0</v>
      </c>
      <c r="F200">
        <v>0</v>
      </c>
      <c r="G200">
        <v>0</v>
      </c>
      <c r="H200">
        <v>0</v>
      </c>
      <c r="I200">
        <v>0</v>
      </c>
      <c r="J200">
        <v>0</v>
      </c>
      <c r="K200">
        <v>0</v>
      </c>
      <c r="L200">
        <v>0</v>
      </c>
      <c r="M200">
        <v>0</v>
      </c>
      <c r="N200">
        <v>0</v>
      </c>
      <c r="O200">
        <v>0</v>
      </c>
      <c r="P200">
        <v>0</v>
      </c>
    </row>
    <row r="202" customHeight="1" spans="2:2">
      <c r="B202" t="s">
        <v>757</v>
      </c>
    </row>
    <row r="203"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730</v>
      </c>
      <c r="C204" t="s">
        <v>731</v>
      </c>
      <c r="D204">
        <v>0</v>
      </c>
    </row>
    <row r="205" customHeight="1" spans="2:4">
      <c r="B205" t="s">
        <v>195</v>
      </c>
      <c r="C205" t="s">
        <v>732</v>
      </c>
      <c r="D205">
        <v>0</v>
      </c>
    </row>
    <row r="206" customHeight="1" spans="2:4">
      <c r="B206" t="s">
        <v>733</v>
      </c>
      <c r="C206" t="s">
        <v>734</v>
      </c>
      <c r="D206">
        <v>0</v>
      </c>
    </row>
    <row r="207" customHeight="1" spans="2:4">
      <c r="B207" t="s">
        <v>735</v>
      </c>
      <c r="C207" t="s">
        <v>736</v>
      </c>
      <c r="D207">
        <v>0</v>
      </c>
    </row>
    <row r="208" customHeight="1" spans="2:4">
      <c r="B208" t="s">
        <v>203</v>
      </c>
      <c r="C208" t="s">
        <v>737</v>
      </c>
      <c r="D208">
        <v>0</v>
      </c>
    </row>
    <row r="209" customHeight="1" spans="2:4">
      <c r="B209" t="s">
        <v>738</v>
      </c>
      <c r="C209" t="s">
        <v>739</v>
      </c>
      <c r="D209">
        <v>0</v>
      </c>
    </row>
    <row r="210" customHeight="1" spans="2:4">
      <c r="B210" t="s">
        <v>740</v>
      </c>
      <c r="C210" t="s">
        <v>740</v>
      </c>
      <c r="D210">
        <v>0</v>
      </c>
    </row>
    <row r="211" customHeight="1" spans="2:4">
      <c r="B211" t="s">
        <v>741</v>
      </c>
      <c r="C211" t="s">
        <v>741</v>
      </c>
      <c r="D211">
        <v>0</v>
      </c>
    </row>
    <row r="212" customHeight="1" spans="2:4">
      <c r="B212" t="s">
        <v>742</v>
      </c>
      <c r="C212" t="s">
        <v>742</v>
      </c>
      <c r="D212">
        <v>0</v>
      </c>
    </row>
    <row r="213" customHeight="1" spans="2:4">
      <c r="B213" t="s">
        <v>743</v>
      </c>
      <c r="C213" t="s">
        <v>743</v>
      </c>
      <c r="D213">
        <v>0</v>
      </c>
    </row>
    <row r="214" customHeight="1" spans="2:4">
      <c r="B214" t="s">
        <v>738</v>
      </c>
      <c r="C214" t="s">
        <v>738</v>
      </c>
      <c r="D214">
        <v>0</v>
      </c>
    </row>
    <row r="215" customHeight="1" spans="2:16">
      <c r="B215" t="s">
        <v>744</v>
      </c>
      <c r="D215">
        <v>0</v>
      </c>
      <c r="E215">
        <v>0</v>
      </c>
      <c r="F215">
        <v>0</v>
      </c>
      <c r="G215">
        <v>0</v>
      </c>
      <c r="H215">
        <v>0</v>
      </c>
      <c r="I215">
        <v>0</v>
      </c>
      <c r="J215">
        <v>0</v>
      </c>
      <c r="K215">
        <v>0</v>
      </c>
      <c r="L215">
        <v>0</v>
      </c>
      <c r="M215">
        <v>0</v>
      </c>
      <c r="N215">
        <v>0</v>
      </c>
      <c r="O215">
        <v>0</v>
      </c>
      <c r="P215">
        <v>0</v>
      </c>
    </row>
    <row r="217" customHeight="1" spans="2:2">
      <c r="B217" t="s">
        <v>758</v>
      </c>
    </row>
    <row r="218"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730</v>
      </c>
      <c r="C219" t="s">
        <v>731</v>
      </c>
      <c r="D219">
        <v>0</v>
      </c>
    </row>
    <row r="220" customHeight="1" spans="2:4">
      <c r="B220" t="s">
        <v>195</v>
      </c>
      <c r="C220" t="s">
        <v>732</v>
      </c>
      <c r="D220">
        <v>0</v>
      </c>
    </row>
    <row r="221" customHeight="1" spans="2:4">
      <c r="B221" t="s">
        <v>733</v>
      </c>
      <c r="C221" t="s">
        <v>734</v>
      </c>
      <c r="D221">
        <v>0</v>
      </c>
    </row>
    <row r="222" customHeight="1" spans="2:4">
      <c r="B222" t="s">
        <v>735</v>
      </c>
      <c r="C222" t="s">
        <v>736</v>
      </c>
      <c r="D222">
        <v>0</v>
      </c>
    </row>
    <row r="223" customHeight="1" spans="2:4">
      <c r="B223" t="s">
        <v>203</v>
      </c>
      <c r="C223" t="s">
        <v>737</v>
      </c>
      <c r="D223">
        <v>0</v>
      </c>
    </row>
    <row r="224" customHeight="1" spans="2:4">
      <c r="B224" t="s">
        <v>738</v>
      </c>
      <c r="C224" t="s">
        <v>739</v>
      </c>
      <c r="D224">
        <v>0</v>
      </c>
    </row>
    <row r="225" customHeight="1" spans="2:4">
      <c r="B225" t="s">
        <v>740</v>
      </c>
      <c r="C225" t="s">
        <v>740</v>
      </c>
      <c r="D225">
        <v>0</v>
      </c>
    </row>
    <row r="226" customHeight="1" spans="2:4">
      <c r="B226" t="s">
        <v>741</v>
      </c>
      <c r="C226" t="s">
        <v>741</v>
      </c>
      <c r="D226">
        <v>0</v>
      </c>
    </row>
    <row r="227" customHeight="1" spans="2:4">
      <c r="B227" t="s">
        <v>742</v>
      </c>
      <c r="C227" t="s">
        <v>742</v>
      </c>
      <c r="D227">
        <v>0</v>
      </c>
    </row>
    <row r="228" customHeight="1" spans="2:4">
      <c r="B228" t="s">
        <v>743</v>
      </c>
      <c r="C228" t="s">
        <v>743</v>
      </c>
      <c r="D228">
        <v>0</v>
      </c>
    </row>
    <row r="229" customHeight="1" spans="2:4">
      <c r="B229" t="s">
        <v>738</v>
      </c>
      <c r="C229" t="s">
        <v>738</v>
      </c>
      <c r="D229">
        <v>0</v>
      </c>
    </row>
    <row r="230" customHeight="1" spans="2:16">
      <c r="B230" t="s">
        <v>744</v>
      </c>
      <c r="D230">
        <v>0</v>
      </c>
      <c r="E230">
        <v>0</v>
      </c>
      <c r="F230">
        <v>0</v>
      </c>
      <c r="G230">
        <v>0</v>
      </c>
      <c r="H230">
        <v>0</v>
      </c>
      <c r="I230">
        <v>0</v>
      </c>
      <c r="J230">
        <v>0</v>
      </c>
      <c r="K230">
        <v>0</v>
      </c>
      <c r="L230">
        <v>0</v>
      </c>
      <c r="M230">
        <v>0</v>
      </c>
      <c r="N230">
        <v>0</v>
      </c>
      <c r="O230">
        <v>0</v>
      </c>
      <c r="P230">
        <v>0</v>
      </c>
    </row>
    <row r="232" customHeight="1" spans="2:2">
      <c r="B232" t="s">
        <v>759</v>
      </c>
    </row>
    <row r="233"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730</v>
      </c>
      <c r="C234" t="s">
        <v>731</v>
      </c>
      <c r="D234">
        <v>0</v>
      </c>
    </row>
    <row r="235" customHeight="1" spans="2:4">
      <c r="B235" t="s">
        <v>195</v>
      </c>
      <c r="C235" t="s">
        <v>732</v>
      </c>
      <c r="D235">
        <v>0</v>
      </c>
    </row>
    <row r="236" customHeight="1" spans="2:4">
      <c r="B236" t="s">
        <v>733</v>
      </c>
      <c r="C236" t="s">
        <v>734</v>
      </c>
      <c r="D236">
        <v>0</v>
      </c>
    </row>
    <row r="237" customHeight="1" spans="2:4">
      <c r="B237" t="s">
        <v>735</v>
      </c>
      <c r="C237" t="s">
        <v>736</v>
      </c>
      <c r="D237">
        <v>0</v>
      </c>
    </row>
    <row r="238" customHeight="1" spans="2:4">
      <c r="B238" t="s">
        <v>203</v>
      </c>
      <c r="C238" t="s">
        <v>737</v>
      </c>
      <c r="D238">
        <v>0</v>
      </c>
    </row>
    <row r="239" customHeight="1" spans="2:4">
      <c r="B239" t="s">
        <v>738</v>
      </c>
      <c r="C239" t="s">
        <v>739</v>
      </c>
      <c r="D239">
        <v>0</v>
      </c>
    </row>
    <row r="240" customHeight="1" spans="2:4">
      <c r="B240" t="s">
        <v>740</v>
      </c>
      <c r="C240" t="s">
        <v>740</v>
      </c>
      <c r="D240">
        <v>0</v>
      </c>
    </row>
    <row r="241" customHeight="1" spans="2:4">
      <c r="B241" t="s">
        <v>741</v>
      </c>
      <c r="C241" t="s">
        <v>741</v>
      </c>
      <c r="D241">
        <v>0</v>
      </c>
    </row>
    <row r="242" customHeight="1" spans="2:4">
      <c r="B242" t="s">
        <v>742</v>
      </c>
      <c r="C242" t="s">
        <v>742</v>
      </c>
      <c r="D242">
        <v>0</v>
      </c>
    </row>
    <row r="243" customHeight="1" spans="2:4">
      <c r="B243" t="s">
        <v>743</v>
      </c>
      <c r="C243" t="s">
        <v>743</v>
      </c>
      <c r="D243">
        <v>0</v>
      </c>
    </row>
    <row r="244" customHeight="1" spans="2:4">
      <c r="B244" t="s">
        <v>738</v>
      </c>
      <c r="C244" t="s">
        <v>738</v>
      </c>
      <c r="D244">
        <v>0</v>
      </c>
    </row>
    <row r="245" customHeight="1" spans="2:16">
      <c r="B245" t="s">
        <v>744</v>
      </c>
      <c r="D245">
        <v>0</v>
      </c>
      <c r="E245">
        <v>0</v>
      </c>
      <c r="F245">
        <v>0</v>
      </c>
      <c r="G245">
        <v>0</v>
      </c>
      <c r="H245">
        <v>0</v>
      </c>
      <c r="I245">
        <v>0</v>
      </c>
      <c r="J245">
        <v>0</v>
      </c>
      <c r="K245">
        <v>0</v>
      </c>
      <c r="L245">
        <v>0</v>
      </c>
      <c r="M245">
        <v>0</v>
      </c>
      <c r="N245">
        <v>0</v>
      </c>
      <c r="O245">
        <v>0</v>
      </c>
      <c r="P245">
        <v>0</v>
      </c>
    </row>
    <row r="247" customHeight="1" spans="2:2">
      <c r="B247" t="s">
        <v>760</v>
      </c>
    </row>
    <row r="248"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730</v>
      </c>
      <c r="C249" t="s">
        <v>731</v>
      </c>
      <c r="D249">
        <v>0</v>
      </c>
    </row>
    <row r="250" customHeight="1" spans="2:4">
      <c r="B250" t="s">
        <v>195</v>
      </c>
      <c r="C250" t="s">
        <v>732</v>
      </c>
      <c r="D250">
        <v>0</v>
      </c>
    </row>
    <row r="251" customHeight="1" spans="2:4">
      <c r="B251" t="s">
        <v>733</v>
      </c>
      <c r="C251" t="s">
        <v>734</v>
      </c>
      <c r="D251">
        <v>0</v>
      </c>
    </row>
    <row r="252" customHeight="1" spans="2:4">
      <c r="B252" t="s">
        <v>735</v>
      </c>
      <c r="C252" t="s">
        <v>736</v>
      </c>
      <c r="D252">
        <v>0</v>
      </c>
    </row>
    <row r="253" customHeight="1" spans="2:4">
      <c r="B253" t="s">
        <v>203</v>
      </c>
      <c r="C253" t="s">
        <v>737</v>
      </c>
      <c r="D253">
        <v>0</v>
      </c>
    </row>
    <row r="254" customHeight="1" spans="2:4">
      <c r="B254" t="s">
        <v>738</v>
      </c>
      <c r="C254" t="s">
        <v>739</v>
      </c>
      <c r="D254">
        <v>0</v>
      </c>
    </row>
    <row r="255" customHeight="1" spans="2:4">
      <c r="B255" t="s">
        <v>740</v>
      </c>
      <c r="C255" t="s">
        <v>740</v>
      </c>
      <c r="D255">
        <v>0</v>
      </c>
    </row>
    <row r="256" customHeight="1" spans="2:4">
      <c r="B256" t="s">
        <v>741</v>
      </c>
      <c r="C256" t="s">
        <v>741</v>
      </c>
      <c r="D256">
        <v>0</v>
      </c>
    </row>
    <row r="257" customHeight="1" spans="2:4">
      <c r="B257" t="s">
        <v>742</v>
      </c>
      <c r="C257" t="s">
        <v>742</v>
      </c>
      <c r="D257">
        <v>0</v>
      </c>
    </row>
    <row r="258" customHeight="1" spans="2:4">
      <c r="B258" t="s">
        <v>743</v>
      </c>
      <c r="C258" t="s">
        <v>743</v>
      </c>
      <c r="D258">
        <v>0</v>
      </c>
    </row>
    <row r="259" customHeight="1" spans="2:4">
      <c r="B259" t="s">
        <v>738</v>
      </c>
      <c r="C259" t="s">
        <v>738</v>
      </c>
      <c r="D259">
        <v>0</v>
      </c>
    </row>
    <row r="260" customHeight="1" spans="2:16">
      <c r="B260" t="s">
        <v>744</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workbookViewId="0">
      <pane xSplit="26790" topLeftCell="A1" activePane="topLeft"/>
      <selection activeCell="M704" sqref="M704"/>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761</v>
      </c>
      <c r="B1" s="269" t="s">
        <v>762</v>
      </c>
      <c r="C1" s="270" t="s">
        <v>763</v>
      </c>
      <c r="D1" s="270"/>
      <c r="E1" s="270"/>
      <c r="F1" s="270"/>
      <c r="G1" s="270"/>
      <c r="H1" s="271" t="s">
        <v>718</v>
      </c>
      <c r="I1" s="271"/>
      <c r="J1" s="271"/>
      <c r="K1" s="271"/>
      <c r="L1" s="271"/>
      <c r="M1" s="271"/>
      <c r="N1" s="271"/>
      <c r="O1" s="271" t="s">
        <v>764</v>
      </c>
      <c r="P1" s="271"/>
      <c r="Q1" s="271"/>
      <c r="R1" s="271"/>
      <c r="S1" s="271"/>
      <c r="T1" s="271"/>
      <c r="U1" s="271"/>
      <c r="V1" s="271"/>
      <c r="W1" s="271"/>
      <c r="X1" s="271"/>
      <c r="Y1" s="271"/>
      <c r="Z1" s="271"/>
      <c r="AA1" s="290"/>
      <c r="AB1" s="268" t="s">
        <v>718</v>
      </c>
      <c r="AC1" s="259" t="s">
        <v>718</v>
      </c>
      <c r="AF1" s="259" t="s">
        <v>718</v>
      </c>
      <c r="AI1" s="259" t="s">
        <v>718</v>
      </c>
      <c r="AL1" s="259" t="s">
        <v>718</v>
      </c>
      <c r="AO1" s="259" t="s">
        <v>718</v>
      </c>
      <c r="AR1" s="259" t="s">
        <v>718</v>
      </c>
      <c r="AU1" s="259" t="s">
        <v>718</v>
      </c>
      <c r="AX1" s="259" t="s">
        <v>718</v>
      </c>
      <c r="BA1" s="259" t="s">
        <v>718</v>
      </c>
      <c r="BD1" s="259" t="s">
        <v>718</v>
      </c>
      <c r="BG1" s="259" t="s">
        <v>718</v>
      </c>
      <c r="BJ1" s="259" t="s">
        <v>718</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765</v>
      </c>
      <c r="AD2" s="293"/>
      <c r="AE2" s="294"/>
      <c r="AF2" s="295" t="s">
        <v>766</v>
      </c>
      <c r="AG2" s="298"/>
      <c r="AH2" s="299"/>
      <c r="AI2" s="295" t="s">
        <v>767</v>
      </c>
      <c r="AJ2" s="298"/>
      <c r="AK2" s="299"/>
      <c r="AL2" s="295" t="s">
        <v>768</v>
      </c>
      <c r="AM2" s="298" t="s">
        <v>768</v>
      </c>
      <c r="AN2" s="299" t="s">
        <v>768</v>
      </c>
      <c r="AO2" s="295" t="s">
        <v>769</v>
      </c>
      <c r="AP2" s="298" t="s">
        <v>769</v>
      </c>
      <c r="AQ2" s="299" t="s">
        <v>769</v>
      </c>
      <c r="AR2" s="295" t="s">
        <v>770</v>
      </c>
      <c r="AS2" s="298" t="s">
        <v>770</v>
      </c>
      <c r="AT2" s="299" t="s">
        <v>770</v>
      </c>
      <c r="AU2" s="295" t="s">
        <v>771</v>
      </c>
      <c r="AV2" s="298" t="s">
        <v>771</v>
      </c>
      <c r="AW2" s="299" t="s">
        <v>771</v>
      </c>
      <c r="AX2" s="295" t="s">
        <v>772</v>
      </c>
      <c r="AY2" s="298" t="s">
        <v>772</v>
      </c>
      <c r="AZ2" s="299" t="s">
        <v>772</v>
      </c>
      <c r="BA2" s="295" t="s">
        <v>773</v>
      </c>
      <c r="BB2" s="298" t="s">
        <v>773</v>
      </c>
      <c r="BC2" s="299" t="s">
        <v>773</v>
      </c>
      <c r="BD2" s="295" t="s">
        <v>774</v>
      </c>
      <c r="BE2" s="298" t="s">
        <v>774</v>
      </c>
      <c r="BF2" s="299" t="s">
        <v>774</v>
      </c>
      <c r="BG2" s="295" t="s">
        <v>775</v>
      </c>
      <c r="BH2" s="298" t="s">
        <v>775</v>
      </c>
      <c r="BI2" s="299" t="s">
        <v>775</v>
      </c>
      <c r="BJ2" s="295" t="s">
        <v>776</v>
      </c>
      <c r="BK2" s="298" t="s">
        <v>776</v>
      </c>
      <c r="BL2" s="298" t="s">
        <v>776</v>
      </c>
      <c r="BM2" s="307"/>
      <c r="BN2" s="299"/>
    </row>
    <row r="3" s="260" customFormat="1" ht="53.1" customHeight="1" spans="1:66">
      <c r="A3" s="275"/>
      <c r="B3" s="276"/>
      <c r="C3" s="277" t="s">
        <v>777</v>
      </c>
      <c r="D3" s="278" t="s">
        <v>3</v>
      </c>
      <c r="E3" s="278" t="s">
        <v>778</v>
      </c>
      <c r="F3" s="278" t="s">
        <v>779</v>
      </c>
      <c r="G3" s="278" t="s">
        <v>780</v>
      </c>
      <c r="H3" s="260" t="s">
        <v>781</v>
      </c>
      <c r="I3" s="260" t="s">
        <v>782</v>
      </c>
      <c r="J3" s="260" t="s">
        <v>783</v>
      </c>
      <c r="K3" s="260" t="s">
        <v>784</v>
      </c>
      <c r="L3" s="260" t="s">
        <v>785</v>
      </c>
      <c r="M3" s="260" t="s">
        <v>786</v>
      </c>
      <c r="N3" s="260" t="s">
        <v>787</v>
      </c>
      <c r="O3" s="283" t="s">
        <v>765</v>
      </c>
      <c r="P3" s="283" t="s">
        <v>766</v>
      </c>
      <c r="Q3" s="283" t="s">
        <v>767</v>
      </c>
      <c r="R3" s="283" t="s">
        <v>768</v>
      </c>
      <c r="S3" s="283" t="s">
        <v>769</v>
      </c>
      <c r="T3" s="283" t="s">
        <v>770</v>
      </c>
      <c r="U3" s="283" t="s">
        <v>771</v>
      </c>
      <c r="V3" s="283" t="s">
        <v>772</v>
      </c>
      <c r="W3" s="283" t="s">
        <v>773</v>
      </c>
      <c r="X3" s="283" t="s">
        <v>774</v>
      </c>
      <c r="Y3" s="283" t="s">
        <v>775</v>
      </c>
      <c r="Z3" s="283" t="s">
        <v>776</v>
      </c>
      <c r="AA3" s="296" t="s">
        <v>788</v>
      </c>
      <c r="AB3" s="260" t="s">
        <v>789</v>
      </c>
      <c r="AC3" s="260" t="s">
        <v>790</v>
      </c>
      <c r="AD3" s="260" t="s">
        <v>791</v>
      </c>
      <c r="AE3" s="260" t="s">
        <v>792</v>
      </c>
      <c r="AF3" s="260" t="s">
        <v>790</v>
      </c>
      <c r="AG3" s="260" t="s">
        <v>791</v>
      </c>
      <c r="AH3" s="260" t="s">
        <v>792</v>
      </c>
      <c r="AI3" s="260" t="s">
        <v>790</v>
      </c>
      <c r="AJ3" s="260" t="s">
        <v>791</v>
      </c>
      <c r="AK3" s="260" t="s">
        <v>792</v>
      </c>
      <c r="AL3" s="260" t="s">
        <v>790</v>
      </c>
      <c r="AM3" s="260" t="s">
        <v>791</v>
      </c>
      <c r="AN3" s="260" t="s">
        <v>792</v>
      </c>
      <c r="AO3" s="260" t="s">
        <v>790</v>
      </c>
      <c r="AP3" s="260" t="s">
        <v>791</v>
      </c>
      <c r="AQ3" s="260" t="s">
        <v>792</v>
      </c>
      <c r="AR3" s="260" t="s">
        <v>790</v>
      </c>
      <c r="AS3" s="260" t="s">
        <v>791</v>
      </c>
      <c r="AT3" s="260" t="s">
        <v>792</v>
      </c>
      <c r="AU3" s="260" t="s">
        <v>790</v>
      </c>
      <c r="AV3" s="260" t="s">
        <v>791</v>
      </c>
      <c r="AW3" s="260" t="s">
        <v>792</v>
      </c>
      <c r="AX3" s="260" t="s">
        <v>790</v>
      </c>
      <c r="AY3" s="260" t="s">
        <v>791</v>
      </c>
      <c r="AZ3" s="260" t="s">
        <v>792</v>
      </c>
      <c r="BA3" s="260" t="s">
        <v>790</v>
      </c>
      <c r="BB3" s="260" t="s">
        <v>791</v>
      </c>
      <c r="BC3" s="260" t="s">
        <v>792</v>
      </c>
      <c r="BD3" s="260" t="s">
        <v>790</v>
      </c>
      <c r="BE3" s="260" t="s">
        <v>791</v>
      </c>
      <c r="BF3" s="260" t="s">
        <v>792</v>
      </c>
      <c r="BG3" s="260" t="s">
        <v>790</v>
      </c>
      <c r="BH3" s="260" t="s">
        <v>791</v>
      </c>
      <c r="BI3" s="260" t="s">
        <v>792</v>
      </c>
      <c r="BJ3" s="260" t="s">
        <v>790</v>
      </c>
      <c r="BK3" s="260" t="s">
        <v>791</v>
      </c>
      <c r="BL3" s="300" t="s">
        <v>792</v>
      </c>
      <c r="BM3" s="308"/>
      <c r="BN3" s="309"/>
    </row>
    <row r="4" s="261" customFormat="1" ht="33.95" hidden="1" customHeight="1" spans="2:66">
      <c r="B4" s="279" t="s">
        <v>793</v>
      </c>
      <c r="C4" s="280">
        <v>1</v>
      </c>
      <c r="D4" s="261" t="s">
        <v>794</v>
      </c>
      <c r="E4" s="261" t="s">
        <v>795</v>
      </c>
      <c r="G4" s="281"/>
      <c r="H4" s="261">
        <f>H5+H381+H582+H652+H658+H668</f>
        <v>679556.543656347</v>
      </c>
      <c r="P4" s="284"/>
      <c r="Q4" s="284"/>
      <c r="R4" s="284"/>
      <c r="S4" s="284"/>
      <c r="T4" s="284"/>
      <c r="U4" s="284"/>
      <c r="V4" s="284"/>
      <c r="W4" s="284"/>
      <c r="X4" s="284"/>
      <c r="Y4" s="284"/>
      <c r="Z4" s="284"/>
      <c r="AA4" s="284"/>
      <c r="AB4" s="261">
        <f t="shared" ref="AB4:AF4" si="0">AB5+AB381+AB582+AB652+AB658+AB668</f>
        <v>679556.543656347</v>
      </c>
      <c r="AC4" s="261">
        <f t="shared" si="0"/>
        <v>131055.829298406</v>
      </c>
      <c r="AF4" s="261">
        <f t="shared" si="0"/>
        <v>49863.6994870855</v>
      </c>
      <c r="AI4" s="261">
        <f>AI5+AI381+AI582+AI652+AI658+AI668</f>
        <v>49863.6994870855</v>
      </c>
      <c r="AL4" s="261">
        <f>AL5+AL381+AL582+AL652+AL658+AL668</f>
        <v>49863.6994870855</v>
      </c>
      <c r="AO4" s="261">
        <f>AO5+AO381+AO582+AO652+AO658+AO668</f>
        <v>49863.6994870855</v>
      </c>
      <c r="AR4" s="261">
        <f>AR5+AR381+AR582+AR652+AR658+AR668</f>
        <v>49863.6994870855</v>
      </c>
      <c r="AU4" s="261">
        <f>AU5+AU381+AU582+AU652+AU658+AU668</f>
        <v>49863.6994870855</v>
      </c>
      <c r="AX4" s="261">
        <f>AX5+AX381+AX582+AX652+AX658+AX668</f>
        <v>49863.6994870855</v>
      </c>
      <c r="BA4" s="261">
        <f>BA5+BA381+BA582+BA652+BA658+BA668</f>
        <v>49863.6994870855</v>
      </c>
      <c r="BD4" s="261">
        <f>BD5+BD381+BD582+BD652+BD658+BD668</f>
        <v>49863.6994870855</v>
      </c>
      <c r="BG4" s="261">
        <f>BG5+BG381+BG582+BG652+BG658+BG668</f>
        <v>49863.6994870855</v>
      </c>
      <c r="BJ4" s="261">
        <f>BJ5+BJ381+BJ582+BJ652+BJ658+BJ668</f>
        <v>49863.7194870855</v>
      </c>
      <c r="BL4" s="301"/>
      <c r="BM4" s="307"/>
      <c r="BN4" s="284"/>
    </row>
    <row r="5" s="107" customFormat="1" ht="33.95" hidden="1" customHeight="1" outlineLevel="1" collapsed="1" spans="2:66">
      <c r="B5" s="108" t="s">
        <v>793</v>
      </c>
      <c r="C5" s="109">
        <v>1.1</v>
      </c>
      <c r="D5" s="107" t="s">
        <v>214</v>
      </c>
      <c r="E5" s="108"/>
      <c r="F5" s="108"/>
      <c r="H5" s="107">
        <f>H6+H208+H308</f>
        <v>616921.63799597</v>
      </c>
      <c r="P5" s="285"/>
      <c r="Q5" s="285"/>
      <c r="R5" s="285"/>
      <c r="S5" s="285"/>
      <c r="T5" s="285"/>
      <c r="U5" s="285"/>
      <c r="V5" s="285"/>
      <c r="W5" s="285"/>
      <c r="X5" s="285"/>
      <c r="Y5" s="285"/>
      <c r="Z5" s="285"/>
      <c r="AA5" s="285"/>
      <c r="AB5" s="107">
        <f t="shared" ref="AB5:AF5" si="1">AB6+AB208+AB308</f>
        <v>616921.63799597</v>
      </c>
      <c r="AC5" s="107">
        <f t="shared" si="1"/>
        <v>71170.923638029</v>
      </c>
      <c r="AF5" s="107">
        <f t="shared" si="1"/>
        <v>49613.6994870855</v>
      </c>
      <c r="AI5" s="107">
        <f>AI6+AI208+AI308</f>
        <v>49613.6994870855</v>
      </c>
      <c r="AL5" s="107">
        <f>AL6+AL208+AL308</f>
        <v>49613.6994870855</v>
      </c>
      <c r="AO5" s="107">
        <f>AO6+AO208+AO308</f>
        <v>49613.6994870855</v>
      </c>
      <c r="AR5" s="107">
        <f>AR6+AR208+AR308</f>
        <v>49613.6994870855</v>
      </c>
      <c r="AU5" s="107">
        <f>AU6+AU208+AU308</f>
        <v>49613.6994870855</v>
      </c>
      <c r="AX5" s="107">
        <f>AX6+AX208+AX308</f>
        <v>49613.6994870855</v>
      </c>
      <c r="BA5" s="107">
        <f>BA6+BA208+BA308</f>
        <v>49613.6994870855</v>
      </c>
      <c r="BD5" s="107">
        <f>BD6+BD208+BD308</f>
        <v>49613.6994870855</v>
      </c>
      <c r="BG5" s="107">
        <f>BG6+BG208+BG308</f>
        <v>49613.6994870855</v>
      </c>
      <c r="BJ5" s="107">
        <f>BJ6+BJ208+BJ308</f>
        <v>49613.7194870855</v>
      </c>
      <c r="BL5" s="302"/>
      <c r="BM5" s="310"/>
      <c r="BN5" s="285"/>
    </row>
    <row r="6" s="29" customFormat="1" ht="33.95" hidden="1" customHeight="1" outlineLevel="2" collapsed="1" spans="2:66">
      <c r="B6" s="111" t="s">
        <v>793</v>
      </c>
      <c r="C6" s="112" t="s">
        <v>218</v>
      </c>
      <c r="D6" s="29" t="s">
        <v>219</v>
      </c>
      <c r="E6" s="111"/>
      <c r="F6" s="111"/>
      <c r="G6" s="111"/>
      <c r="H6" s="111">
        <f>H7+H29+H57+H111+H143+H159+H176+H189</f>
        <v>576544.829056604</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576544.829056604</v>
      </c>
      <c r="AC6" s="111">
        <f t="shared" si="2"/>
        <v>48590.780754717</v>
      </c>
      <c r="AD6" s="111"/>
      <c r="AE6" s="111"/>
      <c r="AF6" s="111">
        <f t="shared" si="2"/>
        <v>47995.820754717</v>
      </c>
      <c r="AG6" s="111"/>
      <c r="AH6" s="111"/>
      <c r="AI6" s="111">
        <f>AI7+AI29+AI57+AI111+AI143+AI159+AI176+AI189</f>
        <v>47995.820754717</v>
      </c>
      <c r="AJ6" s="111"/>
      <c r="AK6" s="111"/>
      <c r="AL6" s="111">
        <f>AL7+AL29+AL57+AL111+AL143+AL159+AL176+AL189</f>
        <v>47995.820754717</v>
      </c>
      <c r="AM6" s="111"/>
      <c r="AN6" s="111"/>
      <c r="AO6" s="111">
        <f>AO7+AO29+AO57+AO111+AO143+AO159+AO176+AO189</f>
        <v>47995.820754717</v>
      </c>
      <c r="AP6" s="111"/>
      <c r="AQ6" s="111"/>
      <c r="AR6" s="111">
        <f>AR7+AR29+AR57+AR111+AR143+AR159+AR176+AR189</f>
        <v>47995.820754717</v>
      </c>
      <c r="AS6" s="111"/>
      <c r="AT6" s="111"/>
      <c r="AU6" s="111">
        <f>AU7+AU29+AU57+AU111+AU143+AU159+AU176+AU189</f>
        <v>47995.820754717</v>
      </c>
      <c r="AV6" s="111"/>
      <c r="AW6" s="111"/>
      <c r="AX6" s="111">
        <f>AX7+AX29+AX57+AX111+AX143+AX159+AX176+AX189</f>
        <v>47995.820754717</v>
      </c>
      <c r="AY6" s="111"/>
      <c r="AZ6" s="111"/>
      <c r="BA6" s="111">
        <f>BA7+BA29+BA57+BA111+BA143+BA159+BA176+BA189</f>
        <v>47995.820754717</v>
      </c>
      <c r="BB6" s="111"/>
      <c r="BC6" s="111"/>
      <c r="BD6" s="111">
        <f>BD7+BD29+BD57+BD111+BD143+BD159+BD176+BD189</f>
        <v>47995.820754717</v>
      </c>
      <c r="BE6" s="111"/>
      <c r="BF6" s="111"/>
      <c r="BG6" s="111">
        <f>BG7+BG29+BG57+BG111+BG143+BG159+BG176+BG189</f>
        <v>47995.820754717</v>
      </c>
      <c r="BH6" s="111"/>
      <c r="BI6" s="111"/>
      <c r="BJ6" s="111">
        <f>BJ7+BJ29+BJ57+BJ111+BJ143+BJ159+BJ176+BJ189</f>
        <v>47995.840754717</v>
      </c>
      <c r="BK6" s="111"/>
      <c r="BL6" s="303"/>
      <c r="BM6" s="310"/>
      <c r="BN6" s="311"/>
    </row>
    <row r="7" s="48" customFormat="1" ht="33.95" hidden="1" customHeight="1" outlineLevel="3" collapsed="1" spans="2:66">
      <c r="B7" s="114" t="s">
        <v>793</v>
      </c>
      <c r="C7" s="115" t="s">
        <v>796</v>
      </c>
      <c r="D7" s="48" t="s">
        <v>797</v>
      </c>
      <c r="E7" s="114"/>
      <c r="F7" s="114"/>
      <c r="G7" s="114"/>
      <c r="H7" s="114">
        <f>H8+H15+H22</f>
        <v>0</v>
      </c>
      <c r="I7" s="114"/>
      <c r="J7" s="114"/>
      <c r="K7" s="114"/>
      <c r="L7" s="114"/>
      <c r="M7" s="114"/>
      <c r="N7" s="114"/>
      <c r="O7" s="114"/>
      <c r="P7" s="287"/>
      <c r="Q7" s="287"/>
      <c r="R7" s="287"/>
      <c r="S7" s="287"/>
      <c r="T7" s="287"/>
      <c r="U7" s="287"/>
      <c r="V7" s="287"/>
      <c r="W7" s="287"/>
      <c r="X7" s="287"/>
      <c r="Y7" s="287"/>
      <c r="Z7" s="287"/>
      <c r="AA7" s="287"/>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4"/>
      <c r="BM7" s="310"/>
      <c r="BN7" s="312"/>
    </row>
    <row r="8" s="117" customFormat="1" ht="33.95" hidden="1" customHeight="1" outlineLevel="4" collapsed="1" spans="2:66">
      <c r="B8" s="118" t="s">
        <v>793</v>
      </c>
      <c r="C8" s="119" t="s">
        <v>108</v>
      </c>
      <c r="D8" s="117" t="s">
        <v>109</v>
      </c>
      <c r="E8" s="118"/>
      <c r="F8" s="118"/>
      <c r="G8" s="118"/>
      <c r="H8" s="118">
        <f>SUM(H9:H14)</f>
        <v>0</v>
      </c>
      <c r="I8" s="118"/>
      <c r="J8" s="118"/>
      <c r="K8" s="118"/>
      <c r="L8" s="118"/>
      <c r="M8" s="118"/>
      <c r="N8" s="118"/>
      <c r="O8" s="118"/>
      <c r="P8" s="288"/>
      <c r="Q8" s="288"/>
      <c r="R8" s="288"/>
      <c r="S8" s="288"/>
      <c r="T8" s="288"/>
      <c r="U8" s="288"/>
      <c r="V8" s="288"/>
      <c r="W8" s="288"/>
      <c r="X8" s="288"/>
      <c r="Y8" s="288"/>
      <c r="Z8" s="288"/>
      <c r="AA8" s="288"/>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5"/>
      <c r="BM8" s="310"/>
      <c r="BN8" s="313"/>
    </row>
    <row r="9" s="262" customFormat="1" ht="33.95" hidden="1" customHeight="1" outlineLevel="5" spans="2:66">
      <c r="B9" s="174" t="s">
        <v>798</v>
      </c>
      <c r="C9" s="282" t="s">
        <v>799</v>
      </c>
      <c r="D9" s="262" t="s">
        <v>800</v>
      </c>
      <c r="E9" s="174" t="s">
        <v>801</v>
      </c>
      <c r="F9" s="174"/>
      <c r="G9" s="174" t="s">
        <v>802</v>
      </c>
      <c r="H9" s="174">
        <f t="shared" ref="H9:H14" si="5">AB9</f>
        <v>0</v>
      </c>
      <c r="I9" s="174" t="s">
        <v>803</v>
      </c>
      <c r="J9" s="174" t="e">
        <f t="shared" ref="J9:J14" si="6">SUM(AD9,AG9,AJ9,AM9,AP9,AS9,AV9,AY9,BB9,BE9,BH9,BK9)/N9</f>
        <v>#DIV/0!</v>
      </c>
      <c r="K9" s="174" t="s">
        <v>804</v>
      </c>
      <c r="L9" s="174" t="e">
        <f t="shared" ref="L9:L14" si="7">H9/N9/J9</f>
        <v>#DIV/0!</v>
      </c>
      <c r="M9" s="174" t="s">
        <v>805</v>
      </c>
      <c r="N9" s="174">
        <f t="shared" ref="N9:N14" si="8">COUNTIF(AD9,"&gt;0")+COUNTIF(AG9,"&gt;0")+COUNTIF(AJ9,"&gt;0")+COUNTIF(AM9,"&gt;0")+COUNTIF(AP9,"&gt;0")+COUNTIF(AS9,"&gt;0")+COUNTIF(AV9,"&gt;0")+COUNTIF(AY9,"&gt;0")+COUNTIF(BB9,"&gt;0")+COUNTIF(BE9,"&gt;0")+COUNTIF(BH9,"&gt;0")+COUNTIF(BK9,"&gt;0")</f>
        <v>0</v>
      </c>
      <c r="O9" s="174"/>
      <c r="P9" s="289"/>
      <c r="Q9" s="289"/>
      <c r="R9" s="289"/>
      <c r="S9" s="289"/>
      <c r="T9" s="289"/>
      <c r="U9" s="289"/>
      <c r="V9" s="289"/>
      <c r="W9" s="289"/>
      <c r="X9" s="289"/>
      <c r="Y9" s="289"/>
      <c r="Z9" s="289"/>
      <c r="AA9" s="289"/>
      <c r="AB9" s="174">
        <f>SUM(AC9,AF9,AI9,AL9,AO9,AR9,AU9,AX9,BA9,BD9,BG9,BJ9)</f>
        <v>0</v>
      </c>
      <c r="AC9" s="174">
        <f>AD9*AE9</f>
        <v>0</v>
      </c>
      <c r="AD9" s="174">
        <f>'1-2 人员岗位信息'!F11</f>
        <v>0</v>
      </c>
      <c r="AE9" s="297">
        <f>IFERROR(自有人工预算!E26/AD9,0)</f>
        <v>0</v>
      </c>
      <c r="AF9" s="174">
        <f t="shared" ref="AF9:AF14" si="9">AG9*AH9</f>
        <v>0</v>
      </c>
      <c r="AG9" s="174">
        <f>SUMIFS('1-2 人员岗位信息'!G:G,'1-2 人员岗位信息'!$C:$C,"自有人员",'1-2 人员岗位信息'!$B:$B,$D9)</f>
        <v>0</v>
      </c>
      <c r="AH9" s="297">
        <f>IFERROR(自有人工预算!F26/AG9,0)</f>
        <v>0</v>
      </c>
      <c r="AI9" s="174">
        <f t="shared" ref="AI9:AI14" si="10">AJ9*AK9</f>
        <v>0</v>
      </c>
      <c r="AJ9" s="174">
        <f>SUMIFS('1-2 人员岗位信息'!H:H,'1-2 人员岗位信息'!$C:$C,"自有人员",'1-2 人员岗位信息'!$B:$B,$D9)</f>
        <v>0</v>
      </c>
      <c r="AK9" s="297">
        <f>IFERROR(自有人工预算!G26/AJ9,0)</f>
        <v>0</v>
      </c>
      <c r="AL9" s="174">
        <f>AM9*AN9</f>
        <v>0</v>
      </c>
      <c r="AM9" s="174">
        <f>SUMIFS('1-2 人员岗位信息'!I:I,'1-2 人员岗位信息'!$C:$C,"自有人员",'1-2 人员岗位信息'!$B:$B,$D9)</f>
        <v>0</v>
      </c>
      <c r="AN9" s="297">
        <f>IFERROR(自有人工预算!H26/AM9,0)</f>
        <v>0</v>
      </c>
      <c r="AO9" s="174">
        <f t="shared" ref="AO9:AO14" si="11">AP9*AQ9</f>
        <v>0</v>
      </c>
      <c r="AP9" s="174">
        <f>SUMIFS('1-2 人员岗位信息'!J:J,'1-2 人员岗位信息'!$C:$C,"自有人员",'1-2 人员岗位信息'!$B:$B,$D9)</f>
        <v>0</v>
      </c>
      <c r="AQ9" s="297">
        <f>IFERROR(自有人工预算!I26/AP9,0)</f>
        <v>0</v>
      </c>
      <c r="AR9" s="174">
        <f>AS9*AT9</f>
        <v>0</v>
      </c>
      <c r="AS9" s="174">
        <f>SUMIFS('1-2 人员岗位信息'!K:K,'1-2 人员岗位信息'!$C:$C,"自有人员",'1-2 人员岗位信息'!$B:$B,$D9)</f>
        <v>0</v>
      </c>
      <c r="AT9" s="297">
        <f>IFERROR(自有人工预算!J26/AS9,0)</f>
        <v>0</v>
      </c>
      <c r="AU9" s="174">
        <f t="shared" ref="AU9:AU14" si="12">AV9*AW9</f>
        <v>0</v>
      </c>
      <c r="AV9" s="174">
        <f>SUMIFS('1-2 人员岗位信息'!L:L,'1-2 人员岗位信息'!$C:$C,"自有人员",'1-2 人员岗位信息'!$B:$B,$D9)</f>
        <v>0</v>
      </c>
      <c r="AW9" s="297">
        <f>IFERROR(自有人工预算!K26/AV9,0)</f>
        <v>0</v>
      </c>
      <c r="AX9" s="174">
        <f t="shared" ref="AX9:AX14" si="13">AY9*AZ9</f>
        <v>0</v>
      </c>
      <c r="AY9" s="174">
        <f>SUMIFS('1-2 人员岗位信息'!M:M,'1-2 人员岗位信息'!$C:$C,"自有人员",'1-2 人员岗位信息'!$B:$B,$D9)</f>
        <v>0</v>
      </c>
      <c r="AZ9" s="297">
        <f>IFERROR(自有人工预算!L26/AY9,0)</f>
        <v>0</v>
      </c>
      <c r="BA9" s="174">
        <f t="shared" ref="BA9:BA14" si="14">BB9*BC9</f>
        <v>0</v>
      </c>
      <c r="BB9" s="174">
        <f>SUMIFS('1-2 人员岗位信息'!N:N,'1-2 人员岗位信息'!$C:$C,"自有人员",'1-2 人员岗位信息'!$B:$B,$D9)</f>
        <v>0</v>
      </c>
      <c r="BC9" s="297">
        <f>IFERROR(自有人工预算!M26/BB9,0)</f>
        <v>0</v>
      </c>
      <c r="BD9" s="174">
        <f t="shared" ref="BD9:BD14" si="15">BE9*BF9</f>
        <v>0</v>
      </c>
      <c r="BE9" s="174">
        <f>SUMIFS('1-2 人员岗位信息'!O:O,'1-2 人员岗位信息'!$C:$C,"自有人员",'1-2 人员岗位信息'!$B:$B,$D9)</f>
        <v>0</v>
      </c>
      <c r="BF9" s="297">
        <f>IFERROR(自有人工预算!N26/BE9,0)</f>
        <v>0</v>
      </c>
      <c r="BG9" s="174">
        <f t="shared" ref="BG9:BG14" si="16">BH9*BI9</f>
        <v>0</v>
      </c>
      <c r="BH9" s="174">
        <f>SUMIFS('1-2 人员岗位信息'!P:P,'1-2 人员岗位信息'!$C:$C,"自有人员",'1-2 人员岗位信息'!$B:$B,$D9)</f>
        <v>0</v>
      </c>
      <c r="BI9" s="297">
        <f>IFERROR(自有人工预算!O26/BH9,0)</f>
        <v>0</v>
      </c>
      <c r="BJ9" s="174">
        <f t="shared" ref="BJ9:BJ14" si="17">BK9*BL9</f>
        <v>0</v>
      </c>
      <c r="BK9" s="174">
        <f>SUMIFS('1-2 人员岗位信息'!Q:Q,'1-2 人员岗位信息'!$C:$C,"自有人员",'1-2 人员岗位信息'!$B:$B,$D9)</f>
        <v>0</v>
      </c>
      <c r="BL9" s="297">
        <f>IFERROR(自有人工预算!P26/BK9,0)</f>
        <v>0</v>
      </c>
      <c r="BM9" s="310"/>
      <c r="BN9" s="314"/>
    </row>
    <row r="10" s="262" customFormat="1" ht="33.95" hidden="1" customHeight="1" outlineLevel="5" spans="2:66">
      <c r="B10" s="174" t="s">
        <v>798</v>
      </c>
      <c r="C10" s="282" t="s">
        <v>806</v>
      </c>
      <c r="D10" s="262" t="s">
        <v>807</v>
      </c>
      <c r="E10" s="174" t="s">
        <v>808</v>
      </c>
      <c r="F10" s="174"/>
      <c r="G10" s="174" t="s">
        <v>802</v>
      </c>
      <c r="H10" s="174">
        <f t="shared" si="5"/>
        <v>0</v>
      </c>
      <c r="I10" s="174" t="s">
        <v>803</v>
      </c>
      <c r="J10" s="174" t="e">
        <f t="shared" si="6"/>
        <v>#DIV/0!</v>
      </c>
      <c r="K10" s="174" t="s">
        <v>804</v>
      </c>
      <c r="L10" s="174" t="e">
        <f t="shared" si="7"/>
        <v>#DIV/0!</v>
      </c>
      <c r="M10" s="174" t="s">
        <v>805</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798</v>
      </c>
      <c r="C11" s="282" t="s">
        <v>809</v>
      </c>
      <c r="D11" s="262" t="s">
        <v>810</v>
      </c>
      <c r="E11" s="174" t="s">
        <v>811</v>
      </c>
      <c r="F11" s="174"/>
      <c r="G11" s="174" t="s">
        <v>802</v>
      </c>
      <c r="H11" s="174">
        <f t="shared" si="5"/>
        <v>0</v>
      </c>
      <c r="I11" s="174" t="s">
        <v>803</v>
      </c>
      <c r="J11" s="174" t="e">
        <f t="shared" si="6"/>
        <v>#DIV/0!</v>
      </c>
      <c r="K11" s="174" t="s">
        <v>804</v>
      </c>
      <c r="L11" s="174" t="e">
        <f t="shared" si="7"/>
        <v>#DIV/0!</v>
      </c>
      <c r="M11" s="174" t="s">
        <v>805</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798</v>
      </c>
      <c r="C12" s="282" t="s">
        <v>812</v>
      </c>
      <c r="D12" s="262" t="s">
        <v>813</v>
      </c>
      <c r="E12" s="174" t="s">
        <v>814</v>
      </c>
      <c r="F12" s="174"/>
      <c r="G12" s="174" t="s">
        <v>802</v>
      </c>
      <c r="H12" s="174">
        <f t="shared" si="5"/>
        <v>0</v>
      </c>
      <c r="I12" s="174" t="s">
        <v>803</v>
      </c>
      <c r="J12" s="174" t="e">
        <f t="shared" si="6"/>
        <v>#DIV/0!</v>
      </c>
      <c r="K12" s="174" t="s">
        <v>804</v>
      </c>
      <c r="L12" s="174" t="e">
        <f t="shared" si="7"/>
        <v>#DIV/0!</v>
      </c>
      <c r="M12" s="174" t="s">
        <v>805</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798</v>
      </c>
      <c r="C13" s="282" t="s">
        <v>815</v>
      </c>
      <c r="D13" s="262" t="s">
        <v>816</v>
      </c>
      <c r="E13" s="174" t="s">
        <v>817</v>
      </c>
      <c r="F13" s="174"/>
      <c r="G13" s="174" t="s">
        <v>802</v>
      </c>
      <c r="H13" s="174">
        <f t="shared" si="5"/>
        <v>0</v>
      </c>
      <c r="I13" s="174" t="s">
        <v>803</v>
      </c>
      <c r="J13" s="174" t="e">
        <f t="shared" si="6"/>
        <v>#DIV/0!</v>
      </c>
      <c r="K13" s="174" t="s">
        <v>804</v>
      </c>
      <c r="L13" s="174" t="e">
        <f t="shared" si="7"/>
        <v>#DIV/0!</v>
      </c>
      <c r="M13" s="174" t="s">
        <v>805</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798</v>
      </c>
      <c r="C14" s="282" t="s">
        <v>818</v>
      </c>
      <c r="D14" s="262" t="s">
        <v>819</v>
      </c>
      <c r="E14" s="174" t="s">
        <v>820</v>
      </c>
      <c r="F14" s="174"/>
      <c r="G14" s="174" t="s">
        <v>802</v>
      </c>
      <c r="H14" s="174">
        <f t="shared" si="5"/>
        <v>0</v>
      </c>
      <c r="I14" s="174" t="s">
        <v>803</v>
      </c>
      <c r="J14" s="174" t="e">
        <f t="shared" si="6"/>
        <v>#DIV/0!</v>
      </c>
      <c r="K14" s="174" t="s">
        <v>804</v>
      </c>
      <c r="L14" s="174" t="e">
        <f t="shared" si="7"/>
        <v>#DIV/0!</v>
      </c>
      <c r="M14" s="174" t="s">
        <v>805</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793</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798</v>
      </c>
      <c r="C16" s="282" t="s">
        <v>821</v>
      </c>
      <c r="D16" s="262" t="s">
        <v>800</v>
      </c>
      <c r="E16" s="174" t="s">
        <v>822</v>
      </c>
      <c r="F16" s="174"/>
      <c r="G16" s="174" t="s">
        <v>802</v>
      </c>
      <c r="H16" s="174">
        <f t="shared" ref="H16:H21" si="23">AB16</f>
        <v>0</v>
      </c>
      <c r="I16" s="174" t="s">
        <v>803</v>
      </c>
      <c r="J16" s="174" t="e">
        <f t="shared" ref="J16:J21" si="24">SUM(AD16,AG16,AJ16,AM16,AP16,AS16,AV16,AY16,BB16,BE16,BH16,BK16)/N16</f>
        <v>#DIV/0!</v>
      </c>
      <c r="K16" s="174" t="s">
        <v>804</v>
      </c>
      <c r="L16" s="174" t="e">
        <f t="shared" ref="L16:L21" si="25">H16/N16/J16</f>
        <v>#DIV/0!</v>
      </c>
      <c r="M16" s="174" t="s">
        <v>805</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798</v>
      </c>
      <c r="C17" s="282" t="s">
        <v>823</v>
      </c>
      <c r="D17" s="262" t="s">
        <v>807</v>
      </c>
      <c r="E17" s="174" t="s">
        <v>824</v>
      </c>
      <c r="F17" s="174"/>
      <c r="G17" s="174" t="s">
        <v>802</v>
      </c>
      <c r="H17" s="174">
        <f t="shared" si="23"/>
        <v>0</v>
      </c>
      <c r="I17" s="174" t="s">
        <v>803</v>
      </c>
      <c r="J17" s="174" t="e">
        <f t="shared" si="24"/>
        <v>#DIV/0!</v>
      </c>
      <c r="K17" s="174" t="s">
        <v>804</v>
      </c>
      <c r="L17" s="174" t="e">
        <f t="shared" si="25"/>
        <v>#DIV/0!</v>
      </c>
      <c r="M17" s="174" t="s">
        <v>805</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798</v>
      </c>
      <c r="C18" s="282" t="s">
        <v>825</v>
      </c>
      <c r="D18" s="262" t="s">
        <v>810</v>
      </c>
      <c r="E18" s="174" t="s">
        <v>811</v>
      </c>
      <c r="F18" s="174"/>
      <c r="G18" s="174" t="s">
        <v>802</v>
      </c>
      <c r="H18" s="174">
        <f t="shared" si="23"/>
        <v>0</v>
      </c>
      <c r="I18" s="174" t="s">
        <v>803</v>
      </c>
      <c r="J18" s="174" t="e">
        <f t="shared" si="24"/>
        <v>#DIV/0!</v>
      </c>
      <c r="K18" s="174" t="s">
        <v>804</v>
      </c>
      <c r="L18" s="174" t="e">
        <f t="shared" si="25"/>
        <v>#DIV/0!</v>
      </c>
      <c r="M18" s="174" t="s">
        <v>805</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798</v>
      </c>
      <c r="C19" s="282" t="s">
        <v>826</v>
      </c>
      <c r="D19" s="262" t="s">
        <v>813</v>
      </c>
      <c r="E19" s="174" t="s">
        <v>814</v>
      </c>
      <c r="F19" s="174"/>
      <c r="G19" s="174" t="s">
        <v>802</v>
      </c>
      <c r="H19" s="174">
        <f t="shared" si="23"/>
        <v>0</v>
      </c>
      <c r="I19" s="174" t="s">
        <v>803</v>
      </c>
      <c r="J19" s="174" t="e">
        <f t="shared" si="24"/>
        <v>#DIV/0!</v>
      </c>
      <c r="K19" s="174" t="s">
        <v>804</v>
      </c>
      <c r="L19" s="174" t="e">
        <f t="shared" si="25"/>
        <v>#DIV/0!</v>
      </c>
      <c r="M19" s="174" t="s">
        <v>805</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798</v>
      </c>
      <c r="C20" s="282" t="s">
        <v>827</v>
      </c>
      <c r="D20" s="262" t="s">
        <v>816</v>
      </c>
      <c r="E20" s="174" t="s">
        <v>817</v>
      </c>
      <c r="F20" s="174"/>
      <c r="G20" s="174" t="s">
        <v>802</v>
      </c>
      <c r="H20" s="174">
        <f t="shared" si="23"/>
        <v>0</v>
      </c>
      <c r="I20" s="174" t="s">
        <v>803</v>
      </c>
      <c r="J20" s="174" t="e">
        <f t="shared" si="24"/>
        <v>#DIV/0!</v>
      </c>
      <c r="K20" s="174" t="s">
        <v>804</v>
      </c>
      <c r="L20" s="174" t="e">
        <f t="shared" si="25"/>
        <v>#DIV/0!</v>
      </c>
      <c r="M20" s="174" t="s">
        <v>805</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798</v>
      </c>
      <c r="C21" s="282" t="s">
        <v>828</v>
      </c>
      <c r="D21" s="262" t="s">
        <v>819</v>
      </c>
      <c r="E21" s="174" t="s">
        <v>820</v>
      </c>
      <c r="F21" s="174"/>
      <c r="G21" s="174" t="s">
        <v>802</v>
      </c>
      <c r="H21" s="174">
        <f t="shared" si="23"/>
        <v>0</v>
      </c>
      <c r="I21" s="174" t="s">
        <v>803</v>
      </c>
      <c r="J21" s="174" t="e">
        <f t="shared" si="24"/>
        <v>#DIV/0!</v>
      </c>
      <c r="K21" s="174" t="s">
        <v>804</v>
      </c>
      <c r="L21" s="174" t="e">
        <f t="shared" si="25"/>
        <v>#DIV/0!</v>
      </c>
      <c r="M21" s="174" t="s">
        <v>805</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793</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798</v>
      </c>
      <c r="C23" s="282" t="s">
        <v>829</v>
      </c>
      <c r="D23" s="262" t="s">
        <v>800</v>
      </c>
      <c r="E23" s="174" t="s">
        <v>830</v>
      </c>
      <c r="F23" s="174"/>
      <c r="G23" s="174" t="s">
        <v>802</v>
      </c>
      <c r="H23" s="174">
        <f t="shared" ref="H23:H28" si="40">AB23</f>
        <v>0</v>
      </c>
      <c r="I23" s="174" t="s">
        <v>803</v>
      </c>
      <c r="J23" s="174" t="e">
        <f t="shared" ref="J23:J28" si="41">SUM(AD23,AG23,AJ23,AM23,AP23,AS23,AV23,AY23,BB23,BE23,BH23,BK23)/N23</f>
        <v>#DIV/0!</v>
      </c>
      <c r="K23" s="174" t="s">
        <v>804</v>
      </c>
      <c r="L23" s="174" t="e">
        <f t="shared" ref="L23:L28" si="42">H23/N23/J23</f>
        <v>#DIV/0!</v>
      </c>
      <c r="M23" s="174" t="s">
        <v>805</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798</v>
      </c>
      <c r="C24" s="282" t="s">
        <v>831</v>
      </c>
      <c r="D24" s="262" t="s">
        <v>807</v>
      </c>
      <c r="E24" s="174" t="s">
        <v>832</v>
      </c>
      <c r="F24" s="174"/>
      <c r="G24" s="174" t="s">
        <v>802</v>
      </c>
      <c r="H24" s="174">
        <f t="shared" si="40"/>
        <v>0</v>
      </c>
      <c r="I24" s="174" t="s">
        <v>803</v>
      </c>
      <c r="J24" s="174" t="e">
        <f t="shared" si="41"/>
        <v>#DIV/0!</v>
      </c>
      <c r="K24" s="174" t="s">
        <v>804</v>
      </c>
      <c r="L24" s="174" t="e">
        <f t="shared" si="42"/>
        <v>#DIV/0!</v>
      </c>
      <c r="M24" s="174" t="s">
        <v>805</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798</v>
      </c>
      <c r="C25" s="282" t="s">
        <v>833</v>
      </c>
      <c r="D25" s="262" t="s">
        <v>810</v>
      </c>
      <c r="E25" s="174" t="s">
        <v>811</v>
      </c>
      <c r="F25" s="174"/>
      <c r="G25" s="174" t="s">
        <v>802</v>
      </c>
      <c r="H25" s="174">
        <f t="shared" si="40"/>
        <v>0</v>
      </c>
      <c r="I25" s="174" t="s">
        <v>803</v>
      </c>
      <c r="J25" s="174" t="e">
        <f t="shared" si="41"/>
        <v>#DIV/0!</v>
      </c>
      <c r="K25" s="174" t="s">
        <v>804</v>
      </c>
      <c r="L25" s="174" t="e">
        <f t="shared" si="42"/>
        <v>#DIV/0!</v>
      </c>
      <c r="M25" s="174" t="s">
        <v>805</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798</v>
      </c>
      <c r="C26" s="282" t="s">
        <v>834</v>
      </c>
      <c r="D26" s="262" t="s">
        <v>813</v>
      </c>
      <c r="E26" s="174" t="s">
        <v>814</v>
      </c>
      <c r="F26" s="174"/>
      <c r="G26" s="174" t="s">
        <v>802</v>
      </c>
      <c r="H26" s="174">
        <f t="shared" si="40"/>
        <v>0</v>
      </c>
      <c r="I26" s="174" t="s">
        <v>803</v>
      </c>
      <c r="J26" s="174" t="e">
        <f t="shared" si="41"/>
        <v>#DIV/0!</v>
      </c>
      <c r="K26" s="174" t="s">
        <v>804</v>
      </c>
      <c r="L26" s="174" t="e">
        <f t="shared" si="42"/>
        <v>#DIV/0!</v>
      </c>
      <c r="M26" s="174" t="s">
        <v>805</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798</v>
      </c>
      <c r="C27" s="282" t="s">
        <v>835</v>
      </c>
      <c r="D27" s="262" t="s">
        <v>816</v>
      </c>
      <c r="E27" s="174" t="s">
        <v>817</v>
      </c>
      <c r="F27" s="174"/>
      <c r="G27" s="174" t="s">
        <v>802</v>
      </c>
      <c r="H27" s="174">
        <f t="shared" si="40"/>
        <v>0</v>
      </c>
      <c r="I27" s="174" t="s">
        <v>803</v>
      </c>
      <c r="J27" s="174" t="e">
        <f t="shared" si="41"/>
        <v>#DIV/0!</v>
      </c>
      <c r="K27" s="174" t="s">
        <v>804</v>
      </c>
      <c r="L27" s="174" t="e">
        <f t="shared" si="42"/>
        <v>#DIV/0!</v>
      </c>
      <c r="M27" s="174" t="s">
        <v>805</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798</v>
      </c>
      <c r="C28" s="282" t="s">
        <v>836</v>
      </c>
      <c r="D28" s="262" t="s">
        <v>819</v>
      </c>
      <c r="E28" s="174" t="s">
        <v>820</v>
      </c>
      <c r="F28" s="174"/>
      <c r="G28" s="174" t="s">
        <v>802</v>
      </c>
      <c r="H28" s="174">
        <f t="shared" si="40"/>
        <v>0</v>
      </c>
      <c r="I28" s="174" t="s">
        <v>803</v>
      </c>
      <c r="J28" s="174" t="e">
        <f t="shared" si="41"/>
        <v>#DIV/0!</v>
      </c>
      <c r="K28" s="174" t="s">
        <v>804</v>
      </c>
      <c r="L28" s="174" t="e">
        <f t="shared" si="42"/>
        <v>#DIV/0!</v>
      </c>
      <c r="M28" s="174" t="s">
        <v>805</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793</v>
      </c>
      <c r="C29" s="115" t="s">
        <v>837</v>
      </c>
      <c r="D29" s="48" t="s">
        <v>838</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793</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798</v>
      </c>
      <c r="C31" s="282" t="s">
        <v>839</v>
      </c>
      <c r="D31" s="262" t="s">
        <v>840</v>
      </c>
      <c r="E31" s="174" t="s">
        <v>841</v>
      </c>
      <c r="F31" s="174"/>
      <c r="G31" s="174" t="s">
        <v>802</v>
      </c>
      <c r="H31" s="174">
        <f t="shared" ref="H31:H38" si="59">AB31</f>
        <v>0</v>
      </c>
      <c r="I31" s="174" t="s">
        <v>803</v>
      </c>
      <c r="J31" s="174" t="e">
        <f t="shared" ref="J31:J38" si="60">SUM(AD31,AG31,AJ31,AM31,AP31,AS31,AV31,AY31,BB31,BE31,BH31,BK31)/N31</f>
        <v>#DIV/0!</v>
      </c>
      <c r="K31" s="174" t="s">
        <v>804</v>
      </c>
      <c r="L31" s="174" t="e">
        <f t="shared" ref="L31:L38" si="61">H31/N31/J31</f>
        <v>#DIV/0!</v>
      </c>
      <c r="M31" s="174" t="s">
        <v>805</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f>IFERROR(自有人工预算!E28/AD31,0)</f>
        <v>0</v>
      </c>
      <c r="AF31" s="174">
        <f t="shared" ref="AF31:AF38" si="65">AG31*AH31</f>
        <v>0</v>
      </c>
      <c r="AG31" s="174">
        <f>SUMIFS('1-2 人员岗位信息'!G:G,'1-2 人员岗位信息'!$C:$C,"自有人员",'1-2 人员岗位信息'!$B:$B,$D31)</f>
        <v>0</v>
      </c>
      <c r="AH31" s="297">
        <f>IFERROR(自有人工预算!F28/AG31,0)</f>
        <v>0</v>
      </c>
      <c r="AI31" s="174">
        <f t="shared" ref="AI31:AI38" si="66">AJ31*AK31</f>
        <v>0</v>
      </c>
      <c r="AJ31" s="174">
        <f>SUMIFS('1-2 人员岗位信息'!H:H,'1-2 人员岗位信息'!$C:$C,"自有人员",'1-2 人员岗位信息'!$B:$B,$D31)</f>
        <v>0</v>
      </c>
      <c r="AK31" s="297">
        <f>IFERROR(自有人工预算!G28/AJ31,0)</f>
        <v>0</v>
      </c>
      <c r="AL31" s="174">
        <f t="shared" ref="AL31:AL38" si="67">AM31*AN31</f>
        <v>0</v>
      </c>
      <c r="AM31" s="174">
        <f>SUMIFS('1-2 人员岗位信息'!I:I,'1-2 人员岗位信息'!$C:$C,"自有人员",'1-2 人员岗位信息'!$B:$B,$D31)</f>
        <v>0</v>
      </c>
      <c r="AN31" s="297">
        <f>IFERROR(自有人工预算!H28/AM31,0)</f>
        <v>0</v>
      </c>
      <c r="AO31" s="174">
        <f t="shared" ref="AO31:AO38" si="68">AP31*AQ31</f>
        <v>0</v>
      </c>
      <c r="AP31" s="174">
        <f>SUMIFS('1-2 人员岗位信息'!J:J,'1-2 人员岗位信息'!$C:$C,"自有人员",'1-2 人员岗位信息'!$B:$B,$D31)</f>
        <v>0</v>
      </c>
      <c r="AQ31" s="297">
        <f>IFERROR(自有人工预算!I28/AP31,0)</f>
        <v>0</v>
      </c>
      <c r="AR31" s="174">
        <f t="shared" ref="AR31:AR38" si="69">AS31*AT31</f>
        <v>0</v>
      </c>
      <c r="AS31" s="174">
        <f>SUMIFS('1-2 人员岗位信息'!K:K,'1-2 人员岗位信息'!$C:$C,"自有人员",'1-2 人员岗位信息'!$B:$B,$D31)</f>
        <v>0</v>
      </c>
      <c r="AT31" s="297">
        <f>IFERROR(自有人工预算!J28/AS31,0)</f>
        <v>0</v>
      </c>
      <c r="AU31" s="174">
        <f t="shared" ref="AU31:AU38" si="70">AV31*AW31</f>
        <v>0</v>
      </c>
      <c r="AV31" s="174">
        <f>SUMIFS('1-2 人员岗位信息'!L:L,'1-2 人员岗位信息'!$C:$C,"自有人员",'1-2 人员岗位信息'!$B:$B,$D31)</f>
        <v>0</v>
      </c>
      <c r="AW31" s="297">
        <f>IFERROR(自有人工预算!K28/AV31,0)</f>
        <v>0</v>
      </c>
      <c r="AX31" s="174">
        <f t="shared" ref="AX31:AX38" si="71">AY31*AZ31</f>
        <v>0</v>
      </c>
      <c r="AY31" s="174">
        <f>SUMIFS('1-2 人员岗位信息'!M:M,'1-2 人员岗位信息'!$C:$C,"自有人员",'1-2 人员岗位信息'!$B:$B,$D31)</f>
        <v>0</v>
      </c>
      <c r="AZ31" s="297">
        <f>IFERROR(自有人工预算!L28/AY31,0)</f>
        <v>0</v>
      </c>
      <c r="BA31" s="174">
        <f t="shared" ref="BA31:BA38" si="72">BB31*BC31</f>
        <v>0</v>
      </c>
      <c r="BB31" s="174">
        <f>SUMIFS('1-2 人员岗位信息'!N:N,'1-2 人员岗位信息'!$C:$C,"自有人员",'1-2 人员岗位信息'!$B:$B,$D31)</f>
        <v>0</v>
      </c>
      <c r="BC31" s="297">
        <f>IFERROR(自有人工预算!M28/BB31,0)</f>
        <v>0</v>
      </c>
      <c r="BD31" s="174">
        <f t="shared" ref="BD31:BD38" si="73">BE31*BF31</f>
        <v>0</v>
      </c>
      <c r="BE31" s="174">
        <f>SUMIFS('1-2 人员岗位信息'!O:O,'1-2 人员岗位信息'!$C:$C,"自有人员",'1-2 人员岗位信息'!$B:$B,$D31)</f>
        <v>0</v>
      </c>
      <c r="BF31" s="297">
        <f>IFERROR(自有人工预算!N28/BE31,0)</f>
        <v>0</v>
      </c>
      <c r="BG31" s="174">
        <f t="shared" ref="BG31:BG38" si="74">BH31*BI31</f>
        <v>0</v>
      </c>
      <c r="BH31" s="174">
        <f>SUMIFS('1-2 人员岗位信息'!P:P,'1-2 人员岗位信息'!$C:$C,"自有人员",'1-2 人员岗位信息'!$B:$B,$D31)</f>
        <v>0</v>
      </c>
      <c r="BI31" s="297">
        <f>IFERROR(自有人工预算!O28/BH31,0)</f>
        <v>0</v>
      </c>
      <c r="BJ31" s="174">
        <f t="shared" ref="BJ31:BJ38" si="75">BK31*BL31</f>
        <v>0</v>
      </c>
      <c r="BK31" s="174">
        <f>SUMIFS('1-2 人员岗位信息'!Q:Q,'1-2 人员岗位信息'!$C:$C,"自有人员",'1-2 人员岗位信息'!$B:$B,$D31)</f>
        <v>0</v>
      </c>
      <c r="BL31" s="297">
        <f>IFERROR(自有人工预算!P28/BK31,0)</f>
        <v>0</v>
      </c>
      <c r="BM31" s="310"/>
      <c r="BN31" s="314"/>
    </row>
    <row r="32" s="262" customFormat="1" ht="33.95" hidden="1" customHeight="1" outlineLevel="5" spans="2:66">
      <c r="B32" s="174" t="s">
        <v>798</v>
      </c>
      <c r="C32" s="282" t="s">
        <v>842</v>
      </c>
      <c r="D32" s="262" t="s">
        <v>843</v>
      </c>
      <c r="E32" s="174" t="s">
        <v>841</v>
      </c>
      <c r="F32" s="174"/>
      <c r="G32" s="174" t="s">
        <v>802</v>
      </c>
      <c r="H32" s="174">
        <f t="shared" si="59"/>
        <v>0</v>
      </c>
      <c r="I32" s="174" t="s">
        <v>803</v>
      </c>
      <c r="J32" s="174" t="e">
        <f t="shared" si="60"/>
        <v>#DIV/0!</v>
      </c>
      <c r="K32" s="174" t="s">
        <v>804</v>
      </c>
      <c r="L32" s="174" t="e">
        <f t="shared" si="61"/>
        <v>#DIV/0!</v>
      </c>
      <c r="M32" s="174" t="s">
        <v>805</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798</v>
      </c>
      <c r="C33" s="282" t="s">
        <v>844</v>
      </c>
      <c r="D33" s="262" t="s">
        <v>845</v>
      </c>
      <c r="E33" s="174" t="s">
        <v>846</v>
      </c>
      <c r="F33" s="174"/>
      <c r="G33" s="174" t="s">
        <v>802</v>
      </c>
      <c r="H33" s="174">
        <f t="shared" si="59"/>
        <v>0</v>
      </c>
      <c r="I33" s="174" t="s">
        <v>803</v>
      </c>
      <c r="J33" s="174" t="e">
        <f t="shared" si="60"/>
        <v>#DIV/0!</v>
      </c>
      <c r="K33" s="174" t="s">
        <v>804</v>
      </c>
      <c r="L33" s="174" t="e">
        <f t="shared" si="61"/>
        <v>#DIV/0!</v>
      </c>
      <c r="M33" s="174" t="s">
        <v>805</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798</v>
      </c>
      <c r="C34" s="282" t="s">
        <v>847</v>
      </c>
      <c r="D34" s="262" t="s">
        <v>848</v>
      </c>
      <c r="E34" s="174" t="s">
        <v>849</v>
      </c>
      <c r="F34" s="174"/>
      <c r="G34" s="174" t="s">
        <v>802</v>
      </c>
      <c r="H34" s="174">
        <f t="shared" si="59"/>
        <v>0</v>
      </c>
      <c r="I34" s="174" t="s">
        <v>803</v>
      </c>
      <c r="J34" s="174" t="e">
        <f t="shared" si="60"/>
        <v>#DIV/0!</v>
      </c>
      <c r="K34" s="174" t="s">
        <v>804</v>
      </c>
      <c r="L34" s="174" t="e">
        <f t="shared" si="61"/>
        <v>#DIV/0!</v>
      </c>
      <c r="M34" s="174" t="s">
        <v>805</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798</v>
      </c>
      <c r="C35" s="282" t="s">
        <v>850</v>
      </c>
      <c r="D35" s="262" t="s">
        <v>851</v>
      </c>
      <c r="E35" s="174" t="s">
        <v>852</v>
      </c>
      <c r="F35" s="174"/>
      <c r="G35" s="174" t="s">
        <v>802</v>
      </c>
      <c r="H35" s="174">
        <f t="shared" si="59"/>
        <v>0</v>
      </c>
      <c r="I35" s="174" t="s">
        <v>803</v>
      </c>
      <c r="J35" s="174" t="e">
        <f t="shared" si="60"/>
        <v>#DIV/0!</v>
      </c>
      <c r="K35" s="174" t="s">
        <v>804</v>
      </c>
      <c r="L35" s="174" t="e">
        <f t="shared" si="61"/>
        <v>#DIV/0!</v>
      </c>
      <c r="M35" s="174" t="s">
        <v>805</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798</v>
      </c>
      <c r="C36" s="282" t="s">
        <v>853</v>
      </c>
      <c r="D36" s="262" t="s">
        <v>854</v>
      </c>
      <c r="E36" s="174" t="s">
        <v>855</v>
      </c>
      <c r="F36" s="174"/>
      <c r="G36" s="174" t="s">
        <v>802</v>
      </c>
      <c r="H36" s="174">
        <f t="shared" si="59"/>
        <v>0</v>
      </c>
      <c r="I36" s="174" t="s">
        <v>803</v>
      </c>
      <c r="J36" s="174" t="e">
        <f t="shared" si="60"/>
        <v>#DIV/0!</v>
      </c>
      <c r="K36" s="174" t="s">
        <v>804</v>
      </c>
      <c r="L36" s="174" t="e">
        <f t="shared" si="61"/>
        <v>#DIV/0!</v>
      </c>
      <c r="M36" s="174" t="s">
        <v>805</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798</v>
      </c>
      <c r="C37" s="282" t="s">
        <v>856</v>
      </c>
      <c r="D37" s="262" t="s">
        <v>857</v>
      </c>
      <c r="E37" s="174" t="s">
        <v>858</v>
      </c>
      <c r="F37" s="174"/>
      <c r="G37" s="174" t="s">
        <v>802</v>
      </c>
      <c r="H37" s="174">
        <f t="shared" si="59"/>
        <v>0</v>
      </c>
      <c r="I37" s="174" t="s">
        <v>803</v>
      </c>
      <c r="J37" s="174" t="e">
        <f t="shared" si="60"/>
        <v>#DIV/0!</v>
      </c>
      <c r="K37" s="174" t="s">
        <v>804</v>
      </c>
      <c r="L37" s="174" t="e">
        <f t="shared" si="61"/>
        <v>#DIV/0!</v>
      </c>
      <c r="M37" s="174" t="s">
        <v>805</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798</v>
      </c>
      <c r="C38" s="282" t="s">
        <v>859</v>
      </c>
      <c r="D38" s="262" t="s">
        <v>860</v>
      </c>
      <c r="E38" s="174" t="s">
        <v>820</v>
      </c>
      <c r="F38" s="174"/>
      <c r="G38" s="174" t="s">
        <v>802</v>
      </c>
      <c r="H38" s="174">
        <f t="shared" si="59"/>
        <v>0</v>
      </c>
      <c r="I38" s="174" t="s">
        <v>803</v>
      </c>
      <c r="J38" s="174" t="e">
        <f t="shared" si="60"/>
        <v>#DIV/0!</v>
      </c>
      <c r="K38" s="174" t="s">
        <v>804</v>
      </c>
      <c r="L38" s="174" t="e">
        <f t="shared" si="61"/>
        <v>#DIV/0!</v>
      </c>
      <c r="M38" s="174" t="s">
        <v>805</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793</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798</v>
      </c>
      <c r="C40" s="282" t="s">
        <v>861</v>
      </c>
      <c r="D40" s="262" t="s">
        <v>840</v>
      </c>
      <c r="E40" s="174" t="s">
        <v>862</v>
      </c>
      <c r="F40" s="174"/>
      <c r="G40" s="174" t="s">
        <v>802</v>
      </c>
      <c r="H40" s="174">
        <f t="shared" ref="H40:H47" si="77">AB40</f>
        <v>0</v>
      </c>
      <c r="I40" s="174" t="s">
        <v>803</v>
      </c>
      <c r="J40" s="174" t="e">
        <f t="shared" ref="J40:J47" si="78">SUM(AD40,AG40,AJ40,AM40,AP40,AS40,AV40,AY40,BB40,BE40,BH40,BK40)/N40</f>
        <v>#DIV/0!</v>
      </c>
      <c r="K40" s="174" t="s">
        <v>804</v>
      </c>
      <c r="L40" s="174" t="e">
        <f t="shared" ref="L40:L47" si="79">H40/N40/J40</f>
        <v>#DIV/0!</v>
      </c>
      <c r="M40" s="174" t="s">
        <v>805</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798</v>
      </c>
      <c r="C41" s="282" t="s">
        <v>863</v>
      </c>
      <c r="D41" s="262" t="s">
        <v>843</v>
      </c>
      <c r="E41" s="174" t="s">
        <v>862</v>
      </c>
      <c r="F41" s="174"/>
      <c r="G41" s="174" t="s">
        <v>802</v>
      </c>
      <c r="H41" s="174">
        <f t="shared" si="77"/>
        <v>0</v>
      </c>
      <c r="I41" s="174" t="s">
        <v>803</v>
      </c>
      <c r="J41" s="174" t="e">
        <f t="shared" si="78"/>
        <v>#DIV/0!</v>
      </c>
      <c r="K41" s="174" t="s">
        <v>804</v>
      </c>
      <c r="L41" s="174" t="e">
        <f t="shared" si="79"/>
        <v>#DIV/0!</v>
      </c>
      <c r="M41" s="174" t="s">
        <v>805</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798</v>
      </c>
      <c r="C42" s="282" t="s">
        <v>864</v>
      </c>
      <c r="D42" s="262" t="s">
        <v>845</v>
      </c>
      <c r="E42" s="174" t="s">
        <v>846</v>
      </c>
      <c r="F42" s="174"/>
      <c r="G42" s="174" t="s">
        <v>802</v>
      </c>
      <c r="H42" s="174">
        <f t="shared" si="77"/>
        <v>0</v>
      </c>
      <c r="I42" s="174" t="s">
        <v>803</v>
      </c>
      <c r="J42" s="174" t="e">
        <f t="shared" si="78"/>
        <v>#DIV/0!</v>
      </c>
      <c r="K42" s="174" t="s">
        <v>804</v>
      </c>
      <c r="L42" s="174" t="e">
        <f t="shared" si="79"/>
        <v>#DIV/0!</v>
      </c>
      <c r="M42" s="174" t="s">
        <v>805</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798</v>
      </c>
      <c r="C43" s="282" t="s">
        <v>865</v>
      </c>
      <c r="D43" s="262" t="s">
        <v>848</v>
      </c>
      <c r="E43" s="174" t="s">
        <v>849</v>
      </c>
      <c r="F43" s="174"/>
      <c r="G43" s="174" t="s">
        <v>802</v>
      </c>
      <c r="H43" s="174">
        <f t="shared" si="77"/>
        <v>0</v>
      </c>
      <c r="I43" s="174" t="s">
        <v>803</v>
      </c>
      <c r="J43" s="174" t="e">
        <f t="shared" si="78"/>
        <v>#DIV/0!</v>
      </c>
      <c r="K43" s="174" t="s">
        <v>804</v>
      </c>
      <c r="L43" s="174" t="e">
        <f t="shared" si="79"/>
        <v>#DIV/0!</v>
      </c>
      <c r="M43" s="174" t="s">
        <v>805</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798</v>
      </c>
      <c r="C44" s="282" t="s">
        <v>866</v>
      </c>
      <c r="D44" s="262" t="s">
        <v>851</v>
      </c>
      <c r="E44" s="174" t="s">
        <v>852</v>
      </c>
      <c r="F44" s="174"/>
      <c r="G44" s="174" t="s">
        <v>802</v>
      </c>
      <c r="H44" s="174">
        <f t="shared" si="77"/>
        <v>0</v>
      </c>
      <c r="I44" s="174" t="s">
        <v>803</v>
      </c>
      <c r="J44" s="174" t="e">
        <f t="shared" si="78"/>
        <v>#DIV/0!</v>
      </c>
      <c r="K44" s="174" t="s">
        <v>804</v>
      </c>
      <c r="L44" s="174" t="e">
        <f t="shared" si="79"/>
        <v>#DIV/0!</v>
      </c>
      <c r="M44" s="174" t="s">
        <v>805</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798</v>
      </c>
      <c r="C45" s="282" t="s">
        <v>867</v>
      </c>
      <c r="D45" s="262" t="s">
        <v>854</v>
      </c>
      <c r="E45" s="174" t="s">
        <v>855</v>
      </c>
      <c r="F45" s="174"/>
      <c r="G45" s="174" t="s">
        <v>802</v>
      </c>
      <c r="H45" s="174">
        <f t="shared" si="77"/>
        <v>0</v>
      </c>
      <c r="I45" s="174" t="s">
        <v>803</v>
      </c>
      <c r="J45" s="174" t="e">
        <f t="shared" si="78"/>
        <v>#DIV/0!</v>
      </c>
      <c r="K45" s="174" t="s">
        <v>804</v>
      </c>
      <c r="L45" s="174" t="e">
        <f t="shared" si="79"/>
        <v>#DIV/0!</v>
      </c>
      <c r="M45" s="174" t="s">
        <v>805</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798</v>
      </c>
      <c r="C46" s="282" t="s">
        <v>868</v>
      </c>
      <c r="D46" s="262" t="s">
        <v>857</v>
      </c>
      <c r="E46" s="174" t="s">
        <v>858</v>
      </c>
      <c r="F46" s="174"/>
      <c r="G46" s="174" t="s">
        <v>802</v>
      </c>
      <c r="H46" s="174">
        <f t="shared" si="77"/>
        <v>0</v>
      </c>
      <c r="I46" s="174" t="s">
        <v>803</v>
      </c>
      <c r="J46" s="174" t="e">
        <f t="shared" si="78"/>
        <v>#DIV/0!</v>
      </c>
      <c r="K46" s="174" t="s">
        <v>804</v>
      </c>
      <c r="L46" s="174" t="e">
        <f t="shared" si="79"/>
        <v>#DIV/0!</v>
      </c>
      <c r="M46" s="174" t="s">
        <v>805</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798</v>
      </c>
      <c r="C47" s="282" t="s">
        <v>869</v>
      </c>
      <c r="D47" s="262" t="s">
        <v>860</v>
      </c>
      <c r="E47" s="174" t="s">
        <v>820</v>
      </c>
      <c r="F47" s="174"/>
      <c r="G47" s="174" t="s">
        <v>802</v>
      </c>
      <c r="H47" s="174">
        <f t="shared" si="77"/>
        <v>0</v>
      </c>
      <c r="I47" s="174" t="s">
        <v>803</v>
      </c>
      <c r="J47" s="174" t="e">
        <f t="shared" si="78"/>
        <v>#DIV/0!</v>
      </c>
      <c r="K47" s="174" t="s">
        <v>804</v>
      </c>
      <c r="L47" s="174" t="e">
        <f t="shared" si="79"/>
        <v>#DIV/0!</v>
      </c>
      <c r="M47" s="174" t="s">
        <v>805</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793</v>
      </c>
      <c r="C48" s="119" t="s">
        <v>870</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798</v>
      </c>
      <c r="C49" s="282" t="s">
        <v>871</v>
      </c>
      <c r="D49" s="262" t="s">
        <v>840</v>
      </c>
      <c r="E49" s="174" t="s">
        <v>872</v>
      </c>
      <c r="F49" s="174"/>
      <c r="G49" s="174" t="s">
        <v>802</v>
      </c>
      <c r="H49" s="174">
        <f t="shared" ref="H49:H56" si="95">AB49</f>
        <v>0</v>
      </c>
      <c r="I49" s="174" t="s">
        <v>803</v>
      </c>
      <c r="J49" s="174" t="e">
        <f t="shared" ref="J49:J56" si="96">SUM(AD49,AG49,AJ49,AM49,AP49,AS49,AV49,AY49,BB49,BE49,BH49,BK49)/N49</f>
        <v>#DIV/0!</v>
      </c>
      <c r="K49" s="174" t="s">
        <v>804</v>
      </c>
      <c r="L49" s="174" t="e">
        <f t="shared" ref="L49:L56" si="97">H49/N49/J49</f>
        <v>#DIV/0!</v>
      </c>
      <c r="M49" s="174" t="s">
        <v>805</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798</v>
      </c>
      <c r="C50" s="282" t="s">
        <v>873</v>
      </c>
      <c r="D50" s="262" t="s">
        <v>843</v>
      </c>
      <c r="E50" s="174" t="s">
        <v>874</v>
      </c>
      <c r="F50" s="174"/>
      <c r="G50" s="174" t="s">
        <v>802</v>
      </c>
      <c r="H50" s="174">
        <f t="shared" si="95"/>
        <v>0</v>
      </c>
      <c r="I50" s="174" t="s">
        <v>803</v>
      </c>
      <c r="J50" s="174" t="e">
        <f t="shared" si="96"/>
        <v>#DIV/0!</v>
      </c>
      <c r="K50" s="174" t="s">
        <v>804</v>
      </c>
      <c r="L50" s="174" t="e">
        <f t="shared" si="97"/>
        <v>#DIV/0!</v>
      </c>
      <c r="M50" s="174" t="s">
        <v>805</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798</v>
      </c>
      <c r="C51" s="282" t="s">
        <v>875</v>
      </c>
      <c r="D51" s="262" t="s">
        <v>845</v>
      </c>
      <c r="E51" s="174" t="s">
        <v>846</v>
      </c>
      <c r="F51" s="174"/>
      <c r="G51" s="174" t="s">
        <v>802</v>
      </c>
      <c r="H51" s="174">
        <f t="shared" si="95"/>
        <v>0</v>
      </c>
      <c r="I51" s="174" t="s">
        <v>803</v>
      </c>
      <c r="J51" s="174" t="e">
        <f t="shared" si="96"/>
        <v>#DIV/0!</v>
      </c>
      <c r="K51" s="174" t="s">
        <v>804</v>
      </c>
      <c r="L51" s="174" t="e">
        <f t="shared" si="97"/>
        <v>#DIV/0!</v>
      </c>
      <c r="M51" s="174" t="s">
        <v>805</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798</v>
      </c>
      <c r="C52" s="282" t="s">
        <v>876</v>
      </c>
      <c r="D52" s="262" t="s">
        <v>848</v>
      </c>
      <c r="E52" s="174" t="s">
        <v>849</v>
      </c>
      <c r="F52" s="174"/>
      <c r="G52" s="174" t="s">
        <v>802</v>
      </c>
      <c r="H52" s="174">
        <f t="shared" si="95"/>
        <v>0</v>
      </c>
      <c r="I52" s="174" t="s">
        <v>803</v>
      </c>
      <c r="J52" s="174" t="e">
        <f t="shared" si="96"/>
        <v>#DIV/0!</v>
      </c>
      <c r="K52" s="174" t="s">
        <v>804</v>
      </c>
      <c r="L52" s="174" t="e">
        <f t="shared" si="97"/>
        <v>#DIV/0!</v>
      </c>
      <c r="M52" s="174" t="s">
        <v>805</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798</v>
      </c>
      <c r="C53" s="282" t="s">
        <v>877</v>
      </c>
      <c r="D53" s="262" t="s">
        <v>851</v>
      </c>
      <c r="E53" s="174" t="s">
        <v>852</v>
      </c>
      <c r="F53" s="174"/>
      <c r="G53" s="174" t="s">
        <v>802</v>
      </c>
      <c r="H53" s="174">
        <f t="shared" si="95"/>
        <v>0</v>
      </c>
      <c r="I53" s="174" t="s">
        <v>803</v>
      </c>
      <c r="J53" s="174" t="e">
        <f t="shared" si="96"/>
        <v>#DIV/0!</v>
      </c>
      <c r="K53" s="174" t="s">
        <v>804</v>
      </c>
      <c r="L53" s="174" t="e">
        <f t="shared" si="97"/>
        <v>#DIV/0!</v>
      </c>
      <c r="M53" s="174" t="s">
        <v>805</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798</v>
      </c>
      <c r="C54" s="282" t="s">
        <v>878</v>
      </c>
      <c r="D54" s="262" t="s">
        <v>854</v>
      </c>
      <c r="E54" s="174" t="s">
        <v>855</v>
      </c>
      <c r="F54" s="174"/>
      <c r="G54" s="174" t="s">
        <v>802</v>
      </c>
      <c r="H54" s="174">
        <f t="shared" si="95"/>
        <v>0</v>
      </c>
      <c r="I54" s="174" t="s">
        <v>803</v>
      </c>
      <c r="J54" s="174" t="e">
        <f t="shared" si="96"/>
        <v>#DIV/0!</v>
      </c>
      <c r="K54" s="174" t="s">
        <v>804</v>
      </c>
      <c r="L54" s="174" t="e">
        <f t="shared" si="97"/>
        <v>#DIV/0!</v>
      </c>
      <c r="M54" s="174" t="s">
        <v>805</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798</v>
      </c>
      <c r="C55" s="282" t="s">
        <v>879</v>
      </c>
      <c r="D55" s="262" t="s">
        <v>857</v>
      </c>
      <c r="E55" s="174" t="s">
        <v>858</v>
      </c>
      <c r="F55" s="174"/>
      <c r="G55" s="174" t="s">
        <v>802</v>
      </c>
      <c r="H55" s="174">
        <f t="shared" si="95"/>
        <v>0</v>
      </c>
      <c r="I55" s="174" t="s">
        <v>803</v>
      </c>
      <c r="J55" s="174" t="e">
        <f t="shared" si="96"/>
        <v>#DIV/0!</v>
      </c>
      <c r="K55" s="174" t="s">
        <v>804</v>
      </c>
      <c r="L55" s="174" t="e">
        <f t="shared" si="97"/>
        <v>#DIV/0!</v>
      </c>
      <c r="M55" s="174" t="s">
        <v>805</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798</v>
      </c>
      <c r="C56" s="282" t="s">
        <v>880</v>
      </c>
      <c r="D56" s="262" t="s">
        <v>860</v>
      </c>
      <c r="E56" s="174" t="s">
        <v>820</v>
      </c>
      <c r="F56" s="174"/>
      <c r="G56" s="174" t="s">
        <v>802</v>
      </c>
      <c r="H56" s="174">
        <f t="shared" si="95"/>
        <v>0</v>
      </c>
      <c r="I56" s="174" t="s">
        <v>803</v>
      </c>
      <c r="J56" s="174" t="e">
        <f t="shared" si="96"/>
        <v>#DIV/0!</v>
      </c>
      <c r="K56" s="174" t="s">
        <v>804</v>
      </c>
      <c r="L56" s="174" t="e">
        <f t="shared" si="97"/>
        <v>#DIV/0!</v>
      </c>
      <c r="M56" s="174" t="s">
        <v>805</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hidden="1" customHeight="1" outlineLevel="3" collapsed="1" spans="2:66">
      <c r="B57" s="114" t="s">
        <v>793</v>
      </c>
      <c r="C57" s="115" t="s">
        <v>881</v>
      </c>
      <c r="D57" s="48" t="s">
        <v>882</v>
      </c>
      <c r="E57" s="114"/>
      <c r="F57" s="114"/>
      <c r="G57" s="114"/>
      <c r="H57" s="114">
        <f>H58+H69+H80+H91</f>
        <v>310233.962264151</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310233.962264151</v>
      </c>
      <c r="AC57" s="114">
        <f t="shared" si="112"/>
        <v>25852.8301886793</v>
      </c>
      <c r="AD57" s="114"/>
      <c r="AE57" s="114"/>
      <c r="AF57" s="114">
        <f t="shared" si="112"/>
        <v>25852.8301886793</v>
      </c>
      <c r="AG57" s="114"/>
      <c r="AH57" s="114"/>
      <c r="AI57" s="114">
        <f>AI58+AI69+AI80+AI91</f>
        <v>25852.8301886793</v>
      </c>
      <c r="AJ57" s="114"/>
      <c r="AK57" s="114"/>
      <c r="AL57" s="114">
        <f>AL58+AL69+AL80+AL91</f>
        <v>25852.8301886793</v>
      </c>
      <c r="AM57" s="114"/>
      <c r="AN57" s="114"/>
      <c r="AO57" s="114">
        <f>AO58+AO69+AO80+AO91</f>
        <v>25852.8301886793</v>
      </c>
      <c r="AP57" s="114"/>
      <c r="AQ57" s="114"/>
      <c r="AR57" s="114">
        <f>AR58+AR69+AR80+AR91</f>
        <v>25852.8301886793</v>
      </c>
      <c r="AS57" s="114"/>
      <c r="AT57" s="114"/>
      <c r="AU57" s="114">
        <f>AU58+AU69+AU80+AU91</f>
        <v>25852.8301886793</v>
      </c>
      <c r="AV57" s="114"/>
      <c r="AW57" s="114"/>
      <c r="AX57" s="114">
        <f>AX58+AX69+AX80+AX91</f>
        <v>25852.8301886793</v>
      </c>
      <c r="AY57" s="114"/>
      <c r="AZ57" s="114"/>
      <c r="BA57" s="114">
        <f>BA58+BA69+BA80+BA91</f>
        <v>25852.8301886793</v>
      </c>
      <c r="BB57" s="114"/>
      <c r="BC57" s="114"/>
      <c r="BD57" s="114">
        <f>BD58+BD69+BD80+BD91</f>
        <v>25852.8301886793</v>
      </c>
      <c r="BE57" s="114"/>
      <c r="BF57" s="114"/>
      <c r="BG57" s="114">
        <f>BG58+BG69+BG80+BG91</f>
        <v>25852.8301886793</v>
      </c>
      <c r="BH57" s="114"/>
      <c r="BI57" s="114"/>
      <c r="BJ57" s="114">
        <f>BJ58+BJ69+BJ80+BJ91</f>
        <v>25852.8301886793</v>
      </c>
      <c r="BK57" s="114"/>
      <c r="BL57" s="304"/>
      <c r="BM57" s="310"/>
      <c r="BN57" s="312"/>
    </row>
    <row r="58" s="117" customFormat="1" ht="33.95" hidden="1" customHeight="1" outlineLevel="4" collapsed="1" spans="2:66">
      <c r="B58" s="118" t="s">
        <v>793</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798</v>
      </c>
      <c r="C59" s="282" t="s">
        <v>883</v>
      </c>
      <c r="D59" s="262" t="s">
        <v>884</v>
      </c>
      <c r="E59" s="174" t="s">
        <v>885</v>
      </c>
      <c r="F59" s="174"/>
      <c r="G59" s="174" t="s">
        <v>802</v>
      </c>
      <c r="H59" s="174">
        <f t="shared" ref="H59:H68" si="114">AB59</f>
        <v>0</v>
      </c>
      <c r="I59" s="174" t="s">
        <v>803</v>
      </c>
      <c r="J59" s="174" t="e">
        <f t="shared" ref="J59:J68" si="115">SUM(AD59,AG59,AJ59,AM59,AP59,AS59,AV59,AY59,BB59,BE59,BH59,BK59)/N59</f>
        <v>#DIV/0!</v>
      </c>
      <c r="K59" s="174" t="s">
        <v>804</v>
      </c>
      <c r="L59" s="174" t="e">
        <f t="shared" ref="L59:L68" si="116">H59/N59/J59</f>
        <v>#DIV/0!</v>
      </c>
      <c r="M59" s="174" t="s">
        <v>805</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f>IFERROR(自有人工预算!E27/AD59,0)</f>
        <v>0</v>
      </c>
      <c r="AF59" s="174">
        <f t="shared" ref="AF59:AF68" si="120">AG59*AH59</f>
        <v>0</v>
      </c>
      <c r="AG59" s="174">
        <f>SUMIFS('1-2 人员岗位信息'!G:G,'1-2 人员岗位信息'!$C:$C,"自有人员",'1-2 人员岗位信息'!$B:$B,$D59)</f>
        <v>0</v>
      </c>
      <c r="AH59" s="297">
        <f>IFERROR(自有人工预算!F27/AG59,0)</f>
        <v>0</v>
      </c>
      <c r="AI59" s="174">
        <f t="shared" ref="AI59:AI68" si="121">AJ59*AK59</f>
        <v>0</v>
      </c>
      <c r="AJ59" s="174">
        <f>SUMIFS('1-2 人员岗位信息'!H:H,'1-2 人员岗位信息'!$C:$C,"自有人员",'1-2 人员岗位信息'!$B:$B,$D59)</f>
        <v>0</v>
      </c>
      <c r="AK59" s="297">
        <f>IFERROR(自有人工预算!G27/AJ59,0)</f>
        <v>0</v>
      </c>
      <c r="AL59" s="174">
        <f t="shared" ref="AL59:AL68" si="122">AM59*AN59</f>
        <v>0</v>
      </c>
      <c r="AM59" s="174">
        <f>SUMIFS('1-2 人员岗位信息'!I:I,'1-2 人员岗位信息'!$C:$C,"自有人员",'1-2 人员岗位信息'!$B:$B,$D59)</f>
        <v>0</v>
      </c>
      <c r="AN59" s="297">
        <f>IFERROR(自有人工预算!H27/AM59,0)</f>
        <v>0</v>
      </c>
      <c r="AO59" s="174">
        <f t="shared" ref="AO59:AO68" si="123">AP59*AQ59</f>
        <v>0</v>
      </c>
      <c r="AP59" s="174">
        <f>SUMIFS('1-2 人员岗位信息'!J:J,'1-2 人员岗位信息'!$C:$C,"自有人员",'1-2 人员岗位信息'!$B:$B,$D59)</f>
        <v>0</v>
      </c>
      <c r="AQ59" s="297">
        <f>IFERROR(自有人工预算!I27/AP59,0)</f>
        <v>0</v>
      </c>
      <c r="AR59" s="174">
        <f t="shared" ref="AR59:AR68" si="124">AS59*AT59</f>
        <v>0</v>
      </c>
      <c r="AS59" s="174">
        <f>SUMIFS('1-2 人员岗位信息'!K:K,'1-2 人员岗位信息'!$C:$C,"自有人员",'1-2 人员岗位信息'!$B:$B,$D59)</f>
        <v>0</v>
      </c>
      <c r="AT59" s="297">
        <f>IFERROR(自有人工预算!J27/AS59,0)</f>
        <v>0</v>
      </c>
      <c r="AU59" s="174">
        <f t="shared" ref="AU59:AU68" si="125">AV59*AW59</f>
        <v>0</v>
      </c>
      <c r="AV59" s="174">
        <f>SUMIFS('1-2 人员岗位信息'!L:L,'1-2 人员岗位信息'!$C:$C,"自有人员",'1-2 人员岗位信息'!$B:$B,$D59)</f>
        <v>0</v>
      </c>
      <c r="AW59" s="297">
        <f>IFERROR(自有人工预算!K27/AV59,0)</f>
        <v>0</v>
      </c>
      <c r="AX59" s="174">
        <f t="shared" ref="AX59:AX68" si="126">AY59*AZ59</f>
        <v>0</v>
      </c>
      <c r="AY59" s="174">
        <f>SUMIFS('1-2 人员岗位信息'!M:M,'1-2 人员岗位信息'!$C:$C,"自有人员",'1-2 人员岗位信息'!$B:$B,$D59)</f>
        <v>0</v>
      </c>
      <c r="AZ59" s="297">
        <f>IFERROR(自有人工预算!L27/AY59,0)</f>
        <v>0</v>
      </c>
      <c r="BA59" s="174">
        <f t="shared" ref="BA59:BA68" si="127">BB59*BC59</f>
        <v>0</v>
      </c>
      <c r="BB59" s="174">
        <f>SUMIFS('1-2 人员岗位信息'!N:N,'1-2 人员岗位信息'!$C:$C,"自有人员",'1-2 人员岗位信息'!$B:$B,$D59)</f>
        <v>0</v>
      </c>
      <c r="BC59" s="297">
        <f>IFERROR(自有人工预算!M27/BB59,0)</f>
        <v>0</v>
      </c>
      <c r="BD59" s="174">
        <f t="shared" ref="BD59:BD68" si="128">BE59*BF59</f>
        <v>0</v>
      </c>
      <c r="BE59" s="174">
        <f>SUMIFS('1-2 人员岗位信息'!O:O,'1-2 人员岗位信息'!$C:$C,"自有人员",'1-2 人员岗位信息'!$B:$B,$D59)</f>
        <v>0</v>
      </c>
      <c r="BF59" s="297">
        <f>IFERROR(自有人工预算!N27/BE59,0)</f>
        <v>0</v>
      </c>
      <c r="BG59" s="174">
        <f t="shared" ref="BG59:BG68" si="129">BH59*BI59</f>
        <v>0</v>
      </c>
      <c r="BH59" s="174">
        <f>SUMIFS('1-2 人员岗位信息'!P:P,'1-2 人员岗位信息'!$C:$C,"自有人员",'1-2 人员岗位信息'!$B:$B,$D59)</f>
        <v>0</v>
      </c>
      <c r="BI59" s="297">
        <f>IFERROR(自有人工预算!O27/BH59,0)</f>
        <v>0</v>
      </c>
      <c r="BJ59" s="174">
        <f t="shared" ref="BJ59:BJ68" si="130">BK59*BL59</f>
        <v>0</v>
      </c>
      <c r="BK59" s="174">
        <f>SUMIFS('1-2 人员岗位信息'!Q:Q,'1-2 人员岗位信息'!$C:$C,"自有人员",'1-2 人员岗位信息'!$B:$B,$D59)</f>
        <v>0</v>
      </c>
      <c r="BL59" s="297">
        <f>IFERROR(自有人工预算!P27/BK59,0)</f>
        <v>0</v>
      </c>
      <c r="BM59" s="310"/>
      <c r="BN59" s="314"/>
    </row>
    <row r="60" s="262" customFormat="1" ht="33.95" hidden="1" customHeight="1" outlineLevel="5" spans="2:66">
      <c r="B60" s="174" t="s">
        <v>798</v>
      </c>
      <c r="C60" s="282" t="s">
        <v>886</v>
      </c>
      <c r="D60" s="262" t="s">
        <v>887</v>
      </c>
      <c r="E60" s="174" t="s">
        <v>888</v>
      </c>
      <c r="F60" s="174"/>
      <c r="G60" s="174" t="s">
        <v>802</v>
      </c>
      <c r="H60" s="174">
        <f t="shared" si="114"/>
        <v>0</v>
      </c>
      <c r="I60" s="174" t="s">
        <v>803</v>
      </c>
      <c r="J60" s="174" t="e">
        <f t="shared" si="115"/>
        <v>#DIV/0!</v>
      </c>
      <c r="K60" s="174" t="s">
        <v>804</v>
      </c>
      <c r="L60" s="174" t="e">
        <f t="shared" si="116"/>
        <v>#DIV/0!</v>
      </c>
      <c r="M60" s="174" t="s">
        <v>805</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798</v>
      </c>
      <c r="C61" s="282" t="s">
        <v>889</v>
      </c>
      <c r="D61" s="262" t="s">
        <v>890</v>
      </c>
      <c r="E61" s="174" t="s">
        <v>891</v>
      </c>
      <c r="F61" s="174"/>
      <c r="G61" s="174" t="s">
        <v>802</v>
      </c>
      <c r="H61" s="174">
        <f t="shared" si="114"/>
        <v>0</v>
      </c>
      <c r="I61" s="174" t="s">
        <v>803</v>
      </c>
      <c r="J61" s="174" t="e">
        <f t="shared" si="115"/>
        <v>#DIV/0!</v>
      </c>
      <c r="K61" s="174" t="s">
        <v>804</v>
      </c>
      <c r="L61" s="174" t="e">
        <f t="shared" si="116"/>
        <v>#DIV/0!</v>
      </c>
      <c r="M61" s="174" t="s">
        <v>805</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798</v>
      </c>
      <c r="C62" s="282" t="s">
        <v>892</v>
      </c>
      <c r="D62" s="262" t="s">
        <v>893</v>
      </c>
      <c r="E62" s="174" t="s">
        <v>894</v>
      </c>
      <c r="F62" s="174"/>
      <c r="G62" s="174" t="s">
        <v>802</v>
      </c>
      <c r="H62" s="174">
        <f t="shared" si="114"/>
        <v>0</v>
      </c>
      <c r="I62" s="174" t="s">
        <v>803</v>
      </c>
      <c r="J62" s="174" t="e">
        <f t="shared" si="115"/>
        <v>#DIV/0!</v>
      </c>
      <c r="K62" s="174" t="s">
        <v>804</v>
      </c>
      <c r="L62" s="174" t="e">
        <f t="shared" si="116"/>
        <v>#DIV/0!</v>
      </c>
      <c r="M62" s="174" t="s">
        <v>805</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798</v>
      </c>
      <c r="C63" s="282" t="s">
        <v>895</v>
      </c>
      <c r="D63" s="262" t="s">
        <v>896</v>
      </c>
      <c r="E63" s="174" t="s">
        <v>897</v>
      </c>
      <c r="F63" s="174"/>
      <c r="G63" s="174" t="s">
        <v>802</v>
      </c>
      <c r="H63" s="174">
        <f t="shared" si="114"/>
        <v>0</v>
      </c>
      <c r="I63" s="174" t="s">
        <v>803</v>
      </c>
      <c r="J63" s="174" t="e">
        <f t="shared" si="115"/>
        <v>#DIV/0!</v>
      </c>
      <c r="K63" s="174" t="s">
        <v>804</v>
      </c>
      <c r="L63" s="174" t="e">
        <f t="shared" si="116"/>
        <v>#DIV/0!</v>
      </c>
      <c r="M63" s="174" t="s">
        <v>805</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798</v>
      </c>
      <c r="C64" s="282" t="s">
        <v>898</v>
      </c>
      <c r="D64" s="262" t="s">
        <v>899</v>
      </c>
      <c r="E64" s="174" t="s">
        <v>900</v>
      </c>
      <c r="F64" s="174"/>
      <c r="G64" s="174" t="s">
        <v>802</v>
      </c>
      <c r="H64" s="174">
        <f t="shared" si="114"/>
        <v>0</v>
      </c>
      <c r="I64" s="174" t="s">
        <v>803</v>
      </c>
      <c r="J64" s="174" t="e">
        <f t="shared" si="115"/>
        <v>#DIV/0!</v>
      </c>
      <c r="K64" s="174" t="s">
        <v>804</v>
      </c>
      <c r="L64" s="174" t="e">
        <f t="shared" si="116"/>
        <v>#DIV/0!</v>
      </c>
      <c r="M64" s="174" t="s">
        <v>805</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798</v>
      </c>
      <c r="C65" s="282" t="s">
        <v>901</v>
      </c>
      <c r="D65" s="262" t="s">
        <v>902</v>
      </c>
      <c r="E65" s="174" t="s">
        <v>903</v>
      </c>
      <c r="F65" s="174"/>
      <c r="G65" s="174" t="s">
        <v>802</v>
      </c>
      <c r="H65" s="174">
        <f t="shared" si="114"/>
        <v>0</v>
      </c>
      <c r="I65" s="174" t="s">
        <v>803</v>
      </c>
      <c r="J65" s="174" t="e">
        <f t="shared" si="115"/>
        <v>#DIV/0!</v>
      </c>
      <c r="K65" s="174" t="s">
        <v>804</v>
      </c>
      <c r="L65" s="174" t="e">
        <f t="shared" si="116"/>
        <v>#DIV/0!</v>
      </c>
      <c r="M65" s="174" t="s">
        <v>805</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798</v>
      </c>
      <c r="C66" s="282" t="s">
        <v>904</v>
      </c>
      <c r="D66" s="262" t="s">
        <v>905</v>
      </c>
      <c r="E66" s="174" t="s">
        <v>906</v>
      </c>
      <c r="F66" s="174"/>
      <c r="G66" s="174" t="s">
        <v>802</v>
      </c>
      <c r="H66" s="174">
        <f t="shared" si="114"/>
        <v>0</v>
      </c>
      <c r="I66" s="174" t="s">
        <v>803</v>
      </c>
      <c r="J66" s="174" t="e">
        <f t="shared" si="115"/>
        <v>#DIV/0!</v>
      </c>
      <c r="K66" s="174" t="s">
        <v>804</v>
      </c>
      <c r="L66" s="174" t="e">
        <f t="shared" si="116"/>
        <v>#DIV/0!</v>
      </c>
      <c r="M66" s="174" t="s">
        <v>805</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798</v>
      </c>
      <c r="C67" s="282" t="s">
        <v>907</v>
      </c>
      <c r="D67" s="262" t="s">
        <v>908</v>
      </c>
      <c r="E67" s="174" t="s">
        <v>909</v>
      </c>
      <c r="F67" s="174"/>
      <c r="G67" s="174" t="s">
        <v>802</v>
      </c>
      <c r="H67" s="174">
        <f t="shared" si="114"/>
        <v>0</v>
      </c>
      <c r="I67" s="174" t="s">
        <v>803</v>
      </c>
      <c r="J67" s="174" t="e">
        <f t="shared" si="115"/>
        <v>#DIV/0!</v>
      </c>
      <c r="K67" s="174" t="s">
        <v>804</v>
      </c>
      <c r="L67" s="174" t="e">
        <f t="shared" si="116"/>
        <v>#DIV/0!</v>
      </c>
      <c r="M67" s="174" t="s">
        <v>805</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798</v>
      </c>
      <c r="C68" s="282" t="s">
        <v>910</v>
      </c>
      <c r="D68" s="262" t="s">
        <v>911</v>
      </c>
      <c r="E68" s="174" t="s">
        <v>820</v>
      </c>
      <c r="F68" s="174"/>
      <c r="G68" s="174" t="s">
        <v>802</v>
      </c>
      <c r="H68" s="174">
        <f t="shared" si="114"/>
        <v>0</v>
      </c>
      <c r="I68" s="174" t="s">
        <v>803</v>
      </c>
      <c r="J68" s="174" t="e">
        <f t="shared" si="115"/>
        <v>#DIV/0!</v>
      </c>
      <c r="K68" s="174" t="s">
        <v>804</v>
      </c>
      <c r="L68" s="174" t="e">
        <f t="shared" si="116"/>
        <v>#DIV/0!</v>
      </c>
      <c r="M68" s="174" t="s">
        <v>805</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793</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798</v>
      </c>
      <c r="C70" s="282" t="s">
        <v>912</v>
      </c>
      <c r="D70" s="262" t="s">
        <v>884</v>
      </c>
      <c r="E70" s="174" t="s">
        <v>913</v>
      </c>
      <c r="F70" s="174"/>
      <c r="G70" s="174" t="s">
        <v>802</v>
      </c>
      <c r="H70" s="174">
        <f t="shared" ref="H70:H79" si="132">AB70</f>
        <v>0</v>
      </c>
      <c r="I70" s="174" t="s">
        <v>803</v>
      </c>
      <c r="J70" s="174" t="e">
        <f t="shared" ref="J70:J79" si="133">SUM(AD70,AG70,AJ70,AM70,AP70,AS70,AV70,AY70,BB70,BE70,BH70,BK70)/N70</f>
        <v>#DIV/0!</v>
      </c>
      <c r="K70" s="174" t="s">
        <v>804</v>
      </c>
      <c r="L70" s="174" t="e">
        <f t="shared" ref="L70:L79" si="134">H70/N70/J70</f>
        <v>#DIV/0!</v>
      </c>
      <c r="M70" s="174" t="s">
        <v>805</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798</v>
      </c>
      <c r="C71" s="282" t="s">
        <v>914</v>
      </c>
      <c r="D71" s="262" t="s">
        <v>887</v>
      </c>
      <c r="E71" s="174" t="s">
        <v>915</v>
      </c>
      <c r="F71" s="174"/>
      <c r="G71" s="174" t="s">
        <v>802</v>
      </c>
      <c r="H71" s="174">
        <f t="shared" si="132"/>
        <v>0</v>
      </c>
      <c r="I71" s="174" t="s">
        <v>803</v>
      </c>
      <c r="J71" s="174" t="e">
        <f t="shared" si="133"/>
        <v>#DIV/0!</v>
      </c>
      <c r="K71" s="174" t="s">
        <v>804</v>
      </c>
      <c r="L71" s="174" t="e">
        <f t="shared" si="134"/>
        <v>#DIV/0!</v>
      </c>
      <c r="M71" s="174" t="s">
        <v>805</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798</v>
      </c>
      <c r="C72" s="282" t="s">
        <v>916</v>
      </c>
      <c r="D72" s="262" t="s">
        <v>890</v>
      </c>
      <c r="E72" s="174" t="s">
        <v>891</v>
      </c>
      <c r="F72" s="174"/>
      <c r="G72" s="174" t="s">
        <v>802</v>
      </c>
      <c r="H72" s="174">
        <f t="shared" si="132"/>
        <v>0</v>
      </c>
      <c r="I72" s="174" t="s">
        <v>803</v>
      </c>
      <c r="J72" s="174" t="e">
        <f t="shared" si="133"/>
        <v>#DIV/0!</v>
      </c>
      <c r="K72" s="174" t="s">
        <v>804</v>
      </c>
      <c r="L72" s="174" t="e">
        <f t="shared" si="134"/>
        <v>#DIV/0!</v>
      </c>
      <c r="M72" s="174" t="s">
        <v>805</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798</v>
      </c>
      <c r="C73" s="282" t="s">
        <v>917</v>
      </c>
      <c r="D73" s="262" t="s">
        <v>893</v>
      </c>
      <c r="E73" s="174" t="s">
        <v>894</v>
      </c>
      <c r="F73" s="174"/>
      <c r="G73" s="174" t="s">
        <v>802</v>
      </c>
      <c r="H73" s="174">
        <f t="shared" si="132"/>
        <v>0</v>
      </c>
      <c r="I73" s="174" t="s">
        <v>803</v>
      </c>
      <c r="J73" s="174" t="e">
        <f t="shared" si="133"/>
        <v>#DIV/0!</v>
      </c>
      <c r="K73" s="174" t="s">
        <v>804</v>
      </c>
      <c r="L73" s="174" t="e">
        <f t="shared" si="134"/>
        <v>#DIV/0!</v>
      </c>
      <c r="M73" s="174" t="s">
        <v>805</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798</v>
      </c>
      <c r="C74" s="282" t="s">
        <v>918</v>
      </c>
      <c r="D74" s="262" t="s">
        <v>896</v>
      </c>
      <c r="E74" s="174" t="s">
        <v>897</v>
      </c>
      <c r="F74" s="174"/>
      <c r="G74" s="174" t="s">
        <v>802</v>
      </c>
      <c r="H74" s="174">
        <f t="shared" si="132"/>
        <v>0</v>
      </c>
      <c r="I74" s="174" t="s">
        <v>803</v>
      </c>
      <c r="J74" s="174" t="e">
        <f t="shared" si="133"/>
        <v>#DIV/0!</v>
      </c>
      <c r="K74" s="174" t="s">
        <v>804</v>
      </c>
      <c r="L74" s="174" t="e">
        <f t="shared" si="134"/>
        <v>#DIV/0!</v>
      </c>
      <c r="M74" s="174" t="s">
        <v>805</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798</v>
      </c>
      <c r="C75" s="282" t="s">
        <v>919</v>
      </c>
      <c r="D75" s="262" t="s">
        <v>899</v>
      </c>
      <c r="E75" s="174" t="s">
        <v>900</v>
      </c>
      <c r="F75" s="174"/>
      <c r="G75" s="174" t="s">
        <v>802</v>
      </c>
      <c r="H75" s="174">
        <f t="shared" si="132"/>
        <v>0</v>
      </c>
      <c r="I75" s="174" t="s">
        <v>803</v>
      </c>
      <c r="J75" s="174" t="e">
        <f t="shared" si="133"/>
        <v>#DIV/0!</v>
      </c>
      <c r="K75" s="174" t="s">
        <v>804</v>
      </c>
      <c r="L75" s="174" t="e">
        <f t="shared" si="134"/>
        <v>#DIV/0!</v>
      </c>
      <c r="M75" s="174" t="s">
        <v>805</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798</v>
      </c>
      <c r="C76" s="282" t="s">
        <v>920</v>
      </c>
      <c r="D76" s="262" t="s">
        <v>902</v>
      </c>
      <c r="E76" s="174" t="s">
        <v>903</v>
      </c>
      <c r="F76" s="174"/>
      <c r="G76" s="174" t="s">
        <v>802</v>
      </c>
      <c r="H76" s="174">
        <f t="shared" si="132"/>
        <v>0</v>
      </c>
      <c r="I76" s="174" t="s">
        <v>803</v>
      </c>
      <c r="J76" s="174" t="e">
        <f t="shared" si="133"/>
        <v>#DIV/0!</v>
      </c>
      <c r="K76" s="174" t="s">
        <v>804</v>
      </c>
      <c r="L76" s="174" t="e">
        <f t="shared" si="134"/>
        <v>#DIV/0!</v>
      </c>
      <c r="M76" s="174" t="s">
        <v>805</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798</v>
      </c>
      <c r="C77" s="282" t="s">
        <v>921</v>
      </c>
      <c r="D77" s="262" t="s">
        <v>905</v>
      </c>
      <c r="E77" s="174" t="s">
        <v>906</v>
      </c>
      <c r="F77" s="174"/>
      <c r="G77" s="174" t="s">
        <v>802</v>
      </c>
      <c r="H77" s="174">
        <f t="shared" si="132"/>
        <v>0</v>
      </c>
      <c r="I77" s="174" t="s">
        <v>803</v>
      </c>
      <c r="J77" s="174" t="e">
        <f t="shared" si="133"/>
        <v>#DIV/0!</v>
      </c>
      <c r="K77" s="174" t="s">
        <v>804</v>
      </c>
      <c r="L77" s="174" t="e">
        <f t="shared" si="134"/>
        <v>#DIV/0!</v>
      </c>
      <c r="M77" s="174" t="s">
        <v>805</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798</v>
      </c>
      <c r="C78" s="282" t="s">
        <v>922</v>
      </c>
      <c r="D78" s="262" t="s">
        <v>908</v>
      </c>
      <c r="E78" s="174" t="s">
        <v>909</v>
      </c>
      <c r="F78" s="174"/>
      <c r="G78" s="174" t="s">
        <v>802</v>
      </c>
      <c r="H78" s="174">
        <f t="shared" si="132"/>
        <v>0</v>
      </c>
      <c r="I78" s="174" t="s">
        <v>803</v>
      </c>
      <c r="J78" s="174" t="e">
        <f t="shared" si="133"/>
        <v>#DIV/0!</v>
      </c>
      <c r="K78" s="174" t="s">
        <v>804</v>
      </c>
      <c r="L78" s="174" t="e">
        <f t="shared" si="134"/>
        <v>#DIV/0!</v>
      </c>
      <c r="M78" s="174" t="s">
        <v>805</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798</v>
      </c>
      <c r="C79" s="282" t="s">
        <v>923</v>
      </c>
      <c r="D79" s="262" t="s">
        <v>911</v>
      </c>
      <c r="E79" s="174" t="s">
        <v>924</v>
      </c>
      <c r="F79" s="174"/>
      <c r="G79" s="174" t="s">
        <v>802</v>
      </c>
      <c r="H79" s="174">
        <f t="shared" si="132"/>
        <v>0</v>
      </c>
      <c r="I79" s="174" t="s">
        <v>803</v>
      </c>
      <c r="J79" s="174" t="e">
        <f t="shared" si="133"/>
        <v>#DIV/0!</v>
      </c>
      <c r="K79" s="174" t="s">
        <v>804</v>
      </c>
      <c r="L79" s="174" t="e">
        <f t="shared" si="134"/>
        <v>#DIV/0!</v>
      </c>
      <c r="M79" s="174" t="s">
        <v>805</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793</v>
      </c>
      <c r="C80" s="119" t="s">
        <v>14</v>
      </c>
      <c r="D80" s="117" t="s">
        <v>15</v>
      </c>
      <c r="E80" s="118"/>
      <c r="F80" s="118"/>
      <c r="G80" s="118"/>
      <c r="H80" s="118">
        <f>SUM(H81:H90)</f>
        <v>310233.962264151</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310233.962264151</v>
      </c>
      <c r="AC80" s="118">
        <f t="shared" si="149"/>
        <v>25852.8301886793</v>
      </c>
      <c r="AD80" s="118"/>
      <c r="AE80" s="118"/>
      <c r="AF80" s="118">
        <f t="shared" si="149"/>
        <v>25852.8301886793</v>
      </c>
      <c r="AG80" s="118"/>
      <c r="AH80" s="118"/>
      <c r="AI80" s="118">
        <f>SUM(AI81:AI90)</f>
        <v>25852.8301886793</v>
      </c>
      <c r="AJ80" s="118"/>
      <c r="AK80" s="118"/>
      <c r="AL80" s="118">
        <f>SUM(AL81:AL90)</f>
        <v>25852.8301886793</v>
      </c>
      <c r="AM80" s="118"/>
      <c r="AN80" s="118"/>
      <c r="AO80" s="118">
        <f>SUM(AO81:AO90)</f>
        <v>25852.8301886793</v>
      </c>
      <c r="AP80" s="118"/>
      <c r="AQ80" s="118"/>
      <c r="AR80" s="118">
        <f>SUM(AR81:AR90)</f>
        <v>25852.8301886793</v>
      </c>
      <c r="AS80" s="118"/>
      <c r="AT80" s="118"/>
      <c r="AU80" s="118">
        <f>SUM(AU81:AU90)</f>
        <v>25852.8301886793</v>
      </c>
      <c r="AV80" s="118"/>
      <c r="AW80" s="118"/>
      <c r="AX80" s="118">
        <f>SUM(AX81:AX90)</f>
        <v>25852.8301886793</v>
      </c>
      <c r="AY80" s="118"/>
      <c r="AZ80" s="118"/>
      <c r="BA80" s="118">
        <f>SUM(BA81:BA90)</f>
        <v>25852.8301886793</v>
      </c>
      <c r="BB80" s="118"/>
      <c r="BC80" s="118"/>
      <c r="BD80" s="118">
        <f>SUM(BD81:BD90)</f>
        <v>25852.8301886793</v>
      </c>
      <c r="BE80" s="118"/>
      <c r="BF80" s="118"/>
      <c r="BG80" s="118">
        <f>SUM(BG81:BG90)</f>
        <v>25852.8301886793</v>
      </c>
      <c r="BH80" s="118"/>
      <c r="BI80" s="118"/>
      <c r="BJ80" s="118">
        <f>SUM(BJ81:BJ90)</f>
        <v>25852.8301886793</v>
      </c>
      <c r="BK80" s="118"/>
      <c r="BL80" s="305"/>
      <c r="BM80" s="310"/>
      <c r="BN80" s="313"/>
    </row>
    <row r="81" s="262" customFormat="1" ht="33.95" hidden="1" customHeight="1" outlineLevel="5" spans="2:66">
      <c r="B81" s="174" t="s">
        <v>798</v>
      </c>
      <c r="C81" s="282" t="s">
        <v>925</v>
      </c>
      <c r="D81" s="262" t="s">
        <v>884</v>
      </c>
      <c r="E81" s="174" t="s">
        <v>926</v>
      </c>
      <c r="F81" s="174"/>
      <c r="G81" s="174" t="s">
        <v>802</v>
      </c>
      <c r="H81" s="174">
        <f t="shared" ref="H81:H90" si="150">AB81</f>
        <v>310233.962264151</v>
      </c>
      <c r="I81" s="174" t="s">
        <v>803</v>
      </c>
      <c r="J81" s="174">
        <f t="shared" ref="J81:J90" si="151">SUM(AD81,AG81,AJ81,AM81,AP81,AS81,AV81,AY81,BB81,BE81,BH81,BK81)/N81</f>
        <v>6</v>
      </c>
      <c r="K81" s="174" t="s">
        <v>804</v>
      </c>
      <c r="L81" s="174">
        <f t="shared" ref="L81:L90" si="152">H81/N81/J81</f>
        <v>4308.80503144654</v>
      </c>
      <c r="M81" s="174" t="s">
        <v>805</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310233.962264151</v>
      </c>
      <c r="AC81" s="174">
        <f t="shared" ref="AC81:AC90" si="154">AD81*AE81</f>
        <v>25852.8301886793</v>
      </c>
      <c r="AD81" s="174">
        <f>SUMIFS('1-2 人员岗位信息'!J:J,'1-2 人员岗位信息'!$C:$C,"专业外包",'1-2 人员岗位信息'!$B:$B,$D81)</f>
        <v>6</v>
      </c>
      <c r="AE81" s="297">
        <f>IFERROR(预算主表!P79/(12*AD81),0)</f>
        <v>4308.80503144654</v>
      </c>
      <c r="AF81" s="174">
        <f t="shared" ref="AF81:AF90" si="155">AG81*AH81</f>
        <v>25852.8301886793</v>
      </c>
      <c r="AG81" s="174">
        <f>SUMIFS('1-2 人员岗位信息'!J:J,'1-2 人员岗位信息'!$C:$C,"专业外包",'1-2 人员岗位信息'!$B:$B,$D81)</f>
        <v>6</v>
      </c>
      <c r="AH81" s="297">
        <f>AE81</f>
        <v>4308.80503144654</v>
      </c>
      <c r="AI81" s="174">
        <f t="shared" ref="AI81:AI90" si="156">AJ81*AK81</f>
        <v>25852.8301886793</v>
      </c>
      <c r="AJ81" s="174">
        <f>SUMIFS('1-2 人员岗位信息'!J:J,'1-2 人员岗位信息'!$C:$C,"专业外包",'1-2 人员岗位信息'!$B:$B,$D81)</f>
        <v>6</v>
      </c>
      <c r="AK81" s="297">
        <f>AE81</f>
        <v>4308.80503144654</v>
      </c>
      <c r="AL81" s="174">
        <f t="shared" ref="AL81:AL90" si="157">AM81*AN81</f>
        <v>25852.8301886793</v>
      </c>
      <c r="AM81" s="174">
        <f>SUMIFS('1-2 人员岗位信息'!I:I,'1-2 人员岗位信息'!$C:$C,"专业外包",'1-2 人员岗位信息'!$B:$B,$D81)</f>
        <v>6</v>
      </c>
      <c r="AN81" s="297">
        <f>AE81</f>
        <v>4308.80503144654</v>
      </c>
      <c r="AO81" s="174">
        <f t="shared" ref="AO81:AO90" si="158">AP81*AQ81</f>
        <v>25852.8301886793</v>
      </c>
      <c r="AP81" s="174">
        <f>SUMIFS('1-2 人员岗位信息'!J:J,'1-2 人员岗位信息'!$C:$C,"专业外包",'1-2 人员岗位信息'!$B:$B,$D81)</f>
        <v>6</v>
      </c>
      <c r="AQ81" s="297">
        <f>AE81</f>
        <v>4308.80503144654</v>
      </c>
      <c r="AR81" s="174">
        <f t="shared" ref="AR81:AR90" si="159">AS81*AT81</f>
        <v>25852.8301886793</v>
      </c>
      <c r="AS81" s="174">
        <f>SUMIFS('1-2 人员岗位信息'!K:K,'1-2 人员岗位信息'!$C:$C,"专业外包",'1-2 人员岗位信息'!$B:$B,$D81)</f>
        <v>6</v>
      </c>
      <c r="AT81" s="297">
        <f>AE81</f>
        <v>4308.80503144654</v>
      </c>
      <c r="AU81" s="174">
        <f t="shared" ref="AU81:AU90" si="160">AV81*AW81</f>
        <v>25852.8301886793</v>
      </c>
      <c r="AV81" s="174">
        <f>SUMIFS('1-2 人员岗位信息'!L:L,'1-2 人员岗位信息'!$C:$C,"专业外包",'1-2 人员岗位信息'!$B:$B,$D81)</f>
        <v>6</v>
      </c>
      <c r="AW81" s="297">
        <f>AE81</f>
        <v>4308.80503144654</v>
      </c>
      <c r="AX81" s="174">
        <f t="shared" ref="AX81:AX90" si="161">AY81*AZ81</f>
        <v>25852.8301886793</v>
      </c>
      <c r="AY81" s="174">
        <f>SUMIFS('1-2 人员岗位信息'!M:M,'1-2 人员岗位信息'!$C:$C,"专业外包",'1-2 人员岗位信息'!$B:$B,$D81)</f>
        <v>6</v>
      </c>
      <c r="AZ81" s="297">
        <f>AE81</f>
        <v>4308.80503144654</v>
      </c>
      <c r="BA81" s="174">
        <f t="shared" ref="BA81:BA90" si="162">BB81*BC81</f>
        <v>25852.8301886793</v>
      </c>
      <c r="BB81" s="174">
        <f>SUMIFS('1-2 人员岗位信息'!N:N,'1-2 人员岗位信息'!$C:$C,"专业外包",'1-2 人员岗位信息'!$B:$B,$D81)</f>
        <v>6</v>
      </c>
      <c r="BC81" s="297">
        <f>AE81</f>
        <v>4308.80503144654</v>
      </c>
      <c r="BD81" s="174">
        <f t="shared" ref="BD81:BD90" si="163">BE81*BF81</f>
        <v>25852.8301886793</v>
      </c>
      <c r="BE81" s="174">
        <f>SUMIFS('1-2 人员岗位信息'!O:O,'1-2 人员岗位信息'!$C:$C,"专业外包",'1-2 人员岗位信息'!$B:$B,$D81)</f>
        <v>6</v>
      </c>
      <c r="BF81" s="297">
        <f>AE81</f>
        <v>4308.80503144654</v>
      </c>
      <c r="BG81" s="174">
        <f t="shared" ref="BG81:BG90" si="164">BH81*BI81</f>
        <v>25852.8301886793</v>
      </c>
      <c r="BH81" s="174">
        <f>SUMIFS('1-2 人员岗位信息'!P:P,'1-2 人员岗位信息'!$C:$C,"专业外包",'1-2 人员岗位信息'!$B:$B,$D81)</f>
        <v>6</v>
      </c>
      <c r="BI81" s="297">
        <f>AE81</f>
        <v>4308.80503144654</v>
      </c>
      <c r="BJ81" s="174">
        <f t="shared" ref="BJ81:BJ90" si="165">BK81*BL81</f>
        <v>25852.8301886793</v>
      </c>
      <c r="BK81" s="174">
        <f>SUMIFS('1-2 人员岗位信息'!Q:Q,'1-2 人员岗位信息'!$C:$C,"专业外包",'1-2 人员岗位信息'!$B:$B,$D81)</f>
        <v>6</v>
      </c>
      <c r="BL81" s="297">
        <f>AE81</f>
        <v>4308.80503144654</v>
      </c>
      <c r="BM81" s="310"/>
      <c r="BN81" s="314"/>
    </row>
    <row r="82" s="262" customFormat="1" ht="33.95" hidden="1" customHeight="1" outlineLevel="5" spans="2:66">
      <c r="B82" s="174" t="s">
        <v>798</v>
      </c>
      <c r="C82" s="282" t="s">
        <v>927</v>
      </c>
      <c r="D82" s="262" t="s">
        <v>887</v>
      </c>
      <c r="E82" s="174" t="s">
        <v>928</v>
      </c>
      <c r="F82" s="174"/>
      <c r="G82" s="174" t="s">
        <v>802</v>
      </c>
      <c r="H82" s="174">
        <f t="shared" si="150"/>
        <v>0</v>
      </c>
      <c r="I82" s="174" t="s">
        <v>803</v>
      </c>
      <c r="J82" s="174" t="e">
        <f t="shared" si="151"/>
        <v>#DIV/0!</v>
      </c>
      <c r="K82" s="174" t="s">
        <v>804</v>
      </c>
      <c r="L82" s="174" t="e">
        <f t="shared" si="152"/>
        <v>#DIV/0!</v>
      </c>
      <c r="M82" s="174" t="s">
        <v>805</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798</v>
      </c>
      <c r="C83" s="282" t="s">
        <v>929</v>
      </c>
      <c r="D83" s="262" t="s">
        <v>890</v>
      </c>
      <c r="E83" s="174" t="s">
        <v>891</v>
      </c>
      <c r="F83" s="174"/>
      <c r="G83" s="174" t="s">
        <v>802</v>
      </c>
      <c r="H83" s="174">
        <f t="shared" si="150"/>
        <v>0</v>
      </c>
      <c r="I83" s="174" t="s">
        <v>803</v>
      </c>
      <c r="J83" s="174" t="e">
        <f t="shared" si="151"/>
        <v>#DIV/0!</v>
      </c>
      <c r="K83" s="174" t="s">
        <v>804</v>
      </c>
      <c r="L83" s="174" t="e">
        <f t="shared" si="152"/>
        <v>#DIV/0!</v>
      </c>
      <c r="M83" s="174" t="s">
        <v>805</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798</v>
      </c>
      <c r="C84" s="282" t="s">
        <v>930</v>
      </c>
      <c r="D84" s="262" t="s">
        <v>893</v>
      </c>
      <c r="E84" s="174" t="s">
        <v>894</v>
      </c>
      <c r="F84" s="174"/>
      <c r="G84" s="174" t="s">
        <v>802</v>
      </c>
      <c r="H84" s="174">
        <f t="shared" si="150"/>
        <v>0</v>
      </c>
      <c r="I84" s="174" t="s">
        <v>803</v>
      </c>
      <c r="J84" s="174" t="e">
        <f t="shared" si="151"/>
        <v>#DIV/0!</v>
      </c>
      <c r="K84" s="174" t="s">
        <v>804</v>
      </c>
      <c r="L84" s="174" t="e">
        <f t="shared" si="152"/>
        <v>#DIV/0!</v>
      </c>
      <c r="M84" s="174" t="s">
        <v>805</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798</v>
      </c>
      <c r="C85" s="282" t="s">
        <v>931</v>
      </c>
      <c r="D85" s="262" t="s">
        <v>896</v>
      </c>
      <c r="E85" s="174" t="s">
        <v>897</v>
      </c>
      <c r="F85" s="174"/>
      <c r="G85" s="174" t="s">
        <v>802</v>
      </c>
      <c r="H85" s="174">
        <f t="shared" si="150"/>
        <v>0</v>
      </c>
      <c r="I85" s="174" t="s">
        <v>803</v>
      </c>
      <c r="J85" s="174" t="e">
        <f t="shared" si="151"/>
        <v>#DIV/0!</v>
      </c>
      <c r="K85" s="174" t="s">
        <v>804</v>
      </c>
      <c r="L85" s="174" t="e">
        <f t="shared" si="152"/>
        <v>#DIV/0!</v>
      </c>
      <c r="M85" s="174" t="s">
        <v>805</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798</v>
      </c>
      <c r="C86" s="282" t="s">
        <v>932</v>
      </c>
      <c r="D86" s="262" t="s">
        <v>899</v>
      </c>
      <c r="E86" s="174" t="s">
        <v>900</v>
      </c>
      <c r="F86" s="174"/>
      <c r="G86" s="174" t="s">
        <v>802</v>
      </c>
      <c r="H86" s="174">
        <f t="shared" si="150"/>
        <v>0</v>
      </c>
      <c r="I86" s="174" t="s">
        <v>803</v>
      </c>
      <c r="J86" s="174" t="e">
        <f t="shared" si="151"/>
        <v>#DIV/0!</v>
      </c>
      <c r="K86" s="174" t="s">
        <v>804</v>
      </c>
      <c r="L86" s="174" t="e">
        <f t="shared" si="152"/>
        <v>#DIV/0!</v>
      </c>
      <c r="M86" s="174" t="s">
        <v>805</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798</v>
      </c>
      <c r="C87" s="282" t="s">
        <v>933</v>
      </c>
      <c r="D87" s="262" t="s">
        <v>902</v>
      </c>
      <c r="E87" s="174" t="s">
        <v>903</v>
      </c>
      <c r="F87" s="174"/>
      <c r="G87" s="174" t="s">
        <v>802</v>
      </c>
      <c r="H87" s="174">
        <f t="shared" si="150"/>
        <v>0</v>
      </c>
      <c r="I87" s="174" t="s">
        <v>803</v>
      </c>
      <c r="J87" s="174" t="e">
        <f t="shared" si="151"/>
        <v>#DIV/0!</v>
      </c>
      <c r="K87" s="174" t="s">
        <v>804</v>
      </c>
      <c r="L87" s="174" t="e">
        <f t="shared" si="152"/>
        <v>#DIV/0!</v>
      </c>
      <c r="M87" s="174" t="s">
        <v>805</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798</v>
      </c>
      <c r="C88" s="282" t="s">
        <v>934</v>
      </c>
      <c r="D88" s="262" t="s">
        <v>905</v>
      </c>
      <c r="E88" s="174" t="s">
        <v>906</v>
      </c>
      <c r="F88" s="174"/>
      <c r="G88" s="174" t="s">
        <v>802</v>
      </c>
      <c r="H88" s="174">
        <f t="shared" si="150"/>
        <v>0</v>
      </c>
      <c r="I88" s="174" t="s">
        <v>803</v>
      </c>
      <c r="J88" s="174" t="e">
        <f t="shared" si="151"/>
        <v>#DIV/0!</v>
      </c>
      <c r="K88" s="174" t="s">
        <v>804</v>
      </c>
      <c r="L88" s="174" t="e">
        <f t="shared" si="152"/>
        <v>#DIV/0!</v>
      </c>
      <c r="M88" s="174" t="s">
        <v>805</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798</v>
      </c>
      <c r="C89" s="282" t="s">
        <v>935</v>
      </c>
      <c r="D89" s="262" t="s">
        <v>908</v>
      </c>
      <c r="E89" s="174" t="s">
        <v>909</v>
      </c>
      <c r="F89" s="174"/>
      <c r="G89" s="174" t="s">
        <v>802</v>
      </c>
      <c r="H89" s="174">
        <f t="shared" si="150"/>
        <v>0</v>
      </c>
      <c r="I89" s="174" t="s">
        <v>803</v>
      </c>
      <c r="J89" s="174" t="e">
        <f t="shared" si="151"/>
        <v>#DIV/0!</v>
      </c>
      <c r="K89" s="174" t="s">
        <v>804</v>
      </c>
      <c r="L89" s="174" t="e">
        <f t="shared" si="152"/>
        <v>#DIV/0!</v>
      </c>
      <c r="M89" s="174" t="s">
        <v>805</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798</v>
      </c>
      <c r="C90" s="282" t="s">
        <v>936</v>
      </c>
      <c r="D90" s="262" t="s">
        <v>911</v>
      </c>
      <c r="E90" s="174" t="s">
        <v>924</v>
      </c>
      <c r="F90" s="174"/>
      <c r="G90" s="174" t="s">
        <v>802</v>
      </c>
      <c r="H90" s="174">
        <f t="shared" si="150"/>
        <v>0</v>
      </c>
      <c r="I90" s="174" t="s">
        <v>803</v>
      </c>
      <c r="J90" s="174" t="e">
        <f t="shared" si="151"/>
        <v>#DIV/0!</v>
      </c>
      <c r="K90" s="174" t="s">
        <v>804</v>
      </c>
      <c r="L90" s="174" t="e">
        <f t="shared" si="152"/>
        <v>#DIV/0!</v>
      </c>
      <c r="M90" s="174" t="s">
        <v>805</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793</v>
      </c>
      <c r="C91" s="119" t="s">
        <v>937</v>
      </c>
      <c r="D91" s="117" t="s">
        <v>938</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798</v>
      </c>
      <c r="C92" s="282" t="s">
        <v>939</v>
      </c>
      <c r="D92" s="262" t="s">
        <v>940</v>
      </c>
      <c r="E92" s="174" t="s">
        <v>941</v>
      </c>
      <c r="F92" s="174"/>
      <c r="G92" s="174" t="s">
        <v>942</v>
      </c>
      <c r="H92" s="174">
        <f t="shared" ref="H92:H110" si="168">AB92</f>
        <v>0</v>
      </c>
      <c r="I92" s="174" t="s">
        <v>803</v>
      </c>
      <c r="J92" s="174" t="e">
        <f t="shared" ref="J92:J110" si="169">SUM(AD92,AG92,AJ92,AM92,AP92,AS92,AV92,AY92,BB92,BE92,BH92,BK92)/N92</f>
        <v>#DIV/0!</v>
      </c>
      <c r="K92" s="174" t="s">
        <v>804</v>
      </c>
      <c r="L92" s="174" t="e">
        <f t="shared" ref="L92:L110" si="170">H92/N92/J92</f>
        <v>#DIV/0!</v>
      </c>
      <c r="M92" s="174" t="s">
        <v>805</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798</v>
      </c>
      <c r="C93" s="282" t="s">
        <v>943</v>
      </c>
      <c r="D93" s="262" t="s">
        <v>944</v>
      </c>
      <c r="E93" s="174" t="s">
        <v>941</v>
      </c>
      <c r="F93" s="174"/>
      <c r="G93" s="174" t="s">
        <v>942</v>
      </c>
      <c r="H93" s="174">
        <f t="shared" si="168"/>
        <v>0</v>
      </c>
      <c r="I93" s="174" t="s">
        <v>803</v>
      </c>
      <c r="J93" s="174" t="e">
        <f t="shared" si="169"/>
        <v>#DIV/0!</v>
      </c>
      <c r="K93" s="174" t="s">
        <v>804</v>
      </c>
      <c r="L93" s="174" t="e">
        <f t="shared" si="170"/>
        <v>#DIV/0!</v>
      </c>
      <c r="M93" s="174" t="s">
        <v>805</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798</v>
      </c>
      <c r="C94" s="282" t="s">
        <v>945</v>
      </c>
      <c r="D94" s="262" t="s">
        <v>946</v>
      </c>
      <c r="E94" s="174" t="s">
        <v>941</v>
      </c>
      <c r="F94" s="174"/>
      <c r="G94" s="174" t="s">
        <v>942</v>
      </c>
      <c r="H94" s="174">
        <f t="shared" si="168"/>
        <v>0</v>
      </c>
      <c r="I94" s="174" t="s">
        <v>803</v>
      </c>
      <c r="J94" s="174" t="e">
        <f t="shared" si="169"/>
        <v>#DIV/0!</v>
      </c>
      <c r="K94" s="174" t="s">
        <v>804</v>
      </c>
      <c r="L94" s="174" t="e">
        <f t="shared" si="170"/>
        <v>#DIV/0!</v>
      </c>
      <c r="M94" s="174" t="s">
        <v>805</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798</v>
      </c>
      <c r="C95" s="282" t="s">
        <v>947</v>
      </c>
      <c r="D95" s="262" t="s">
        <v>948</v>
      </c>
      <c r="E95" s="174" t="s">
        <v>941</v>
      </c>
      <c r="F95" s="174"/>
      <c r="G95" s="174" t="s">
        <v>942</v>
      </c>
      <c r="H95" s="174">
        <f t="shared" si="168"/>
        <v>0</v>
      </c>
      <c r="I95" s="174" t="s">
        <v>803</v>
      </c>
      <c r="J95" s="174" t="e">
        <f t="shared" si="169"/>
        <v>#DIV/0!</v>
      </c>
      <c r="K95" s="174" t="s">
        <v>804</v>
      </c>
      <c r="L95" s="174" t="e">
        <f t="shared" si="170"/>
        <v>#DIV/0!</v>
      </c>
      <c r="M95" s="174" t="s">
        <v>805</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798</v>
      </c>
      <c r="C96" s="282" t="s">
        <v>949</v>
      </c>
      <c r="D96" s="262" t="s">
        <v>950</v>
      </c>
      <c r="E96" s="174" t="s">
        <v>941</v>
      </c>
      <c r="F96" s="174"/>
      <c r="G96" s="174" t="s">
        <v>942</v>
      </c>
      <c r="H96" s="174">
        <f t="shared" si="168"/>
        <v>0</v>
      </c>
      <c r="I96" s="174" t="s">
        <v>803</v>
      </c>
      <c r="J96" s="174" t="e">
        <f t="shared" si="169"/>
        <v>#DIV/0!</v>
      </c>
      <c r="K96" s="174" t="s">
        <v>804</v>
      </c>
      <c r="L96" s="174" t="e">
        <f t="shared" si="170"/>
        <v>#DIV/0!</v>
      </c>
      <c r="M96" s="174" t="s">
        <v>805</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798</v>
      </c>
      <c r="C97" s="282" t="s">
        <v>951</v>
      </c>
      <c r="D97" s="262" t="s">
        <v>952</v>
      </c>
      <c r="E97" s="174" t="s">
        <v>953</v>
      </c>
      <c r="F97" s="174"/>
      <c r="G97" s="174" t="s">
        <v>942</v>
      </c>
      <c r="H97" s="174">
        <f t="shared" si="168"/>
        <v>0</v>
      </c>
      <c r="I97" s="174" t="s">
        <v>803</v>
      </c>
      <c r="J97" s="174" t="e">
        <f t="shared" si="169"/>
        <v>#DIV/0!</v>
      </c>
      <c r="K97" s="174" t="s">
        <v>804</v>
      </c>
      <c r="L97" s="174" t="e">
        <f t="shared" si="170"/>
        <v>#DIV/0!</v>
      </c>
      <c r="M97" s="174" t="s">
        <v>805</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798</v>
      </c>
      <c r="C98" s="282" t="s">
        <v>954</v>
      </c>
      <c r="D98" s="262" t="s">
        <v>955</v>
      </c>
      <c r="E98" s="174" t="s">
        <v>953</v>
      </c>
      <c r="F98" s="174"/>
      <c r="G98" s="174" t="s">
        <v>942</v>
      </c>
      <c r="H98" s="174">
        <f t="shared" si="168"/>
        <v>0</v>
      </c>
      <c r="I98" s="174" t="s">
        <v>803</v>
      </c>
      <c r="J98" s="174" t="e">
        <f t="shared" si="169"/>
        <v>#DIV/0!</v>
      </c>
      <c r="K98" s="174" t="s">
        <v>804</v>
      </c>
      <c r="L98" s="174" t="e">
        <f t="shared" si="170"/>
        <v>#DIV/0!</v>
      </c>
      <c r="M98" s="174" t="s">
        <v>805</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798</v>
      </c>
      <c r="C99" s="282" t="s">
        <v>956</v>
      </c>
      <c r="D99" s="262" t="s">
        <v>957</v>
      </c>
      <c r="E99" s="174" t="s">
        <v>958</v>
      </c>
      <c r="F99" s="174"/>
      <c r="G99" s="174" t="s">
        <v>942</v>
      </c>
      <c r="H99" s="174">
        <f t="shared" si="168"/>
        <v>0</v>
      </c>
      <c r="I99" s="174" t="s">
        <v>803</v>
      </c>
      <c r="J99" s="174" t="e">
        <f t="shared" si="169"/>
        <v>#DIV/0!</v>
      </c>
      <c r="K99" s="174" t="s">
        <v>804</v>
      </c>
      <c r="L99" s="174" t="e">
        <f t="shared" si="170"/>
        <v>#DIV/0!</v>
      </c>
      <c r="M99" s="174" t="s">
        <v>805</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798</v>
      </c>
      <c r="C100" s="282" t="s">
        <v>959</v>
      </c>
      <c r="D100" s="262" t="s">
        <v>960</v>
      </c>
      <c r="E100" s="174" t="s">
        <v>958</v>
      </c>
      <c r="F100" s="174"/>
      <c r="G100" s="174" t="s">
        <v>942</v>
      </c>
      <c r="H100" s="174">
        <f t="shared" si="168"/>
        <v>0</v>
      </c>
      <c r="I100" s="174" t="s">
        <v>803</v>
      </c>
      <c r="J100" s="174" t="e">
        <f t="shared" si="169"/>
        <v>#DIV/0!</v>
      </c>
      <c r="K100" s="174" t="s">
        <v>804</v>
      </c>
      <c r="L100" s="174" t="e">
        <f t="shared" si="170"/>
        <v>#DIV/0!</v>
      </c>
      <c r="M100" s="174" t="s">
        <v>805</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798</v>
      </c>
      <c r="C101" s="282" t="s">
        <v>961</v>
      </c>
      <c r="D101" s="262" t="s">
        <v>962</v>
      </c>
      <c r="E101" s="174" t="s">
        <v>958</v>
      </c>
      <c r="F101" s="174"/>
      <c r="G101" s="174" t="s">
        <v>942</v>
      </c>
      <c r="H101" s="174">
        <f t="shared" si="168"/>
        <v>0</v>
      </c>
      <c r="I101" s="174" t="s">
        <v>803</v>
      </c>
      <c r="J101" s="174" t="e">
        <f t="shared" si="169"/>
        <v>#DIV/0!</v>
      </c>
      <c r="K101" s="174" t="s">
        <v>804</v>
      </c>
      <c r="L101" s="174" t="e">
        <f t="shared" si="170"/>
        <v>#DIV/0!</v>
      </c>
      <c r="M101" s="174" t="s">
        <v>805</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798</v>
      </c>
      <c r="C102" s="282" t="s">
        <v>963</v>
      </c>
      <c r="D102" s="262" t="s">
        <v>964</v>
      </c>
      <c r="E102" s="174" t="s">
        <v>958</v>
      </c>
      <c r="F102" s="174"/>
      <c r="G102" s="174" t="s">
        <v>942</v>
      </c>
      <c r="H102" s="174">
        <f t="shared" si="168"/>
        <v>0</v>
      </c>
      <c r="I102" s="174" t="s">
        <v>803</v>
      </c>
      <c r="J102" s="174" t="e">
        <f t="shared" si="169"/>
        <v>#DIV/0!</v>
      </c>
      <c r="K102" s="174" t="s">
        <v>804</v>
      </c>
      <c r="L102" s="174" t="e">
        <f t="shared" si="170"/>
        <v>#DIV/0!</v>
      </c>
      <c r="M102" s="174" t="s">
        <v>805</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798</v>
      </c>
      <c r="C103" s="282" t="s">
        <v>965</v>
      </c>
      <c r="D103" s="262" t="s">
        <v>966</v>
      </c>
      <c r="E103" s="174" t="s">
        <v>958</v>
      </c>
      <c r="F103" s="174"/>
      <c r="G103" s="174" t="s">
        <v>942</v>
      </c>
      <c r="H103" s="174">
        <f t="shared" si="168"/>
        <v>0</v>
      </c>
      <c r="I103" s="174" t="s">
        <v>803</v>
      </c>
      <c r="J103" s="174" t="e">
        <f t="shared" si="169"/>
        <v>#DIV/0!</v>
      </c>
      <c r="K103" s="174" t="s">
        <v>804</v>
      </c>
      <c r="L103" s="174" t="e">
        <f t="shared" si="170"/>
        <v>#DIV/0!</v>
      </c>
      <c r="M103" s="174" t="s">
        <v>805</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798</v>
      </c>
      <c r="C104" s="282" t="s">
        <v>967</v>
      </c>
      <c r="D104" s="262" t="s">
        <v>968</v>
      </c>
      <c r="E104" s="174" t="s">
        <v>958</v>
      </c>
      <c r="F104" s="174"/>
      <c r="G104" s="174" t="s">
        <v>942</v>
      </c>
      <c r="H104" s="174">
        <f t="shared" si="168"/>
        <v>0</v>
      </c>
      <c r="I104" s="174" t="s">
        <v>803</v>
      </c>
      <c r="J104" s="174" t="e">
        <f t="shared" si="169"/>
        <v>#DIV/0!</v>
      </c>
      <c r="K104" s="174" t="s">
        <v>804</v>
      </c>
      <c r="L104" s="174" t="e">
        <f t="shared" si="170"/>
        <v>#DIV/0!</v>
      </c>
      <c r="M104" s="174" t="s">
        <v>805</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798</v>
      </c>
      <c r="C105" s="282" t="s">
        <v>969</v>
      </c>
      <c r="D105" s="262" t="s">
        <v>970</v>
      </c>
      <c r="E105" s="174" t="s">
        <v>958</v>
      </c>
      <c r="F105" s="174"/>
      <c r="G105" s="174" t="s">
        <v>942</v>
      </c>
      <c r="H105" s="174">
        <f t="shared" si="168"/>
        <v>0</v>
      </c>
      <c r="I105" s="174" t="s">
        <v>803</v>
      </c>
      <c r="J105" s="174" t="e">
        <f t="shared" si="169"/>
        <v>#DIV/0!</v>
      </c>
      <c r="K105" s="174" t="s">
        <v>804</v>
      </c>
      <c r="L105" s="174" t="e">
        <f t="shared" si="170"/>
        <v>#DIV/0!</v>
      </c>
      <c r="M105" s="174" t="s">
        <v>805</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798</v>
      </c>
      <c r="C106" s="282" t="s">
        <v>971</v>
      </c>
      <c r="D106" s="262" t="s">
        <v>972</v>
      </c>
      <c r="E106" s="174" t="s">
        <v>958</v>
      </c>
      <c r="F106" s="174"/>
      <c r="G106" s="174" t="s">
        <v>942</v>
      </c>
      <c r="H106" s="174">
        <f t="shared" si="168"/>
        <v>0</v>
      </c>
      <c r="I106" s="174" t="s">
        <v>803</v>
      </c>
      <c r="J106" s="174" t="e">
        <f t="shared" si="169"/>
        <v>#DIV/0!</v>
      </c>
      <c r="K106" s="174" t="s">
        <v>804</v>
      </c>
      <c r="L106" s="174" t="e">
        <f t="shared" si="170"/>
        <v>#DIV/0!</v>
      </c>
      <c r="M106" s="174" t="s">
        <v>805</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798</v>
      </c>
      <c r="C107" s="282" t="s">
        <v>973</v>
      </c>
      <c r="D107" s="262" t="s">
        <v>974</v>
      </c>
      <c r="E107" s="174" t="s">
        <v>958</v>
      </c>
      <c r="F107" s="174"/>
      <c r="G107" s="174" t="s">
        <v>942</v>
      </c>
      <c r="H107" s="174">
        <f t="shared" si="168"/>
        <v>0</v>
      </c>
      <c r="I107" s="174" t="s">
        <v>803</v>
      </c>
      <c r="J107" s="174" t="e">
        <f t="shared" si="169"/>
        <v>#DIV/0!</v>
      </c>
      <c r="K107" s="174" t="s">
        <v>804</v>
      </c>
      <c r="L107" s="174" t="e">
        <f t="shared" si="170"/>
        <v>#DIV/0!</v>
      </c>
      <c r="M107" s="174" t="s">
        <v>805</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798</v>
      </c>
      <c r="C108" s="282" t="s">
        <v>975</v>
      </c>
      <c r="D108" s="262" t="s">
        <v>976</v>
      </c>
      <c r="E108" s="174" t="s">
        <v>958</v>
      </c>
      <c r="F108" s="174"/>
      <c r="G108" s="174" t="s">
        <v>942</v>
      </c>
      <c r="H108" s="174">
        <f t="shared" si="168"/>
        <v>0</v>
      </c>
      <c r="I108" s="174" t="s">
        <v>803</v>
      </c>
      <c r="J108" s="174" t="e">
        <f t="shared" si="169"/>
        <v>#DIV/0!</v>
      </c>
      <c r="K108" s="174" t="s">
        <v>804</v>
      </c>
      <c r="L108" s="174" t="e">
        <f t="shared" si="170"/>
        <v>#DIV/0!</v>
      </c>
      <c r="M108" s="174" t="s">
        <v>805</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798</v>
      </c>
      <c r="C109" s="282" t="s">
        <v>977</v>
      </c>
      <c r="D109" s="262" t="s">
        <v>978</v>
      </c>
      <c r="E109" s="174" t="s">
        <v>958</v>
      </c>
      <c r="F109" s="174"/>
      <c r="G109" s="174" t="s">
        <v>942</v>
      </c>
      <c r="H109" s="174">
        <f t="shared" si="168"/>
        <v>0</v>
      </c>
      <c r="I109" s="174" t="s">
        <v>803</v>
      </c>
      <c r="J109" s="174" t="e">
        <f t="shared" si="169"/>
        <v>#DIV/0!</v>
      </c>
      <c r="K109" s="174" t="s">
        <v>804</v>
      </c>
      <c r="L109" s="174" t="e">
        <f t="shared" si="170"/>
        <v>#DIV/0!</v>
      </c>
      <c r="M109" s="174" t="s">
        <v>805</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798</v>
      </c>
      <c r="C110" s="282" t="s">
        <v>979</v>
      </c>
      <c r="D110" s="262" t="s">
        <v>980</v>
      </c>
      <c r="E110" s="174" t="s">
        <v>981</v>
      </c>
      <c r="F110" s="174"/>
      <c r="G110" s="174" t="s">
        <v>942</v>
      </c>
      <c r="H110" s="174">
        <f t="shared" si="168"/>
        <v>0</v>
      </c>
      <c r="I110" s="174" t="s">
        <v>803</v>
      </c>
      <c r="J110" s="174" t="e">
        <f t="shared" si="169"/>
        <v>#DIV/0!</v>
      </c>
      <c r="K110" s="174" t="s">
        <v>804</v>
      </c>
      <c r="L110" s="174" t="e">
        <f t="shared" si="170"/>
        <v>#DIV/0!</v>
      </c>
      <c r="M110" s="174" t="s">
        <v>805</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hidden="1" customHeight="1" outlineLevel="3" collapsed="1" spans="2:66">
      <c r="B111" s="114" t="s">
        <v>793</v>
      </c>
      <c r="C111" s="115" t="s">
        <v>982</v>
      </c>
      <c r="D111" s="48" t="s">
        <v>983</v>
      </c>
      <c r="E111" s="114"/>
      <c r="F111" s="114"/>
      <c r="G111" s="114"/>
      <c r="H111" s="114">
        <f>H112+H122+H132+H142</f>
        <v>85919.3</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85919.3</v>
      </c>
      <c r="AC111" s="114">
        <f t="shared" si="185"/>
        <v>7432.63</v>
      </c>
      <c r="AD111" s="114"/>
      <c r="AE111" s="114"/>
      <c r="AF111" s="114">
        <f t="shared" si="185"/>
        <v>7135.15</v>
      </c>
      <c r="AG111" s="114"/>
      <c r="AH111" s="114"/>
      <c r="AI111" s="114">
        <f>AI112+AI122+AI132+AI142</f>
        <v>7135.15</v>
      </c>
      <c r="AJ111" s="114"/>
      <c r="AK111" s="114"/>
      <c r="AL111" s="114">
        <f>AL112+AL122+AL132+AL142</f>
        <v>7135.15</v>
      </c>
      <c r="AM111" s="114"/>
      <c r="AN111" s="114"/>
      <c r="AO111" s="114">
        <f>AO112+AO122+AO132+AO142</f>
        <v>7135.15</v>
      </c>
      <c r="AP111" s="114"/>
      <c r="AQ111" s="114"/>
      <c r="AR111" s="114">
        <f>AR112+AR122+AR132+AR142</f>
        <v>7135.15</v>
      </c>
      <c r="AS111" s="114"/>
      <c r="AT111" s="114"/>
      <c r="AU111" s="114">
        <f>AU112+AU122+AU132+AU142</f>
        <v>7135.15</v>
      </c>
      <c r="AV111" s="114"/>
      <c r="AW111" s="114"/>
      <c r="AX111" s="114">
        <f>AX112+AX122+AX132+AX142</f>
        <v>7135.15</v>
      </c>
      <c r="AY111" s="114"/>
      <c r="AZ111" s="114"/>
      <c r="BA111" s="114">
        <f>BA112+BA122+BA132+BA142</f>
        <v>7135.15</v>
      </c>
      <c r="BB111" s="114"/>
      <c r="BC111" s="114"/>
      <c r="BD111" s="114">
        <f>BD112+BD122+BD132+BD142</f>
        <v>7135.15</v>
      </c>
      <c r="BE111" s="114"/>
      <c r="BF111" s="114"/>
      <c r="BG111" s="114">
        <f>BG112+BG122+BG132+BG142</f>
        <v>7135.15</v>
      </c>
      <c r="BH111" s="114"/>
      <c r="BI111" s="114"/>
      <c r="BJ111" s="114">
        <f>BJ112+BJ122+BJ132+BJ142</f>
        <v>7135.17</v>
      </c>
      <c r="BK111" s="114"/>
      <c r="BL111" s="304"/>
      <c r="BM111" s="310"/>
      <c r="BN111" s="312"/>
    </row>
    <row r="112" s="117" customFormat="1" ht="33.95" hidden="1" customHeight="1" outlineLevel="4" collapsed="1" spans="2:66">
      <c r="B112" s="118" t="s">
        <v>793</v>
      </c>
      <c r="C112" s="119" t="s">
        <v>118</v>
      </c>
      <c r="D112" s="117" t="s">
        <v>109</v>
      </c>
      <c r="E112" s="118"/>
      <c r="F112" s="118"/>
      <c r="G112" s="118"/>
      <c r="H112" s="118">
        <f>SUM(H113:H121)</f>
        <v>85919.3</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85919.3</v>
      </c>
      <c r="AC112" s="118">
        <f t="shared" si="186"/>
        <v>7432.63</v>
      </c>
      <c r="AD112" s="118"/>
      <c r="AE112" s="118"/>
      <c r="AF112" s="118">
        <f t="shared" si="186"/>
        <v>7135.15</v>
      </c>
      <c r="AG112" s="118"/>
      <c r="AH112" s="118"/>
      <c r="AI112" s="118">
        <f>SUM(AI113:AI121)</f>
        <v>7135.15</v>
      </c>
      <c r="AJ112" s="118"/>
      <c r="AK112" s="118"/>
      <c r="AL112" s="118">
        <f>SUM(AL113:AL121)</f>
        <v>7135.15</v>
      </c>
      <c r="AM112" s="118"/>
      <c r="AN112" s="118"/>
      <c r="AO112" s="118">
        <f>SUM(AO113:AO121)</f>
        <v>7135.15</v>
      </c>
      <c r="AP112" s="118"/>
      <c r="AQ112" s="118"/>
      <c r="AR112" s="118">
        <f>SUM(AR113:AR121)</f>
        <v>7135.15</v>
      </c>
      <c r="AS112" s="118"/>
      <c r="AT112" s="118"/>
      <c r="AU112" s="118">
        <f>SUM(AU113:AU121)</f>
        <v>7135.15</v>
      </c>
      <c r="AV112" s="118"/>
      <c r="AW112" s="118"/>
      <c r="AX112" s="118">
        <f>SUM(AX113:AX121)</f>
        <v>7135.15</v>
      </c>
      <c r="AY112" s="118"/>
      <c r="AZ112" s="118"/>
      <c r="BA112" s="118">
        <f>SUM(BA113:BA121)</f>
        <v>7135.15</v>
      </c>
      <c r="BB112" s="118"/>
      <c r="BC112" s="118"/>
      <c r="BD112" s="118">
        <f>SUM(BD113:BD121)</f>
        <v>7135.15</v>
      </c>
      <c r="BE112" s="118"/>
      <c r="BF112" s="118"/>
      <c r="BG112" s="118">
        <f>SUM(BG113:BG121)</f>
        <v>7135.15</v>
      </c>
      <c r="BH112" s="118"/>
      <c r="BI112" s="118"/>
      <c r="BJ112" s="118">
        <f>SUM(BJ113:BJ121)</f>
        <v>7135.17</v>
      </c>
      <c r="BK112" s="118"/>
      <c r="BL112" s="305"/>
      <c r="BM112" s="310"/>
      <c r="BN112" s="313"/>
    </row>
    <row r="113" s="262" customFormat="1" ht="33.95" hidden="1" customHeight="1" outlineLevel="5" spans="2:66">
      <c r="B113" s="174" t="s">
        <v>798</v>
      </c>
      <c r="C113" s="282" t="s">
        <v>984</v>
      </c>
      <c r="D113" s="262" t="s">
        <v>985</v>
      </c>
      <c r="E113" s="174" t="s">
        <v>986</v>
      </c>
      <c r="F113" s="174"/>
      <c r="G113" s="174" t="s">
        <v>802</v>
      </c>
      <c r="H113" s="174">
        <f t="shared" ref="H113:H121" si="187">AB113</f>
        <v>85919.3</v>
      </c>
      <c r="I113" s="174" t="s">
        <v>803</v>
      </c>
      <c r="J113" s="174">
        <f t="shared" ref="J113:J121" si="188">SUM(AD113,AG113,AJ113,AM113,AP113,AS113,AV113,AY113,BB113,BE113,BH113,BK113)/N113</f>
        <v>1</v>
      </c>
      <c r="K113" s="174" t="s">
        <v>804</v>
      </c>
      <c r="L113" s="174">
        <f t="shared" ref="L113:L121" si="189">H113/N113/J113</f>
        <v>7159.94166666667</v>
      </c>
      <c r="M113" s="174" t="s">
        <v>805</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85919.3</v>
      </c>
      <c r="AC113" s="174">
        <f t="shared" ref="AC113:AC121" si="192">AD113*AE113</f>
        <v>7432.63</v>
      </c>
      <c r="AD113" s="174">
        <f>SUMIFS('1-2 人员岗位信息'!F:F,'1-2 人员岗位信息'!$C:$C,"自有人员",'1-2 人员岗位信息'!$B:$B,$D113)</f>
        <v>1</v>
      </c>
      <c r="AE113" s="297">
        <f>IFERROR(自有人工预算!E25/AD113,0)</f>
        <v>7432.63</v>
      </c>
      <c r="AF113" s="174">
        <f t="shared" ref="AF113:AF121" si="193">AG113*AH113</f>
        <v>7135.15</v>
      </c>
      <c r="AG113" s="174">
        <f>SUMIFS('1-2 人员岗位信息'!G:G,'1-2 人员岗位信息'!$C:$C,"自有人员",'1-2 人员岗位信息'!$B:$B,$D113)</f>
        <v>1</v>
      </c>
      <c r="AH113" s="297">
        <f>IFERROR(自有人工预算!F25/AG113,0)</f>
        <v>7135.15</v>
      </c>
      <c r="AI113" s="174">
        <f t="shared" ref="AI113:AI121" si="194">AJ113*AK113</f>
        <v>7135.15</v>
      </c>
      <c r="AJ113" s="174">
        <f>SUMIFS('1-2 人员岗位信息'!H:H,'1-2 人员岗位信息'!$C:$C,"自有人员",'1-2 人员岗位信息'!$B:$B,$D113)</f>
        <v>1</v>
      </c>
      <c r="AK113" s="297">
        <f>IFERROR(自有人工预算!G25/AJ113,0)</f>
        <v>7135.15</v>
      </c>
      <c r="AL113" s="174">
        <f t="shared" ref="AL113:AL121" si="195">AM113*AN113</f>
        <v>7135.15</v>
      </c>
      <c r="AM113" s="174">
        <f>SUMIFS('1-2 人员岗位信息'!I:I,'1-2 人员岗位信息'!$C:$C,"自有人员",'1-2 人员岗位信息'!$B:$B,$D113)</f>
        <v>1</v>
      </c>
      <c r="AN113" s="297">
        <f>IFERROR(自有人工预算!H25/AM113,0)</f>
        <v>7135.15</v>
      </c>
      <c r="AO113" s="174">
        <f t="shared" ref="AO113:AO121" si="196">AP113*AQ113</f>
        <v>7135.15</v>
      </c>
      <c r="AP113" s="174">
        <f>SUMIFS('1-2 人员岗位信息'!J:J,'1-2 人员岗位信息'!$C:$C,"自有人员",'1-2 人员岗位信息'!$B:$B,$D113)</f>
        <v>1</v>
      </c>
      <c r="AQ113" s="297">
        <f>IFERROR(自有人工预算!I25/AP113,0)</f>
        <v>7135.15</v>
      </c>
      <c r="AR113" s="174">
        <f t="shared" ref="AR113:AR121" si="197">AS113*AT113</f>
        <v>7135.15</v>
      </c>
      <c r="AS113" s="174">
        <f>SUMIFS('1-2 人员岗位信息'!K:K,'1-2 人员岗位信息'!$C:$C,"自有人员",'1-2 人员岗位信息'!$B:$B,$D113)</f>
        <v>1</v>
      </c>
      <c r="AT113" s="297">
        <f>IFERROR(自有人工预算!J25/AS113,0)</f>
        <v>7135.15</v>
      </c>
      <c r="AU113" s="174">
        <f t="shared" ref="AU113:AU121" si="198">AV113*AW113</f>
        <v>7135.15</v>
      </c>
      <c r="AV113" s="174">
        <f>SUMIFS('1-2 人员岗位信息'!L:L,'1-2 人员岗位信息'!$C:$C,"自有人员",'1-2 人员岗位信息'!$B:$B,$D113)</f>
        <v>1</v>
      </c>
      <c r="AW113" s="297">
        <f>IFERROR(自有人工预算!K25/AV113,0)</f>
        <v>7135.15</v>
      </c>
      <c r="AX113" s="174">
        <f t="shared" ref="AX113:AX121" si="199">AY113*AZ113</f>
        <v>7135.15</v>
      </c>
      <c r="AY113" s="174">
        <f>SUMIFS('1-2 人员岗位信息'!M:M,'1-2 人员岗位信息'!$C:$C,"自有人员",'1-2 人员岗位信息'!$B:$B,$D113)</f>
        <v>1</v>
      </c>
      <c r="AZ113" s="297">
        <f>IFERROR(自有人工预算!L25/AY113,0)</f>
        <v>7135.15</v>
      </c>
      <c r="BA113" s="174">
        <f t="shared" ref="BA113:BA121" si="200">BB113*BC113</f>
        <v>7135.15</v>
      </c>
      <c r="BB113" s="174">
        <f>SUMIFS('1-2 人员岗位信息'!N:N,'1-2 人员岗位信息'!$C:$C,"自有人员",'1-2 人员岗位信息'!$B:$B,$D113)</f>
        <v>1</v>
      </c>
      <c r="BC113" s="297">
        <f>IFERROR(自有人工预算!M25/BB113,0)</f>
        <v>7135.15</v>
      </c>
      <c r="BD113" s="174">
        <f t="shared" ref="BD113:BD121" si="201">BE113*BF113</f>
        <v>7135.15</v>
      </c>
      <c r="BE113" s="174">
        <f>SUMIFS('1-2 人员岗位信息'!O:O,'1-2 人员岗位信息'!$C:$C,"自有人员",'1-2 人员岗位信息'!$B:$B,$D113)</f>
        <v>1</v>
      </c>
      <c r="BF113" s="297">
        <f>IFERROR(自有人工预算!N25/BE113,0)</f>
        <v>7135.15</v>
      </c>
      <c r="BG113" s="174">
        <f t="shared" ref="BG113:BG121" si="202">BH113*BI113</f>
        <v>7135.15</v>
      </c>
      <c r="BH113" s="174">
        <f>SUMIFS('1-2 人员岗位信息'!P:P,'1-2 人员岗位信息'!$C:$C,"自有人员",'1-2 人员岗位信息'!$B:$B,$D113)</f>
        <v>1</v>
      </c>
      <c r="BI113" s="297">
        <f>IFERROR(自有人工预算!O25/BH113,0)</f>
        <v>7135.15</v>
      </c>
      <c r="BJ113" s="174">
        <f t="shared" ref="BJ113:BJ121" si="203">BK113*BL113</f>
        <v>7135.17</v>
      </c>
      <c r="BK113" s="174">
        <f>SUMIFS('1-2 人员岗位信息'!Q:Q,'1-2 人员岗位信息'!$C:$C,"自有人员",'1-2 人员岗位信息'!$B:$B,$D113)</f>
        <v>1</v>
      </c>
      <c r="BL113" s="297">
        <f>IFERROR(自有人工预算!P25/BK113,0)</f>
        <v>7135.17</v>
      </c>
      <c r="BM113" s="310"/>
      <c r="BN113" s="314"/>
    </row>
    <row r="114" s="262" customFormat="1" ht="33.95" hidden="1" customHeight="1" outlineLevel="5" spans="2:66">
      <c r="B114" s="174" t="s">
        <v>798</v>
      </c>
      <c r="C114" s="282" t="s">
        <v>987</v>
      </c>
      <c r="D114" s="262" t="s">
        <v>988</v>
      </c>
      <c r="E114" s="174" t="s">
        <v>989</v>
      </c>
      <c r="F114" s="174"/>
      <c r="G114" s="174" t="s">
        <v>802</v>
      </c>
      <c r="H114" s="174">
        <f t="shared" si="187"/>
        <v>0</v>
      </c>
      <c r="I114" s="174" t="s">
        <v>803</v>
      </c>
      <c r="J114" s="174" t="e">
        <f t="shared" si="188"/>
        <v>#DIV/0!</v>
      </c>
      <c r="K114" s="174" t="s">
        <v>804</v>
      </c>
      <c r="L114" s="174" t="e">
        <f t="shared" si="189"/>
        <v>#DIV/0!</v>
      </c>
      <c r="M114" s="174" t="s">
        <v>805</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798</v>
      </c>
      <c r="C115" s="282" t="s">
        <v>990</v>
      </c>
      <c r="D115" s="262" t="s">
        <v>991</v>
      </c>
      <c r="E115" s="174" t="s">
        <v>992</v>
      </c>
      <c r="F115" s="174"/>
      <c r="G115" s="174" t="s">
        <v>802</v>
      </c>
      <c r="H115" s="174">
        <f t="shared" si="187"/>
        <v>0</v>
      </c>
      <c r="I115" s="174" t="s">
        <v>803</v>
      </c>
      <c r="J115" s="174" t="e">
        <f t="shared" si="188"/>
        <v>#DIV/0!</v>
      </c>
      <c r="K115" s="174" t="s">
        <v>804</v>
      </c>
      <c r="L115" s="174" t="e">
        <f t="shared" si="189"/>
        <v>#DIV/0!</v>
      </c>
      <c r="M115" s="174" t="s">
        <v>805</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798</v>
      </c>
      <c r="C116" s="282" t="s">
        <v>993</v>
      </c>
      <c r="D116" s="262" t="s">
        <v>994</v>
      </c>
      <c r="E116" s="174" t="s">
        <v>995</v>
      </c>
      <c r="F116" s="174"/>
      <c r="G116" s="174" t="s">
        <v>802</v>
      </c>
      <c r="H116" s="174">
        <f t="shared" si="187"/>
        <v>0</v>
      </c>
      <c r="I116" s="174" t="s">
        <v>803</v>
      </c>
      <c r="J116" s="174" t="e">
        <f t="shared" si="188"/>
        <v>#DIV/0!</v>
      </c>
      <c r="K116" s="174" t="s">
        <v>804</v>
      </c>
      <c r="L116" s="174" t="e">
        <f t="shared" si="189"/>
        <v>#DIV/0!</v>
      </c>
      <c r="M116" s="174" t="s">
        <v>805</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798</v>
      </c>
      <c r="C117" s="282" t="s">
        <v>996</v>
      </c>
      <c r="D117" s="262" t="s">
        <v>997</v>
      </c>
      <c r="E117" s="174" t="s">
        <v>995</v>
      </c>
      <c r="F117" s="174"/>
      <c r="G117" s="174" t="s">
        <v>802</v>
      </c>
      <c r="H117" s="174">
        <f t="shared" si="187"/>
        <v>0</v>
      </c>
      <c r="I117" s="174" t="s">
        <v>803</v>
      </c>
      <c r="J117" s="174" t="e">
        <f t="shared" si="188"/>
        <v>#DIV/0!</v>
      </c>
      <c r="K117" s="174" t="s">
        <v>804</v>
      </c>
      <c r="L117" s="174" t="e">
        <f t="shared" si="189"/>
        <v>#DIV/0!</v>
      </c>
      <c r="M117" s="174" t="s">
        <v>805</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798</v>
      </c>
      <c r="C118" s="282" t="s">
        <v>998</v>
      </c>
      <c r="D118" s="262" t="s">
        <v>999</v>
      </c>
      <c r="E118" s="174" t="s">
        <v>995</v>
      </c>
      <c r="F118" s="174"/>
      <c r="G118" s="174" t="s">
        <v>802</v>
      </c>
      <c r="H118" s="174">
        <f t="shared" si="187"/>
        <v>0</v>
      </c>
      <c r="I118" s="174" t="s">
        <v>803</v>
      </c>
      <c r="J118" s="174" t="e">
        <f t="shared" si="188"/>
        <v>#DIV/0!</v>
      </c>
      <c r="K118" s="174" t="s">
        <v>804</v>
      </c>
      <c r="L118" s="174" t="e">
        <f t="shared" si="189"/>
        <v>#DIV/0!</v>
      </c>
      <c r="M118" s="174" t="s">
        <v>805</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798</v>
      </c>
      <c r="C119" s="282" t="s">
        <v>1000</v>
      </c>
      <c r="D119" s="262" t="s">
        <v>1001</v>
      </c>
      <c r="E119" s="174" t="s">
        <v>995</v>
      </c>
      <c r="F119" s="174"/>
      <c r="G119" s="174" t="s">
        <v>802</v>
      </c>
      <c r="H119" s="174">
        <f t="shared" si="187"/>
        <v>0</v>
      </c>
      <c r="I119" s="174" t="s">
        <v>803</v>
      </c>
      <c r="J119" s="174" t="e">
        <f t="shared" si="188"/>
        <v>#DIV/0!</v>
      </c>
      <c r="K119" s="174" t="s">
        <v>804</v>
      </c>
      <c r="L119" s="174" t="e">
        <f t="shared" si="189"/>
        <v>#DIV/0!</v>
      </c>
      <c r="M119" s="174" t="s">
        <v>805</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798</v>
      </c>
      <c r="C120" s="282" t="s">
        <v>1002</v>
      </c>
      <c r="D120" s="262" t="s">
        <v>1003</v>
      </c>
      <c r="E120" s="174" t="s">
        <v>1004</v>
      </c>
      <c r="F120" s="174"/>
      <c r="G120" s="174" t="s">
        <v>802</v>
      </c>
      <c r="H120" s="174">
        <f t="shared" si="187"/>
        <v>0</v>
      </c>
      <c r="I120" s="174" t="s">
        <v>803</v>
      </c>
      <c r="J120" s="174" t="e">
        <f t="shared" si="188"/>
        <v>#DIV/0!</v>
      </c>
      <c r="K120" s="174" t="s">
        <v>804</v>
      </c>
      <c r="L120" s="174" t="e">
        <f t="shared" si="189"/>
        <v>#DIV/0!</v>
      </c>
      <c r="M120" s="174" t="s">
        <v>805</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798</v>
      </c>
      <c r="C121" s="282" t="s">
        <v>1005</v>
      </c>
      <c r="D121" s="262" t="s">
        <v>1006</v>
      </c>
      <c r="E121" s="174" t="s">
        <v>820</v>
      </c>
      <c r="F121" s="174"/>
      <c r="G121" s="174" t="s">
        <v>802</v>
      </c>
      <c r="H121" s="174">
        <f t="shared" si="187"/>
        <v>0</v>
      </c>
      <c r="I121" s="174" t="s">
        <v>803</v>
      </c>
      <c r="J121" s="174" t="e">
        <f t="shared" si="188"/>
        <v>#DIV/0!</v>
      </c>
      <c r="K121" s="174" t="s">
        <v>804</v>
      </c>
      <c r="L121" s="174" t="e">
        <f t="shared" si="189"/>
        <v>#DIV/0!</v>
      </c>
      <c r="M121" s="174" t="s">
        <v>805</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793</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798</v>
      </c>
      <c r="C123" s="282" t="s">
        <v>1007</v>
      </c>
      <c r="D123" s="262" t="s">
        <v>985</v>
      </c>
      <c r="E123" s="174" t="s">
        <v>1008</v>
      </c>
      <c r="F123" s="174"/>
      <c r="G123" s="174" t="s">
        <v>802</v>
      </c>
      <c r="H123" s="174">
        <f t="shared" ref="H123:H131" si="205">AB123</f>
        <v>0</v>
      </c>
      <c r="I123" s="174" t="s">
        <v>803</v>
      </c>
      <c r="J123" s="174" t="e">
        <f t="shared" ref="J123:J131" si="206">SUM(AD123,AG123,AJ123,AM123,AP123,AS123,AV123,AY123,BB123,BE123,BH123,BK123)/N123</f>
        <v>#DIV/0!</v>
      </c>
      <c r="K123" s="174" t="s">
        <v>804</v>
      </c>
      <c r="L123" s="174" t="e">
        <f t="shared" ref="L123:L131" si="207">H123/N123/J123</f>
        <v>#DIV/0!</v>
      </c>
      <c r="M123" s="174" t="s">
        <v>805</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798</v>
      </c>
      <c r="C124" s="282" t="s">
        <v>1009</v>
      </c>
      <c r="D124" s="262" t="s">
        <v>988</v>
      </c>
      <c r="E124" s="174" t="s">
        <v>1010</v>
      </c>
      <c r="F124" s="174"/>
      <c r="G124" s="174" t="s">
        <v>802</v>
      </c>
      <c r="H124" s="174">
        <f t="shared" si="205"/>
        <v>0</v>
      </c>
      <c r="I124" s="174" t="s">
        <v>803</v>
      </c>
      <c r="J124" s="174" t="e">
        <f t="shared" si="206"/>
        <v>#DIV/0!</v>
      </c>
      <c r="K124" s="174" t="s">
        <v>804</v>
      </c>
      <c r="L124" s="174" t="e">
        <f t="shared" si="207"/>
        <v>#DIV/0!</v>
      </c>
      <c r="M124" s="174" t="s">
        <v>805</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798</v>
      </c>
      <c r="C125" s="282" t="s">
        <v>1011</v>
      </c>
      <c r="D125" s="262" t="s">
        <v>991</v>
      </c>
      <c r="E125" s="174" t="s">
        <v>992</v>
      </c>
      <c r="F125" s="174"/>
      <c r="G125" s="174" t="s">
        <v>802</v>
      </c>
      <c r="H125" s="174">
        <f t="shared" si="205"/>
        <v>0</v>
      </c>
      <c r="I125" s="174" t="s">
        <v>803</v>
      </c>
      <c r="J125" s="174" t="e">
        <f t="shared" si="206"/>
        <v>#DIV/0!</v>
      </c>
      <c r="K125" s="174" t="s">
        <v>804</v>
      </c>
      <c r="L125" s="174" t="e">
        <f t="shared" si="207"/>
        <v>#DIV/0!</v>
      </c>
      <c r="M125" s="174" t="s">
        <v>805</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798</v>
      </c>
      <c r="C126" s="282" t="s">
        <v>1012</v>
      </c>
      <c r="D126" s="262" t="s">
        <v>994</v>
      </c>
      <c r="E126" s="174" t="s">
        <v>995</v>
      </c>
      <c r="F126" s="174"/>
      <c r="G126" s="174" t="s">
        <v>802</v>
      </c>
      <c r="H126" s="174">
        <f t="shared" si="205"/>
        <v>0</v>
      </c>
      <c r="I126" s="174" t="s">
        <v>803</v>
      </c>
      <c r="J126" s="174" t="e">
        <f t="shared" si="206"/>
        <v>#DIV/0!</v>
      </c>
      <c r="K126" s="174" t="s">
        <v>804</v>
      </c>
      <c r="L126" s="174" t="e">
        <f t="shared" si="207"/>
        <v>#DIV/0!</v>
      </c>
      <c r="M126" s="174" t="s">
        <v>805</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798</v>
      </c>
      <c r="C127" s="282" t="s">
        <v>1013</v>
      </c>
      <c r="D127" s="262" t="s">
        <v>997</v>
      </c>
      <c r="E127" s="174" t="s">
        <v>995</v>
      </c>
      <c r="F127" s="174"/>
      <c r="G127" s="174" t="s">
        <v>802</v>
      </c>
      <c r="H127" s="174">
        <f t="shared" si="205"/>
        <v>0</v>
      </c>
      <c r="I127" s="174" t="s">
        <v>803</v>
      </c>
      <c r="J127" s="174" t="e">
        <f t="shared" si="206"/>
        <v>#DIV/0!</v>
      </c>
      <c r="K127" s="174" t="s">
        <v>804</v>
      </c>
      <c r="L127" s="174" t="e">
        <f t="shared" si="207"/>
        <v>#DIV/0!</v>
      </c>
      <c r="M127" s="174" t="s">
        <v>805</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798</v>
      </c>
      <c r="C128" s="282" t="s">
        <v>1014</v>
      </c>
      <c r="D128" s="262" t="s">
        <v>999</v>
      </c>
      <c r="E128" s="174" t="s">
        <v>995</v>
      </c>
      <c r="F128" s="174"/>
      <c r="G128" s="174" t="s">
        <v>802</v>
      </c>
      <c r="H128" s="174">
        <f t="shared" si="205"/>
        <v>0</v>
      </c>
      <c r="I128" s="174" t="s">
        <v>803</v>
      </c>
      <c r="J128" s="174" t="e">
        <f t="shared" si="206"/>
        <v>#DIV/0!</v>
      </c>
      <c r="K128" s="174" t="s">
        <v>804</v>
      </c>
      <c r="L128" s="174" t="e">
        <f t="shared" si="207"/>
        <v>#DIV/0!</v>
      </c>
      <c r="M128" s="174" t="s">
        <v>805</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798</v>
      </c>
      <c r="C129" s="282" t="s">
        <v>1015</v>
      </c>
      <c r="D129" s="262" t="s">
        <v>1001</v>
      </c>
      <c r="E129" s="174" t="s">
        <v>995</v>
      </c>
      <c r="F129" s="174"/>
      <c r="G129" s="174" t="s">
        <v>802</v>
      </c>
      <c r="H129" s="174">
        <f t="shared" si="205"/>
        <v>0</v>
      </c>
      <c r="I129" s="174" t="s">
        <v>803</v>
      </c>
      <c r="J129" s="174" t="e">
        <f t="shared" si="206"/>
        <v>#DIV/0!</v>
      </c>
      <c r="K129" s="174" t="s">
        <v>804</v>
      </c>
      <c r="L129" s="174" t="e">
        <f t="shared" si="207"/>
        <v>#DIV/0!</v>
      </c>
      <c r="M129" s="174" t="s">
        <v>805</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798</v>
      </c>
      <c r="C130" s="282" t="s">
        <v>1016</v>
      </c>
      <c r="D130" s="262" t="s">
        <v>1003</v>
      </c>
      <c r="E130" s="174" t="s">
        <v>1004</v>
      </c>
      <c r="F130" s="174"/>
      <c r="G130" s="174" t="s">
        <v>802</v>
      </c>
      <c r="H130" s="174">
        <f t="shared" si="205"/>
        <v>0</v>
      </c>
      <c r="I130" s="174" t="s">
        <v>803</v>
      </c>
      <c r="J130" s="174" t="e">
        <f t="shared" si="206"/>
        <v>#DIV/0!</v>
      </c>
      <c r="K130" s="174" t="s">
        <v>804</v>
      </c>
      <c r="L130" s="174" t="e">
        <f t="shared" si="207"/>
        <v>#DIV/0!</v>
      </c>
      <c r="M130" s="174" t="s">
        <v>805</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798</v>
      </c>
      <c r="C131" s="282" t="s">
        <v>1017</v>
      </c>
      <c r="D131" s="262" t="s">
        <v>1006</v>
      </c>
      <c r="E131" s="174" t="s">
        <v>820</v>
      </c>
      <c r="F131" s="174"/>
      <c r="G131" s="174" t="s">
        <v>802</v>
      </c>
      <c r="H131" s="174">
        <f t="shared" si="205"/>
        <v>0</v>
      </c>
      <c r="I131" s="174" t="s">
        <v>803</v>
      </c>
      <c r="J131" s="174" t="e">
        <f t="shared" si="206"/>
        <v>#DIV/0!</v>
      </c>
      <c r="K131" s="174" t="s">
        <v>804</v>
      </c>
      <c r="L131" s="174" t="e">
        <f t="shared" si="207"/>
        <v>#DIV/0!</v>
      </c>
      <c r="M131" s="174" t="s">
        <v>805</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793</v>
      </c>
      <c r="C132" s="119" t="s">
        <v>1018</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798</v>
      </c>
      <c r="C133" s="282" t="s">
        <v>1019</v>
      </c>
      <c r="D133" s="262" t="s">
        <v>985</v>
      </c>
      <c r="E133" s="174" t="s">
        <v>1020</v>
      </c>
      <c r="F133" s="174"/>
      <c r="G133" s="174" t="s">
        <v>802</v>
      </c>
      <c r="H133" s="174">
        <f t="shared" ref="H133:H142" si="223">AB133</f>
        <v>0</v>
      </c>
      <c r="I133" s="174" t="s">
        <v>803</v>
      </c>
      <c r="J133" s="174" t="e">
        <f t="shared" ref="J133:J142" si="224">SUM(AD133,AG133,AJ133,AM133,AP133,AS133,AV133,AY133,BB133,BE133,BH133,BK133)/N133</f>
        <v>#DIV/0!</v>
      </c>
      <c r="K133" s="174" t="s">
        <v>804</v>
      </c>
      <c r="L133" s="174" t="e">
        <f t="shared" ref="L133:L142" si="225">H133/N133/J133</f>
        <v>#DIV/0!</v>
      </c>
      <c r="M133" s="174" t="s">
        <v>805</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798</v>
      </c>
      <c r="C134" s="282" t="s">
        <v>1021</v>
      </c>
      <c r="D134" s="262" t="s">
        <v>988</v>
      </c>
      <c r="E134" s="174" t="s">
        <v>1022</v>
      </c>
      <c r="F134" s="174"/>
      <c r="G134" s="174" t="s">
        <v>802</v>
      </c>
      <c r="H134" s="174">
        <f t="shared" si="223"/>
        <v>0</v>
      </c>
      <c r="I134" s="174" t="s">
        <v>803</v>
      </c>
      <c r="J134" s="174" t="e">
        <f t="shared" si="224"/>
        <v>#DIV/0!</v>
      </c>
      <c r="K134" s="174" t="s">
        <v>804</v>
      </c>
      <c r="L134" s="174" t="e">
        <f t="shared" si="225"/>
        <v>#DIV/0!</v>
      </c>
      <c r="M134" s="174" t="s">
        <v>805</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798</v>
      </c>
      <c r="C135" s="282" t="s">
        <v>1023</v>
      </c>
      <c r="D135" s="262" t="s">
        <v>991</v>
      </c>
      <c r="E135" s="174" t="s">
        <v>992</v>
      </c>
      <c r="F135" s="174"/>
      <c r="G135" s="174" t="s">
        <v>802</v>
      </c>
      <c r="H135" s="174">
        <f t="shared" si="223"/>
        <v>0</v>
      </c>
      <c r="I135" s="174" t="s">
        <v>803</v>
      </c>
      <c r="J135" s="174" t="e">
        <f t="shared" si="224"/>
        <v>#DIV/0!</v>
      </c>
      <c r="K135" s="174" t="s">
        <v>804</v>
      </c>
      <c r="L135" s="174" t="e">
        <f t="shared" si="225"/>
        <v>#DIV/0!</v>
      </c>
      <c r="M135" s="174" t="s">
        <v>805</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798</v>
      </c>
      <c r="C136" s="282" t="s">
        <v>1024</v>
      </c>
      <c r="D136" s="262" t="s">
        <v>994</v>
      </c>
      <c r="E136" s="174" t="s">
        <v>995</v>
      </c>
      <c r="F136" s="174"/>
      <c r="G136" s="174" t="s">
        <v>802</v>
      </c>
      <c r="H136" s="174">
        <f t="shared" si="223"/>
        <v>0</v>
      </c>
      <c r="I136" s="174" t="s">
        <v>803</v>
      </c>
      <c r="J136" s="174" t="e">
        <f t="shared" si="224"/>
        <v>#DIV/0!</v>
      </c>
      <c r="K136" s="174" t="s">
        <v>804</v>
      </c>
      <c r="L136" s="174" t="e">
        <f t="shared" si="225"/>
        <v>#DIV/0!</v>
      </c>
      <c r="M136" s="174" t="s">
        <v>805</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798</v>
      </c>
      <c r="C137" s="282" t="s">
        <v>1025</v>
      </c>
      <c r="D137" s="262" t="s">
        <v>997</v>
      </c>
      <c r="E137" s="174" t="s">
        <v>995</v>
      </c>
      <c r="F137" s="174"/>
      <c r="G137" s="174" t="s">
        <v>802</v>
      </c>
      <c r="H137" s="174">
        <f t="shared" si="223"/>
        <v>0</v>
      </c>
      <c r="I137" s="174" t="s">
        <v>803</v>
      </c>
      <c r="J137" s="174" t="e">
        <f t="shared" si="224"/>
        <v>#DIV/0!</v>
      </c>
      <c r="K137" s="174" t="s">
        <v>804</v>
      </c>
      <c r="L137" s="174" t="e">
        <f t="shared" si="225"/>
        <v>#DIV/0!</v>
      </c>
      <c r="M137" s="174" t="s">
        <v>805</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798</v>
      </c>
      <c r="C138" s="282" t="s">
        <v>1026</v>
      </c>
      <c r="D138" s="262" t="s">
        <v>999</v>
      </c>
      <c r="E138" s="174" t="s">
        <v>995</v>
      </c>
      <c r="F138" s="174"/>
      <c r="G138" s="174" t="s">
        <v>802</v>
      </c>
      <c r="H138" s="174">
        <f t="shared" si="223"/>
        <v>0</v>
      </c>
      <c r="I138" s="174" t="s">
        <v>803</v>
      </c>
      <c r="J138" s="174" t="e">
        <f t="shared" si="224"/>
        <v>#DIV/0!</v>
      </c>
      <c r="K138" s="174" t="s">
        <v>804</v>
      </c>
      <c r="L138" s="174" t="e">
        <f t="shared" si="225"/>
        <v>#DIV/0!</v>
      </c>
      <c r="M138" s="174" t="s">
        <v>805</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798</v>
      </c>
      <c r="C139" s="282" t="s">
        <v>1027</v>
      </c>
      <c r="D139" s="262" t="s">
        <v>1001</v>
      </c>
      <c r="E139" s="174" t="s">
        <v>995</v>
      </c>
      <c r="F139" s="174"/>
      <c r="G139" s="174" t="s">
        <v>802</v>
      </c>
      <c r="H139" s="174">
        <f t="shared" si="223"/>
        <v>0</v>
      </c>
      <c r="I139" s="174" t="s">
        <v>803</v>
      </c>
      <c r="J139" s="174" t="e">
        <f t="shared" si="224"/>
        <v>#DIV/0!</v>
      </c>
      <c r="K139" s="174" t="s">
        <v>804</v>
      </c>
      <c r="L139" s="174" t="e">
        <f t="shared" si="225"/>
        <v>#DIV/0!</v>
      </c>
      <c r="M139" s="174" t="s">
        <v>805</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798</v>
      </c>
      <c r="C140" s="282" t="s">
        <v>1028</v>
      </c>
      <c r="D140" s="262" t="s">
        <v>1003</v>
      </c>
      <c r="E140" s="174" t="s">
        <v>1004</v>
      </c>
      <c r="F140" s="174"/>
      <c r="G140" s="174" t="s">
        <v>802</v>
      </c>
      <c r="H140" s="174">
        <f t="shared" si="223"/>
        <v>0</v>
      </c>
      <c r="I140" s="174" t="s">
        <v>803</v>
      </c>
      <c r="J140" s="174" t="e">
        <f t="shared" si="224"/>
        <v>#DIV/0!</v>
      </c>
      <c r="K140" s="174" t="s">
        <v>804</v>
      </c>
      <c r="L140" s="174" t="e">
        <f t="shared" si="225"/>
        <v>#DIV/0!</v>
      </c>
      <c r="M140" s="174" t="s">
        <v>805</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798</v>
      </c>
      <c r="C141" s="282" t="s">
        <v>1029</v>
      </c>
      <c r="D141" s="262" t="s">
        <v>1006</v>
      </c>
      <c r="E141" s="174" t="s">
        <v>820</v>
      </c>
      <c r="F141" s="174"/>
      <c r="G141" s="174" t="s">
        <v>802</v>
      </c>
      <c r="H141" s="174">
        <f t="shared" si="223"/>
        <v>0</v>
      </c>
      <c r="I141" s="174" t="s">
        <v>803</v>
      </c>
      <c r="J141" s="174" t="e">
        <f t="shared" si="224"/>
        <v>#DIV/0!</v>
      </c>
      <c r="K141" s="174" t="s">
        <v>804</v>
      </c>
      <c r="L141" s="174" t="e">
        <f t="shared" si="225"/>
        <v>#DIV/0!</v>
      </c>
      <c r="M141" s="174" t="s">
        <v>805</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798</v>
      </c>
      <c r="C142" s="119" t="s">
        <v>1030</v>
      </c>
      <c r="D142" s="117" t="s">
        <v>25</v>
      </c>
      <c r="E142" s="118"/>
      <c r="F142" s="118"/>
      <c r="G142" s="118"/>
      <c r="H142" s="118">
        <f t="shared" si="223"/>
        <v>0</v>
      </c>
      <c r="I142" s="118" t="s">
        <v>1031</v>
      </c>
      <c r="J142" s="118">
        <f t="shared" si="224"/>
        <v>17604</v>
      </c>
      <c r="K142" s="118" t="s">
        <v>1032</v>
      </c>
      <c r="L142" s="118">
        <f t="shared" si="225"/>
        <v>0</v>
      </c>
      <c r="M142" s="118" t="s">
        <v>805</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17604</v>
      </c>
      <c r="AE142" s="297"/>
      <c r="AF142" s="118">
        <f t="shared" si="229"/>
        <v>0</v>
      </c>
      <c r="AG142" s="118">
        <f>VLOOKUP($I142,'1-1 项目基础信息'!$F:$S,4,FALSE)</f>
        <v>17604</v>
      </c>
      <c r="AH142" s="297"/>
      <c r="AI142" s="118">
        <f t="shared" si="230"/>
        <v>0</v>
      </c>
      <c r="AJ142" s="118">
        <f>VLOOKUP($I142,'1-1 项目基础信息'!$F:$S,5,FALSE)</f>
        <v>17604</v>
      </c>
      <c r="AK142" s="297"/>
      <c r="AL142" s="118">
        <f t="shared" si="231"/>
        <v>0</v>
      </c>
      <c r="AM142" s="118">
        <f>VLOOKUP($I142,'1-1 项目基础信息'!$F:$S,6,FALSE)</f>
        <v>17604</v>
      </c>
      <c r="AN142" s="297"/>
      <c r="AO142" s="118">
        <f t="shared" si="232"/>
        <v>0</v>
      </c>
      <c r="AP142" s="118">
        <f>VLOOKUP($I142,'1-1 项目基础信息'!$F:$S,7,FALSE)</f>
        <v>17604</v>
      </c>
      <c r="AQ142" s="297"/>
      <c r="AR142" s="118">
        <f t="shared" si="233"/>
        <v>0</v>
      </c>
      <c r="AS142" s="118">
        <f>VLOOKUP($I142,'1-1 项目基础信息'!$F:$S,8,FALSE)</f>
        <v>17604</v>
      </c>
      <c r="AT142" s="297"/>
      <c r="AU142" s="118">
        <f t="shared" si="234"/>
        <v>0</v>
      </c>
      <c r="AV142" s="118">
        <f>VLOOKUP($I142,'1-1 项目基础信息'!$F:$S,9,FALSE)</f>
        <v>17604</v>
      </c>
      <c r="AW142" s="297"/>
      <c r="AX142" s="118">
        <f t="shared" si="235"/>
        <v>0</v>
      </c>
      <c r="AY142" s="118">
        <f>VLOOKUP($I142,'1-1 项目基础信息'!$F:$S,10,FALSE)</f>
        <v>17604</v>
      </c>
      <c r="AZ142" s="297"/>
      <c r="BA142" s="118">
        <f t="shared" si="236"/>
        <v>0</v>
      </c>
      <c r="BB142" s="118">
        <f>VLOOKUP($I142,'1-1 项目基础信息'!$F:$S,11,FALSE)</f>
        <v>17604</v>
      </c>
      <c r="BC142" s="297"/>
      <c r="BD142" s="118">
        <f t="shared" si="237"/>
        <v>0</v>
      </c>
      <c r="BE142" s="118">
        <f>VLOOKUP($I142,'1-1 项目基础信息'!$F:$S,12,FALSE)</f>
        <v>17604</v>
      </c>
      <c r="BF142" s="297"/>
      <c r="BG142" s="118">
        <f t="shared" si="238"/>
        <v>0</v>
      </c>
      <c r="BH142" s="118">
        <f>VLOOKUP($I142,'1-1 项目基础信息'!$F:$S,13,FALSE)</f>
        <v>17604</v>
      </c>
      <c r="BI142" s="297"/>
      <c r="BJ142" s="118">
        <f t="shared" si="239"/>
        <v>0</v>
      </c>
      <c r="BK142" s="118">
        <f>VLOOKUP($I142,'1-1 项目基础信息'!$F:$S,14,FALSE)</f>
        <v>17604</v>
      </c>
      <c r="BL142" s="306"/>
      <c r="BM142" s="310"/>
      <c r="BN142" s="313"/>
    </row>
    <row r="143" s="48" customFormat="1" ht="33.95" hidden="1" customHeight="1" outlineLevel="3" collapsed="1" spans="2:66">
      <c r="B143" s="114" t="s">
        <v>793</v>
      </c>
      <c r="C143" s="115" t="s">
        <v>1033</v>
      </c>
      <c r="D143" s="48" t="s">
        <v>1034</v>
      </c>
      <c r="E143" s="114"/>
      <c r="F143" s="114"/>
      <c r="G143" s="114"/>
      <c r="H143" s="114">
        <f>H144+H149+H154</f>
        <v>126289.68</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126289.68</v>
      </c>
      <c r="AC143" s="114">
        <f t="shared" si="241"/>
        <v>10796.83</v>
      </c>
      <c r="AD143" s="114"/>
      <c r="AE143" s="114"/>
      <c r="AF143" s="114">
        <f t="shared" si="241"/>
        <v>10499.35</v>
      </c>
      <c r="AG143" s="114"/>
      <c r="AH143" s="114"/>
      <c r="AI143" s="114">
        <f>AI144+AI149+AI154</f>
        <v>10499.35</v>
      </c>
      <c r="AJ143" s="114"/>
      <c r="AK143" s="114"/>
      <c r="AL143" s="114">
        <f>AL144+AL149+AL154</f>
        <v>10499.35</v>
      </c>
      <c r="AM143" s="114"/>
      <c r="AN143" s="114"/>
      <c r="AO143" s="114">
        <f>AO144+AO149+AO154</f>
        <v>10499.35</v>
      </c>
      <c r="AP143" s="114"/>
      <c r="AQ143" s="114"/>
      <c r="AR143" s="114">
        <f>AR144+AR149+AR154</f>
        <v>10499.35</v>
      </c>
      <c r="AS143" s="114"/>
      <c r="AT143" s="114"/>
      <c r="AU143" s="114">
        <f>AU144+AU149+AU154</f>
        <v>10499.35</v>
      </c>
      <c r="AV143" s="114"/>
      <c r="AW143" s="114"/>
      <c r="AX143" s="114">
        <f>AX144+AX149+AX154</f>
        <v>10499.35</v>
      </c>
      <c r="AY143" s="114"/>
      <c r="AZ143" s="114"/>
      <c r="BA143" s="114">
        <f>BA144+BA149+BA154</f>
        <v>10499.35</v>
      </c>
      <c r="BB143" s="114"/>
      <c r="BC143" s="114"/>
      <c r="BD143" s="114">
        <f>BD144+BD149+BD154</f>
        <v>10499.35</v>
      </c>
      <c r="BE143" s="114"/>
      <c r="BF143" s="114"/>
      <c r="BG143" s="114">
        <f>BG144+BG149+BG154</f>
        <v>10499.35</v>
      </c>
      <c r="BH143" s="114"/>
      <c r="BI143" s="114"/>
      <c r="BJ143" s="114">
        <f>BJ144+BJ149+BJ154</f>
        <v>10499.35</v>
      </c>
      <c r="BK143" s="114"/>
      <c r="BL143" s="304"/>
      <c r="BM143" s="310"/>
      <c r="BN143" s="312"/>
    </row>
    <row r="144" s="117" customFormat="1" ht="33.95" hidden="1" customHeight="1" outlineLevel="4" collapsed="1" spans="2:66">
      <c r="B144" s="118" t="s">
        <v>793</v>
      </c>
      <c r="C144" s="119" t="s">
        <v>121</v>
      </c>
      <c r="D144" s="117" t="s">
        <v>109</v>
      </c>
      <c r="E144" s="118"/>
      <c r="F144" s="118"/>
      <c r="G144" s="118"/>
      <c r="H144" s="118">
        <f>SUM(H145:H148)</f>
        <v>126289.68</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126289.68</v>
      </c>
      <c r="AC144" s="118">
        <f t="shared" si="242"/>
        <v>10796.83</v>
      </c>
      <c r="AD144" s="118"/>
      <c r="AE144" s="118"/>
      <c r="AF144" s="118">
        <f t="shared" si="242"/>
        <v>10499.35</v>
      </c>
      <c r="AG144" s="118"/>
      <c r="AH144" s="118"/>
      <c r="AI144" s="118">
        <f>SUM(AI145:AI148)</f>
        <v>10499.35</v>
      </c>
      <c r="AJ144" s="118"/>
      <c r="AK144" s="118"/>
      <c r="AL144" s="118">
        <f>SUM(AL145:AL148)</f>
        <v>10499.35</v>
      </c>
      <c r="AM144" s="118"/>
      <c r="AN144" s="118"/>
      <c r="AO144" s="118">
        <f>SUM(AO145:AO148)</f>
        <v>10499.35</v>
      </c>
      <c r="AP144" s="118"/>
      <c r="AQ144" s="118"/>
      <c r="AR144" s="118">
        <f>SUM(AR145:AR148)</f>
        <v>10499.35</v>
      </c>
      <c r="AS144" s="118"/>
      <c r="AT144" s="118"/>
      <c r="AU144" s="118">
        <f>SUM(AU145:AU148)</f>
        <v>10499.35</v>
      </c>
      <c r="AV144" s="118"/>
      <c r="AW144" s="118"/>
      <c r="AX144" s="118">
        <f>SUM(AX145:AX148)</f>
        <v>10499.35</v>
      </c>
      <c r="AY144" s="118"/>
      <c r="AZ144" s="118"/>
      <c r="BA144" s="118">
        <f>SUM(BA145:BA148)</f>
        <v>10499.35</v>
      </c>
      <c r="BB144" s="118"/>
      <c r="BC144" s="118"/>
      <c r="BD144" s="118">
        <f>SUM(BD145:BD148)</f>
        <v>10499.35</v>
      </c>
      <c r="BE144" s="118"/>
      <c r="BF144" s="118"/>
      <c r="BG144" s="118">
        <f>SUM(BG145:BG148)</f>
        <v>10499.35</v>
      </c>
      <c r="BH144" s="118"/>
      <c r="BI144" s="118"/>
      <c r="BJ144" s="118">
        <f>SUM(BJ145:BJ148)</f>
        <v>10499.35</v>
      </c>
      <c r="BK144" s="118"/>
      <c r="BL144" s="305"/>
      <c r="BM144" s="310"/>
      <c r="BN144" s="313"/>
    </row>
    <row r="145" s="262" customFormat="1" ht="33.95" hidden="1" customHeight="1" outlineLevel="5" spans="2:66">
      <c r="B145" s="174" t="s">
        <v>798</v>
      </c>
      <c r="C145" s="282" t="s">
        <v>1035</v>
      </c>
      <c r="D145" s="262" t="s">
        <v>1036</v>
      </c>
      <c r="E145" s="174" t="s">
        <v>1037</v>
      </c>
      <c r="F145" s="174"/>
      <c r="G145" s="174" t="s">
        <v>802</v>
      </c>
      <c r="H145" s="174">
        <f t="shared" ref="H145:H148" si="243">AB145</f>
        <v>126289.68</v>
      </c>
      <c r="I145" s="174" t="s">
        <v>803</v>
      </c>
      <c r="J145" s="174">
        <f t="shared" ref="J145:J148" si="244">SUM(AD145,AG145,AJ145,AM145,AP145,AS145,AV145,AY145,BB145,BE145,BH145,BK145)/N145</f>
        <v>1</v>
      </c>
      <c r="K145" s="174" t="s">
        <v>804</v>
      </c>
      <c r="L145" s="174">
        <f t="shared" ref="L145:L148" si="245">H145/N145/J145</f>
        <v>10524.14</v>
      </c>
      <c r="M145" s="174" t="s">
        <v>805</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126289.68</v>
      </c>
      <c r="AC145" s="174">
        <f t="shared" ref="AC145:AC148" si="247">AD145*AE145</f>
        <v>10796.83</v>
      </c>
      <c r="AD145" s="174">
        <f>SUMIFS('1-2 人员岗位信息'!F:F,'1-2 人员岗位信息'!$C:$C,"自有人员",'1-2 人员岗位信息'!$B:$B,$D145)</f>
        <v>1</v>
      </c>
      <c r="AE145" s="297">
        <f>IFERROR(自有人工预算!E24/AD145,0)</f>
        <v>10796.83</v>
      </c>
      <c r="AF145" s="174">
        <f t="shared" ref="AF145:AF148" si="248">AG145*AH145</f>
        <v>10499.35</v>
      </c>
      <c r="AG145" s="174">
        <f>SUMIFS('1-2 人员岗位信息'!G:G,'1-2 人员岗位信息'!$C:$C,"自有人员",'1-2 人员岗位信息'!$B:$B,$D145)</f>
        <v>1</v>
      </c>
      <c r="AH145" s="297">
        <f>IFERROR(自有人工预算!F24/AG145,0)</f>
        <v>10499.35</v>
      </c>
      <c r="AI145" s="174">
        <f t="shared" ref="AI145:AI148" si="249">AJ145*AK145</f>
        <v>10499.35</v>
      </c>
      <c r="AJ145" s="174">
        <f>SUMIFS('1-2 人员岗位信息'!H:H,'1-2 人员岗位信息'!$C:$C,"自有人员",'1-2 人员岗位信息'!$B:$B,$D145)</f>
        <v>1</v>
      </c>
      <c r="AK145" s="297">
        <f>IFERROR(自有人工预算!G24/AJ145,0)</f>
        <v>10499.35</v>
      </c>
      <c r="AL145" s="174">
        <f t="shared" ref="AL145:AL148" si="250">AM145*AN145</f>
        <v>10499.35</v>
      </c>
      <c r="AM145" s="174">
        <f>SUMIFS('1-2 人员岗位信息'!I:I,'1-2 人员岗位信息'!$C:$C,"自有人员",'1-2 人员岗位信息'!$B:$B,$D145)</f>
        <v>1</v>
      </c>
      <c r="AN145" s="297">
        <f>IFERROR(自有人工预算!H24/AM145,0)</f>
        <v>10499.35</v>
      </c>
      <c r="AO145" s="174">
        <f t="shared" ref="AO145:AO148" si="251">AP145*AQ145</f>
        <v>10499.35</v>
      </c>
      <c r="AP145" s="174">
        <f>SUMIFS('1-2 人员岗位信息'!J:J,'1-2 人员岗位信息'!$C:$C,"自有人员",'1-2 人员岗位信息'!$B:$B,$D145)</f>
        <v>1</v>
      </c>
      <c r="AQ145" s="297">
        <f>IFERROR(自有人工预算!I24/AP145,0)</f>
        <v>10499.35</v>
      </c>
      <c r="AR145" s="174">
        <f t="shared" ref="AR145:AR148" si="252">AS145*AT145</f>
        <v>10499.35</v>
      </c>
      <c r="AS145" s="174">
        <f>SUMIFS('1-2 人员岗位信息'!K:K,'1-2 人员岗位信息'!$C:$C,"自有人员",'1-2 人员岗位信息'!$B:$B,$D145)</f>
        <v>1</v>
      </c>
      <c r="AT145" s="297">
        <f>IFERROR(自有人工预算!J24/AS145,0)</f>
        <v>10499.35</v>
      </c>
      <c r="AU145" s="174">
        <f t="shared" ref="AU145:AU148" si="253">AV145*AW145</f>
        <v>10499.35</v>
      </c>
      <c r="AV145" s="174">
        <f>SUMIFS('1-2 人员岗位信息'!L:L,'1-2 人员岗位信息'!$C:$C,"自有人员",'1-2 人员岗位信息'!$B:$B,$D145)</f>
        <v>1</v>
      </c>
      <c r="AW145" s="297">
        <f>IFERROR(自有人工预算!K24/AV145,0)</f>
        <v>10499.35</v>
      </c>
      <c r="AX145" s="174">
        <f t="shared" ref="AX145:AX148" si="254">AY145*AZ145</f>
        <v>10499.35</v>
      </c>
      <c r="AY145" s="174">
        <f>SUMIFS('1-2 人员岗位信息'!M:M,'1-2 人员岗位信息'!$C:$C,"自有人员",'1-2 人员岗位信息'!$B:$B,$D145)</f>
        <v>1</v>
      </c>
      <c r="AZ145" s="297">
        <f>IFERROR(自有人工预算!L24/AY145,0)</f>
        <v>10499.35</v>
      </c>
      <c r="BA145" s="174">
        <f t="shared" ref="BA145:BA148" si="255">BB145*BC145</f>
        <v>10499.35</v>
      </c>
      <c r="BB145" s="174">
        <f>SUMIFS('1-2 人员岗位信息'!N:N,'1-2 人员岗位信息'!$C:$C,"自有人员",'1-2 人员岗位信息'!$B:$B,$D145)</f>
        <v>1</v>
      </c>
      <c r="BC145" s="297">
        <f>IFERROR(自有人工预算!M24/BB145,0)</f>
        <v>10499.35</v>
      </c>
      <c r="BD145" s="174">
        <f t="shared" ref="BD145:BD148" si="256">BE145*BF145</f>
        <v>10499.35</v>
      </c>
      <c r="BE145" s="174">
        <f>SUMIFS('1-2 人员岗位信息'!O:O,'1-2 人员岗位信息'!$C:$C,"自有人员",'1-2 人员岗位信息'!$B:$B,$D145)</f>
        <v>1</v>
      </c>
      <c r="BF145" s="297">
        <f>IFERROR(自有人工预算!N24/BE145,0)</f>
        <v>10499.35</v>
      </c>
      <c r="BG145" s="174">
        <f t="shared" ref="BG145:BG148" si="257">BH145*BI145</f>
        <v>10499.35</v>
      </c>
      <c r="BH145" s="174">
        <f>SUMIFS('1-2 人员岗位信息'!P:P,'1-2 人员岗位信息'!$C:$C,"自有人员",'1-2 人员岗位信息'!$B:$B,$D145)</f>
        <v>1</v>
      </c>
      <c r="BI145" s="297">
        <f>IFERROR(自有人工预算!O24/BH145,0)</f>
        <v>10499.35</v>
      </c>
      <c r="BJ145" s="174">
        <f t="shared" ref="BJ145:BJ148" si="258">BK145*BL145</f>
        <v>10499.35</v>
      </c>
      <c r="BK145" s="174">
        <f>SUMIFS('1-2 人员岗位信息'!Q:Q,'1-2 人员岗位信息'!$C:$C,"自有人员",'1-2 人员岗位信息'!$B:$B,$D145)</f>
        <v>1</v>
      </c>
      <c r="BL145" s="297">
        <f>IFERROR(自有人工预算!P24/BK145,0)</f>
        <v>10499.35</v>
      </c>
      <c r="BM145" s="310"/>
      <c r="BN145" s="314"/>
    </row>
    <row r="146" s="262" customFormat="1" ht="33.95" hidden="1" customHeight="1" outlineLevel="5" spans="2:66">
      <c r="B146" s="174" t="s">
        <v>798</v>
      </c>
      <c r="C146" s="282" t="s">
        <v>1038</v>
      </c>
      <c r="D146" s="262" t="s">
        <v>1039</v>
      </c>
      <c r="E146" s="174" t="s">
        <v>1040</v>
      </c>
      <c r="F146" s="174"/>
      <c r="G146" s="174" t="s">
        <v>802</v>
      </c>
      <c r="H146" s="174">
        <f t="shared" si="243"/>
        <v>0</v>
      </c>
      <c r="I146" s="174" t="s">
        <v>803</v>
      </c>
      <c r="J146" s="174" t="e">
        <f t="shared" si="244"/>
        <v>#DIV/0!</v>
      </c>
      <c r="K146" s="174" t="s">
        <v>804</v>
      </c>
      <c r="L146" s="174" t="e">
        <f t="shared" si="245"/>
        <v>#DIV/0!</v>
      </c>
      <c r="M146" s="174" t="s">
        <v>805</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798</v>
      </c>
      <c r="C147" s="282" t="s">
        <v>1041</v>
      </c>
      <c r="D147" s="262" t="s">
        <v>1042</v>
      </c>
      <c r="E147" s="174" t="s">
        <v>1043</v>
      </c>
      <c r="F147" s="174"/>
      <c r="G147" s="174" t="s">
        <v>802</v>
      </c>
      <c r="H147" s="174">
        <f t="shared" si="243"/>
        <v>0</v>
      </c>
      <c r="I147" s="174" t="s">
        <v>803</v>
      </c>
      <c r="J147" s="174" t="e">
        <f t="shared" si="244"/>
        <v>#DIV/0!</v>
      </c>
      <c r="K147" s="174" t="s">
        <v>804</v>
      </c>
      <c r="L147" s="174" t="e">
        <f t="shared" si="245"/>
        <v>#DIV/0!</v>
      </c>
      <c r="M147" s="174" t="s">
        <v>805</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798</v>
      </c>
      <c r="C148" s="282" t="s">
        <v>1044</v>
      </c>
      <c r="D148" s="262" t="s">
        <v>1045</v>
      </c>
      <c r="E148" s="174" t="s">
        <v>1046</v>
      </c>
      <c r="F148" s="174"/>
      <c r="G148" s="174" t="s">
        <v>802</v>
      </c>
      <c r="H148" s="174">
        <f t="shared" si="243"/>
        <v>0</v>
      </c>
      <c r="I148" s="174" t="s">
        <v>803</v>
      </c>
      <c r="J148" s="174" t="e">
        <f t="shared" si="244"/>
        <v>#DIV/0!</v>
      </c>
      <c r="K148" s="174" t="s">
        <v>804</v>
      </c>
      <c r="L148" s="174" t="e">
        <f t="shared" si="245"/>
        <v>#DIV/0!</v>
      </c>
      <c r="M148" s="174" t="s">
        <v>805</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793</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798</v>
      </c>
      <c r="C150" s="282" t="s">
        <v>1047</v>
      </c>
      <c r="D150" s="262" t="s">
        <v>1036</v>
      </c>
      <c r="E150" s="174" t="s">
        <v>1048</v>
      </c>
      <c r="F150" s="174"/>
      <c r="G150" s="174" t="s">
        <v>802</v>
      </c>
      <c r="H150" s="174">
        <f t="shared" ref="H150:H153" si="260">AB150</f>
        <v>0</v>
      </c>
      <c r="I150" s="174" t="s">
        <v>803</v>
      </c>
      <c r="J150" s="174" t="e">
        <f t="shared" ref="J150:J153" si="261">SUM(AD150,AG150,AJ150,AM150,AP150,AS150,AV150,AY150,BB150,BE150,BH150,BK150)/N150</f>
        <v>#DIV/0!</v>
      </c>
      <c r="K150" s="174" t="s">
        <v>804</v>
      </c>
      <c r="L150" s="174" t="e">
        <f t="shared" ref="L150:L153" si="262">H150/N150/J150</f>
        <v>#DIV/0!</v>
      </c>
      <c r="M150" s="174" t="s">
        <v>805</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798</v>
      </c>
      <c r="C151" s="282" t="s">
        <v>1049</v>
      </c>
      <c r="D151" s="262" t="s">
        <v>1039</v>
      </c>
      <c r="E151" s="174" t="s">
        <v>1050</v>
      </c>
      <c r="F151" s="174"/>
      <c r="G151" s="174" t="s">
        <v>802</v>
      </c>
      <c r="H151" s="174">
        <f t="shared" si="260"/>
        <v>0</v>
      </c>
      <c r="I151" s="174" t="s">
        <v>803</v>
      </c>
      <c r="J151" s="174" t="e">
        <f t="shared" si="261"/>
        <v>#DIV/0!</v>
      </c>
      <c r="K151" s="174" t="s">
        <v>804</v>
      </c>
      <c r="L151" s="174" t="e">
        <f t="shared" si="262"/>
        <v>#DIV/0!</v>
      </c>
      <c r="M151" s="174" t="s">
        <v>805</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798</v>
      </c>
      <c r="C152" s="282" t="s">
        <v>1051</v>
      </c>
      <c r="D152" s="262" t="s">
        <v>1042</v>
      </c>
      <c r="E152" s="174" t="s">
        <v>1052</v>
      </c>
      <c r="F152" s="174"/>
      <c r="G152" s="174" t="s">
        <v>802</v>
      </c>
      <c r="H152" s="174">
        <f t="shared" si="260"/>
        <v>0</v>
      </c>
      <c r="I152" s="174" t="s">
        <v>803</v>
      </c>
      <c r="J152" s="174" t="e">
        <f t="shared" si="261"/>
        <v>#DIV/0!</v>
      </c>
      <c r="K152" s="174" t="s">
        <v>804</v>
      </c>
      <c r="L152" s="174" t="e">
        <f t="shared" si="262"/>
        <v>#DIV/0!</v>
      </c>
      <c r="M152" s="174" t="s">
        <v>805</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798</v>
      </c>
      <c r="C153" s="282" t="s">
        <v>1053</v>
      </c>
      <c r="D153" s="262" t="s">
        <v>1045</v>
      </c>
      <c r="E153" s="174" t="s">
        <v>1054</v>
      </c>
      <c r="F153" s="174"/>
      <c r="G153" s="174" t="s">
        <v>802</v>
      </c>
      <c r="H153" s="174">
        <f t="shared" si="260"/>
        <v>0</v>
      </c>
      <c r="I153" s="174" t="s">
        <v>803</v>
      </c>
      <c r="J153" s="174" t="e">
        <f t="shared" si="261"/>
        <v>#DIV/0!</v>
      </c>
      <c r="K153" s="174" t="s">
        <v>804</v>
      </c>
      <c r="L153" s="174" t="e">
        <f t="shared" si="262"/>
        <v>#DIV/0!</v>
      </c>
      <c r="M153" s="174" t="s">
        <v>805</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793</v>
      </c>
      <c r="C154" s="119" t="s">
        <v>1055</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798</v>
      </c>
      <c r="C155" s="282" t="s">
        <v>1056</v>
      </c>
      <c r="D155" s="262" t="s">
        <v>1057</v>
      </c>
      <c r="E155" s="174" t="s">
        <v>1058</v>
      </c>
      <c r="F155" s="174"/>
      <c r="G155" s="174" t="s">
        <v>802</v>
      </c>
      <c r="H155" s="174">
        <f t="shared" ref="H155:H158" si="278">AB155</f>
        <v>0</v>
      </c>
      <c r="I155" s="174" t="s">
        <v>803</v>
      </c>
      <c r="J155" s="174" t="e">
        <f t="shared" ref="J155:J158" si="279">SUM(AD155,AG155,AJ155,AM155,AP155,AS155,AV155,AY155,BB155,BE155,BH155,BK155)/N155</f>
        <v>#DIV/0!</v>
      </c>
      <c r="K155" s="174" t="s">
        <v>804</v>
      </c>
      <c r="L155" s="174" t="e">
        <f t="shared" ref="L155:L158" si="280">H155/N155/J155</f>
        <v>#DIV/0!</v>
      </c>
      <c r="M155" s="174" t="s">
        <v>805</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798</v>
      </c>
      <c r="C156" s="282" t="s">
        <v>1059</v>
      </c>
      <c r="D156" s="262" t="s">
        <v>1039</v>
      </c>
      <c r="E156" s="174" t="s">
        <v>1060</v>
      </c>
      <c r="F156" s="174"/>
      <c r="G156" s="174" t="s">
        <v>802</v>
      </c>
      <c r="H156" s="174">
        <f t="shared" si="278"/>
        <v>0</v>
      </c>
      <c r="I156" s="174" t="s">
        <v>803</v>
      </c>
      <c r="J156" s="174" t="e">
        <f t="shared" si="279"/>
        <v>#DIV/0!</v>
      </c>
      <c r="K156" s="174" t="s">
        <v>804</v>
      </c>
      <c r="L156" s="174" t="e">
        <f t="shared" si="280"/>
        <v>#DIV/0!</v>
      </c>
      <c r="M156" s="174" t="s">
        <v>805</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798</v>
      </c>
      <c r="C157" s="282" t="s">
        <v>1061</v>
      </c>
      <c r="D157" s="262" t="s">
        <v>1042</v>
      </c>
      <c r="E157" s="174" t="s">
        <v>1062</v>
      </c>
      <c r="F157" s="174"/>
      <c r="G157" s="174" t="s">
        <v>802</v>
      </c>
      <c r="H157" s="174">
        <f t="shared" si="278"/>
        <v>0</v>
      </c>
      <c r="I157" s="174" t="s">
        <v>803</v>
      </c>
      <c r="J157" s="174" t="e">
        <f t="shared" si="279"/>
        <v>#DIV/0!</v>
      </c>
      <c r="K157" s="174" t="s">
        <v>804</v>
      </c>
      <c r="L157" s="174" t="e">
        <f t="shared" si="280"/>
        <v>#DIV/0!</v>
      </c>
      <c r="M157" s="174" t="s">
        <v>805</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798</v>
      </c>
      <c r="C158" s="282" t="s">
        <v>1063</v>
      </c>
      <c r="D158" s="262" t="s">
        <v>1045</v>
      </c>
      <c r="E158" s="174" t="s">
        <v>1064</v>
      </c>
      <c r="F158" s="174"/>
      <c r="G158" s="174" t="s">
        <v>802</v>
      </c>
      <c r="H158" s="174">
        <f t="shared" si="278"/>
        <v>0</v>
      </c>
      <c r="I158" s="174" t="s">
        <v>803</v>
      </c>
      <c r="J158" s="174" t="e">
        <f t="shared" si="279"/>
        <v>#DIV/0!</v>
      </c>
      <c r="K158" s="174" t="s">
        <v>804</v>
      </c>
      <c r="L158" s="174" t="e">
        <f t="shared" si="280"/>
        <v>#DIV/0!</v>
      </c>
      <c r="M158" s="174" t="s">
        <v>805</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hidden="1" customHeight="1" outlineLevel="3" collapsed="1" spans="2:66">
      <c r="B159" s="114" t="s">
        <v>793</v>
      </c>
      <c r="C159" s="115" t="s">
        <v>1065</v>
      </c>
      <c r="D159" s="48" t="s">
        <v>1066</v>
      </c>
      <c r="E159" s="114"/>
      <c r="F159" s="114"/>
      <c r="G159" s="114"/>
      <c r="H159" s="114">
        <f>H160+H165+H170+H175</f>
        <v>54101.8867924528</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54101.8867924528</v>
      </c>
      <c r="AC159" s="114">
        <f t="shared" si="295"/>
        <v>4508.49056603773</v>
      </c>
      <c r="AD159" s="114"/>
      <c r="AE159" s="114"/>
      <c r="AF159" s="114">
        <f t="shared" si="295"/>
        <v>4508.49056603773</v>
      </c>
      <c r="AG159" s="114"/>
      <c r="AH159" s="114"/>
      <c r="AI159" s="114">
        <f>AI160+AI165+AI170+AI175</f>
        <v>4508.49056603773</v>
      </c>
      <c r="AJ159" s="114"/>
      <c r="AK159" s="114"/>
      <c r="AL159" s="114">
        <f>AL160+AL165+AL170+AL175</f>
        <v>4508.49056603773</v>
      </c>
      <c r="AM159" s="114"/>
      <c r="AN159" s="114"/>
      <c r="AO159" s="114">
        <f>AO160+AO165+AO170+AO175</f>
        <v>4508.49056603773</v>
      </c>
      <c r="AP159" s="114"/>
      <c r="AQ159" s="114"/>
      <c r="AR159" s="114">
        <f>AR160+AR165+AR170+AR175</f>
        <v>4508.49056603773</v>
      </c>
      <c r="AS159" s="114"/>
      <c r="AT159" s="114"/>
      <c r="AU159" s="114">
        <f>AU160+AU165+AU170+AU175</f>
        <v>4508.49056603773</v>
      </c>
      <c r="AV159" s="114"/>
      <c r="AW159" s="114"/>
      <c r="AX159" s="114">
        <f>AX160+AX165+AX170+AX175</f>
        <v>4508.49056603773</v>
      </c>
      <c r="AY159" s="114"/>
      <c r="AZ159" s="114"/>
      <c r="BA159" s="114">
        <f>BA160+BA165+BA170+BA175</f>
        <v>4508.49056603773</v>
      </c>
      <c r="BB159" s="114"/>
      <c r="BC159" s="114"/>
      <c r="BD159" s="114">
        <f>BD160+BD165+BD170+BD175</f>
        <v>4508.49056603773</v>
      </c>
      <c r="BE159" s="114"/>
      <c r="BF159" s="114"/>
      <c r="BG159" s="114">
        <f>BG160+BG165+BG170+BG175</f>
        <v>4508.49056603773</v>
      </c>
      <c r="BH159" s="114"/>
      <c r="BI159" s="114"/>
      <c r="BJ159" s="114">
        <f>BJ160+BJ165+BJ170+BJ175</f>
        <v>4508.49056603773</v>
      </c>
      <c r="BK159" s="114"/>
      <c r="BL159" s="304"/>
      <c r="BM159" s="310"/>
      <c r="BN159" s="312"/>
    </row>
    <row r="160" s="117" customFormat="1" ht="33.95" hidden="1" customHeight="1" outlineLevel="4" collapsed="1" spans="2:66">
      <c r="B160" s="118" t="s">
        <v>793</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798</v>
      </c>
      <c r="C161" s="282" t="s">
        <v>1067</v>
      </c>
      <c r="D161" s="262" t="s">
        <v>1068</v>
      </c>
      <c r="E161" s="174" t="s">
        <v>1069</v>
      </c>
      <c r="F161" s="174"/>
      <c r="G161" s="174" t="s">
        <v>802</v>
      </c>
      <c r="H161" s="174">
        <f t="shared" ref="H161:H164" si="297">AB161</f>
        <v>0</v>
      </c>
      <c r="I161" s="174" t="s">
        <v>803</v>
      </c>
      <c r="J161" s="174" t="e">
        <f t="shared" ref="J161:J164" si="298">SUM(AD161,AG161,AJ161,AM161,AP161,AS161,AV161,AY161,BB161,BE161,BH161,BK161)/N161</f>
        <v>#DIV/0!</v>
      </c>
      <c r="K161" s="174" t="s">
        <v>804</v>
      </c>
      <c r="L161" s="174" t="e">
        <f t="shared" ref="L161:L164" si="299">H161/N161/J161</f>
        <v>#DIV/0!</v>
      </c>
      <c r="M161" s="174" t="s">
        <v>805</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798</v>
      </c>
      <c r="C162" s="282" t="s">
        <v>1070</v>
      </c>
      <c r="D162" s="262" t="s">
        <v>1071</v>
      </c>
      <c r="E162" s="174" t="s">
        <v>1072</v>
      </c>
      <c r="F162" s="174"/>
      <c r="G162" s="174" t="s">
        <v>802</v>
      </c>
      <c r="H162" s="174">
        <f t="shared" si="297"/>
        <v>0</v>
      </c>
      <c r="I162" s="174" t="s">
        <v>803</v>
      </c>
      <c r="J162" s="174" t="e">
        <f t="shared" si="298"/>
        <v>#DIV/0!</v>
      </c>
      <c r="K162" s="174" t="s">
        <v>804</v>
      </c>
      <c r="L162" s="174" t="e">
        <f t="shared" si="299"/>
        <v>#DIV/0!</v>
      </c>
      <c r="M162" s="174" t="s">
        <v>805</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798</v>
      </c>
      <c r="C163" s="282" t="s">
        <v>1073</v>
      </c>
      <c r="D163" s="262" t="s">
        <v>1074</v>
      </c>
      <c r="E163" s="174" t="s">
        <v>1075</v>
      </c>
      <c r="F163" s="174"/>
      <c r="G163" s="174" t="s">
        <v>802</v>
      </c>
      <c r="H163" s="174">
        <f t="shared" si="297"/>
        <v>0</v>
      </c>
      <c r="I163" s="174" t="s">
        <v>803</v>
      </c>
      <c r="J163" s="174" t="e">
        <f t="shared" si="298"/>
        <v>#DIV/0!</v>
      </c>
      <c r="K163" s="174" t="s">
        <v>804</v>
      </c>
      <c r="L163" s="174" t="e">
        <f t="shared" si="299"/>
        <v>#DIV/0!</v>
      </c>
      <c r="M163" s="174" t="s">
        <v>805</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798</v>
      </c>
      <c r="C164" s="282" t="s">
        <v>1076</v>
      </c>
      <c r="D164" s="262" t="s">
        <v>1077</v>
      </c>
      <c r="E164" s="174" t="s">
        <v>1078</v>
      </c>
      <c r="F164" s="174"/>
      <c r="G164" s="174" t="s">
        <v>802</v>
      </c>
      <c r="H164" s="174">
        <f t="shared" si="297"/>
        <v>0</v>
      </c>
      <c r="I164" s="174" t="s">
        <v>803</v>
      </c>
      <c r="J164" s="174" t="e">
        <f t="shared" si="298"/>
        <v>#DIV/0!</v>
      </c>
      <c r="K164" s="174" t="s">
        <v>804</v>
      </c>
      <c r="L164" s="174" t="e">
        <f t="shared" si="299"/>
        <v>#DIV/0!</v>
      </c>
      <c r="M164" s="174" t="s">
        <v>805</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793</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798</v>
      </c>
      <c r="C166" s="282" t="s">
        <v>1079</v>
      </c>
      <c r="D166" s="262" t="s">
        <v>1068</v>
      </c>
      <c r="E166" s="174" t="s">
        <v>1080</v>
      </c>
      <c r="F166" s="174"/>
      <c r="G166" s="174" t="s">
        <v>802</v>
      </c>
      <c r="H166" s="174">
        <f t="shared" ref="H166:H169" si="315">AB166</f>
        <v>0</v>
      </c>
      <c r="I166" s="174" t="s">
        <v>803</v>
      </c>
      <c r="J166" s="174" t="e">
        <f t="shared" ref="J166:J169" si="316">SUM(AD166,AG166,AJ166,AM166,AP166,AS166,AV166,AY166,BB166,BE166,BH166,BK166)/N166</f>
        <v>#DIV/0!</v>
      </c>
      <c r="K166" s="174" t="s">
        <v>804</v>
      </c>
      <c r="L166" s="174" t="e">
        <f t="shared" ref="L166:L169" si="317">H166/N166/J166</f>
        <v>#DIV/0!</v>
      </c>
      <c r="M166" s="174" t="s">
        <v>805</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798</v>
      </c>
      <c r="C167" s="282" t="s">
        <v>1081</v>
      </c>
      <c r="D167" s="262" t="s">
        <v>1071</v>
      </c>
      <c r="E167" s="174" t="s">
        <v>1082</v>
      </c>
      <c r="F167" s="174"/>
      <c r="G167" s="174" t="s">
        <v>802</v>
      </c>
      <c r="H167" s="174">
        <f t="shared" si="315"/>
        <v>0</v>
      </c>
      <c r="I167" s="174" t="s">
        <v>803</v>
      </c>
      <c r="J167" s="174" t="e">
        <f t="shared" si="316"/>
        <v>#DIV/0!</v>
      </c>
      <c r="K167" s="174" t="s">
        <v>804</v>
      </c>
      <c r="L167" s="174" t="e">
        <f t="shared" si="317"/>
        <v>#DIV/0!</v>
      </c>
      <c r="M167" s="174" t="s">
        <v>805</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798</v>
      </c>
      <c r="C168" s="282" t="s">
        <v>1083</v>
      </c>
      <c r="D168" s="262" t="s">
        <v>1074</v>
      </c>
      <c r="E168" s="174" t="s">
        <v>1084</v>
      </c>
      <c r="F168" s="174"/>
      <c r="G168" s="174" t="s">
        <v>802</v>
      </c>
      <c r="H168" s="174">
        <f t="shared" si="315"/>
        <v>0</v>
      </c>
      <c r="I168" s="174" t="s">
        <v>803</v>
      </c>
      <c r="J168" s="174" t="e">
        <f t="shared" si="316"/>
        <v>#DIV/0!</v>
      </c>
      <c r="K168" s="174" t="s">
        <v>804</v>
      </c>
      <c r="L168" s="174" t="e">
        <f t="shared" si="317"/>
        <v>#DIV/0!</v>
      </c>
      <c r="M168" s="174" t="s">
        <v>805</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798</v>
      </c>
      <c r="C169" s="282" t="s">
        <v>1085</v>
      </c>
      <c r="D169" s="262" t="s">
        <v>1077</v>
      </c>
      <c r="E169" s="174" t="s">
        <v>1086</v>
      </c>
      <c r="F169" s="174"/>
      <c r="G169" s="174" t="s">
        <v>802</v>
      </c>
      <c r="H169" s="174">
        <f t="shared" si="315"/>
        <v>0</v>
      </c>
      <c r="I169" s="174" t="s">
        <v>803</v>
      </c>
      <c r="J169" s="174" t="e">
        <f t="shared" si="316"/>
        <v>#DIV/0!</v>
      </c>
      <c r="K169" s="174" t="s">
        <v>804</v>
      </c>
      <c r="L169" s="174" t="e">
        <f t="shared" si="317"/>
        <v>#DIV/0!</v>
      </c>
      <c r="M169" s="174" t="s">
        <v>805</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793</v>
      </c>
      <c r="C170" s="119" t="s">
        <v>22</v>
      </c>
      <c r="D170" s="117" t="s">
        <v>23</v>
      </c>
      <c r="E170" s="118"/>
      <c r="F170" s="118"/>
      <c r="G170" s="118"/>
      <c r="H170" s="118">
        <f>SUM(H171:H174)</f>
        <v>54101.8867924528</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54101.8867924528</v>
      </c>
      <c r="AC170" s="118">
        <f t="shared" si="332"/>
        <v>4508.49056603773</v>
      </c>
      <c r="AD170" s="118"/>
      <c r="AE170" s="118"/>
      <c r="AF170" s="118">
        <f t="shared" si="332"/>
        <v>4508.49056603773</v>
      </c>
      <c r="AG170" s="118"/>
      <c r="AH170" s="118"/>
      <c r="AI170" s="118">
        <f>SUM(AI171:AI174)</f>
        <v>4508.49056603773</v>
      </c>
      <c r="AJ170" s="118"/>
      <c r="AK170" s="118"/>
      <c r="AL170" s="118">
        <f>SUM(AL171:AL174)</f>
        <v>4508.49056603773</v>
      </c>
      <c r="AM170" s="118"/>
      <c r="AN170" s="118"/>
      <c r="AO170" s="118">
        <f>SUM(AO171:AO174)</f>
        <v>4508.49056603773</v>
      </c>
      <c r="AP170" s="118"/>
      <c r="AQ170" s="118"/>
      <c r="AR170" s="118">
        <f>SUM(AR171:AR174)</f>
        <v>4508.49056603773</v>
      </c>
      <c r="AS170" s="118"/>
      <c r="AT170" s="118"/>
      <c r="AU170" s="118">
        <f>SUM(AU171:AU174)</f>
        <v>4508.49056603773</v>
      </c>
      <c r="AV170" s="118"/>
      <c r="AW170" s="118"/>
      <c r="AX170" s="118">
        <f>SUM(AX171:AX174)</f>
        <v>4508.49056603773</v>
      </c>
      <c r="AY170" s="118"/>
      <c r="AZ170" s="118"/>
      <c r="BA170" s="118">
        <f>SUM(BA171:BA174)</f>
        <v>4508.49056603773</v>
      </c>
      <c r="BB170" s="118"/>
      <c r="BC170" s="118"/>
      <c r="BD170" s="118">
        <f>SUM(BD171:BD174)</f>
        <v>4508.49056603773</v>
      </c>
      <c r="BE170" s="118"/>
      <c r="BF170" s="118"/>
      <c r="BG170" s="118">
        <f>SUM(BG171:BG174)</f>
        <v>4508.49056603773</v>
      </c>
      <c r="BH170" s="118"/>
      <c r="BI170" s="118"/>
      <c r="BJ170" s="118">
        <f>SUM(BJ171:BJ174)</f>
        <v>4508.49056603773</v>
      </c>
      <c r="BK170" s="118"/>
      <c r="BL170" s="305"/>
      <c r="BM170" s="310"/>
      <c r="BN170" s="313"/>
    </row>
    <row r="171" s="262" customFormat="1" ht="33.95" hidden="1" customHeight="1" outlineLevel="5" spans="2:66">
      <c r="B171" s="174" t="s">
        <v>798</v>
      </c>
      <c r="C171" s="282" t="s">
        <v>1087</v>
      </c>
      <c r="D171" s="262" t="s">
        <v>1068</v>
      </c>
      <c r="E171" s="174" t="s">
        <v>1088</v>
      </c>
      <c r="F171" s="174"/>
      <c r="G171" s="174" t="s">
        <v>802</v>
      </c>
      <c r="H171" s="174">
        <f t="shared" ref="H171:H175" si="333">AB171</f>
        <v>54101.8867924528</v>
      </c>
      <c r="I171" s="174" t="s">
        <v>803</v>
      </c>
      <c r="J171" s="174">
        <f t="shared" ref="J171:J175" si="334">SUM(AD171,AG171,AJ171,AM171,AP171,AS171,AV171,AY171,BB171,BE171,BH171,BK171)/N171</f>
        <v>1</v>
      </c>
      <c r="K171" s="174" t="s">
        <v>804</v>
      </c>
      <c r="L171" s="174">
        <f t="shared" ref="L171:L175" si="335">H171/N171/J171</f>
        <v>4508.49056603773</v>
      </c>
      <c r="M171" s="174" t="s">
        <v>805</v>
      </c>
      <c r="N171" s="174">
        <f t="shared" ref="N171:N175" si="336">COUNTIF(AD171,"&gt;0")+COUNTIF(AG171,"&gt;0")+COUNTIF(AJ171,"&gt;0")+COUNTIF(AM171,"&gt;0")+COUNTIF(AP171,"&gt;0")+COUNTIF(AS171,"&gt;0")+COUNTIF(AV171,"&gt;0")+COUNTIF(AY171,"&gt;0")+COUNTIF(BB171,"&gt;0")+COUNTIF(BE171,"&gt;0")+COUNTIF(BH171,"&gt;0")+COUNTIF(BK171,"&gt;0")</f>
        <v>12</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54101.8867924528</v>
      </c>
      <c r="AC171" s="174">
        <f t="shared" ref="AC171:AC175" si="338">AD171*AE171</f>
        <v>4508.49056603773</v>
      </c>
      <c r="AD171" s="174">
        <f>SUMIFS('1-2 人员岗位信息'!F:F,'1-2 人员岗位信息'!$C:$C,"专业外包",'1-2 人员岗位信息'!$B:$B,$D171)</f>
        <v>1</v>
      </c>
      <c r="AE171" s="297">
        <f>IFERROR(预算主表!P81/(12*AD171),0)</f>
        <v>4508.49056603773</v>
      </c>
      <c r="AF171" s="174">
        <f t="shared" ref="AF171:AF175" si="339">AG171*AH171</f>
        <v>4508.49056603773</v>
      </c>
      <c r="AG171" s="174">
        <f>SUMIFS('1-2 人员岗位信息'!G:G,'1-2 人员岗位信息'!$C:$C,"专业外包",'1-2 人员岗位信息'!$B:$B,$D171)</f>
        <v>1</v>
      </c>
      <c r="AH171" s="297">
        <f>AE171</f>
        <v>4508.49056603773</v>
      </c>
      <c r="AI171" s="174">
        <f t="shared" ref="AI171:AI175" si="340">AJ171*AK171</f>
        <v>4508.49056603773</v>
      </c>
      <c r="AJ171" s="174">
        <f>SUMIFS('1-2 人员岗位信息'!H:H,'1-2 人员岗位信息'!$C:$C,"专业外包",'1-2 人员岗位信息'!$B:$B,$D171)</f>
        <v>1</v>
      </c>
      <c r="AK171" s="297">
        <f>AE171</f>
        <v>4508.49056603773</v>
      </c>
      <c r="AL171" s="174">
        <f t="shared" ref="AL171:AL175" si="341">AM171*AN171</f>
        <v>4508.49056603773</v>
      </c>
      <c r="AM171" s="174">
        <f>SUMIFS('1-2 人员岗位信息'!I:I,'1-2 人员岗位信息'!$C:$C,"专业外包",'1-2 人员岗位信息'!$B:$B,$D171)</f>
        <v>1</v>
      </c>
      <c r="AN171" s="297">
        <f>AE171</f>
        <v>4508.49056603773</v>
      </c>
      <c r="AO171" s="174">
        <f t="shared" ref="AO171:AO175" si="342">AP171*AQ171</f>
        <v>4508.49056603773</v>
      </c>
      <c r="AP171" s="174">
        <f>SUMIFS('1-2 人员岗位信息'!J:J,'1-2 人员岗位信息'!$C:$C,"专业外包",'1-2 人员岗位信息'!$B:$B,$D171)</f>
        <v>1</v>
      </c>
      <c r="AQ171" s="297">
        <f>AE171</f>
        <v>4508.49056603773</v>
      </c>
      <c r="AR171" s="174">
        <f t="shared" ref="AR171:AR175" si="343">AS171*AT171</f>
        <v>4508.49056603773</v>
      </c>
      <c r="AS171" s="174">
        <f>SUMIFS('1-2 人员岗位信息'!K:K,'1-2 人员岗位信息'!$C:$C,"专业外包",'1-2 人员岗位信息'!$B:$B,$D171)</f>
        <v>1</v>
      </c>
      <c r="AT171" s="297">
        <f>AE171</f>
        <v>4508.49056603773</v>
      </c>
      <c r="AU171" s="174">
        <f t="shared" ref="AU171:AU175" si="344">AV171*AW171</f>
        <v>4508.49056603773</v>
      </c>
      <c r="AV171" s="174">
        <f>SUMIFS('1-2 人员岗位信息'!L:L,'1-2 人员岗位信息'!$C:$C,"专业外包",'1-2 人员岗位信息'!$B:$B,$D171)</f>
        <v>1</v>
      </c>
      <c r="AW171" s="297">
        <f>AE171</f>
        <v>4508.49056603773</v>
      </c>
      <c r="AX171" s="174">
        <f t="shared" ref="AX171:AX175" si="345">AY171*AZ171</f>
        <v>4508.49056603773</v>
      </c>
      <c r="AY171" s="174">
        <f>SUMIFS('1-2 人员岗位信息'!M:M,'1-2 人员岗位信息'!$C:$C,"专业外包",'1-2 人员岗位信息'!$B:$B,$D171)</f>
        <v>1</v>
      </c>
      <c r="AZ171" s="297">
        <f>AE171</f>
        <v>4508.49056603773</v>
      </c>
      <c r="BA171" s="174">
        <f t="shared" ref="BA171:BA175" si="346">BB171*BC171</f>
        <v>4508.49056603773</v>
      </c>
      <c r="BB171" s="174">
        <f>SUMIFS('1-2 人员岗位信息'!N:N,'1-2 人员岗位信息'!$C:$C,"专业外包",'1-2 人员岗位信息'!$B:$B,$D171)</f>
        <v>1</v>
      </c>
      <c r="BC171" s="297">
        <f>AE171</f>
        <v>4508.49056603773</v>
      </c>
      <c r="BD171" s="174">
        <f t="shared" ref="BD171:BD175" si="347">BE171*BF171</f>
        <v>4508.49056603773</v>
      </c>
      <c r="BE171" s="174">
        <f>SUMIFS('1-2 人员岗位信息'!O:O,'1-2 人员岗位信息'!$C:$C,"专业外包",'1-2 人员岗位信息'!$B:$B,$D171)</f>
        <v>1</v>
      </c>
      <c r="BF171" s="297">
        <f>AE171</f>
        <v>4508.49056603773</v>
      </c>
      <c r="BG171" s="174">
        <f t="shared" ref="BG171:BG175" si="348">BH171*BI171</f>
        <v>4508.49056603773</v>
      </c>
      <c r="BH171" s="174">
        <f>SUMIFS('1-2 人员岗位信息'!P:P,'1-2 人员岗位信息'!$C:$C,"专业外包",'1-2 人员岗位信息'!$B:$B,$D171)</f>
        <v>1</v>
      </c>
      <c r="BI171" s="297">
        <f>AE171</f>
        <v>4508.49056603773</v>
      </c>
      <c r="BJ171" s="174">
        <f t="shared" ref="BJ171:BJ175" si="349">BK171*BL171</f>
        <v>4508.49056603773</v>
      </c>
      <c r="BK171" s="174">
        <f>SUMIFS('1-2 人员岗位信息'!Q:Q,'1-2 人员岗位信息'!$C:$C,"专业外包",'1-2 人员岗位信息'!$B:$B,$D171)</f>
        <v>1</v>
      </c>
      <c r="BL171" s="306">
        <f>AE171</f>
        <v>4508.49056603773</v>
      </c>
      <c r="BM171" s="310"/>
      <c r="BN171" s="314"/>
    </row>
    <row r="172" s="262" customFormat="1" ht="33.95" hidden="1" customHeight="1" outlineLevel="5" spans="2:66">
      <c r="B172" s="174" t="s">
        <v>798</v>
      </c>
      <c r="C172" s="282" t="s">
        <v>1089</v>
      </c>
      <c r="D172" s="262" t="s">
        <v>1071</v>
      </c>
      <c r="E172" s="174" t="s">
        <v>1090</v>
      </c>
      <c r="F172" s="174"/>
      <c r="G172" s="174" t="s">
        <v>802</v>
      </c>
      <c r="H172" s="174">
        <f t="shared" si="333"/>
        <v>0</v>
      </c>
      <c r="I172" s="174" t="s">
        <v>803</v>
      </c>
      <c r="J172" s="174" t="e">
        <f t="shared" si="334"/>
        <v>#DIV/0!</v>
      </c>
      <c r="K172" s="174" t="s">
        <v>804</v>
      </c>
      <c r="L172" s="174" t="e">
        <f t="shared" si="335"/>
        <v>#DIV/0!</v>
      </c>
      <c r="M172" s="174" t="s">
        <v>805</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798</v>
      </c>
      <c r="C173" s="282" t="s">
        <v>1091</v>
      </c>
      <c r="D173" s="262" t="s">
        <v>1074</v>
      </c>
      <c r="E173" s="174" t="s">
        <v>1092</v>
      </c>
      <c r="F173" s="174"/>
      <c r="G173" s="174" t="s">
        <v>802</v>
      </c>
      <c r="H173" s="174">
        <f t="shared" si="333"/>
        <v>0</v>
      </c>
      <c r="I173" s="174" t="s">
        <v>803</v>
      </c>
      <c r="J173" s="174" t="e">
        <f t="shared" si="334"/>
        <v>#DIV/0!</v>
      </c>
      <c r="K173" s="174" t="s">
        <v>804</v>
      </c>
      <c r="L173" s="174" t="e">
        <f t="shared" si="335"/>
        <v>#DIV/0!</v>
      </c>
      <c r="M173" s="174" t="s">
        <v>805</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798</v>
      </c>
      <c r="C174" s="282" t="s">
        <v>1093</v>
      </c>
      <c r="D174" s="262" t="s">
        <v>1077</v>
      </c>
      <c r="E174" s="174" t="s">
        <v>1094</v>
      </c>
      <c r="F174" s="174"/>
      <c r="G174" s="174" t="s">
        <v>802</v>
      </c>
      <c r="H174" s="174">
        <f t="shared" si="333"/>
        <v>0</v>
      </c>
      <c r="I174" s="174" t="s">
        <v>803</v>
      </c>
      <c r="J174" s="174" t="e">
        <f t="shared" si="334"/>
        <v>#DIV/0!</v>
      </c>
      <c r="K174" s="174" t="s">
        <v>804</v>
      </c>
      <c r="L174" s="174" t="e">
        <f t="shared" si="335"/>
        <v>#DIV/0!</v>
      </c>
      <c r="M174" s="174" t="s">
        <v>805</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798</v>
      </c>
      <c r="C175" s="119" t="s">
        <v>24</v>
      </c>
      <c r="D175" s="117" t="s">
        <v>25</v>
      </c>
      <c r="E175" s="118"/>
      <c r="F175" s="118"/>
      <c r="G175" s="118"/>
      <c r="H175" s="118">
        <f t="shared" si="333"/>
        <v>0</v>
      </c>
      <c r="I175" s="118" t="s">
        <v>1095</v>
      </c>
      <c r="J175" s="118" t="e">
        <f t="shared" si="334"/>
        <v>#DIV/0!</v>
      </c>
      <c r="K175" s="118" t="s">
        <v>1032</v>
      </c>
      <c r="L175" s="118" t="e">
        <f t="shared" si="335"/>
        <v>#DIV/0!</v>
      </c>
      <c r="M175" s="118" t="s">
        <v>805</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793</v>
      </c>
      <c r="C176" s="115" t="s">
        <v>1096</v>
      </c>
      <c r="D176" s="48" t="s">
        <v>1097</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793</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798</v>
      </c>
      <c r="C178" s="282" t="s">
        <v>1098</v>
      </c>
      <c r="D178" s="262" t="s">
        <v>1099</v>
      </c>
      <c r="E178" s="174" t="s">
        <v>1100</v>
      </c>
      <c r="F178" s="174"/>
      <c r="G178" s="174" t="s">
        <v>802</v>
      </c>
      <c r="H178" s="174">
        <f t="shared" ref="H178:H180" si="352">AB178</f>
        <v>0</v>
      </c>
      <c r="I178" s="174" t="s">
        <v>803</v>
      </c>
      <c r="J178" s="174" t="e">
        <f t="shared" ref="J178:J180" si="353">SUM(AD178,AG178,AJ178,AM178,AP178,AS178,AV178,AY178,BB178,BE178,BH178,BK178)/N178</f>
        <v>#DIV/0!</v>
      </c>
      <c r="K178" s="174" t="s">
        <v>804</v>
      </c>
      <c r="L178" s="174" t="e">
        <f t="shared" ref="L178:L180" si="354">H178/N178/J178</f>
        <v>#DIV/0!</v>
      </c>
      <c r="M178" s="174" t="s">
        <v>805</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798</v>
      </c>
      <c r="C179" s="282" t="s">
        <v>1101</v>
      </c>
      <c r="D179" s="262" t="s">
        <v>1097</v>
      </c>
      <c r="E179" s="174" t="s">
        <v>1102</v>
      </c>
      <c r="F179" s="174"/>
      <c r="G179" s="174" t="s">
        <v>802</v>
      </c>
      <c r="H179" s="174">
        <f t="shared" si="352"/>
        <v>0</v>
      </c>
      <c r="I179" s="174" t="s">
        <v>803</v>
      </c>
      <c r="J179" s="174" t="e">
        <f t="shared" si="353"/>
        <v>#DIV/0!</v>
      </c>
      <c r="K179" s="174" t="s">
        <v>804</v>
      </c>
      <c r="L179" s="174" t="e">
        <f t="shared" si="354"/>
        <v>#DIV/0!</v>
      </c>
      <c r="M179" s="174" t="s">
        <v>805</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798</v>
      </c>
      <c r="C180" s="282" t="s">
        <v>1103</v>
      </c>
      <c r="D180" s="262" t="s">
        <v>1104</v>
      </c>
      <c r="E180" s="174" t="s">
        <v>1105</v>
      </c>
      <c r="F180" s="174"/>
      <c r="G180" s="174" t="s">
        <v>802</v>
      </c>
      <c r="H180" s="174">
        <f t="shared" si="352"/>
        <v>0</v>
      </c>
      <c r="I180" s="174" t="s">
        <v>803</v>
      </c>
      <c r="J180" s="174" t="e">
        <f t="shared" si="353"/>
        <v>#DIV/0!</v>
      </c>
      <c r="K180" s="174" t="s">
        <v>804</v>
      </c>
      <c r="L180" s="174" t="e">
        <f t="shared" si="354"/>
        <v>#DIV/0!</v>
      </c>
      <c r="M180" s="174" t="s">
        <v>805</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793</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798</v>
      </c>
      <c r="C182" s="282" t="s">
        <v>1106</v>
      </c>
      <c r="D182" s="262" t="s">
        <v>1099</v>
      </c>
      <c r="E182" s="174" t="s">
        <v>1107</v>
      </c>
      <c r="F182" s="174"/>
      <c r="G182" s="174" t="s">
        <v>802</v>
      </c>
      <c r="H182" s="174">
        <f t="shared" ref="H182:H184" si="370">AB182</f>
        <v>0</v>
      </c>
      <c r="I182" s="174" t="s">
        <v>803</v>
      </c>
      <c r="J182" s="174" t="e">
        <f t="shared" ref="J182:J184" si="371">SUM(AD182,AG182,AJ182,AM182,AP182,AS182,AV182,AY182,BB182,BE182,BH182,BK182)/N182</f>
        <v>#DIV/0!</v>
      </c>
      <c r="K182" s="174" t="s">
        <v>804</v>
      </c>
      <c r="L182" s="174" t="e">
        <f t="shared" ref="L182:L184" si="372">H182/N182/J182</f>
        <v>#DIV/0!</v>
      </c>
      <c r="M182" s="174" t="s">
        <v>805</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798</v>
      </c>
      <c r="C183" s="282" t="s">
        <v>1108</v>
      </c>
      <c r="D183" s="262" t="s">
        <v>1097</v>
      </c>
      <c r="E183" s="174" t="s">
        <v>1109</v>
      </c>
      <c r="F183" s="174"/>
      <c r="G183" s="174" t="s">
        <v>802</v>
      </c>
      <c r="H183" s="174">
        <f t="shared" si="370"/>
        <v>0</v>
      </c>
      <c r="I183" s="174" t="s">
        <v>803</v>
      </c>
      <c r="J183" s="174" t="e">
        <f t="shared" si="371"/>
        <v>#DIV/0!</v>
      </c>
      <c r="K183" s="174" t="s">
        <v>804</v>
      </c>
      <c r="L183" s="174" t="e">
        <f t="shared" si="372"/>
        <v>#DIV/0!</v>
      </c>
      <c r="M183" s="174" t="s">
        <v>805</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798</v>
      </c>
      <c r="C184" s="282" t="s">
        <v>1110</v>
      </c>
      <c r="D184" s="262" t="s">
        <v>1104</v>
      </c>
      <c r="E184" s="174" t="s">
        <v>1111</v>
      </c>
      <c r="F184" s="174"/>
      <c r="G184" s="174" t="s">
        <v>802</v>
      </c>
      <c r="H184" s="174">
        <f t="shared" si="370"/>
        <v>0</v>
      </c>
      <c r="I184" s="174" t="s">
        <v>803</v>
      </c>
      <c r="J184" s="174" t="e">
        <f t="shared" si="371"/>
        <v>#DIV/0!</v>
      </c>
      <c r="K184" s="174" t="s">
        <v>804</v>
      </c>
      <c r="L184" s="174" t="e">
        <f t="shared" si="372"/>
        <v>#DIV/0!</v>
      </c>
      <c r="M184" s="174" t="s">
        <v>805</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793</v>
      </c>
      <c r="C185" s="119" t="s">
        <v>1112</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798</v>
      </c>
      <c r="C186" s="282" t="s">
        <v>1113</v>
      </c>
      <c r="D186" s="262" t="s">
        <v>1099</v>
      </c>
      <c r="E186" s="174" t="s">
        <v>1114</v>
      </c>
      <c r="F186" s="174"/>
      <c r="G186" s="174" t="s">
        <v>802</v>
      </c>
      <c r="H186" s="174">
        <f t="shared" ref="H186:H188" si="388">AB186</f>
        <v>0</v>
      </c>
      <c r="I186" s="174" t="s">
        <v>803</v>
      </c>
      <c r="J186" s="174" t="e">
        <f t="shared" ref="J186:J188" si="389">SUM(AD186,AG186,AJ186,AM186,AP186,AS186,AV186,AY186,BB186,BE186,BH186,BK186)/N186</f>
        <v>#DIV/0!</v>
      </c>
      <c r="K186" s="174" t="s">
        <v>804</v>
      </c>
      <c r="L186" s="174" t="e">
        <f t="shared" ref="L186:L188" si="390">H186/N186/J186</f>
        <v>#DIV/0!</v>
      </c>
      <c r="M186" s="174" t="s">
        <v>805</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798</v>
      </c>
      <c r="C187" s="282" t="s">
        <v>1115</v>
      </c>
      <c r="D187" s="262" t="s">
        <v>1097</v>
      </c>
      <c r="E187" s="174" t="s">
        <v>1116</v>
      </c>
      <c r="F187" s="174"/>
      <c r="G187" s="174" t="s">
        <v>802</v>
      </c>
      <c r="H187" s="174">
        <f t="shared" si="388"/>
        <v>0</v>
      </c>
      <c r="I187" s="174" t="s">
        <v>803</v>
      </c>
      <c r="J187" s="174" t="e">
        <f t="shared" si="389"/>
        <v>#DIV/0!</v>
      </c>
      <c r="K187" s="174" t="s">
        <v>804</v>
      </c>
      <c r="L187" s="174" t="e">
        <f t="shared" si="390"/>
        <v>#DIV/0!</v>
      </c>
      <c r="M187" s="174" t="s">
        <v>805</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798</v>
      </c>
      <c r="C188" s="282" t="s">
        <v>1117</v>
      </c>
      <c r="D188" s="262" t="s">
        <v>1104</v>
      </c>
      <c r="E188" s="174" t="s">
        <v>1118</v>
      </c>
      <c r="F188" s="174"/>
      <c r="G188" s="174" t="s">
        <v>802</v>
      </c>
      <c r="H188" s="174">
        <f t="shared" si="388"/>
        <v>0</v>
      </c>
      <c r="I188" s="174" t="s">
        <v>803</v>
      </c>
      <c r="J188" s="174" t="e">
        <f t="shared" si="389"/>
        <v>#DIV/0!</v>
      </c>
      <c r="K188" s="174" t="s">
        <v>804</v>
      </c>
      <c r="L188" s="174" t="e">
        <f t="shared" si="390"/>
        <v>#DIV/0!</v>
      </c>
      <c r="M188" s="174" t="s">
        <v>805</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793</v>
      </c>
      <c r="C189" s="115" t="s">
        <v>1119</v>
      </c>
      <c r="D189" s="48" t="s">
        <v>1120</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793</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798</v>
      </c>
      <c r="C191" s="282" t="s">
        <v>1121</v>
      </c>
      <c r="D191" s="262" t="s">
        <v>1122</v>
      </c>
      <c r="E191" s="174" t="s">
        <v>1123</v>
      </c>
      <c r="F191" s="174"/>
      <c r="G191" s="174" t="s">
        <v>802</v>
      </c>
      <c r="H191" s="174">
        <f t="shared" ref="H191:H195" si="407">AB191</f>
        <v>0</v>
      </c>
      <c r="I191" s="174" t="s">
        <v>803</v>
      </c>
      <c r="J191" s="174" t="e">
        <f t="shared" ref="J191:J195" si="408">SUM(AD191,AG191,AJ191,AM191,AP191,AS191,AV191,AY191,BB191,BE191,BH191,BK191)/N191</f>
        <v>#DIV/0!</v>
      </c>
      <c r="K191" s="174" t="s">
        <v>804</v>
      </c>
      <c r="L191" s="174" t="e">
        <f t="shared" ref="L191:L195" si="409">H191/N191/J191</f>
        <v>#DIV/0!</v>
      </c>
      <c r="M191" s="174" t="s">
        <v>805</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798</v>
      </c>
      <c r="C192" s="282" t="s">
        <v>1124</v>
      </c>
      <c r="D192" s="262" t="s">
        <v>1125</v>
      </c>
      <c r="E192" s="174" t="s">
        <v>1123</v>
      </c>
      <c r="F192" s="174"/>
      <c r="G192" s="174" t="s">
        <v>802</v>
      </c>
      <c r="H192" s="174">
        <f t="shared" si="407"/>
        <v>0</v>
      </c>
      <c r="I192" s="174" t="s">
        <v>803</v>
      </c>
      <c r="J192" s="174">
        <f t="shared" si="408"/>
        <v>1</v>
      </c>
      <c r="K192" s="174" t="s">
        <v>804</v>
      </c>
      <c r="L192" s="174">
        <f t="shared" si="409"/>
        <v>0</v>
      </c>
      <c r="M192" s="174" t="s">
        <v>805</v>
      </c>
      <c r="N192" s="174">
        <f t="shared" si="410"/>
        <v>12</v>
      </c>
      <c r="O192" s="174"/>
      <c r="P192" s="289"/>
      <c r="Q192" s="289"/>
      <c r="R192" s="289"/>
      <c r="S192" s="289"/>
      <c r="T192" s="289"/>
      <c r="U192" s="289"/>
      <c r="V192" s="289"/>
      <c r="W192" s="289"/>
      <c r="X192" s="289"/>
      <c r="Y192" s="289"/>
      <c r="Z192" s="289"/>
      <c r="AA192" s="289"/>
      <c r="AB192" s="174">
        <f t="shared" si="411"/>
        <v>0</v>
      </c>
      <c r="AC192" s="174">
        <f t="shared" si="412"/>
        <v>0</v>
      </c>
      <c r="AD192" s="174">
        <v>1</v>
      </c>
      <c r="AE192" s="297">
        <f>IFERROR(自有人工预算!E34/AD192,0)</f>
        <v>0</v>
      </c>
      <c r="AF192" s="174">
        <f t="shared" si="413"/>
        <v>0</v>
      </c>
      <c r="AG192" s="174">
        <v>1</v>
      </c>
      <c r="AH192" s="297">
        <f>IFERROR(自有人工预算!F34/AG192,0)</f>
        <v>0</v>
      </c>
      <c r="AI192" s="174">
        <f t="shared" si="414"/>
        <v>0</v>
      </c>
      <c r="AJ192" s="174">
        <v>1</v>
      </c>
      <c r="AK192" s="297">
        <f>IFERROR(自有人工预算!G34/AJ192,0)</f>
        <v>0</v>
      </c>
      <c r="AL192" s="174">
        <f t="shared" si="415"/>
        <v>0</v>
      </c>
      <c r="AM192" s="174">
        <v>1</v>
      </c>
      <c r="AN192" s="297">
        <f>IFERROR(自有人工预算!H34/AM192,0)</f>
        <v>0</v>
      </c>
      <c r="AO192" s="174">
        <f t="shared" si="416"/>
        <v>0</v>
      </c>
      <c r="AP192" s="174">
        <v>1</v>
      </c>
      <c r="AQ192" s="297">
        <f>IFERROR(自有人工预算!I34/AP192,0)</f>
        <v>0</v>
      </c>
      <c r="AR192" s="174">
        <f t="shared" si="417"/>
        <v>0</v>
      </c>
      <c r="AS192" s="174">
        <v>1</v>
      </c>
      <c r="AT192" s="297">
        <f>IFERROR(自有人工预算!J34/AS192,0)</f>
        <v>0</v>
      </c>
      <c r="AU192" s="174">
        <f t="shared" si="418"/>
        <v>0</v>
      </c>
      <c r="AV192" s="174">
        <v>1</v>
      </c>
      <c r="AW192" s="297">
        <f>IFERROR(自有人工预算!K34/AV192,0)</f>
        <v>0</v>
      </c>
      <c r="AX192" s="174">
        <f t="shared" si="419"/>
        <v>0</v>
      </c>
      <c r="AY192" s="174">
        <v>1</v>
      </c>
      <c r="AZ192" s="297">
        <f>IFERROR(自有人工预算!L34/AY192,0)</f>
        <v>0</v>
      </c>
      <c r="BA192" s="174">
        <f t="shared" si="420"/>
        <v>0</v>
      </c>
      <c r="BB192" s="174">
        <v>1</v>
      </c>
      <c r="BC192" s="297">
        <f>IFERROR(自有人工预算!M34/BB192,0)</f>
        <v>0</v>
      </c>
      <c r="BD192" s="174">
        <f t="shared" si="421"/>
        <v>0</v>
      </c>
      <c r="BE192" s="174">
        <v>1</v>
      </c>
      <c r="BF192" s="297">
        <f>IFERROR(自有人工预算!N34/BE192,0)</f>
        <v>0</v>
      </c>
      <c r="BG192" s="174">
        <f t="shared" si="422"/>
        <v>0</v>
      </c>
      <c r="BH192" s="174">
        <v>1</v>
      </c>
      <c r="BI192" s="297">
        <f>IFERROR(自有人工预算!O34/BH192,0)</f>
        <v>0</v>
      </c>
      <c r="BJ192" s="174">
        <f t="shared" si="423"/>
        <v>0</v>
      </c>
      <c r="BK192" s="174">
        <v>1</v>
      </c>
      <c r="BL192" s="297">
        <f>IFERROR(自有人工预算!P34/BK192,0)</f>
        <v>0</v>
      </c>
      <c r="BM192" s="310"/>
      <c r="BN192" s="314"/>
    </row>
    <row r="193" s="262" customFormat="1" ht="33.95" hidden="1" customHeight="1" outlineLevel="5" spans="2:66">
      <c r="B193" s="174" t="s">
        <v>798</v>
      </c>
      <c r="C193" s="282" t="s">
        <v>1126</v>
      </c>
      <c r="D193" s="262" t="s">
        <v>1127</v>
      </c>
      <c r="E193" s="174" t="s">
        <v>1123</v>
      </c>
      <c r="F193" s="174"/>
      <c r="G193" s="174" t="s">
        <v>802</v>
      </c>
      <c r="H193" s="174">
        <f t="shared" si="407"/>
        <v>0</v>
      </c>
      <c r="I193" s="174" t="s">
        <v>803</v>
      </c>
      <c r="J193" s="174" t="e">
        <f t="shared" si="408"/>
        <v>#DIV/0!</v>
      </c>
      <c r="K193" s="174" t="s">
        <v>804</v>
      </c>
      <c r="L193" s="174" t="e">
        <f t="shared" si="409"/>
        <v>#DIV/0!</v>
      </c>
      <c r="M193" s="174" t="s">
        <v>805</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798</v>
      </c>
      <c r="C194" s="282" t="s">
        <v>1128</v>
      </c>
      <c r="D194" s="262" t="s">
        <v>1129</v>
      </c>
      <c r="E194" s="174" t="s">
        <v>1123</v>
      </c>
      <c r="F194" s="174"/>
      <c r="G194" s="174" t="s">
        <v>802</v>
      </c>
      <c r="H194" s="174">
        <f t="shared" si="407"/>
        <v>0</v>
      </c>
      <c r="I194" s="174" t="s">
        <v>803</v>
      </c>
      <c r="J194" s="174" t="e">
        <f t="shared" si="408"/>
        <v>#DIV/0!</v>
      </c>
      <c r="K194" s="174" t="s">
        <v>804</v>
      </c>
      <c r="L194" s="174" t="e">
        <f t="shared" si="409"/>
        <v>#DIV/0!</v>
      </c>
      <c r="M194" s="174" t="s">
        <v>805</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798</v>
      </c>
      <c r="C195" s="282" t="s">
        <v>1130</v>
      </c>
      <c r="D195" s="262" t="s">
        <v>1131</v>
      </c>
      <c r="E195" s="174" t="s">
        <v>1123</v>
      </c>
      <c r="F195" s="174"/>
      <c r="G195" s="174" t="s">
        <v>802</v>
      </c>
      <c r="H195" s="174">
        <f t="shared" si="407"/>
        <v>0</v>
      </c>
      <c r="I195" s="174" t="s">
        <v>803</v>
      </c>
      <c r="J195" s="174" t="e">
        <f t="shared" si="408"/>
        <v>#DIV/0!</v>
      </c>
      <c r="K195" s="174" t="s">
        <v>804</v>
      </c>
      <c r="L195" s="174" t="e">
        <f t="shared" si="409"/>
        <v>#DIV/0!</v>
      </c>
      <c r="M195" s="174" t="s">
        <v>805</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793</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798</v>
      </c>
      <c r="C197" s="282" t="s">
        <v>1132</v>
      </c>
      <c r="D197" s="262" t="s">
        <v>1122</v>
      </c>
      <c r="E197" s="174" t="s">
        <v>1133</v>
      </c>
      <c r="F197" s="174"/>
      <c r="G197" s="174" t="s">
        <v>802</v>
      </c>
      <c r="H197" s="174">
        <f t="shared" ref="H197:H201" si="425">AB197</f>
        <v>0</v>
      </c>
      <c r="I197" s="174" t="s">
        <v>803</v>
      </c>
      <c r="J197" s="174" t="e">
        <f t="shared" ref="J197:J201" si="426">SUM(AD197,AG197,AJ197,AM197,AP197,AS197,AV197,AY197,BB197,BE197,BH197,BK197)/N197</f>
        <v>#DIV/0!</v>
      </c>
      <c r="K197" s="174" t="s">
        <v>804</v>
      </c>
      <c r="L197" s="174" t="e">
        <f t="shared" ref="L197:L201" si="427">H197/N197/J197</f>
        <v>#DIV/0!</v>
      </c>
      <c r="M197" s="174" t="s">
        <v>805</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798</v>
      </c>
      <c r="C198" s="282" t="s">
        <v>1134</v>
      </c>
      <c r="D198" s="262" t="s">
        <v>1125</v>
      </c>
      <c r="E198" s="174" t="s">
        <v>1133</v>
      </c>
      <c r="F198" s="174"/>
      <c r="G198" s="174" t="s">
        <v>802</v>
      </c>
      <c r="H198" s="174">
        <f t="shared" si="425"/>
        <v>0</v>
      </c>
      <c r="I198" s="174" t="s">
        <v>803</v>
      </c>
      <c r="J198" s="174" t="e">
        <f t="shared" si="426"/>
        <v>#DIV/0!</v>
      </c>
      <c r="K198" s="174" t="s">
        <v>804</v>
      </c>
      <c r="L198" s="174" t="e">
        <f t="shared" si="427"/>
        <v>#DIV/0!</v>
      </c>
      <c r="M198" s="174" t="s">
        <v>805</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798</v>
      </c>
      <c r="C199" s="282" t="s">
        <v>1135</v>
      </c>
      <c r="D199" s="262" t="s">
        <v>1127</v>
      </c>
      <c r="E199" s="174" t="s">
        <v>1133</v>
      </c>
      <c r="F199" s="174"/>
      <c r="G199" s="174" t="s">
        <v>802</v>
      </c>
      <c r="H199" s="174">
        <f t="shared" si="425"/>
        <v>0</v>
      </c>
      <c r="I199" s="174" t="s">
        <v>803</v>
      </c>
      <c r="J199" s="174" t="e">
        <f t="shared" si="426"/>
        <v>#DIV/0!</v>
      </c>
      <c r="K199" s="174" t="s">
        <v>804</v>
      </c>
      <c r="L199" s="174" t="e">
        <f t="shared" si="427"/>
        <v>#DIV/0!</v>
      </c>
      <c r="M199" s="174" t="s">
        <v>805</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798</v>
      </c>
      <c r="C200" s="282" t="s">
        <v>1136</v>
      </c>
      <c r="D200" s="262" t="s">
        <v>1129</v>
      </c>
      <c r="E200" s="174" t="s">
        <v>1133</v>
      </c>
      <c r="F200" s="174"/>
      <c r="G200" s="174" t="s">
        <v>802</v>
      </c>
      <c r="H200" s="174">
        <f t="shared" si="425"/>
        <v>0</v>
      </c>
      <c r="I200" s="174" t="s">
        <v>803</v>
      </c>
      <c r="J200" s="174" t="e">
        <f t="shared" si="426"/>
        <v>#DIV/0!</v>
      </c>
      <c r="K200" s="174" t="s">
        <v>804</v>
      </c>
      <c r="L200" s="174" t="e">
        <f t="shared" si="427"/>
        <v>#DIV/0!</v>
      </c>
      <c r="M200" s="174" t="s">
        <v>805</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798</v>
      </c>
      <c r="C201" s="282" t="s">
        <v>1137</v>
      </c>
      <c r="D201" s="262" t="s">
        <v>1131</v>
      </c>
      <c r="E201" s="174" t="s">
        <v>1133</v>
      </c>
      <c r="F201" s="174"/>
      <c r="G201" s="174" t="s">
        <v>802</v>
      </c>
      <c r="H201" s="174">
        <f t="shared" si="425"/>
        <v>0</v>
      </c>
      <c r="I201" s="174" t="s">
        <v>803</v>
      </c>
      <c r="J201" s="174" t="e">
        <f t="shared" si="426"/>
        <v>#DIV/0!</v>
      </c>
      <c r="K201" s="174" t="s">
        <v>804</v>
      </c>
      <c r="L201" s="174" t="e">
        <f t="shared" si="427"/>
        <v>#DIV/0!</v>
      </c>
      <c r="M201" s="174" t="s">
        <v>805</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793</v>
      </c>
      <c r="C202" s="119" t="s">
        <v>1138</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798</v>
      </c>
      <c r="C203" s="282" t="s">
        <v>1139</v>
      </c>
      <c r="D203" s="262" t="s">
        <v>1122</v>
      </c>
      <c r="E203" s="174" t="s">
        <v>1140</v>
      </c>
      <c r="F203" s="174"/>
      <c r="G203" s="174" t="s">
        <v>802</v>
      </c>
      <c r="H203" s="174">
        <f t="shared" ref="H203:H207" si="443">AB203</f>
        <v>0</v>
      </c>
      <c r="I203" s="174" t="s">
        <v>803</v>
      </c>
      <c r="J203" s="174" t="e">
        <f t="shared" ref="J203:J207" si="444">SUM(AD203,AG203,AJ203,AM203,AP203,AS203,AV203,AY203,BB203,BE203,BH203,BK203)/N203</f>
        <v>#DIV/0!</v>
      </c>
      <c r="K203" s="174" t="s">
        <v>804</v>
      </c>
      <c r="L203" s="174" t="e">
        <f t="shared" ref="L203:L207" si="445">H203/N203/J203</f>
        <v>#DIV/0!</v>
      </c>
      <c r="M203" s="174" t="s">
        <v>805</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798</v>
      </c>
      <c r="C204" s="282" t="s">
        <v>1141</v>
      </c>
      <c r="D204" s="262" t="s">
        <v>1125</v>
      </c>
      <c r="E204" s="174" t="s">
        <v>1140</v>
      </c>
      <c r="F204" s="174"/>
      <c r="G204" s="174" t="s">
        <v>802</v>
      </c>
      <c r="H204" s="174">
        <f t="shared" si="443"/>
        <v>0</v>
      </c>
      <c r="I204" s="174" t="s">
        <v>803</v>
      </c>
      <c r="J204" s="174" t="e">
        <f t="shared" si="444"/>
        <v>#DIV/0!</v>
      </c>
      <c r="K204" s="174" t="s">
        <v>804</v>
      </c>
      <c r="L204" s="174" t="e">
        <f t="shared" si="445"/>
        <v>#DIV/0!</v>
      </c>
      <c r="M204" s="174" t="s">
        <v>805</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798</v>
      </c>
      <c r="C205" s="282" t="s">
        <v>1142</v>
      </c>
      <c r="D205" s="262" t="s">
        <v>1127</v>
      </c>
      <c r="E205" s="174" t="s">
        <v>1140</v>
      </c>
      <c r="F205" s="174"/>
      <c r="G205" s="174" t="s">
        <v>802</v>
      </c>
      <c r="H205" s="174">
        <f t="shared" si="443"/>
        <v>0</v>
      </c>
      <c r="I205" s="174" t="s">
        <v>803</v>
      </c>
      <c r="J205" s="174" t="e">
        <f t="shared" si="444"/>
        <v>#DIV/0!</v>
      </c>
      <c r="K205" s="174" t="s">
        <v>804</v>
      </c>
      <c r="L205" s="174" t="e">
        <f t="shared" si="445"/>
        <v>#DIV/0!</v>
      </c>
      <c r="M205" s="174" t="s">
        <v>805</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798</v>
      </c>
      <c r="C206" s="282" t="s">
        <v>1143</v>
      </c>
      <c r="D206" s="262" t="s">
        <v>1129</v>
      </c>
      <c r="E206" s="174" t="s">
        <v>1140</v>
      </c>
      <c r="F206" s="174"/>
      <c r="G206" s="174" t="s">
        <v>802</v>
      </c>
      <c r="H206" s="174">
        <f t="shared" si="443"/>
        <v>0</v>
      </c>
      <c r="I206" s="174" t="s">
        <v>803</v>
      </c>
      <c r="J206" s="174" t="e">
        <f t="shared" si="444"/>
        <v>#DIV/0!</v>
      </c>
      <c r="K206" s="174" t="s">
        <v>804</v>
      </c>
      <c r="L206" s="174" t="e">
        <f t="shared" si="445"/>
        <v>#DIV/0!</v>
      </c>
      <c r="M206" s="174" t="s">
        <v>805</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798</v>
      </c>
      <c r="C207" s="282" t="s">
        <v>1144</v>
      </c>
      <c r="D207" s="262" t="s">
        <v>1131</v>
      </c>
      <c r="E207" s="174" t="s">
        <v>1140</v>
      </c>
      <c r="F207" s="174"/>
      <c r="G207" s="174" t="s">
        <v>802</v>
      </c>
      <c r="H207" s="174">
        <f t="shared" si="443"/>
        <v>0</v>
      </c>
      <c r="I207" s="174" t="s">
        <v>803</v>
      </c>
      <c r="J207" s="174" t="e">
        <f t="shared" si="444"/>
        <v>#DIV/0!</v>
      </c>
      <c r="K207" s="174" t="s">
        <v>804</v>
      </c>
      <c r="L207" s="174" t="e">
        <f t="shared" si="445"/>
        <v>#DIV/0!</v>
      </c>
      <c r="M207" s="174" t="s">
        <v>805</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hidden="1" customHeight="1" outlineLevel="2" collapsed="1" spans="2:66">
      <c r="B208" s="111" t="s">
        <v>793</v>
      </c>
      <c r="C208" s="112" t="s">
        <v>220</v>
      </c>
      <c r="D208" s="29" t="s">
        <v>221</v>
      </c>
      <c r="E208" s="111"/>
      <c r="F208" s="111"/>
      <c r="G208" s="111"/>
      <c r="H208" s="111">
        <f>H209+H223+H224+H236+H239+H247+H262+H291+H303+H307</f>
        <v>40376.8089393662</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40376.8089393662</v>
      </c>
      <c r="AC208" s="111">
        <f t="shared" si="460"/>
        <v>22580.142883312</v>
      </c>
      <c r="AD208" s="111"/>
      <c r="AE208" s="111"/>
      <c r="AF208" s="111">
        <f t="shared" si="460"/>
        <v>1617.87873236856</v>
      </c>
      <c r="AG208" s="111"/>
      <c r="AH208" s="111"/>
      <c r="AI208" s="111">
        <f>AI209+AI223+AI224+AI236+AI239+AI247+AI262+AI291+AI303+AI307</f>
        <v>1617.87873236856</v>
      </c>
      <c r="AJ208" s="111"/>
      <c r="AK208" s="111"/>
      <c r="AL208" s="111">
        <f>AL209+AL223+AL224+AL236+AL239+AL247+AL262+AL291+AL303+AL307</f>
        <v>1617.87873236856</v>
      </c>
      <c r="AM208" s="111"/>
      <c r="AN208" s="111"/>
      <c r="AO208" s="111">
        <f>AO209+AO223+AO224+AO236+AO239+AO247+AO262+AO291+AO303+AO307</f>
        <v>1617.87873236856</v>
      </c>
      <c r="AP208" s="111"/>
      <c r="AQ208" s="111"/>
      <c r="AR208" s="111">
        <f>AR209+AR223+AR224+AR236+AR239+AR247+AR262+AR291+AR303+AR307</f>
        <v>1617.87873236856</v>
      </c>
      <c r="AS208" s="111"/>
      <c r="AT208" s="111"/>
      <c r="AU208" s="111">
        <f>AU209+AU223+AU224+AU236+AU239+AU247+AU262+AU291+AU303+AU307</f>
        <v>1617.87873236856</v>
      </c>
      <c r="AV208" s="111"/>
      <c r="AW208" s="111"/>
      <c r="AX208" s="111">
        <f>AX209+AX223+AX224+AX236+AX239+AX247+AX262+AX291+AX303+AX307</f>
        <v>1617.87873236856</v>
      </c>
      <c r="AY208" s="111"/>
      <c r="AZ208" s="111"/>
      <c r="BA208" s="111">
        <f>BA209+BA223+BA224+BA236+BA239+BA247+BA262+BA291+BA303+BA307</f>
        <v>1617.87873236856</v>
      </c>
      <c r="BB208" s="111"/>
      <c r="BC208" s="111"/>
      <c r="BD208" s="111">
        <f>BD209+BD223+BD224+BD236+BD239+BD247+BD262+BD291+BD303+BD307</f>
        <v>1617.87873236856</v>
      </c>
      <c r="BE208" s="111"/>
      <c r="BF208" s="111"/>
      <c r="BG208" s="111">
        <f>BG209+BG223+BG224+BG236+BG239+BG247+BG262+BG291+BG303+BG307</f>
        <v>1617.87873236856</v>
      </c>
      <c r="BH208" s="111"/>
      <c r="BI208" s="111"/>
      <c r="BJ208" s="111">
        <f>BJ209+BJ223+BJ224+BJ236+BJ239+BJ247+BJ262+BJ291+BJ303+BJ307</f>
        <v>1617.87873236856</v>
      </c>
      <c r="BK208" s="111"/>
      <c r="BL208" s="303"/>
      <c r="BM208" s="310"/>
      <c r="BN208" s="311"/>
    </row>
    <row r="209" s="48" customFormat="1" ht="33.95" hidden="1" customHeight="1" outlineLevel="3" collapsed="1" spans="2:66">
      <c r="B209" s="114" t="s">
        <v>793</v>
      </c>
      <c r="C209" s="115" t="s">
        <v>32</v>
      </c>
      <c r="D209" s="48" t="s">
        <v>33</v>
      </c>
      <c r="E209" s="114" t="s">
        <v>1145</v>
      </c>
      <c r="F209" s="114"/>
      <c r="G209" s="114"/>
      <c r="H209" s="114">
        <f>SUM(H210:H222)</f>
        <v>5433.96226415095</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5433.96226415095</v>
      </c>
      <c r="AC209" s="114">
        <f t="shared" si="461"/>
        <v>452.830188679246</v>
      </c>
      <c r="AD209" s="114"/>
      <c r="AE209" s="114"/>
      <c r="AF209" s="114">
        <f t="shared" si="461"/>
        <v>452.830188679246</v>
      </c>
      <c r="AG209" s="114"/>
      <c r="AH209" s="114"/>
      <c r="AI209" s="114">
        <f>SUM(AI210:AI222)</f>
        <v>452.830188679246</v>
      </c>
      <c r="AJ209" s="114"/>
      <c r="AK209" s="114"/>
      <c r="AL209" s="114">
        <f>SUM(AL210:AL222)</f>
        <v>452.830188679246</v>
      </c>
      <c r="AM209" s="114"/>
      <c r="AN209" s="114"/>
      <c r="AO209" s="114">
        <f>SUM(AO210:AO222)</f>
        <v>452.830188679246</v>
      </c>
      <c r="AP209" s="114"/>
      <c r="AQ209" s="114"/>
      <c r="AR209" s="114">
        <f>SUM(AR210:AR222)</f>
        <v>452.830188679246</v>
      </c>
      <c r="AS209" s="114"/>
      <c r="AT209" s="114"/>
      <c r="AU209" s="114">
        <f>SUM(AU210:AU222)</f>
        <v>452.830188679246</v>
      </c>
      <c r="AV209" s="114"/>
      <c r="AW209" s="114"/>
      <c r="AX209" s="114">
        <f>SUM(AX210:AX222)</f>
        <v>452.830188679246</v>
      </c>
      <c r="AY209" s="114"/>
      <c r="AZ209" s="114"/>
      <c r="BA209" s="114">
        <f>SUM(BA210:BA222)</f>
        <v>452.830188679246</v>
      </c>
      <c r="BB209" s="114"/>
      <c r="BC209" s="114"/>
      <c r="BD209" s="114">
        <f>SUM(BD210:BD222)</f>
        <v>452.830188679246</v>
      </c>
      <c r="BE209" s="114"/>
      <c r="BF209" s="114"/>
      <c r="BG209" s="114">
        <f>SUM(BG210:BG222)</f>
        <v>452.830188679246</v>
      </c>
      <c r="BH209" s="114"/>
      <c r="BI209" s="114"/>
      <c r="BJ209" s="114">
        <f>SUM(BJ210:BJ222)</f>
        <v>452.830188679246</v>
      </c>
      <c r="BK209" s="114"/>
      <c r="BL209" s="304"/>
      <c r="BM209" s="310"/>
      <c r="BN209" s="312"/>
    </row>
    <row r="210" s="117" customFormat="1" ht="33.95" hidden="1" customHeight="1" outlineLevel="5" spans="2:66">
      <c r="B210" s="118" t="s">
        <v>798</v>
      </c>
      <c r="C210" s="119" t="s">
        <v>1146</v>
      </c>
      <c r="D210" s="117" t="s">
        <v>1147</v>
      </c>
      <c r="E210" s="118"/>
      <c r="F210" s="118"/>
      <c r="G210" s="118" t="s">
        <v>802</v>
      </c>
      <c r="H210" s="118">
        <f t="shared" ref="H210:H222" si="462">AB210</f>
        <v>5433.96226415095</v>
      </c>
      <c r="I210" s="118" t="s">
        <v>1148</v>
      </c>
      <c r="J210" s="118">
        <f t="shared" ref="J210:J222" si="463">SUM(AD210,AG210,AJ210,AM210,AP210,AS210,AV210,AY210,BB210,BE210,BH210,BK210)/N210</f>
        <v>1.33185349611543</v>
      </c>
      <c r="K210" s="118" t="s">
        <v>1149</v>
      </c>
      <c r="L210" s="118">
        <f t="shared" ref="L210:L222" si="464">H210/N210/J210</f>
        <v>340</v>
      </c>
      <c r="M210" s="118" t="s">
        <v>1150</v>
      </c>
      <c r="N210" s="118">
        <f t="shared" ref="N210:N222" si="465">COUNTIF(AD210,"&gt;0")+COUNTIF(AG210,"&gt;0")+COUNTIF(AJ210,"&gt;0")+COUNTIF(AM210,"&gt;0")+COUNTIF(AP210,"&gt;0")+COUNTIF(AS210,"&gt;0")+COUNTIF(AV210,"&gt;0")+COUNTIF(AY210,"&gt;0")+COUNTIF(BB210,"&gt;0")+COUNTIF(BE210,"&gt;0")+COUNTIF(BH210,"&gt;0")+COUNTIF(BK210,"&gt;0")</f>
        <v>12</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5433.96226415095</v>
      </c>
      <c r="AC210" s="118">
        <f t="shared" ref="AC210:AC223" si="467">AD210*AE210</f>
        <v>452.830188679246</v>
      </c>
      <c r="AD210" s="118">
        <f>'1-1 项目基础信息'!H21</f>
        <v>1.33185349611543</v>
      </c>
      <c r="AE210" s="288">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452.830188679246</v>
      </c>
      <c r="AG210" s="118">
        <f>'1-1 项目基础信息'!I21</f>
        <v>1.33185349611543</v>
      </c>
      <c r="AH210" s="317">
        <f t="shared" ref="AH210:AH222" si="469">AE210</f>
        <v>340</v>
      </c>
      <c r="AI210" s="118">
        <f t="shared" ref="AI210:AI223" si="470">AJ210*AK210</f>
        <v>452.830188679246</v>
      </c>
      <c r="AJ210" s="118">
        <f>'1-1 项目基础信息'!J21</f>
        <v>1.33185349611543</v>
      </c>
      <c r="AK210" s="317">
        <f t="shared" ref="AK210:AK222" si="471">AH210</f>
        <v>340</v>
      </c>
      <c r="AL210" s="118">
        <f t="shared" ref="AL210:AL223" si="472">AM210*AN210</f>
        <v>452.830188679246</v>
      </c>
      <c r="AM210" s="118">
        <f>'1-1 项目基础信息'!K21</f>
        <v>1.33185349611543</v>
      </c>
      <c r="AN210" s="317">
        <f t="shared" ref="AN210:AN222" si="473">AK210</f>
        <v>340</v>
      </c>
      <c r="AO210" s="118">
        <f t="shared" ref="AO210:AO223" si="474">AP210*AQ210</f>
        <v>452.830188679246</v>
      </c>
      <c r="AP210" s="118">
        <f>'1-1 项目基础信息'!L21</f>
        <v>1.33185349611543</v>
      </c>
      <c r="AQ210" s="317">
        <f t="shared" ref="AQ210:AQ222" si="475">AN210</f>
        <v>340</v>
      </c>
      <c r="AR210" s="118">
        <f t="shared" ref="AR210:AR223" si="476">AS210*AT210</f>
        <v>452.830188679246</v>
      </c>
      <c r="AS210" s="118">
        <f>'1-1 项目基础信息'!M21</f>
        <v>1.33185349611543</v>
      </c>
      <c r="AT210" s="317">
        <f t="shared" ref="AT210:AT222" si="477">AQ210</f>
        <v>340</v>
      </c>
      <c r="AU210" s="118">
        <f t="shared" ref="AU210:AU223" si="478">AV210*AW210</f>
        <v>452.830188679246</v>
      </c>
      <c r="AV210" s="118">
        <f>'1-1 项目基础信息'!N21</f>
        <v>1.33185349611543</v>
      </c>
      <c r="AW210" s="317">
        <f t="shared" ref="AW210:AW222" si="479">AT210</f>
        <v>340</v>
      </c>
      <c r="AX210" s="118">
        <f t="shared" ref="AX210:AX223" si="480">AY210*AZ210</f>
        <v>452.830188679246</v>
      </c>
      <c r="AY210" s="118">
        <f>'1-1 项目基础信息'!O21</f>
        <v>1.33185349611543</v>
      </c>
      <c r="AZ210" s="317">
        <f t="shared" ref="AZ210:AZ222" si="481">AW210</f>
        <v>340</v>
      </c>
      <c r="BA210" s="118">
        <f t="shared" ref="BA210:BA223" si="482">BB210*BC210</f>
        <v>452.830188679246</v>
      </c>
      <c r="BB210" s="118">
        <f>'1-1 项目基础信息'!P21</f>
        <v>1.33185349611543</v>
      </c>
      <c r="BC210" s="317">
        <f t="shared" ref="BC210:BC222" si="483">AZ210</f>
        <v>340</v>
      </c>
      <c r="BD210" s="118">
        <f t="shared" ref="BD210:BD223" si="484">BE210*BF210</f>
        <v>452.830188679246</v>
      </c>
      <c r="BE210" s="118">
        <f>'1-1 项目基础信息'!Q21</f>
        <v>1.33185349611543</v>
      </c>
      <c r="BF210" s="317">
        <f t="shared" ref="BF210:BF222" si="485">BC210</f>
        <v>340</v>
      </c>
      <c r="BG210" s="118">
        <f t="shared" ref="BG210:BG223" si="486">BH210*BI210</f>
        <v>452.830188679246</v>
      </c>
      <c r="BH210" s="118">
        <f>'1-1 项目基础信息'!R21</f>
        <v>1.33185349611543</v>
      </c>
      <c r="BI210" s="317">
        <f t="shared" ref="BI210:BI222" si="487">BF210</f>
        <v>340</v>
      </c>
      <c r="BJ210" s="118">
        <f t="shared" ref="BJ210:BJ223" si="488">BK210*BL210</f>
        <v>452.830188679246</v>
      </c>
      <c r="BK210" s="118">
        <f>'1-1 项目基础信息'!S21</f>
        <v>1.33185349611543</v>
      </c>
      <c r="BL210" s="318">
        <f t="shared" ref="BL210:BL222" si="489">BI210</f>
        <v>340</v>
      </c>
      <c r="BM210" s="310"/>
      <c r="BN210" s="313"/>
    </row>
    <row r="211" s="117" customFormat="1" ht="33.95" hidden="1" customHeight="1" outlineLevel="5" spans="2:66">
      <c r="B211" s="118" t="s">
        <v>798</v>
      </c>
      <c r="C211" s="119" t="s">
        <v>1151</v>
      </c>
      <c r="D211" s="117" t="s">
        <v>1152</v>
      </c>
      <c r="E211" s="118"/>
      <c r="F211" s="118"/>
      <c r="G211" s="118" t="s">
        <v>802</v>
      </c>
      <c r="H211" s="118">
        <f t="shared" si="462"/>
        <v>0</v>
      </c>
      <c r="I211" s="118" t="s">
        <v>1148</v>
      </c>
      <c r="J211" s="118" t="e">
        <f t="shared" si="463"/>
        <v>#DIV/0!</v>
      </c>
      <c r="K211" s="118" t="s">
        <v>1149</v>
      </c>
      <c r="L211" s="118" t="e">
        <f t="shared" si="464"/>
        <v>#DIV/0!</v>
      </c>
      <c r="M211" s="118" t="s">
        <v>1150</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7">
        <f t="shared" si="469"/>
        <v>360</v>
      </c>
      <c r="AI211" s="118">
        <f t="shared" si="470"/>
        <v>0</v>
      </c>
      <c r="AJ211" s="118">
        <f>'1-1 项目基础信息'!J22</f>
        <v>0</v>
      </c>
      <c r="AK211" s="317">
        <f t="shared" si="471"/>
        <v>360</v>
      </c>
      <c r="AL211" s="118">
        <f t="shared" si="472"/>
        <v>0</v>
      </c>
      <c r="AM211" s="118">
        <f>'1-1 项目基础信息'!K22</f>
        <v>0</v>
      </c>
      <c r="AN211" s="317">
        <f t="shared" si="473"/>
        <v>360</v>
      </c>
      <c r="AO211" s="118">
        <f t="shared" si="474"/>
        <v>0</v>
      </c>
      <c r="AP211" s="118">
        <f>'1-1 项目基础信息'!L22</f>
        <v>0</v>
      </c>
      <c r="AQ211" s="317">
        <f t="shared" si="475"/>
        <v>360</v>
      </c>
      <c r="AR211" s="118">
        <f t="shared" si="476"/>
        <v>0</v>
      </c>
      <c r="AS211" s="118">
        <f>'1-1 项目基础信息'!M22</f>
        <v>0</v>
      </c>
      <c r="AT211" s="317">
        <f t="shared" si="477"/>
        <v>360</v>
      </c>
      <c r="AU211" s="118">
        <f t="shared" si="478"/>
        <v>0</v>
      </c>
      <c r="AV211" s="118">
        <f>'1-1 项目基础信息'!N22</f>
        <v>0</v>
      </c>
      <c r="AW211" s="317">
        <f t="shared" si="479"/>
        <v>360</v>
      </c>
      <c r="AX211" s="118">
        <f t="shared" si="480"/>
        <v>0</v>
      </c>
      <c r="AY211" s="118">
        <f>'1-1 项目基础信息'!O22</f>
        <v>0</v>
      </c>
      <c r="AZ211" s="317">
        <f t="shared" si="481"/>
        <v>360</v>
      </c>
      <c r="BA211" s="118">
        <f t="shared" si="482"/>
        <v>0</v>
      </c>
      <c r="BB211" s="118">
        <f>'1-1 项目基础信息'!P22</f>
        <v>0</v>
      </c>
      <c r="BC211" s="317">
        <f t="shared" si="483"/>
        <v>360</v>
      </c>
      <c r="BD211" s="118">
        <f t="shared" si="484"/>
        <v>0</v>
      </c>
      <c r="BE211" s="118">
        <f>'1-1 项目基础信息'!Q22</f>
        <v>0</v>
      </c>
      <c r="BF211" s="317">
        <f t="shared" si="485"/>
        <v>360</v>
      </c>
      <c r="BG211" s="118">
        <f t="shared" si="486"/>
        <v>0</v>
      </c>
      <c r="BH211" s="118">
        <f>'1-1 项目基础信息'!R22</f>
        <v>0</v>
      </c>
      <c r="BI211" s="317">
        <f t="shared" si="487"/>
        <v>360</v>
      </c>
      <c r="BJ211" s="118">
        <f t="shared" si="488"/>
        <v>0</v>
      </c>
      <c r="BK211" s="118">
        <f>'1-1 项目基础信息'!S22</f>
        <v>0</v>
      </c>
      <c r="BL211" s="318">
        <f t="shared" si="489"/>
        <v>360</v>
      </c>
      <c r="BM211" s="310"/>
      <c r="BN211" s="313"/>
    </row>
    <row r="212" s="117" customFormat="1" ht="33.95" hidden="1" customHeight="1" outlineLevel="5" spans="2:66">
      <c r="B212" s="118" t="s">
        <v>798</v>
      </c>
      <c r="C212" s="119" t="s">
        <v>1153</v>
      </c>
      <c r="D212" s="117" t="s">
        <v>1154</v>
      </c>
      <c r="E212" s="118"/>
      <c r="F212" s="118"/>
      <c r="G212" s="118" t="s">
        <v>802</v>
      </c>
      <c r="H212" s="118">
        <f t="shared" si="462"/>
        <v>0</v>
      </c>
      <c r="I212" s="118" t="s">
        <v>1148</v>
      </c>
      <c r="J212" s="118" t="e">
        <f t="shared" si="463"/>
        <v>#DIV/0!</v>
      </c>
      <c r="K212" s="118" t="s">
        <v>1149</v>
      </c>
      <c r="L212" s="118" t="e">
        <f t="shared" si="464"/>
        <v>#DIV/0!</v>
      </c>
      <c r="M212" s="118" t="s">
        <v>1150</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7">
        <f t="shared" si="469"/>
        <v>390</v>
      </c>
      <c r="AI212" s="118">
        <f t="shared" si="470"/>
        <v>0</v>
      </c>
      <c r="AJ212" s="118">
        <f>'1-1 项目基础信息'!J23</f>
        <v>0</v>
      </c>
      <c r="AK212" s="317">
        <f t="shared" si="471"/>
        <v>390</v>
      </c>
      <c r="AL212" s="118">
        <f t="shared" si="472"/>
        <v>0</v>
      </c>
      <c r="AM212" s="118">
        <f>'1-1 项目基础信息'!K23</f>
        <v>0</v>
      </c>
      <c r="AN212" s="317">
        <f t="shared" si="473"/>
        <v>390</v>
      </c>
      <c r="AO212" s="118">
        <f t="shared" si="474"/>
        <v>0</v>
      </c>
      <c r="AP212" s="118">
        <f>'1-1 项目基础信息'!L23</f>
        <v>0</v>
      </c>
      <c r="AQ212" s="317">
        <f t="shared" si="475"/>
        <v>390</v>
      </c>
      <c r="AR212" s="118">
        <f t="shared" si="476"/>
        <v>0</v>
      </c>
      <c r="AS212" s="118">
        <f>'1-1 项目基础信息'!M23</f>
        <v>0</v>
      </c>
      <c r="AT212" s="317">
        <f t="shared" si="477"/>
        <v>390</v>
      </c>
      <c r="AU212" s="118">
        <f t="shared" si="478"/>
        <v>0</v>
      </c>
      <c r="AV212" s="118">
        <f>'1-1 项目基础信息'!N23</f>
        <v>0</v>
      </c>
      <c r="AW212" s="317">
        <f t="shared" si="479"/>
        <v>390</v>
      </c>
      <c r="AX212" s="118">
        <f t="shared" si="480"/>
        <v>0</v>
      </c>
      <c r="AY212" s="118">
        <f>'1-1 项目基础信息'!O23</f>
        <v>0</v>
      </c>
      <c r="AZ212" s="317">
        <f t="shared" si="481"/>
        <v>390</v>
      </c>
      <c r="BA212" s="118">
        <f t="shared" si="482"/>
        <v>0</v>
      </c>
      <c r="BB212" s="118">
        <f>'1-1 项目基础信息'!P23</f>
        <v>0</v>
      </c>
      <c r="BC212" s="317">
        <f t="shared" si="483"/>
        <v>390</v>
      </c>
      <c r="BD212" s="118">
        <f t="shared" si="484"/>
        <v>0</v>
      </c>
      <c r="BE212" s="118">
        <f>'1-1 项目基础信息'!Q23</f>
        <v>0</v>
      </c>
      <c r="BF212" s="317">
        <f t="shared" si="485"/>
        <v>390</v>
      </c>
      <c r="BG212" s="118">
        <f t="shared" si="486"/>
        <v>0</v>
      </c>
      <c r="BH212" s="118">
        <f>'1-1 项目基础信息'!R23</f>
        <v>0</v>
      </c>
      <c r="BI212" s="317">
        <f t="shared" si="487"/>
        <v>390</v>
      </c>
      <c r="BJ212" s="118">
        <f t="shared" si="488"/>
        <v>0</v>
      </c>
      <c r="BK212" s="118">
        <f>'1-1 项目基础信息'!S23</f>
        <v>0</v>
      </c>
      <c r="BL212" s="318">
        <f t="shared" si="489"/>
        <v>390</v>
      </c>
      <c r="BM212" s="310"/>
      <c r="BN212" s="313"/>
    </row>
    <row r="213" s="117" customFormat="1" ht="33.95" hidden="1" customHeight="1" outlineLevel="5" spans="2:66">
      <c r="B213" s="118" t="s">
        <v>798</v>
      </c>
      <c r="C213" s="119" t="s">
        <v>1155</v>
      </c>
      <c r="D213" s="117" t="s">
        <v>1156</v>
      </c>
      <c r="E213" s="118"/>
      <c r="F213" s="118"/>
      <c r="G213" s="118" t="s">
        <v>802</v>
      </c>
      <c r="H213" s="118">
        <f t="shared" si="462"/>
        <v>0</v>
      </c>
      <c r="I213" s="118" t="s">
        <v>1148</v>
      </c>
      <c r="J213" s="118" t="e">
        <f t="shared" si="463"/>
        <v>#DIV/0!</v>
      </c>
      <c r="K213" s="118" t="s">
        <v>1149</v>
      </c>
      <c r="L213" s="118" t="e">
        <f t="shared" si="464"/>
        <v>#DIV/0!</v>
      </c>
      <c r="M213" s="118" t="s">
        <v>1150</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798</v>
      </c>
      <c r="C214" s="119" t="s">
        <v>1157</v>
      </c>
      <c r="D214" s="117" t="s">
        <v>1158</v>
      </c>
      <c r="E214" s="118"/>
      <c r="F214" s="118"/>
      <c r="G214" s="118" t="s">
        <v>802</v>
      </c>
      <c r="H214" s="118">
        <f t="shared" si="462"/>
        <v>0</v>
      </c>
      <c r="I214" s="118" t="s">
        <v>1148</v>
      </c>
      <c r="J214" s="118" t="e">
        <f t="shared" si="463"/>
        <v>#DIV/0!</v>
      </c>
      <c r="K214" s="118" t="s">
        <v>1149</v>
      </c>
      <c r="L214" s="118" t="e">
        <f t="shared" si="464"/>
        <v>#DIV/0!</v>
      </c>
      <c r="M214" s="118" t="s">
        <v>1150</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798</v>
      </c>
      <c r="C215" s="119" t="s">
        <v>1159</v>
      </c>
      <c r="D215" s="117" t="s">
        <v>1160</v>
      </c>
      <c r="E215" s="118"/>
      <c r="F215" s="118"/>
      <c r="G215" s="118" t="s">
        <v>802</v>
      </c>
      <c r="H215" s="118">
        <f t="shared" si="462"/>
        <v>0</v>
      </c>
      <c r="I215" s="118" t="s">
        <v>1148</v>
      </c>
      <c r="J215" s="118" t="e">
        <f t="shared" si="463"/>
        <v>#DIV/0!</v>
      </c>
      <c r="K215" s="118" t="s">
        <v>1149</v>
      </c>
      <c r="L215" s="118" t="e">
        <f t="shared" si="464"/>
        <v>#DIV/0!</v>
      </c>
      <c r="M215" s="118" t="s">
        <v>1150</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798</v>
      </c>
      <c r="C216" s="119" t="s">
        <v>1161</v>
      </c>
      <c r="D216" s="117" t="s">
        <v>1162</v>
      </c>
      <c r="E216" s="118"/>
      <c r="F216" s="118"/>
      <c r="G216" s="118" t="s">
        <v>802</v>
      </c>
      <c r="H216" s="118">
        <f t="shared" si="462"/>
        <v>0</v>
      </c>
      <c r="I216" s="118" t="s">
        <v>1148</v>
      </c>
      <c r="J216" s="118" t="e">
        <f t="shared" si="463"/>
        <v>#DIV/0!</v>
      </c>
      <c r="K216" s="118" t="s">
        <v>1149</v>
      </c>
      <c r="L216" s="118" t="e">
        <f t="shared" si="464"/>
        <v>#DIV/0!</v>
      </c>
      <c r="M216" s="118" t="s">
        <v>1150</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798</v>
      </c>
      <c r="C217" s="119" t="s">
        <v>1163</v>
      </c>
      <c r="D217" s="117" t="s">
        <v>1164</v>
      </c>
      <c r="E217" s="118"/>
      <c r="F217" s="118"/>
      <c r="G217" s="118" t="s">
        <v>802</v>
      </c>
      <c r="H217" s="118">
        <f t="shared" si="462"/>
        <v>0</v>
      </c>
      <c r="I217" s="118" t="s">
        <v>1148</v>
      </c>
      <c r="J217" s="118" t="e">
        <f t="shared" si="463"/>
        <v>#DIV/0!</v>
      </c>
      <c r="K217" s="118" t="s">
        <v>1149</v>
      </c>
      <c r="L217" s="118" t="e">
        <f t="shared" si="464"/>
        <v>#DIV/0!</v>
      </c>
      <c r="M217" s="118" t="s">
        <v>1150</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798</v>
      </c>
      <c r="C218" s="119" t="s">
        <v>1165</v>
      </c>
      <c r="D218" s="117" t="s">
        <v>1166</v>
      </c>
      <c r="E218" s="118"/>
      <c r="F218" s="118"/>
      <c r="G218" s="118" t="s">
        <v>802</v>
      </c>
      <c r="H218" s="118">
        <f t="shared" si="462"/>
        <v>0</v>
      </c>
      <c r="I218" s="118" t="s">
        <v>1148</v>
      </c>
      <c r="J218" s="118" t="e">
        <f t="shared" si="463"/>
        <v>#DIV/0!</v>
      </c>
      <c r="K218" s="118" t="s">
        <v>1149</v>
      </c>
      <c r="L218" s="118" t="e">
        <f t="shared" si="464"/>
        <v>#DIV/0!</v>
      </c>
      <c r="M218" s="118" t="s">
        <v>1150</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7">
        <f t="shared" si="469"/>
        <v>948</v>
      </c>
      <c r="AI218" s="118">
        <f t="shared" si="470"/>
        <v>0</v>
      </c>
      <c r="AJ218" s="118">
        <f>'1-1 项目基础信息'!J29</f>
        <v>0</v>
      </c>
      <c r="AK218" s="317">
        <f t="shared" si="471"/>
        <v>948</v>
      </c>
      <c r="AL218" s="118">
        <f t="shared" si="472"/>
        <v>0</v>
      </c>
      <c r="AM218" s="118">
        <f>'1-1 项目基础信息'!K29</f>
        <v>0</v>
      </c>
      <c r="AN218" s="317">
        <f t="shared" si="473"/>
        <v>948</v>
      </c>
      <c r="AO218" s="118">
        <f t="shared" si="474"/>
        <v>0</v>
      </c>
      <c r="AP218" s="118">
        <f>'1-1 项目基础信息'!L29</f>
        <v>0</v>
      </c>
      <c r="AQ218" s="317">
        <f t="shared" si="475"/>
        <v>948</v>
      </c>
      <c r="AR218" s="118">
        <f t="shared" si="476"/>
        <v>0</v>
      </c>
      <c r="AS218" s="118">
        <f>'1-1 项目基础信息'!M29</f>
        <v>0</v>
      </c>
      <c r="AT218" s="317">
        <f t="shared" si="477"/>
        <v>948</v>
      </c>
      <c r="AU218" s="118">
        <f t="shared" si="478"/>
        <v>0</v>
      </c>
      <c r="AV218" s="118">
        <f>'1-1 项目基础信息'!N29</f>
        <v>0</v>
      </c>
      <c r="AW218" s="317">
        <f t="shared" si="479"/>
        <v>948</v>
      </c>
      <c r="AX218" s="118">
        <f t="shared" si="480"/>
        <v>0</v>
      </c>
      <c r="AY218" s="118">
        <f>'1-1 项目基础信息'!O29</f>
        <v>0</v>
      </c>
      <c r="AZ218" s="317">
        <f t="shared" si="481"/>
        <v>948</v>
      </c>
      <c r="BA218" s="118">
        <f t="shared" si="482"/>
        <v>0</v>
      </c>
      <c r="BB218" s="118">
        <f>'1-1 项目基础信息'!P29</f>
        <v>0</v>
      </c>
      <c r="BC218" s="317">
        <f t="shared" si="483"/>
        <v>948</v>
      </c>
      <c r="BD218" s="118">
        <f t="shared" si="484"/>
        <v>0</v>
      </c>
      <c r="BE218" s="118">
        <f>'1-1 项目基础信息'!Q29</f>
        <v>0</v>
      </c>
      <c r="BF218" s="317">
        <f t="shared" si="485"/>
        <v>948</v>
      </c>
      <c r="BG218" s="118">
        <f t="shared" si="486"/>
        <v>0</v>
      </c>
      <c r="BH218" s="118">
        <f>'1-1 项目基础信息'!R29</f>
        <v>0</v>
      </c>
      <c r="BI218" s="317">
        <f t="shared" si="487"/>
        <v>948</v>
      </c>
      <c r="BJ218" s="118">
        <f t="shared" si="488"/>
        <v>0</v>
      </c>
      <c r="BK218" s="118">
        <f>'1-1 项目基础信息'!S29</f>
        <v>0</v>
      </c>
      <c r="BL218" s="318">
        <f t="shared" si="489"/>
        <v>948</v>
      </c>
      <c r="BM218" s="310"/>
      <c r="BN218" s="313"/>
    </row>
    <row r="219" s="117" customFormat="1" ht="33.95" hidden="1" customHeight="1" outlineLevel="5" spans="2:66">
      <c r="B219" s="118" t="s">
        <v>798</v>
      </c>
      <c r="C219" s="119" t="s">
        <v>1167</v>
      </c>
      <c r="D219" s="117" t="s">
        <v>1168</v>
      </c>
      <c r="E219" s="118"/>
      <c r="F219" s="118"/>
      <c r="G219" s="118" t="s">
        <v>802</v>
      </c>
      <c r="H219" s="118">
        <f t="shared" si="462"/>
        <v>0</v>
      </c>
      <c r="I219" s="118" t="s">
        <v>1148</v>
      </c>
      <c r="J219" s="118" t="e">
        <f t="shared" si="463"/>
        <v>#DIV/0!</v>
      </c>
      <c r="K219" s="118" t="s">
        <v>1149</v>
      </c>
      <c r="L219" s="118" t="e">
        <f t="shared" si="464"/>
        <v>#DIV/0!</v>
      </c>
      <c r="M219" s="118" t="s">
        <v>1150</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7">
        <f t="shared" si="469"/>
        <v>1008</v>
      </c>
      <c r="AI219" s="118">
        <f t="shared" si="470"/>
        <v>0</v>
      </c>
      <c r="AJ219" s="118">
        <f>'1-1 项目基础信息'!J30</f>
        <v>0</v>
      </c>
      <c r="AK219" s="317">
        <f t="shared" si="471"/>
        <v>1008</v>
      </c>
      <c r="AL219" s="118">
        <f t="shared" si="472"/>
        <v>0</v>
      </c>
      <c r="AM219" s="118">
        <f>'1-1 项目基础信息'!K30</f>
        <v>0</v>
      </c>
      <c r="AN219" s="317">
        <f t="shared" si="473"/>
        <v>1008</v>
      </c>
      <c r="AO219" s="118">
        <f t="shared" si="474"/>
        <v>0</v>
      </c>
      <c r="AP219" s="118">
        <f>'1-1 项目基础信息'!L30</f>
        <v>0</v>
      </c>
      <c r="AQ219" s="317">
        <f t="shared" si="475"/>
        <v>1008</v>
      </c>
      <c r="AR219" s="118">
        <f t="shared" si="476"/>
        <v>0</v>
      </c>
      <c r="AS219" s="118">
        <f>'1-1 项目基础信息'!M30</f>
        <v>0</v>
      </c>
      <c r="AT219" s="317">
        <f t="shared" si="477"/>
        <v>1008</v>
      </c>
      <c r="AU219" s="118">
        <f t="shared" si="478"/>
        <v>0</v>
      </c>
      <c r="AV219" s="118">
        <f>'1-1 项目基础信息'!N30</f>
        <v>0</v>
      </c>
      <c r="AW219" s="317">
        <f t="shared" si="479"/>
        <v>1008</v>
      </c>
      <c r="AX219" s="118">
        <f t="shared" si="480"/>
        <v>0</v>
      </c>
      <c r="AY219" s="118">
        <f>'1-1 项目基础信息'!O30</f>
        <v>0</v>
      </c>
      <c r="AZ219" s="317">
        <f t="shared" si="481"/>
        <v>1008</v>
      </c>
      <c r="BA219" s="118">
        <f t="shared" si="482"/>
        <v>0</v>
      </c>
      <c r="BB219" s="118">
        <f>'1-1 项目基础信息'!P30</f>
        <v>0</v>
      </c>
      <c r="BC219" s="317">
        <f t="shared" si="483"/>
        <v>1008</v>
      </c>
      <c r="BD219" s="118">
        <f t="shared" si="484"/>
        <v>0</v>
      </c>
      <c r="BE219" s="118">
        <f>'1-1 项目基础信息'!Q30</f>
        <v>0</v>
      </c>
      <c r="BF219" s="317">
        <f t="shared" si="485"/>
        <v>1008</v>
      </c>
      <c r="BG219" s="118">
        <f t="shared" si="486"/>
        <v>0</v>
      </c>
      <c r="BH219" s="118">
        <f>'1-1 项目基础信息'!R30</f>
        <v>0</v>
      </c>
      <c r="BI219" s="317">
        <f t="shared" si="487"/>
        <v>1008</v>
      </c>
      <c r="BJ219" s="118">
        <f t="shared" si="488"/>
        <v>0</v>
      </c>
      <c r="BK219" s="118">
        <f>'1-1 项目基础信息'!S30</f>
        <v>0</v>
      </c>
      <c r="BL219" s="318">
        <f t="shared" si="489"/>
        <v>1008</v>
      </c>
      <c r="BM219" s="310"/>
      <c r="BN219" s="313"/>
    </row>
    <row r="220" s="117" customFormat="1" ht="33.95" hidden="1" customHeight="1" outlineLevel="5" spans="2:66">
      <c r="B220" s="118" t="s">
        <v>798</v>
      </c>
      <c r="C220" s="119" t="s">
        <v>1169</v>
      </c>
      <c r="D220" s="117" t="s">
        <v>1170</v>
      </c>
      <c r="E220" s="118"/>
      <c r="F220" s="118"/>
      <c r="G220" s="118" t="s">
        <v>802</v>
      </c>
      <c r="H220" s="118">
        <f t="shared" si="462"/>
        <v>0</v>
      </c>
      <c r="I220" s="118" t="s">
        <v>1148</v>
      </c>
      <c r="J220" s="118" t="e">
        <f t="shared" si="463"/>
        <v>#DIV/0!</v>
      </c>
      <c r="K220" s="118" t="s">
        <v>1149</v>
      </c>
      <c r="L220" s="118" t="e">
        <f t="shared" si="464"/>
        <v>#DIV/0!</v>
      </c>
      <c r="M220" s="118" t="s">
        <v>1150</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798</v>
      </c>
      <c r="C221" s="119" t="s">
        <v>1171</v>
      </c>
      <c r="D221" s="117" t="s">
        <v>1172</v>
      </c>
      <c r="E221" s="118"/>
      <c r="F221" s="118"/>
      <c r="G221" s="118" t="s">
        <v>802</v>
      </c>
      <c r="H221" s="118">
        <f t="shared" si="462"/>
        <v>0</v>
      </c>
      <c r="I221" s="118" t="s">
        <v>1148</v>
      </c>
      <c r="J221" s="118" t="e">
        <f t="shared" si="463"/>
        <v>#DIV/0!</v>
      </c>
      <c r="K221" s="118" t="s">
        <v>1149</v>
      </c>
      <c r="L221" s="118" t="e">
        <f t="shared" si="464"/>
        <v>#DIV/0!</v>
      </c>
      <c r="M221" s="118" t="s">
        <v>1150</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798</v>
      </c>
      <c r="C222" s="119" t="s">
        <v>1173</v>
      </c>
      <c r="D222" s="117" t="s">
        <v>1174</v>
      </c>
      <c r="E222" s="118"/>
      <c r="F222" s="118"/>
      <c r="G222" s="118" t="s">
        <v>802</v>
      </c>
      <c r="H222" s="118">
        <f t="shared" si="462"/>
        <v>0</v>
      </c>
      <c r="I222" s="118" t="s">
        <v>1148</v>
      </c>
      <c r="J222" s="118" t="e">
        <f t="shared" si="463"/>
        <v>#DIV/0!</v>
      </c>
      <c r="K222" s="118" t="s">
        <v>1149</v>
      </c>
      <c r="L222" s="118" t="e">
        <f t="shared" si="464"/>
        <v>#DIV/0!</v>
      </c>
      <c r="M222" s="118" t="s">
        <v>1150</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8" customFormat="1" ht="33.95" hidden="1" customHeight="1" outlineLevel="3" spans="2:66">
      <c r="B223" s="114" t="s">
        <v>798</v>
      </c>
      <c r="C223" s="115" t="s">
        <v>46</v>
      </c>
      <c r="D223" s="48" t="s">
        <v>47</v>
      </c>
      <c r="E223" s="114" t="s">
        <v>1175</v>
      </c>
      <c r="F223" s="114"/>
      <c r="G223" s="114" t="s">
        <v>802</v>
      </c>
      <c r="H223" s="304">
        <f>IFERROR(J223*L223*N223,0)</f>
        <v>0</v>
      </c>
      <c r="I223" s="304" t="s">
        <v>1176</v>
      </c>
      <c r="J223" s="304">
        <f>AVERAGE(AD223,AG223,AJ223,AM223,AP223,AS223,AV223,AY223,BB223,BE223,BH223,BK223)</f>
        <v>17604</v>
      </c>
      <c r="K223" s="304" t="s">
        <v>1032</v>
      </c>
      <c r="L223" s="304">
        <f>AVERAGE(AE223,AH223,AK223,AN223,AQ223,AT223,AW223,AZ223,BC223,BF223,BI223,BL223)</f>
        <v>0</v>
      </c>
      <c r="M223" s="114" t="s">
        <v>805</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17604</v>
      </c>
      <c r="AE223" s="297">
        <f>预算主表!$P$85/(12*'1-1 项目基础信息'!$H$12)</f>
        <v>0</v>
      </c>
      <c r="AF223" s="114">
        <f t="shared" si="468"/>
        <v>0</v>
      </c>
      <c r="AG223" s="114">
        <f>VLOOKUP($I223,'1-1 项目基础信息'!$F:$S,4,FALSE)</f>
        <v>17604</v>
      </c>
      <c r="AH223" s="297">
        <f>预算主表!$P$85/(12*'1-1 项目基础信息'!$H$12)</f>
        <v>0</v>
      </c>
      <c r="AI223" s="114">
        <f t="shared" si="470"/>
        <v>0</v>
      </c>
      <c r="AJ223" s="114">
        <f>VLOOKUP($I223,'1-1 项目基础信息'!$F:$S,5,FALSE)</f>
        <v>17604</v>
      </c>
      <c r="AK223" s="297">
        <f>预算主表!$P$85/(12*'1-1 项目基础信息'!$H$12)</f>
        <v>0</v>
      </c>
      <c r="AL223" s="114">
        <f t="shared" si="472"/>
        <v>0</v>
      </c>
      <c r="AM223" s="114">
        <f>VLOOKUP($I223,'1-1 项目基础信息'!$F:$S,6,FALSE)</f>
        <v>17604</v>
      </c>
      <c r="AN223" s="297">
        <f>预算主表!$P$85/(12*'1-1 项目基础信息'!$H$12)</f>
        <v>0</v>
      </c>
      <c r="AO223" s="114">
        <f t="shared" si="474"/>
        <v>0</v>
      </c>
      <c r="AP223" s="114">
        <f>VLOOKUP($I223,'1-1 项目基础信息'!$F:$S,7,FALSE)</f>
        <v>17604</v>
      </c>
      <c r="AQ223" s="297">
        <f>预算主表!$P$85/(12*'1-1 项目基础信息'!$H$12)</f>
        <v>0</v>
      </c>
      <c r="AR223" s="114">
        <f t="shared" si="476"/>
        <v>0</v>
      </c>
      <c r="AS223" s="114">
        <f>VLOOKUP($I223,'1-1 项目基础信息'!$F:$S,8,FALSE)</f>
        <v>17604</v>
      </c>
      <c r="AT223" s="297">
        <f>预算主表!$P$85/(12*'1-1 项目基础信息'!$H$12)</f>
        <v>0</v>
      </c>
      <c r="AU223" s="114">
        <f t="shared" si="478"/>
        <v>0</v>
      </c>
      <c r="AV223" s="114">
        <f>VLOOKUP($I223,'1-1 项目基础信息'!$F:$S,9,FALSE)</f>
        <v>17604</v>
      </c>
      <c r="AW223" s="297">
        <f>预算主表!$P$85/(12*'1-1 项目基础信息'!$H$12)</f>
        <v>0</v>
      </c>
      <c r="AX223" s="114">
        <f t="shared" si="480"/>
        <v>0</v>
      </c>
      <c r="AY223" s="114">
        <f>VLOOKUP($I223,'1-1 项目基础信息'!$F:$S,10,FALSE)</f>
        <v>17604</v>
      </c>
      <c r="AZ223" s="297">
        <f>预算主表!$P$85/(12*'1-1 项目基础信息'!$H$12)</f>
        <v>0</v>
      </c>
      <c r="BA223" s="114">
        <f t="shared" si="482"/>
        <v>0</v>
      </c>
      <c r="BB223" s="114">
        <f>VLOOKUP($I223,'1-1 项目基础信息'!$F:$S,11,FALSE)</f>
        <v>17604</v>
      </c>
      <c r="BC223" s="297">
        <f>预算主表!$P$85/(12*'1-1 项目基础信息'!$H$12)</f>
        <v>0</v>
      </c>
      <c r="BD223" s="114">
        <f t="shared" si="484"/>
        <v>0</v>
      </c>
      <c r="BE223" s="114">
        <f>VLOOKUP($I223,'1-1 项目基础信息'!$F:$S,12,FALSE)</f>
        <v>17604</v>
      </c>
      <c r="BF223" s="297">
        <f>预算主表!$P$85/(12*'1-1 项目基础信息'!$H$12)</f>
        <v>0</v>
      </c>
      <c r="BG223" s="114">
        <f t="shared" si="486"/>
        <v>0</v>
      </c>
      <c r="BH223" s="114">
        <f>VLOOKUP($I223,'1-1 项目基础信息'!$F:$S,13,FALSE)</f>
        <v>17604</v>
      </c>
      <c r="BI223" s="297">
        <f>预算主表!$P$85/(12*'1-1 项目基础信息'!$H$12)</f>
        <v>0</v>
      </c>
      <c r="BJ223" s="114">
        <f t="shared" si="488"/>
        <v>0</v>
      </c>
      <c r="BK223" s="114">
        <f>VLOOKUP($I223,'1-1 项目基础信息'!$F:$S,14,FALSE)</f>
        <v>17604</v>
      </c>
      <c r="BL223" s="297">
        <f>预算主表!$P$85/(12*'1-1 项目基础信息'!$H$12)</f>
        <v>0</v>
      </c>
      <c r="BM223" s="310"/>
      <c r="BN223" s="312"/>
    </row>
    <row r="224" s="48" customFormat="1" ht="33.95" hidden="1" customHeight="1" outlineLevel="3" collapsed="1" spans="2:66">
      <c r="B224" s="114" t="s">
        <v>793</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793</v>
      </c>
      <c r="C225" s="119" t="s">
        <v>1177</v>
      </c>
      <c r="D225" s="117" t="s">
        <v>1178</v>
      </c>
      <c r="E225" s="118" t="s">
        <v>1179</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798</v>
      </c>
      <c r="C226" s="282" t="s">
        <v>1177</v>
      </c>
      <c r="D226" s="262" t="s">
        <v>1180</v>
      </c>
      <c r="E226" s="174"/>
      <c r="F226" s="174"/>
      <c r="G226" s="174" t="s">
        <v>802</v>
      </c>
      <c r="H226" s="174">
        <f t="shared" ref="H226:H235" si="492">IFERROR(J226*L226*N226,0)</f>
        <v>0</v>
      </c>
      <c r="I226" s="174" t="s">
        <v>1181</v>
      </c>
      <c r="J226" s="174" t="e">
        <f t="shared" ref="J226:J229" si="493">AVERAGE(AD226,AG226,AJ226,AM226,AP226,AS226,AV226,AY226,BB226,BE226,BH226,BK226)</f>
        <v>#DIV/0!</v>
      </c>
      <c r="K226" s="174" t="s">
        <v>1149</v>
      </c>
      <c r="L226" s="174" t="e">
        <f t="shared" ref="L226:L229" si="494">AVERAGE(AE226,AH226,AK226,AN226,AQ226,AT226,AW226,AZ226,BC226,BF226,BI226,BL226)</f>
        <v>#DIV/0!</v>
      </c>
      <c r="M226" s="174" t="s">
        <v>1182</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798</v>
      </c>
      <c r="C227" s="282" t="s">
        <v>1183</v>
      </c>
      <c r="D227" s="262" t="s">
        <v>1184</v>
      </c>
      <c r="E227" s="174"/>
      <c r="F227" s="174"/>
      <c r="G227" s="174" t="s">
        <v>802</v>
      </c>
      <c r="H227" s="174">
        <f t="shared" si="492"/>
        <v>0</v>
      </c>
      <c r="I227" s="174" t="s">
        <v>1181</v>
      </c>
      <c r="J227" s="174" t="e">
        <f t="shared" si="493"/>
        <v>#DIV/0!</v>
      </c>
      <c r="K227" s="174" t="s">
        <v>1149</v>
      </c>
      <c r="L227" s="174" t="e">
        <f t="shared" si="494"/>
        <v>#DIV/0!</v>
      </c>
      <c r="M227" s="174" t="s">
        <v>1182</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798</v>
      </c>
      <c r="C228" s="282" t="s">
        <v>1185</v>
      </c>
      <c r="D228" s="262" t="s">
        <v>1186</v>
      </c>
      <c r="E228" s="174"/>
      <c r="F228" s="174"/>
      <c r="G228" s="174" t="s">
        <v>802</v>
      </c>
      <c r="H228" s="174">
        <f t="shared" si="492"/>
        <v>0</v>
      </c>
      <c r="I228" s="174" t="s">
        <v>1181</v>
      </c>
      <c r="J228" s="174" t="e">
        <f t="shared" si="493"/>
        <v>#DIV/0!</v>
      </c>
      <c r="K228" s="174" t="s">
        <v>1149</v>
      </c>
      <c r="L228" s="174" t="e">
        <f t="shared" si="494"/>
        <v>#DIV/0!</v>
      </c>
      <c r="M228" s="174" t="s">
        <v>1182</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798</v>
      </c>
      <c r="C229" s="282" t="s">
        <v>1187</v>
      </c>
      <c r="D229" s="262" t="s">
        <v>1188</v>
      </c>
      <c r="E229" s="174"/>
      <c r="F229" s="174"/>
      <c r="G229" s="174" t="s">
        <v>802</v>
      </c>
      <c r="H229" s="174">
        <f t="shared" si="492"/>
        <v>0</v>
      </c>
      <c r="I229" s="174" t="s">
        <v>1181</v>
      </c>
      <c r="J229" s="174" t="e">
        <f t="shared" si="493"/>
        <v>#DIV/0!</v>
      </c>
      <c r="K229" s="174" t="s">
        <v>1149</v>
      </c>
      <c r="L229" s="174" t="e">
        <f t="shared" si="494"/>
        <v>#DIV/0!</v>
      </c>
      <c r="M229" s="174" t="s">
        <v>1182</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798</v>
      </c>
      <c r="C230" s="119" t="s">
        <v>1183</v>
      </c>
      <c r="D230" s="117" t="s">
        <v>1189</v>
      </c>
      <c r="E230" s="118" t="s">
        <v>1190</v>
      </c>
      <c r="F230" s="118"/>
      <c r="G230" s="118" t="s">
        <v>942</v>
      </c>
      <c r="H230" s="118">
        <f t="shared" si="492"/>
        <v>0</v>
      </c>
      <c r="I230" s="118" t="s">
        <v>1031</v>
      </c>
      <c r="J230" s="118">
        <f>AVERAGE('1-1 项目基础信息'!$H$9:$S$9)</f>
        <v>17604</v>
      </c>
      <c r="K230" s="118" t="s">
        <v>1032</v>
      </c>
      <c r="L230" s="297"/>
      <c r="M230" s="118" t="s">
        <v>805</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798</v>
      </c>
      <c r="C231" s="119" t="s">
        <v>1185</v>
      </c>
      <c r="D231" s="117" t="s">
        <v>1191</v>
      </c>
      <c r="E231" s="118" t="s">
        <v>1192</v>
      </c>
      <c r="F231" s="118"/>
      <c r="G231" s="118" t="s">
        <v>942</v>
      </c>
      <c r="H231" s="118">
        <f t="shared" si="492"/>
        <v>0</v>
      </c>
      <c r="I231" s="118" t="s">
        <v>1031</v>
      </c>
      <c r="J231" s="118">
        <f>AVERAGE('1-1 项目基础信息'!$H$9:$S$9)</f>
        <v>17604</v>
      </c>
      <c r="K231" s="118" t="s">
        <v>1032</v>
      </c>
      <c r="L231" s="297"/>
      <c r="M231" s="118" t="s">
        <v>805</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798</v>
      </c>
      <c r="C232" s="119" t="s">
        <v>1187</v>
      </c>
      <c r="D232" s="117" t="s">
        <v>1193</v>
      </c>
      <c r="E232" s="118" t="s">
        <v>1194</v>
      </c>
      <c r="F232" s="118"/>
      <c r="G232" s="118" t="s">
        <v>942</v>
      </c>
      <c r="H232" s="118">
        <f t="shared" si="492"/>
        <v>0</v>
      </c>
      <c r="I232" s="118" t="s">
        <v>1031</v>
      </c>
      <c r="J232" s="118">
        <f>AVERAGE('1-1 项目基础信息'!$H$9:$S$9)</f>
        <v>17604</v>
      </c>
      <c r="K232" s="118" t="s">
        <v>1032</v>
      </c>
      <c r="L232" s="297"/>
      <c r="M232" s="118" t="s">
        <v>1195</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798</v>
      </c>
      <c r="C233" s="119" t="s">
        <v>1196</v>
      </c>
      <c r="D233" s="117" t="s">
        <v>1197</v>
      </c>
      <c r="E233" s="118" t="s">
        <v>1198</v>
      </c>
      <c r="F233" s="118"/>
      <c r="G233" s="118" t="s">
        <v>942</v>
      </c>
      <c r="H233" s="118">
        <f t="shared" si="492"/>
        <v>0</v>
      </c>
      <c r="I233" s="118" t="s">
        <v>1199</v>
      </c>
      <c r="J233" s="297"/>
      <c r="K233" s="118" t="s">
        <v>1200</v>
      </c>
      <c r="L233" s="297"/>
      <c r="M233" s="118" t="s">
        <v>1201</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798</v>
      </c>
      <c r="C234" s="119" t="s">
        <v>1202</v>
      </c>
      <c r="D234" s="117" t="s">
        <v>1203</v>
      </c>
      <c r="E234" s="118" t="s">
        <v>1204</v>
      </c>
      <c r="F234" s="118"/>
      <c r="G234" s="118" t="s">
        <v>942</v>
      </c>
      <c r="H234" s="118">
        <f t="shared" si="492"/>
        <v>0</v>
      </c>
      <c r="I234" s="118" t="s">
        <v>1199</v>
      </c>
      <c r="J234" s="297"/>
      <c r="K234" s="118" t="s">
        <v>1200</v>
      </c>
      <c r="L234" s="297"/>
      <c r="M234" s="118" t="s">
        <v>1201</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798</v>
      </c>
      <c r="C235" s="119" t="s">
        <v>1205</v>
      </c>
      <c r="D235" s="117" t="s">
        <v>1206</v>
      </c>
      <c r="E235" s="118" t="s">
        <v>1207</v>
      </c>
      <c r="F235" s="118"/>
      <c r="G235" s="118" t="s">
        <v>942</v>
      </c>
      <c r="H235" s="118">
        <f t="shared" si="492"/>
        <v>0</v>
      </c>
      <c r="I235" s="118" t="s">
        <v>1031</v>
      </c>
      <c r="J235" s="118">
        <f>AVERAGE('1-1 项目基础信息'!$H$9:$S$9)</f>
        <v>17604</v>
      </c>
      <c r="K235" s="118" t="s">
        <v>1032</v>
      </c>
      <c r="L235" s="297"/>
      <c r="M235" s="118" t="s">
        <v>805</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793</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798</v>
      </c>
      <c r="C237" s="119" t="s">
        <v>1208</v>
      </c>
      <c r="D237" s="117" t="s">
        <v>1209</v>
      </c>
      <c r="E237" s="118" t="s">
        <v>1210</v>
      </c>
      <c r="F237" s="118"/>
      <c r="G237" s="118" t="s">
        <v>942</v>
      </c>
      <c r="H237" s="118">
        <f t="shared" ref="H237:H240" si="510">IFERROR(J237*L237*N237,0)</f>
        <v>0</v>
      </c>
      <c r="I237" s="118" t="s">
        <v>1031</v>
      </c>
      <c r="J237" s="118">
        <f>AVERAGE('1-1 项目基础信息'!$H$9:$S$9)</f>
        <v>17604</v>
      </c>
      <c r="K237" s="118" t="s">
        <v>1032</v>
      </c>
      <c r="L237" s="297"/>
      <c r="M237" s="118" t="s">
        <v>805</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798</v>
      </c>
      <c r="C238" s="119" t="s">
        <v>1211</v>
      </c>
      <c r="D238" s="117" t="s">
        <v>1212</v>
      </c>
      <c r="E238" s="118" t="s">
        <v>1213</v>
      </c>
      <c r="F238" s="118"/>
      <c r="G238" s="118" t="s">
        <v>942</v>
      </c>
      <c r="H238" s="118">
        <f t="shared" si="510"/>
        <v>0</v>
      </c>
      <c r="I238" s="118" t="s">
        <v>1031</v>
      </c>
      <c r="J238" s="118">
        <f>AVERAGE('1-1 项目基础信息'!$H$9:$S$9)</f>
        <v>17604</v>
      </c>
      <c r="K238" s="118" t="s">
        <v>1032</v>
      </c>
      <c r="L238" s="297"/>
      <c r="M238" s="118" t="s">
        <v>805</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793</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798</v>
      </c>
      <c r="C240" s="119" t="s">
        <v>1214</v>
      </c>
      <c r="D240" s="117" t="s">
        <v>1215</v>
      </c>
      <c r="E240" s="118" t="s">
        <v>1216</v>
      </c>
      <c r="F240" s="118"/>
      <c r="G240" s="118" t="s">
        <v>942</v>
      </c>
      <c r="H240" s="118">
        <f t="shared" si="510"/>
        <v>0</v>
      </c>
      <c r="I240" s="118" t="s">
        <v>1031</v>
      </c>
      <c r="J240" s="118">
        <f>AVERAGE('1-1 项目基础信息'!$H$9:$S$9)</f>
        <v>17604</v>
      </c>
      <c r="K240" s="118" t="s">
        <v>1032</v>
      </c>
      <c r="L240" s="297"/>
      <c r="M240" s="118" t="s">
        <v>805</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793</v>
      </c>
      <c r="C241" s="119" t="s">
        <v>1217</v>
      </c>
      <c r="D241" s="117" t="s">
        <v>1218</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798</v>
      </c>
      <c r="C242" s="282" t="s">
        <v>1219</v>
      </c>
      <c r="D242" s="262" t="s">
        <v>1220</v>
      </c>
      <c r="E242" s="174" t="s">
        <v>1221</v>
      </c>
      <c r="F242" s="174"/>
      <c r="G242" s="174" t="s">
        <v>942</v>
      </c>
      <c r="H242" s="174">
        <f t="shared" ref="H242:H246" si="527">IFERROR(J242*L242*N242,0)</f>
        <v>0</v>
      </c>
      <c r="I242" s="174" t="s">
        <v>1222</v>
      </c>
      <c r="J242" s="297"/>
      <c r="K242" s="174" t="s">
        <v>1223</v>
      </c>
      <c r="L242" s="297"/>
      <c r="M242" s="174" t="s">
        <v>1224</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798</v>
      </c>
      <c r="C243" s="282" t="s">
        <v>1225</v>
      </c>
      <c r="D243" s="262" t="s">
        <v>1226</v>
      </c>
      <c r="E243" s="174" t="s">
        <v>1227</v>
      </c>
      <c r="F243" s="174"/>
      <c r="G243" s="174" t="s">
        <v>942</v>
      </c>
      <c r="H243" s="174">
        <f t="shared" si="527"/>
        <v>0</v>
      </c>
      <c r="I243" s="174" t="s">
        <v>1228</v>
      </c>
      <c r="J243" s="297"/>
      <c r="K243" s="174" t="s">
        <v>1223</v>
      </c>
      <c r="L243" s="297"/>
      <c r="M243" s="174" t="s">
        <v>1224</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798</v>
      </c>
      <c r="C244" s="282" t="s">
        <v>1229</v>
      </c>
      <c r="D244" s="262" t="s">
        <v>1230</v>
      </c>
      <c r="E244" s="174" t="s">
        <v>1231</v>
      </c>
      <c r="F244" s="174"/>
      <c r="G244" s="174" t="s">
        <v>942</v>
      </c>
      <c r="H244" s="174">
        <f t="shared" si="527"/>
        <v>0</v>
      </c>
      <c r="I244" s="174" t="s">
        <v>1232</v>
      </c>
      <c r="J244" s="297"/>
      <c r="K244" s="174" t="s">
        <v>1233</v>
      </c>
      <c r="L244" s="297"/>
      <c r="M244" s="174" t="s">
        <v>1234</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798</v>
      </c>
      <c r="C245" s="282" t="s">
        <v>1235</v>
      </c>
      <c r="D245" s="262" t="s">
        <v>1236</v>
      </c>
      <c r="E245" s="174" t="s">
        <v>1237</v>
      </c>
      <c r="F245" s="174"/>
      <c r="G245" s="174" t="s">
        <v>942</v>
      </c>
      <c r="H245" s="174">
        <f t="shared" si="527"/>
        <v>0</v>
      </c>
      <c r="I245" s="174" t="s">
        <v>1232</v>
      </c>
      <c r="J245" s="297"/>
      <c r="K245" s="174" t="s">
        <v>1233</v>
      </c>
      <c r="L245" s="297"/>
      <c r="M245" s="174" t="s">
        <v>1234</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798</v>
      </c>
      <c r="C246" s="282" t="s">
        <v>1238</v>
      </c>
      <c r="D246" s="262" t="s">
        <v>1239</v>
      </c>
      <c r="E246" s="174" t="s">
        <v>1240</v>
      </c>
      <c r="F246" s="174"/>
      <c r="G246" s="174" t="s">
        <v>942</v>
      </c>
      <c r="H246" s="174">
        <f t="shared" si="527"/>
        <v>0</v>
      </c>
      <c r="I246" s="174" t="s">
        <v>1241</v>
      </c>
      <c r="J246" s="174">
        <v>1</v>
      </c>
      <c r="K246" s="174" t="s">
        <v>1242</v>
      </c>
      <c r="L246" s="297"/>
      <c r="M246" s="174" t="s">
        <v>1243</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793</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798</v>
      </c>
      <c r="C248" s="119" t="s">
        <v>1244</v>
      </c>
      <c r="D248" s="117" t="s">
        <v>1245</v>
      </c>
      <c r="E248" s="118" t="s">
        <v>1246</v>
      </c>
      <c r="F248" s="118"/>
      <c r="G248" s="118" t="s">
        <v>942</v>
      </c>
      <c r="H248" s="118">
        <f t="shared" ref="H248:H256" si="543">IFERROR(J248*L248*N248,0)</f>
        <v>0</v>
      </c>
      <c r="I248" s="118" t="s">
        <v>1031</v>
      </c>
      <c r="J248" s="118">
        <f>AVERAGE('1-1 项目基础信息'!$H$9:$S$9)</f>
        <v>17604</v>
      </c>
      <c r="K248" s="118" t="s">
        <v>1032</v>
      </c>
      <c r="L248" s="297"/>
      <c r="M248" s="118" t="s">
        <v>805</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798</v>
      </c>
      <c r="C249" s="119" t="s">
        <v>1247</v>
      </c>
      <c r="D249" s="117" t="s">
        <v>1248</v>
      </c>
      <c r="E249" s="118" t="s">
        <v>1249</v>
      </c>
      <c r="F249" s="118"/>
      <c r="G249" s="118" t="s">
        <v>942</v>
      </c>
      <c r="H249" s="118">
        <f t="shared" si="543"/>
        <v>0</v>
      </c>
      <c r="I249" s="118" t="s">
        <v>1031</v>
      </c>
      <c r="J249" s="118">
        <f>AVERAGE('1-1 项目基础信息'!$H$9:$S$9)</f>
        <v>17604</v>
      </c>
      <c r="K249" s="118" t="s">
        <v>1032</v>
      </c>
      <c r="L249" s="297"/>
      <c r="M249" s="118" t="s">
        <v>805</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798</v>
      </c>
      <c r="C250" s="119" t="s">
        <v>1250</v>
      </c>
      <c r="D250" s="117" t="s">
        <v>1251</v>
      </c>
      <c r="E250" s="118"/>
      <c r="F250" s="118"/>
      <c r="G250" s="118" t="s">
        <v>942</v>
      </c>
      <c r="H250" s="118">
        <f t="shared" si="543"/>
        <v>0</v>
      </c>
      <c r="I250" s="118" t="s">
        <v>1031</v>
      </c>
      <c r="J250" s="118">
        <f>AVERAGE('1-1 项目基础信息'!$H$9:$S$9)</f>
        <v>17604</v>
      </c>
      <c r="K250" s="118" t="s">
        <v>1032</v>
      </c>
      <c r="L250" s="297"/>
      <c r="M250" s="118" t="s">
        <v>805</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798</v>
      </c>
      <c r="C251" s="119" t="s">
        <v>1252</v>
      </c>
      <c r="D251" s="117" t="s">
        <v>1253</v>
      </c>
      <c r="E251" s="118" t="s">
        <v>1254</v>
      </c>
      <c r="F251" s="118"/>
      <c r="G251" s="118" t="s">
        <v>942</v>
      </c>
      <c r="H251" s="118">
        <f t="shared" si="543"/>
        <v>0</v>
      </c>
      <c r="I251" s="118" t="s">
        <v>1031</v>
      </c>
      <c r="J251" s="118">
        <f>AVERAGE('1-1 项目基础信息'!$H$9:$S$9)</f>
        <v>17604</v>
      </c>
      <c r="K251" s="118" t="s">
        <v>1032</v>
      </c>
      <c r="L251" s="297"/>
      <c r="M251" s="118" t="s">
        <v>805</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798</v>
      </c>
      <c r="C252" s="119" t="s">
        <v>1255</v>
      </c>
      <c r="D252" s="117" t="s">
        <v>1256</v>
      </c>
      <c r="E252" s="118" t="s">
        <v>1257</v>
      </c>
      <c r="F252" s="118"/>
      <c r="G252" s="118" t="s">
        <v>942</v>
      </c>
      <c r="H252" s="118">
        <f t="shared" si="543"/>
        <v>0</v>
      </c>
      <c r="I252" s="118" t="s">
        <v>1031</v>
      </c>
      <c r="J252" s="118">
        <f>AVERAGE('1-1 项目基础信息'!$H$9:$S$9)</f>
        <v>17604</v>
      </c>
      <c r="K252" s="118" t="s">
        <v>1032</v>
      </c>
      <c r="L252" s="297"/>
      <c r="M252" s="118" t="s">
        <v>805</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798</v>
      </c>
      <c r="C253" s="119" t="s">
        <v>1258</v>
      </c>
      <c r="D253" s="117" t="s">
        <v>1259</v>
      </c>
      <c r="E253" s="118" t="s">
        <v>1260</v>
      </c>
      <c r="F253" s="118"/>
      <c r="G253" s="118" t="s">
        <v>942</v>
      </c>
      <c r="H253" s="118">
        <f t="shared" si="543"/>
        <v>0</v>
      </c>
      <c r="I253" s="118" t="s">
        <v>1031</v>
      </c>
      <c r="J253" s="118">
        <f>AVERAGE('1-1 项目基础信息'!$H$9:$S$9)</f>
        <v>17604</v>
      </c>
      <c r="K253" s="118" t="s">
        <v>1032</v>
      </c>
      <c r="L253" s="297"/>
      <c r="M253" s="118" t="s">
        <v>805</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798</v>
      </c>
      <c r="C254" s="119" t="s">
        <v>1261</v>
      </c>
      <c r="D254" s="117" t="s">
        <v>1262</v>
      </c>
      <c r="E254" s="118" t="s">
        <v>1263</v>
      </c>
      <c r="F254" s="118"/>
      <c r="G254" s="118" t="s">
        <v>942</v>
      </c>
      <c r="H254" s="118">
        <f t="shared" si="543"/>
        <v>0</v>
      </c>
      <c r="I254" s="118" t="s">
        <v>1031</v>
      </c>
      <c r="J254" s="118">
        <f>AVERAGE('1-1 项目基础信息'!$H$9:$S$9)</f>
        <v>17604</v>
      </c>
      <c r="K254" s="118" t="s">
        <v>1032</v>
      </c>
      <c r="L254" s="297"/>
      <c r="M254" s="118" t="s">
        <v>805</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798</v>
      </c>
      <c r="C255" s="119" t="s">
        <v>1264</v>
      </c>
      <c r="D255" s="117" t="s">
        <v>1265</v>
      </c>
      <c r="E255" s="118" t="s">
        <v>1263</v>
      </c>
      <c r="F255" s="118"/>
      <c r="G255" s="118" t="s">
        <v>942</v>
      </c>
      <c r="H255" s="118">
        <f t="shared" si="543"/>
        <v>0</v>
      </c>
      <c r="I255" s="118" t="s">
        <v>1031</v>
      </c>
      <c r="J255" s="118">
        <f>AVERAGE('1-1 项目基础信息'!$H$9:$S$9)</f>
        <v>17604</v>
      </c>
      <c r="K255" s="118" t="s">
        <v>1032</v>
      </c>
      <c r="L255" s="297"/>
      <c r="M255" s="118" t="s">
        <v>805</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798</v>
      </c>
      <c r="C256" s="119" t="s">
        <v>1266</v>
      </c>
      <c r="D256" s="117" t="s">
        <v>1267</v>
      </c>
      <c r="E256" s="118" t="s">
        <v>1268</v>
      </c>
      <c r="F256" s="118"/>
      <c r="G256" s="118" t="s">
        <v>942</v>
      </c>
      <c r="H256" s="118">
        <f t="shared" si="543"/>
        <v>0</v>
      </c>
      <c r="I256" s="118" t="s">
        <v>1031</v>
      </c>
      <c r="J256" s="118">
        <f>AVERAGE('1-1 项目基础信息'!$H$9:$S$9)</f>
        <v>17604</v>
      </c>
      <c r="K256" s="118" t="s">
        <v>1032</v>
      </c>
      <c r="L256" s="297"/>
      <c r="M256" s="118" t="s">
        <v>805</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793</v>
      </c>
      <c r="C257" s="119" t="s">
        <v>1269</v>
      </c>
      <c r="D257" s="117" t="s">
        <v>1270</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798</v>
      </c>
      <c r="C258" s="282" t="s">
        <v>1271</v>
      </c>
      <c r="D258" s="262" t="s">
        <v>1272</v>
      </c>
      <c r="E258" s="174" t="s">
        <v>1273</v>
      </c>
      <c r="F258" s="174"/>
      <c r="G258" s="174" t="s">
        <v>942</v>
      </c>
      <c r="H258" s="174">
        <f t="shared" ref="H258:H261" si="559">IFERROR(J258*L258*N258,0)</f>
        <v>0</v>
      </c>
      <c r="I258" s="174" t="s">
        <v>1274</v>
      </c>
      <c r="J258" s="297"/>
      <c r="K258" s="174" t="s">
        <v>1275</v>
      </c>
      <c r="L258" s="297"/>
      <c r="M258" s="174" t="s">
        <v>1276</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798</v>
      </c>
      <c r="C259" s="282" t="s">
        <v>1277</v>
      </c>
      <c r="D259" s="262" t="s">
        <v>1278</v>
      </c>
      <c r="E259" s="174" t="s">
        <v>1279</v>
      </c>
      <c r="F259" s="174"/>
      <c r="G259" s="174" t="s">
        <v>942</v>
      </c>
      <c r="H259" s="174">
        <f t="shared" si="559"/>
        <v>0</v>
      </c>
      <c r="I259" s="174" t="s">
        <v>1274</v>
      </c>
      <c r="J259" s="297"/>
      <c r="K259" s="174" t="s">
        <v>1275</v>
      </c>
      <c r="L259" s="297"/>
      <c r="M259" s="174" t="s">
        <v>1276</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798</v>
      </c>
      <c r="C260" s="282" t="s">
        <v>1280</v>
      </c>
      <c r="D260" s="262" t="s">
        <v>1281</v>
      </c>
      <c r="E260" s="174" t="s">
        <v>1282</v>
      </c>
      <c r="F260" s="174"/>
      <c r="G260" s="174" t="s">
        <v>942</v>
      </c>
      <c r="H260" s="174">
        <f t="shared" si="559"/>
        <v>0</v>
      </c>
      <c r="I260" s="174" t="s">
        <v>1274</v>
      </c>
      <c r="J260" s="297"/>
      <c r="K260" s="174" t="s">
        <v>1275</v>
      </c>
      <c r="L260" s="297"/>
      <c r="M260" s="174" t="s">
        <v>1276</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798</v>
      </c>
      <c r="C261" s="282" t="s">
        <v>1283</v>
      </c>
      <c r="D261" s="262" t="s">
        <v>1284</v>
      </c>
      <c r="E261" s="174" t="s">
        <v>1285</v>
      </c>
      <c r="F261" s="174"/>
      <c r="G261" s="174" t="s">
        <v>942</v>
      </c>
      <c r="H261" s="174">
        <f t="shared" si="559"/>
        <v>0</v>
      </c>
      <c r="I261" s="174" t="s">
        <v>1274</v>
      </c>
      <c r="J261" s="297"/>
      <c r="K261" s="174" t="s">
        <v>1275</v>
      </c>
      <c r="L261" s="297"/>
      <c r="M261" s="174" t="s">
        <v>1276</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hidden="1" customHeight="1" outlineLevel="3" collapsed="1" spans="2:66">
      <c r="B262" s="114" t="s">
        <v>793</v>
      </c>
      <c r="C262" s="115" t="s">
        <v>1286</v>
      </c>
      <c r="D262" s="48" t="s">
        <v>1287</v>
      </c>
      <c r="E262" s="114" t="s">
        <v>1288</v>
      </c>
      <c r="F262" s="114"/>
      <c r="G262" s="114" t="s">
        <v>942</v>
      </c>
      <c r="H262" s="114">
        <f>H263+H264+H273+H274+H283+H287+H288+H289+H290</f>
        <v>29942.8466752152</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29942.8466752152</v>
      </c>
      <c r="AC262" s="114">
        <f t="shared" ref="AC262:AF262" si="574">AC263+AC264+AC273+AC274+AC283+AC287+AC288+AC289+AC290</f>
        <v>17127.3126946327</v>
      </c>
      <c r="AD262" s="114"/>
      <c r="AE262" s="114"/>
      <c r="AF262" s="114">
        <f t="shared" si="574"/>
        <v>1165.04854368932</v>
      </c>
      <c r="AG262" s="114"/>
      <c r="AH262" s="114"/>
      <c r="AI262" s="114">
        <f>AI263+AI264+AI273+AI274+AI283+AI287+AI288+AI289+AI290</f>
        <v>1165.04854368932</v>
      </c>
      <c r="AJ262" s="114"/>
      <c r="AK262" s="114"/>
      <c r="AL262" s="114">
        <f>AL263+AL264+AL273+AL274+AL283+AL287+AL288+AL289+AL290</f>
        <v>1165.04854368932</v>
      </c>
      <c r="AM262" s="114"/>
      <c r="AN262" s="114"/>
      <c r="AO262" s="114">
        <f>AO263+AO264+AO273+AO274+AO283+AO287+AO288+AO289+AO290</f>
        <v>1165.04854368932</v>
      </c>
      <c r="AP262" s="114"/>
      <c r="AQ262" s="114"/>
      <c r="AR262" s="114">
        <f>AR263+AR264+AR273+AR274+AR283+AR287+AR288+AR289+AR290</f>
        <v>1165.04854368932</v>
      </c>
      <c r="AS262" s="114"/>
      <c r="AT262" s="114"/>
      <c r="AU262" s="114">
        <f>AU263+AU264+AU273+AU274+AU283+AU287+AU288+AU289+AU290</f>
        <v>1165.04854368932</v>
      </c>
      <c r="AV262" s="114"/>
      <c r="AW262" s="114"/>
      <c r="AX262" s="114">
        <f>AX263+AX264+AX273+AX274+AX283+AX287+AX288+AX289+AX290</f>
        <v>1165.04854368932</v>
      </c>
      <c r="AY262" s="114"/>
      <c r="AZ262" s="114"/>
      <c r="BA262" s="114">
        <f>BA263+BA264+BA273+BA274+BA283+BA287+BA288+BA289+BA290</f>
        <v>1165.04854368932</v>
      </c>
      <c r="BB262" s="114"/>
      <c r="BC262" s="114"/>
      <c r="BD262" s="114">
        <f>BD263+BD264+BD273+BD274+BD283+BD287+BD288+BD289+BD290</f>
        <v>1165.04854368932</v>
      </c>
      <c r="BE262" s="114"/>
      <c r="BF262" s="114"/>
      <c r="BG262" s="114">
        <f>BG263+BG264+BG273+BG274+BG283+BG287+BG288+BG289+BG290</f>
        <v>1165.04854368932</v>
      </c>
      <c r="BH262" s="114"/>
      <c r="BI262" s="114"/>
      <c r="BJ262" s="114">
        <f>BJ263+BJ264+BJ273+BJ274+BJ283+BJ287+BJ288+BJ289+BJ290</f>
        <v>1165.04854368932</v>
      </c>
      <c r="BK262" s="114"/>
      <c r="BL262" s="304"/>
      <c r="BM262" s="310"/>
      <c r="BN262" s="312"/>
    </row>
    <row r="263" s="117" customFormat="1" ht="33.95" hidden="1" customHeight="1" outlineLevel="4" spans="2:66">
      <c r="B263" s="118" t="s">
        <v>798</v>
      </c>
      <c r="C263" s="119" t="s">
        <v>28</v>
      </c>
      <c r="D263" s="117" t="s">
        <v>29</v>
      </c>
      <c r="E263" s="118" t="s">
        <v>1289</v>
      </c>
      <c r="F263" s="118"/>
      <c r="G263" s="118" t="s">
        <v>942</v>
      </c>
      <c r="H263" s="118">
        <f>IFERROR(J263*L263*N263,0)</f>
        <v>13980.5825242718</v>
      </c>
      <c r="I263" s="118" t="s">
        <v>1290</v>
      </c>
      <c r="J263" s="297">
        <f>预算主表!P82/12</f>
        <v>1165.04854368932</v>
      </c>
      <c r="K263" s="118" t="s">
        <v>1032</v>
      </c>
      <c r="L263" s="297">
        <v>1</v>
      </c>
      <c r="M263" s="118" t="s">
        <v>1195</v>
      </c>
      <c r="N263" s="118">
        <f t="shared" ref="N263:N273" si="575">COUNTA(O263:Z263)</f>
        <v>12</v>
      </c>
      <c r="O263" s="297" t="s">
        <v>1291</v>
      </c>
      <c r="P263" s="297" t="s">
        <v>1291</v>
      </c>
      <c r="Q263" s="297" t="s">
        <v>1291</v>
      </c>
      <c r="R263" s="297" t="s">
        <v>1291</v>
      </c>
      <c r="S263" s="297" t="s">
        <v>1291</v>
      </c>
      <c r="T263" s="297" t="s">
        <v>1291</v>
      </c>
      <c r="U263" s="297" t="s">
        <v>1291</v>
      </c>
      <c r="V263" s="297" t="s">
        <v>1291</v>
      </c>
      <c r="W263" s="297" t="s">
        <v>1291</v>
      </c>
      <c r="X263" s="297" t="s">
        <v>1291</v>
      </c>
      <c r="Y263" s="297" t="s">
        <v>1291</v>
      </c>
      <c r="Z263" s="297" t="s">
        <v>1291</v>
      </c>
      <c r="AA263" s="118"/>
      <c r="AB263" s="118">
        <f t="shared" ref="AB263:AB273" si="576">SUM(AC263,AF263,AI263,AL263,AO263,AR263,AU263,AX263,BA263,BD263,BG263,BJ263)</f>
        <v>13980.5825242718</v>
      </c>
      <c r="AC263" s="118">
        <f t="shared" ref="AC263:AC273" si="577">IF(O263="",0,$J263*$L263)</f>
        <v>1165.04854368932</v>
      </c>
      <c r="AD263" s="118"/>
      <c r="AE263" s="118"/>
      <c r="AF263" s="118">
        <f t="shared" ref="AF263:AF273" si="578">IF(P263="",0,$J263*$L263)</f>
        <v>1165.04854368932</v>
      </c>
      <c r="AG263" s="118"/>
      <c r="AH263" s="118"/>
      <c r="AI263" s="118">
        <f t="shared" ref="AI263:AI273" si="579">IF(Q263="",0,$J263*$L263)</f>
        <v>1165.04854368932</v>
      </c>
      <c r="AJ263" s="118"/>
      <c r="AK263" s="118"/>
      <c r="AL263" s="118">
        <f t="shared" ref="AL263:AL273" si="580">IF(R263="",0,$J263*$L263)</f>
        <v>1165.04854368932</v>
      </c>
      <c r="AM263" s="118"/>
      <c r="AN263" s="118"/>
      <c r="AO263" s="118">
        <f t="shared" ref="AO263:AO273" si="581">IF(S263="",0,$J263*$L263)</f>
        <v>1165.04854368932</v>
      </c>
      <c r="AP263" s="118"/>
      <c r="AQ263" s="118"/>
      <c r="AR263" s="118">
        <f t="shared" ref="AR263:AR273" si="582">IF(T263="",0,$J263*$L263)</f>
        <v>1165.04854368932</v>
      </c>
      <c r="AS263" s="118"/>
      <c r="AT263" s="118"/>
      <c r="AU263" s="118">
        <f t="shared" ref="AU263:AU273" si="583">IF(U263="",0,$J263*$L263)</f>
        <v>1165.04854368932</v>
      </c>
      <c r="AV263" s="118"/>
      <c r="AW263" s="118"/>
      <c r="AX263" s="118">
        <f t="shared" ref="AX263:AX273" si="584">IF(V263="",0,$J263*$L263)</f>
        <v>1165.04854368932</v>
      </c>
      <c r="AY263" s="118"/>
      <c r="AZ263" s="118"/>
      <c r="BA263" s="118">
        <f t="shared" ref="BA263:BA273" si="585">IF(W263="",0,$J263*$L263)</f>
        <v>1165.04854368932</v>
      </c>
      <c r="BB263" s="118"/>
      <c r="BC263" s="118"/>
      <c r="BD263" s="118">
        <f t="shared" ref="BD263:BD273" si="586">IF(X263="",0,$J263*$L263)</f>
        <v>1165.04854368932</v>
      </c>
      <c r="BE263" s="118"/>
      <c r="BF263" s="118"/>
      <c r="BG263" s="118">
        <f t="shared" ref="BG263:BG273" si="587">IF(Y263="",0,$J263*$L263)</f>
        <v>1165.04854368932</v>
      </c>
      <c r="BH263" s="118"/>
      <c r="BI263" s="118"/>
      <c r="BJ263" s="118">
        <f t="shared" ref="BJ263:BJ273" si="588">IF(Z263="",0,$J263*$L263)</f>
        <v>1165.04854368932</v>
      </c>
      <c r="BK263" s="118"/>
      <c r="BL263" s="305"/>
      <c r="BM263" s="310"/>
      <c r="BN263" s="313"/>
    </row>
    <row r="264" s="117" customFormat="1" ht="33.95" hidden="1" customHeight="1" outlineLevel="4" collapsed="1" spans="2:66">
      <c r="B264" s="118" t="s">
        <v>793</v>
      </c>
      <c r="C264" s="119" t="s">
        <v>1292</v>
      </c>
      <c r="D264" s="117" t="s">
        <v>1293</v>
      </c>
      <c r="E264" s="118"/>
      <c r="F264" s="118"/>
      <c r="G264" s="118"/>
      <c r="H264" s="118">
        <f>SUM(H265:H272)</f>
        <v>15962.2641509434</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15962.2641509434</v>
      </c>
      <c r="AC264" s="118">
        <f t="shared" si="589"/>
        <v>15962.2641509434</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798</v>
      </c>
      <c r="C265" s="282" t="s">
        <v>56</v>
      </c>
      <c r="D265" s="262" t="s">
        <v>57</v>
      </c>
      <c r="E265" s="174" t="s">
        <v>1294</v>
      </c>
      <c r="F265" s="174"/>
      <c r="G265" s="174" t="s">
        <v>942</v>
      </c>
      <c r="H265" s="174">
        <f t="shared" ref="H265:H273" si="590">IFERROR(J265*L265*N265,0)</f>
        <v>0</v>
      </c>
      <c r="I265" s="174" t="s">
        <v>1295</v>
      </c>
      <c r="J265" s="297"/>
      <c r="K265" s="174" t="s">
        <v>1296</v>
      </c>
      <c r="L265" s="297"/>
      <c r="M265" s="174" t="s">
        <v>1297</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798</v>
      </c>
      <c r="C266" s="282" t="s">
        <v>58</v>
      </c>
      <c r="D266" s="262" t="s">
        <v>59</v>
      </c>
      <c r="E266" s="174" t="s">
        <v>1298</v>
      </c>
      <c r="F266" s="174"/>
      <c r="G266" s="174" t="s">
        <v>942</v>
      </c>
      <c r="H266" s="174">
        <f t="shared" si="590"/>
        <v>15962.2641509434</v>
      </c>
      <c r="I266" s="174" t="s">
        <v>1299</v>
      </c>
      <c r="J266" s="297">
        <f>预算主表!P87</f>
        <v>15962.2641509434</v>
      </c>
      <c r="K266" s="174" t="s">
        <v>1275</v>
      </c>
      <c r="L266" s="297">
        <v>1</v>
      </c>
      <c r="M266" s="174" t="s">
        <v>1300</v>
      </c>
      <c r="N266" s="174">
        <f t="shared" si="575"/>
        <v>1</v>
      </c>
      <c r="O266" s="297" t="s">
        <v>1291</v>
      </c>
      <c r="P266" s="297"/>
      <c r="Q266" s="297"/>
      <c r="R266" s="297"/>
      <c r="S266" s="297"/>
      <c r="T266" s="297"/>
      <c r="U266" s="297"/>
      <c r="V266" s="297"/>
      <c r="W266" s="297"/>
      <c r="X266" s="297"/>
      <c r="Y266" s="297"/>
      <c r="Z266" s="297"/>
      <c r="AA266" s="174"/>
      <c r="AB266" s="174">
        <f t="shared" si="576"/>
        <v>15962.2641509434</v>
      </c>
      <c r="AC266" s="174">
        <f t="shared" si="577"/>
        <v>15962.2641509434</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798</v>
      </c>
      <c r="C267" s="282" t="s">
        <v>60</v>
      </c>
      <c r="D267" s="262" t="s">
        <v>61</v>
      </c>
      <c r="E267" s="174" t="s">
        <v>1301</v>
      </c>
      <c r="F267" s="174"/>
      <c r="G267" s="174" t="s">
        <v>942</v>
      </c>
      <c r="H267" s="174">
        <f t="shared" si="590"/>
        <v>0</v>
      </c>
      <c r="I267" s="174" t="s">
        <v>1302</v>
      </c>
      <c r="J267" s="297"/>
      <c r="K267" s="174" t="s">
        <v>1303</v>
      </c>
      <c r="L267" s="297"/>
      <c r="M267" s="174" t="s">
        <v>1304</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798</v>
      </c>
      <c r="C268" s="282" t="s">
        <v>50</v>
      </c>
      <c r="D268" s="262" t="s">
        <v>51</v>
      </c>
      <c r="E268" s="174" t="s">
        <v>1298</v>
      </c>
      <c r="F268" s="174"/>
      <c r="G268" s="174" t="s">
        <v>942</v>
      </c>
      <c r="H268" s="174">
        <f t="shared" si="590"/>
        <v>0</v>
      </c>
      <c r="I268" s="174" t="s">
        <v>1241</v>
      </c>
      <c r="J268" s="297">
        <f>预算主表!P86</f>
        <v>0</v>
      </c>
      <c r="K268" s="174" t="s">
        <v>1275</v>
      </c>
      <c r="L268" s="297">
        <v>1</v>
      </c>
      <c r="M268" s="174" t="s">
        <v>1300</v>
      </c>
      <c r="N268" s="174">
        <f t="shared" si="575"/>
        <v>1</v>
      </c>
      <c r="O268" s="297" t="s">
        <v>1291</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798</v>
      </c>
      <c r="C269" s="282" t="s">
        <v>52</v>
      </c>
      <c r="D269" s="262" t="s">
        <v>53</v>
      </c>
      <c r="E269" s="174" t="s">
        <v>1298</v>
      </c>
      <c r="F269" s="174"/>
      <c r="G269" s="174" t="s">
        <v>942</v>
      </c>
      <c r="H269" s="174">
        <f t="shared" si="590"/>
        <v>0</v>
      </c>
      <c r="I269" s="174" t="s">
        <v>1241</v>
      </c>
      <c r="J269" s="297"/>
      <c r="K269" s="174" t="s">
        <v>1275</v>
      </c>
      <c r="L269" s="297"/>
      <c r="M269" s="174" t="s">
        <v>1300</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798</v>
      </c>
      <c r="C270" s="282" t="s">
        <v>1305</v>
      </c>
      <c r="D270" s="262" t="s">
        <v>1306</v>
      </c>
      <c r="E270" s="174" t="s">
        <v>1298</v>
      </c>
      <c r="F270" s="174"/>
      <c r="G270" s="174" t="s">
        <v>942</v>
      </c>
      <c r="H270" s="174">
        <f t="shared" si="590"/>
        <v>0</v>
      </c>
      <c r="I270" s="174" t="s">
        <v>1241</v>
      </c>
      <c r="J270" s="297"/>
      <c r="K270" s="174" t="s">
        <v>1275</v>
      </c>
      <c r="L270" s="297"/>
      <c r="M270" s="174" t="s">
        <v>1300</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798</v>
      </c>
      <c r="C271" s="282" t="s">
        <v>1307</v>
      </c>
      <c r="D271" s="262" t="s">
        <v>1308</v>
      </c>
      <c r="E271" s="174" t="s">
        <v>1298</v>
      </c>
      <c r="F271" s="174"/>
      <c r="G271" s="174" t="s">
        <v>942</v>
      </c>
      <c r="H271" s="174">
        <f t="shared" si="590"/>
        <v>0</v>
      </c>
      <c r="I271" s="174" t="s">
        <v>1241</v>
      </c>
      <c r="J271" s="297"/>
      <c r="K271" s="174" t="s">
        <v>1275</v>
      </c>
      <c r="L271" s="297"/>
      <c r="M271" s="174" t="s">
        <v>1300</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798</v>
      </c>
      <c r="C272" s="282" t="s">
        <v>1309</v>
      </c>
      <c r="D272" s="262" t="s">
        <v>1310</v>
      </c>
      <c r="E272" s="174" t="s">
        <v>1298</v>
      </c>
      <c r="F272" s="174"/>
      <c r="G272" s="174" t="s">
        <v>942</v>
      </c>
      <c r="H272" s="174">
        <f t="shared" si="590"/>
        <v>0</v>
      </c>
      <c r="I272" s="174" t="s">
        <v>1241</v>
      </c>
      <c r="J272" s="297"/>
      <c r="K272" s="174" t="s">
        <v>1275</v>
      </c>
      <c r="L272" s="297"/>
      <c r="M272" s="174" t="s">
        <v>1300</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798</v>
      </c>
      <c r="C273" s="119" t="s">
        <v>1311</v>
      </c>
      <c r="D273" s="117" t="s">
        <v>1312</v>
      </c>
      <c r="E273" s="118"/>
      <c r="F273" s="118"/>
      <c r="G273" s="118" t="s">
        <v>942</v>
      </c>
      <c r="H273" s="118">
        <f t="shared" si="590"/>
        <v>0</v>
      </c>
      <c r="I273" s="118" t="s">
        <v>1242</v>
      </c>
      <c r="J273" s="118">
        <v>1</v>
      </c>
      <c r="K273" s="118" t="s">
        <v>1242</v>
      </c>
      <c r="L273" s="297"/>
      <c r="M273" s="118" t="s">
        <v>1234</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793</v>
      </c>
      <c r="C274" s="119" t="s">
        <v>1313</v>
      </c>
      <c r="D274" s="117" t="s">
        <v>1314</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798</v>
      </c>
      <c r="C275" s="282" t="s">
        <v>1315</v>
      </c>
      <c r="D275" s="262" t="s">
        <v>1316</v>
      </c>
      <c r="E275" s="174" t="s">
        <v>1317</v>
      </c>
      <c r="F275" s="174"/>
      <c r="G275" s="174" t="s">
        <v>942</v>
      </c>
      <c r="H275" s="174">
        <f t="shared" ref="H275:H282" si="591">IFERROR(J275*L275*N275,0)</f>
        <v>0</v>
      </c>
      <c r="I275" s="174" t="s">
        <v>1318</v>
      </c>
      <c r="J275" s="297"/>
      <c r="K275" s="174" t="s">
        <v>1032</v>
      </c>
      <c r="L275" s="297"/>
      <c r="M275" s="174" t="s">
        <v>1195</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798</v>
      </c>
      <c r="C276" s="282" t="s">
        <v>1319</v>
      </c>
      <c r="D276" s="262" t="s">
        <v>1320</v>
      </c>
      <c r="E276" s="174" t="s">
        <v>1321</v>
      </c>
      <c r="F276" s="174"/>
      <c r="G276" s="174" t="s">
        <v>942</v>
      </c>
      <c r="H276" s="174">
        <f t="shared" si="591"/>
        <v>0</v>
      </c>
      <c r="I276" s="174" t="s">
        <v>1318</v>
      </c>
      <c r="J276" s="297"/>
      <c r="K276" s="174" t="s">
        <v>1032</v>
      </c>
      <c r="L276" s="297"/>
      <c r="M276" s="174" t="s">
        <v>1195</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798</v>
      </c>
      <c r="C277" s="282" t="s">
        <v>1322</v>
      </c>
      <c r="D277" s="262" t="s">
        <v>1323</v>
      </c>
      <c r="E277" s="174" t="s">
        <v>1324</v>
      </c>
      <c r="F277" s="174"/>
      <c r="G277" s="174" t="s">
        <v>942</v>
      </c>
      <c r="H277" s="174">
        <f t="shared" si="591"/>
        <v>0</v>
      </c>
      <c r="I277" s="174" t="s">
        <v>1318</v>
      </c>
      <c r="J277" s="297"/>
      <c r="K277" s="174" t="s">
        <v>1032</v>
      </c>
      <c r="L277" s="297"/>
      <c r="M277" s="174" t="s">
        <v>1195</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798</v>
      </c>
      <c r="C278" s="282" t="s">
        <v>1325</v>
      </c>
      <c r="D278" s="262" t="s">
        <v>1326</v>
      </c>
      <c r="E278" s="174" t="s">
        <v>1327</v>
      </c>
      <c r="F278" s="174"/>
      <c r="G278" s="174" t="s">
        <v>942</v>
      </c>
      <c r="H278" s="174">
        <f t="shared" si="591"/>
        <v>0</v>
      </c>
      <c r="I278" s="174" t="s">
        <v>1318</v>
      </c>
      <c r="J278" s="297"/>
      <c r="K278" s="174" t="s">
        <v>1032</v>
      </c>
      <c r="L278" s="297"/>
      <c r="M278" s="174" t="s">
        <v>1195</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798</v>
      </c>
      <c r="C279" s="282" t="s">
        <v>1328</v>
      </c>
      <c r="D279" s="262" t="s">
        <v>1329</v>
      </c>
      <c r="E279" s="174" t="s">
        <v>1330</v>
      </c>
      <c r="F279" s="174"/>
      <c r="G279" s="174" t="s">
        <v>942</v>
      </c>
      <c r="H279" s="174">
        <f t="shared" si="591"/>
        <v>0</v>
      </c>
      <c r="I279" s="174" t="s">
        <v>1318</v>
      </c>
      <c r="J279" s="297"/>
      <c r="K279" s="174" t="s">
        <v>1032</v>
      </c>
      <c r="L279" s="297"/>
      <c r="M279" s="174" t="s">
        <v>1195</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798</v>
      </c>
      <c r="C280" s="282" t="s">
        <v>1331</v>
      </c>
      <c r="D280" s="262" t="s">
        <v>1332</v>
      </c>
      <c r="E280" s="174" t="s">
        <v>1333</v>
      </c>
      <c r="F280" s="174"/>
      <c r="G280" s="174" t="s">
        <v>942</v>
      </c>
      <c r="H280" s="174">
        <f t="shared" si="591"/>
        <v>0</v>
      </c>
      <c r="I280" s="174" t="s">
        <v>1318</v>
      </c>
      <c r="J280" s="297"/>
      <c r="K280" s="174" t="s">
        <v>1032</v>
      </c>
      <c r="L280" s="297"/>
      <c r="M280" s="174" t="s">
        <v>1195</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798</v>
      </c>
      <c r="C281" s="282" t="s">
        <v>1334</v>
      </c>
      <c r="D281" s="262" t="s">
        <v>1335</v>
      </c>
      <c r="E281" s="174" t="s">
        <v>1336</v>
      </c>
      <c r="F281" s="174"/>
      <c r="G281" s="174" t="s">
        <v>942</v>
      </c>
      <c r="H281" s="174">
        <f t="shared" si="591"/>
        <v>0</v>
      </c>
      <c r="I281" s="174" t="s">
        <v>1318</v>
      </c>
      <c r="J281" s="297"/>
      <c r="K281" s="174" t="s">
        <v>1032</v>
      </c>
      <c r="L281" s="297"/>
      <c r="M281" s="174" t="s">
        <v>1195</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798</v>
      </c>
      <c r="C282" s="282" t="s">
        <v>1337</v>
      </c>
      <c r="D282" s="262" t="s">
        <v>1338</v>
      </c>
      <c r="E282" s="174" t="s">
        <v>1339</v>
      </c>
      <c r="F282" s="174"/>
      <c r="G282" s="174" t="s">
        <v>942</v>
      </c>
      <c r="H282" s="174">
        <f t="shared" si="591"/>
        <v>0</v>
      </c>
      <c r="I282" s="174" t="s">
        <v>1318</v>
      </c>
      <c r="J282" s="297"/>
      <c r="K282" s="174" t="s">
        <v>1032</v>
      </c>
      <c r="L282" s="297"/>
      <c r="M282" s="174" t="s">
        <v>1195</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793</v>
      </c>
      <c r="C283" s="119" t="s">
        <v>1340</v>
      </c>
      <c r="D283" s="117" t="s">
        <v>1341</v>
      </c>
      <c r="E283" s="118" t="s">
        <v>1342</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798</v>
      </c>
      <c r="C284" s="282" t="s">
        <v>1343</v>
      </c>
      <c r="D284" s="262" t="s">
        <v>1344</v>
      </c>
      <c r="E284" s="174" t="s">
        <v>1345</v>
      </c>
      <c r="F284" s="174"/>
      <c r="G284" s="174" t="s">
        <v>942</v>
      </c>
      <c r="H284" s="174">
        <f t="shared" ref="H284:H290" si="607">IFERROR(J284*L284*N284,0)</f>
        <v>0</v>
      </c>
      <c r="I284" s="174" t="s">
        <v>1346</v>
      </c>
      <c r="J284" s="297"/>
      <c r="K284" s="174" t="s">
        <v>1347</v>
      </c>
      <c r="L284" s="297"/>
      <c r="M284" s="174" t="s">
        <v>1348</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798</v>
      </c>
      <c r="C285" s="282" t="s">
        <v>1349</v>
      </c>
      <c r="D285" s="262" t="s">
        <v>1350</v>
      </c>
      <c r="E285" s="174" t="s">
        <v>1351</v>
      </c>
      <c r="F285" s="174"/>
      <c r="G285" s="174" t="s">
        <v>942</v>
      </c>
      <c r="H285" s="174">
        <f t="shared" si="607"/>
        <v>0</v>
      </c>
      <c r="I285" s="174" t="s">
        <v>1346</v>
      </c>
      <c r="J285" s="297"/>
      <c r="K285" s="174" t="s">
        <v>1347</v>
      </c>
      <c r="L285" s="297"/>
      <c r="M285" s="174" t="s">
        <v>1348</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798</v>
      </c>
      <c r="C286" s="282" t="s">
        <v>1352</v>
      </c>
      <c r="D286" s="262" t="s">
        <v>1353</v>
      </c>
      <c r="E286" s="174" t="s">
        <v>1354</v>
      </c>
      <c r="F286" s="174"/>
      <c r="G286" s="174" t="s">
        <v>942</v>
      </c>
      <c r="H286" s="174">
        <f t="shared" si="607"/>
        <v>0</v>
      </c>
      <c r="I286" s="174" t="s">
        <v>1346</v>
      </c>
      <c r="J286" s="297"/>
      <c r="K286" s="174" t="s">
        <v>1347</v>
      </c>
      <c r="L286" s="297"/>
      <c r="M286" s="174" t="s">
        <v>1348</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798</v>
      </c>
      <c r="C287" s="119" t="s">
        <v>1355</v>
      </c>
      <c r="D287" s="117" t="s">
        <v>1356</v>
      </c>
      <c r="E287" s="118" t="s">
        <v>1357</v>
      </c>
      <c r="F287" s="118"/>
      <c r="G287" s="118" t="s">
        <v>942</v>
      </c>
      <c r="H287" s="118">
        <f t="shared" si="607"/>
        <v>0</v>
      </c>
      <c r="I287" s="118" t="s">
        <v>1242</v>
      </c>
      <c r="J287" s="118">
        <v>1</v>
      </c>
      <c r="K287" s="118" t="s">
        <v>1242</v>
      </c>
      <c r="L287" s="297"/>
      <c r="M287" s="118" t="s">
        <v>1243</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798</v>
      </c>
      <c r="C288" s="119" t="s">
        <v>1358</v>
      </c>
      <c r="D288" s="117" t="s">
        <v>1359</v>
      </c>
      <c r="E288" s="118" t="s">
        <v>1360</v>
      </c>
      <c r="F288" s="118"/>
      <c r="G288" s="118" t="s">
        <v>942</v>
      </c>
      <c r="H288" s="118">
        <f t="shared" si="607"/>
        <v>0</v>
      </c>
      <c r="I288" s="118" t="s">
        <v>1361</v>
      </c>
      <c r="J288" s="297"/>
      <c r="K288" s="118" t="s">
        <v>1032</v>
      </c>
      <c r="L288" s="297"/>
      <c r="M288" s="118" t="s">
        <v>1195</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798</v>
      </c>
      <c r="C289" s="119" t="s">
        <v>1362</v>
      </c>
      <c r="D289" s="117" t="s">
        <v>1363</v>
      </c>
      <c r="E289" s="118" t="s">
        <v>1364</v>
      </c>
      <c r="F289" s="118"/>
      <c r="G289" s="118" t="s">
        <v>942</v>
      </c>
      <c r="H289" s="118">
        <f t="shared" si="607"/>
        <v>0</v>
      </c>
      <c r="I289" s="118" t="s">
        <v>1365</v>
      </c>
      <c r="J289" s="297"/>
      <c r="K289" s="118" t="s">
        <v>1032</v>
      </c>
      <c r="L289" s="297"/>
      <c r="M289" s="118" t="s">
        <v>1195</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798</v>
      </c>
      <c r="C290" s="119" t="s">
        <v>1366</v>
      </c>
      <c r="D290" s="117" t="s">
        <v>1367</v>
      </c>
      <c r="E290" s="118" t="s">
        <v>1368</v>
      </c>
      <c r="F290" s="118"/>
      <c r="G290" s="118" t="s">
        <v>942</v>
      </c>
      <c r="H290" s="118">
        <f t="shared" si="607"/>
        <v>0</v>
      </c>
      <c r="I290" s="118" t="s">
        <v>1369</v>
      </c>
      <c r="J290" s="297"/>
      <c r="K290" s="118" t="s">
        <v>1032</v>
      </c>
      <c r="L290" s="297"/>
      <c r="M290" s="118" t="s">
        <v>1195</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793</v>
      </c>
      <c r="C291" s="115" t="s">
        <v>1370</v>
      </c>
      <c r="D291" s="48" t="s">
        <v>1371</v>
      </c>
      <c r="E291" s="114"/>
      <c r="F291" s="114"/>
      <c r="G291" s="114"/>
      <c r="H291" s="114">
        <f>H292+H293+H294+H299</f>
        <v>5000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5000</v>
      </c>
      <c r="AC291" s="114">
        <f t="shared" si="622"/>
        <v>5000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798</v>
      </c>
      <c r="C292" s="119" t="s">
        <v>1372</v>
      </c>
      <c r="D292" s="117" t="s">
        <v>1373</v>
      </c>
      <c r="E292" s="118" t="s">
        <v>1374</v>
      </c>
      <c r="F292" s="118"/>
      <c r="G292" s="118" t="s">
        <v>942</v>
      </c>
      <c r="H292" s="118">
        <f t="shared" ref="H292:H298" si="623">IFERROR(J292*L292*N292,0)</f>
        <v>0</v>
      </c>
      <c r="I292" s="118" t="s">
        <v>1375</v>
      </c>
      <c r="J292" s="297"/>
      <c r="K292" s="118" t="s">
        <v>1376</v>
      </c>
      <c r="L292" s="320">
        <f>0.379248/1000</f>
        <v>0.000379248</v>
      </c>
      <c r="M292" s="118" t="s">
        <v>1377</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798</v>
      </c>
      <c r="C293" s="119" t="s">
        <v>1378</v>
      </c>
      <c r="D293" s="117" t="s">
        <v>1379</v>
      </c>
      <c r="E293" s="118" t="s">
        <v>1374</v>
      </c>
      <c r="F293" s="118"/>
      <c r="G293" s="118" t="s">
        <v>942</v>
      </c>
      <c r="H293" s="118">
        <f t="shared" si="623"/>
        <v>5000</v>
      </c>
      <c r="I293" s="118" t="s">
        <v>1380</v>
      </c>
      <c r="J293" s="297">
        <f>预算主表!P140/L293</f>
        <v>5</v>
      </c>
      <c r="K293" s="118" t="s">
        <v>1381</v>
      </c>
      <c r="L293" s="118">
        <v>1000</v>
      </c>
      <c r="M293" s="118" t="s">
        <v>1382</v>
      </c>
      <c r="N293" s="118">
        <f>COUNTA(O293:Z293)</f>
        <v>1</v>
      </c>
      <c r="O293" s="297" t="s">
        <v>1291</v>
      </c>
      <c r="P293" s="315"/>
      <c r="Q293" s="315"/>
      <c r="R293" s="315"/>
      <c r="S293" s="315"/>
      <c r="T293" s="315"/>
      <c r="U293" s="315"/>
      <c r="V293" s="315"/>
      <c r="W293" s="315"/>
      <c r="X293" s="315"/>
      <c r="Y293" s="315"/>
      <c r="Z293" s="315"/>
      <c r="AA293" s="118"/>
      <c r="AB293" s="118">
        <f>SUM(AC293,AF293,AI293,AL293,AO293,AR293,AU293,AX293,BA293,BD293,BG293,BJ293)</f>
        <v>5000</v>
      </c>
      <c r="AC293" s="118">
        <f>IF(O293="",0,$J293*$L293)</f>
        <v>5000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793</v>
      </c>
      <c r="C294" s="119" t="s">
        <v>1383</v>
      </c>
      <c r="D294" s="117" t="s">
        <v>1384</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798</v>
      </c>
      <c r="C295" s="282" t="s">
        <v>1385</v>
      </c>
      <c r="D295" s="262" t="s">
        <v>1386</v>
      </c>
      <c r="E295" s="174"/>
      <c r="F295" s="174"/>
      <c r="G295" s="174" t="s">
        <v>942</v>
      </c>
      <c r="H295" s="174">
        <f t="shared" si="623"/>
        <v>0</v>
      </c>
      <c r="I295" s="174" t="s">
        <v>1241</v>
      </c>
      <c r="J295" s="174">
        <v>1</v>
      </c>
      <c r="K295" s="174" t="s">
        <v>1242</v>
      </c>
      <c r="L295" s="174">
        <f>IF('1-1 项目基础信息'!K9&gt;200000,7500,5000)</f>
        <v>5000</v>
      </c>
      <c r="M295" s="174" t="s">
        <v>1387</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798</v>
      </c>
      <c r="C296" s="282" t="s">
        <v>1388</v>
      </c>
      <c r="D296" s="262" t="s">
        <v>1389</v>
      </c>
      <c r="E296" s="174"/>
      <c r="F296" s="174"/>
      <c r="G296" s="174" t="s">
        <v>942</v>
      </c>
      <c r="H296" s="174">
        <f t="shared" si="623"/>
        <v>0</v>
      </c>
      <c r="I296" s="174" t="s">
        <v>1241</v>
      </c>
      <c r="J296" s="174">
        <v>1</v>
      </c>
      <c r="K296" s="174" t="s">
        <v>1242</v>
      </c>
      <c r="L296" s="174">
        <v>750</v>
      </c>
      <c r="M296" s="174" t="s">
        <v>1387</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798</v>
      </c>
      <c r="C297" s="282" t="s">
        <v>1390</v>
      </c>
      <c r="D297" s="262" t="s">
        <v>1391</v>
      </c>
      <c r="E297" s="174"/>
      <c r="F297" s="174"/>
      <c r="G297" s="174" t="s">
        <v>942</v>
      </c>
      <c r="H297" s="174">
        <f t="shared" si="623"/>
        <v>0</v>
      </c>
      <c r="I297" s="174" t="s">
        <v>1241</v>
      </c>
      <c r="J297" s="174">
        <v>1</v>
      </c>
      <c r="K297" s="174" t="s">
        <v>1242</v>
      </c>
      <c r="L297" s="174">
        <v>1780</v>
      </c>
      <c r="M297" s="174" t="s">
        <v>1387</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798</v>
      </c>
      <c r="C298" s="282" t="s">
        <v>1392</v>
      </c>
      <c r="D298" s="262" t="s">
        <v>1393</v>
      </c>
      <c r="E298" s="174"/>
      <c r="F298" s="174"/>
      <c r="G298" s="174"/>
      <c r="H298" s="174">
        <f t="shared" si="623"/>
        <v>0</v>
      </c>
      <c r="I298" s="174" t="s">
        <v>1394</v>
      </c>
      <c r="J298" s="297"/>
      <c r="K298" s="174" t="s">
        <v>1395</v>
      </c>
      <c r="L298" s="174">
        <v>780</v>
      </c>
      <c r="M298" s="174" t="s">
        <v>1396</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793</v>
      </c>
      <c r="C299" s="119" t="s">
        <v>1397</v>
      </c>
      <c r="D299" s="117" t="s">
        <v>1398</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798</v>
      </c>
      <c r="C300" s="282" t="s">
        <v>1399</v>
      </c>
      <c r="D300" s="262" t="s">
        <v>1400</v>
      </c>
      <c r="E300" s="174"/>
      <c r="F300" s="174"/>
      <c r="G300" s="174" t="s">
        <v>942</v>
      </c>
      <c r="H300" s="174">
        <f t="shared" ref="H300:H302" si="626">IFERROR(J300*L300*N300,0)</f>
        <v>0</v>
      </c>
      <c r="I300" s="174" t="s">
        <v>1380</v>
      </c>
      <c r="J300" s="297"/>
      <c r="K300" s="174" t="s">
        <v>1381</v>
      </c>
      <c r="L300" s="174">
        <v>5000</v>
      </c>
      <c r="M300" s="174" t="s">
        <v>1234</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798</v>
      </c>
      <c r="C301" s="282" t="s">
        <v>1401</v>
      </c>
      <c r="D301" s="262" t="s">
        <v>1402</v>
      </c>
      <c r="E301" s="174"/>
      <c r="F301" s="174"/>
      <c r="G301" s="174" t="s">
        <v>942</v>
      </c>
      <c r="H301" s="174">
        <f t="shared" si="626"/>
        <v>0</v>
      </c>
      <c r="I301" s="174" t="s">
        <v>1380</v>
      </c>
      <c r="J301" s="297">
        <f>预算主表!P134/(12*L301)</f>
        <v>0</v>
      </c>
      <c r="K301" s="174" t="s">
        <v>1381</v>
      </c>
      <c r="L301" s="174">
        <v>1000</v>
      </c>
      <c r="M301" s="174" t="s">
        <v>1234</v>
      </c>
      <c r="N301" s="174">
        <f t="shared" si="627"/>
        <v>12</v>
      </c>
      <c r="O301" s="297" t="s">
        <v>1291</v>
      </c>
      <c r="P301" s="297" t="s">
        <v>1291</v>
      </c>
      <c r="Q301" s="297" t="s">
        <v>1291</v>
      </c>
      <c r="R301" s="297" t="s">
        <v>1291</v>
      </c>
      <c r="S301" s="297" t="s">
        <v>1291</v>
      </c>
      <c r="T301" s="297" t="s">
        <v>1291</v>
      </c>
      <c r="U301" s="297" t="s">
        <v>1291</v>
      </c>
      <c r="V301" s="297" t="s">
        <v>1291</v>
      </c>
      <c r="W301" s="297" t="s">
        <v>1291</v>
      </c>
      <c r="X301" s="297" t="s">
        <v>1291</v>
      </c>
      <c r="Y301" s="297" t="s">
        <v>1291</v>
      </c>
      <c r="Z301" s="297" t="s">
        <v>1291</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798</v>
      </c>
      <c r="C302" s="282" t="s">
        <v>1403</v>
      </c>
      <c r="D302" s="262" t="s">
        <v>1404</v>
      </c>
      <c r="E302" s="174"/>
      <c r="F302" s="174"/>
      <c r="G302" s="174" t="s">
        <v>942</v>
      </c>
      <c r="H302" s="174">
        <f t="shared" si="626"/>
        <v>0</v>
      </c>
      <c r="I302" s="174" t="s">
        <v>1405</v>
      </c>
      <c r="J302" s="297"/>
      <c r="K302" s="174" t="s">
        <v>1376</v>
      </c>
      <c r="L302" s="174">
        <v>0.2</v>
      </c>
      <c r="M302" s="174" t="s">
        <v>1377</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793</v>
      </c>
      <c r="C303" s="115" t="s">
        <v>1406</v>
      </c>
      <c r="D303" s="48" t="s">
        <v>1407</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798</v>
      </c>
      <c r="C304" s="119" t="s">
        <v>1408</v>
      </c>
      <c r="D304" s="117" t="s">
        <v>1409</v>
      </c>
      <c r="E304" s="118" t="s">
        <v>1410</v>
      </c>
      <c r="F304" s="118"/>
      <c r="G304" s="118" t="s">
        <v>942</v>
      </c>
      <c r="H304" s="118">
        <f t="shared" ref="H304:H306" si="642">IFERROR(J304*L304*N304,0)</f>
        <v>0</v>
      </c>
      <c r="I304" s="118" t="s">
        <v>1411</v>
      </c>
      <c r="J304" s="297"/>
      <c r="K304" s="118" t="s">
        <v>1376</v>
      </c>
      <c r="L304" s="297"/>
      <c r="M304" s="118" t="s">
        <v>1377</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798</v>
      </c>
      <c r="C305" s="119" t="s">
        <v>1412</v>
      </c>
      <c r="D305" s="117" t="s">
        <v>1413</v>
      </c>
      <c r="E305" s="118" t="s">
        <v>1414</v>
      </c>
      <c r="F305" s="118"/>
      <c r="G305" s="118" t="s">
        <v>942</v>
      </c>
      <c r="H305" s="118">
        <f t="shared" si="642"/>
        <v>0</v>
      </c>
      <c r="I305" s="118" t="s">
        <v>1415</v>
      </c>
      <c r="J305" s="297"/>
      <c r="K305" s="118" t="s">
        <v>1395</v>
      </c>
      <c r="L305" s="297"/>
      <c r="M305" s="118" t="s">
        <v>1416</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798</v>
      </c>
      <c r="C306" s="119" t="s">
        <v>1417</v>
      </c>
      <c r="D306" s="117" t="s">
        <v>1418</v>
      </c>
      <c r="E306" s="118" t="s">
        <v>1419</v>
      </c>
      <c r="F306" s="118"/>
      <c r="G306" s="118" t="s">
        <v>942</v>
      </c>
      <c r="H306" s="118">
        <f t="shared" si="642"/>
        <v>0</v>
      </c>
      <c r="I306" s="118" t="s">
        <v>1420</v>
      </c>
      <c r="J306" s="118">
        <v>1</v>
      </c>
      <c r="K306" s="118" t="s">
        <v>1242</v>
      </c>
      <c r="L306" s="297"/>
      <c r="M306" s="118" t="s">
        <v>1234</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798</v>
      </c>
      <c r="C307" s="115" t="s">
        <v>1421</v>
      </c>
      <c r="D307" s="48" t="s">
        <v>1422</v>
      </c>
      <c r="E307" s="114" t="s">
        <v>1288</v>
      </c>
      <c r="F307" s="114"/>
      <c r="G307" s="114" t="s">
        <v>1423</v>
      </c>
      <c r="H307" s="114">
        <f>AB307</f>
        <v>0</v>
      </c>
      <c r="I307" s="114" t="s">
        <v>1031</v>
      </c>
      <c r="J307" s="114">
        <f>AVERAGE('1-1 项目基础信息'!$H$9:$S$9)</f>
        <v>17604</v>
      </c>
      <c r="K307" s="114" t="s">
        <v>1242</v>
      </c>
      <c r="L307" s="114">
        <f>H307/J307/N307</f>
        <v>0</v>
      </c>
      <c r="M307" s="114" t="s">
        <v>805</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793</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793</v>
      </c>
      <c r="C309" s="115" t="s">
        <v>1424</v>
      </c>
      <c r="D309" s="48" t="s">
        <v>1425</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798</v>
      </c>
      <c r="C310" s="119" t="s">
        <v>1426</v>
      </c>
      <c r="D310" s="117" t="s">
        <v>1427</v>
      </c>
      <c r="E310" s="118" t="s">
        <v>1428</v>
      </c>
      <c r="F310" s="118"/>
      <c r="G310" s="118" t="s">
        <v>942</v>
      </c>
      <c r="H310" s="118">
        <f t="shared" ref="H310:H314" si="645">IFERROR(J310*L310*N310,0)</f>
        <v>0</v>
      </c>
      <c r="I310" s="118" t="s">
        <v>1429</v>
      </c>
      <c r="J310" s="297"/>
      <c r="K310" s="118" t="s">
        <v>1149</v>
      </c>
      <c r="L310" s="297"/>
      <c r="M310" s="118" t="s">
        <v>1182</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798</v>
      </c>
      <c r="C311" s="119" t="s">
        <v>1430</v>
      </c>
      <c r="D311" s="117" t="s">
        <v>1431</v>
      </c>
      <c r="E311" s="118" t="s">
        <v>1432</v>
      </c>
      <c r="F311" s="118"/>
      <c r="G311" s="118" t="s">
        <v>942</v>
      </c>
      <c r="H311" s="118">
        <f t="shared" si="645"/>
        <v>0</v>
      </c>
      <c r="I311" s="118" t="s">
        <v>1429</v>
      </c>
      <c r="J311" s="297"/>
      <c r="K311" s="118" t="s">
        <v>1149</v>
      </c>
      <c r="L311" s="297"/>
      <c r="M311" s="118" t="s">
        <v>1182</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798</v>
      </c>
      <c r="C312" s="119" t="s">
        <v>1433</v>
      </c>
      <c r="D312" s="117" t="s">
        <v>1434</v>
      </c>
      <c r="E312" s="118" t="s">
        <v>1435</v>
      </c>
      <c r="F312" s="118"/>
      <c r="G312" s="118" t="s">
        <v>942</v>
      </c>
      <c r="H312" s="118">
        <f t="shared" si="645"/>
        <v>0</v>
      </c>
      <c r="I312" s="118" t="s">
        <v>1429</v>
      </c>
      <c r="J312" s="297"/>
      <c r="K312" s="118" t="s">
        <v>1149</v>
      </c>
      <c r="L312" s="297"/>
      <c r="M312" s="118" t="s">
        <v>1182</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798</v>
      </c>
      <c r="C313" s="119" t="s">
        <v>1436</v>
      </c>
      <c r="D313" s="117" t="s">
        <v>1437</v>
      </c>
      <c r="E313" s="118" t="s">
        <v>1438</v>
      </c>
      <c r="F313" s="118"/>
      <c r="G313" s="118" t="s">
        <v>942</v>
      </c>
      <c r="H313" s="118">
        <f t="shared" si="645"/>
        <v>0</v>
      </c>
      <c r="I313" s="118" t="s">
        <v>1429</v>
      </c>
      <c r="J313" s="297"/>
      <c r="K313" s="118" t="s">
        <v>1149</v>
      </c>
      <c r="L313" s="297"/>
      <c r="M313" s="118" t="s">
        <v>1182</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798</v>
      </c>
      <c r="C314" s="115" t="s">
        <v>1439</v>
      </c>
      <c r="D314" s="48" t="s">
        <v>1440</v>
      </c>
      <c r="E314" s="114"/>
      <c r="F314" s="114"/>
      <c r="G314" s="114" t="s">
        <v>942</v>
      </c>
      <c r="H314" s="304">
        <f t="shared" si="645"/>
        <v>0</v>
      </c>
      <c r="I314" s="304" t="s">
        <v>1176</v>
      </c>
      <c r="J314" s="304">
        <f>AVERAGE(AD314,AG314,AJ314,AM314,AP314,AS314,AV314,AY314,BB314,BE314,BH314,BK314)</f>
        <v>17604</v>
      </c>
      <c r="K314" s="304" t="s">
        <v>1032</v>
      </c>
      <c r="L314" s="304" t="e">
        <f>AVERAGE(AE314,AH314,AK314,AN314,AQ314,AT314,AW314,AZ314,BC314,BF314,BI314,BL314)</f>
        <v>#DIV/0!</v>
      </c>
      <c r="M314" s="114" t="s">
        <v>805</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17604</v>
      </c>
      <c r="AE314" s="297"/>
      <c r="AF314" s="114">
        <f>AG314*AH314</f>
        <v>0</v>
      </c>
      <c r="AG314" s="114">
        <f>VLOOKUP($I314,'1-1 项目基础信息'!$F:$S,4,FALSE)</f>
        <v>17604</v>
      </c>
      <c r="AH314" s="297"/>
      <c r="AI314" s="114">
        <f>AJ314*AK314</f>
        <v>0</v>
      </c>
      <c r="AJ314" s="114">
        <f>VLOOKUP($I314,'1-1 项目基础信息'!$F:$S,5,FALSE)</f>
        <v>17604</v>
      </c>
      <c r="AK314" s="297"/>
      <c r="AL314" s="114">
        <f>AM314*AN314</f>
        <v>0</v>
      </c>
      <c r="AM314" s="114">
        <f>VLOOKUP($I314,'1-1 项目基础信息'!$F:$S,6,FALSE)</f>
        <v>17604</v>
      </c>
      <c r="AN314" s="297"/>
      <c r="AO314" s="114">
        <f>AP314*AQ314</f>
        <v>0</v>
      </c>
      <c r="AP314" s="114">
        <f>VLOOKUP($I314,'1-1 项目基础信息'!$F:$S,7,FALSE)</f>
        <v>17604</v>
      </c>
      <c r="AQ314" s="297"/>
      <c r="AR314" s="114">
        <f>AS314*AT314</f>
        <v>0</v>
      </c>
      <c r="AS314" s="114">
        <f>VLOOKUP($I314,'1-1 项目基础信息'!$F:$S,8,FALSE)</f>
        <v>17604</v>
      </c>
      <c r="AT314" s="297"/>
      <c r="AU314" s="114">
        <f>AV314*AW314</f>
        <v>0</v>
      </c>
      <c r="AV314" s="114">
        <f>VLOOKUP($I314,'1-1 项目基础信息'!$F:$S,9,FALSE)</f>
        <v>17604</v>
      </c>
      <c r="AW314" s="297"/>
      <c r="AX314" s="114">
        <f>AY314*AZ314</f>
        <v>0</v>
      </c>
      <c r="AY314" s="114">
        <f>VLOOKUP($I314,'1-1 项目基础信息'!$F:$S,10,FALSE)</f>
        <v>17604</v>
      </c>
      <c r="AZ314" s="297"/>
      <c r="BA314" s="114">
        <f>BB314*BC314</f>
        <v>0</v>
      </c>
      <c r="BB314" s="114">
        <f>VLOOKUP($I314,'1-1 项目基础信息'!$F:$S,11,FALSE)</f>
        <v>17604</v>
      </c>
      <c r="BC314" s="297"/>
      <c r="BD314" s="114">
        <f>BE314*BF314</f>
        <v>0</v>
      </c>
      <c r="BE314" s="114">
        <f>VLOOKUP($I314,'1-1 项目基础信息'!$F:$S,12,FALSE)</f>
        <v>17604</v>
      </c>
      <c r="BF314" s="297"/>
      <c r="BG314" s="114">
        <f>BH314*BI314</f>
        <v>0</v>
      </c>
      <c r="BH314" s="114">
        <f>VLOOKUP($I314,'1-1 项目基础信息'!$F:$S,13,FALSE)</f>
        <v>17604</v>
      </c>
      <c r="BI314" s="297"/>
      <c r="BJ314" s="114">
        <f>BK314*BL314</f>
        <v>0</v>
      </c>
      <c r="BK314" s="114">
        <f>VLOOKUP($I314,'1-1 项目基础信息'!$F:$S,14,FALSE)</f>
        <v>17604</v>
      </c>
      <c r="BL314" s="306"/>
      <c r="BM314" s="310"/>
      <c r="BN314" s="312"/>
    </row>
    <row r="315" s="48" customFormat="1" ht="33.95" hidden="1" customHeight="1" outlineLevel="3" collapsed="1" spans="2:66">
      <c r="B315" s="114" t="s">
        <v>793</v>
      </c>
      <c r="C315" s="115" t="s">
        <v>1441</v>
      </c>
      <c r="D315" s="48" t="s">
        <v>1442</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798</v>
      </c>
      <c r="C316" s="119" t="s">
        <v>1443</v>
      </c>
      <c r="D316" s="117" t="s">
        <v>1444</v>
      </c>
      <c r="E316" s="118" t="s">
        <v>1445</v>
      </c>
      <c r="F316" s="118"/>
      <c r="G316" s="118" t="s">
        <v>942</v>
      </c>
      <c r="H316" s="118">
        <f t="shared" ref="H316:H334" si="661">IFERROR(J316*L316*N316,0)</f>
        <v>0</v>
      </c>
      <c r="I316" s="118" t="s">
        <v>1446</v>
      </c>
      <c r="J316" s="297"/>
      <c r="K316" s="118" t="s">
        <v>1395</v>
      </c>
      <c r="L316" s="297"/>
      <c r="M316" s="118" t="s">
        <v>1447</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798</v>
      </c>
      <c r="C317" s="119" t="s">
        <v>1448</v>
      </c>
      <c r="D317" s="117" t="s">
        <v>1449</v>
      </c>
      <c r="E317" s="118" t="s">
        <v>1450</v>
      </c>
      <c r="F317" s="118"/>
      <c r="G317" s="118" t="s">
        <v>942</v>
      </c>
      <c r="H317" s="118">
        <f t="shared" si="661"/>
        <v>0</v>
      </c>
      <c r="I317" s="118" t="s">
        <v>1446</v>
      </c>
      <c r="J317" s="297"/>
      <c r="K317" s="118" t="s">
        <v>1395</v>
      </c>
      <c r="L317" s="297"/>
      <c r="M317" s="118" t="s">
        <v>1447</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798</v>
      </c>
      <c r="C318" s="119" t="s">
        <v>1451</v>
      </c>
      <c r="D318" s="117" t="s">
        <v>1452</v>
      </c>
      <c r="E318" s="118" t="s">
        <v>1453</v>
      </c>
      <c r="F318" s="118"/>
      <c r="G318" s="118" t="s">
        <v>942</v>
      </c>
      <c r="H318" s="118">
        <f t="shared" si="661"/>
        <v>0</v>
      </c>
      <c r="I318" s="118" t="s">
        <v>1446</v>
      </c>
      <c r="J318" s="297"/>
      <c r="K318" s="118" t="s">
        <v>1395</v>
      </c>
      <c r="L318" s="297"/>
      <c r="M318" s="118" t="s">
        <v>1447</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798</v>
      </c>
      <c r="C319" s="119" t="s">
        <v>1454</v>
      </c>
      <c r="D319" s="117" t="s">
        <v>1455</v>
      </c>
      <c r="E319" s="118" t="s">
        <v>1456</v>
      </c>
      <c r="F319" s="118"/>
      <c r="G319" s="118" t="s">
        <v>942</v>
      </c>
      <c r="H319" s="118">
        <f t="shared" si="661"/>
        <v>0</v>
      </c>
      <c r="I319" s="118" t="s">
        <v>1446</v>
      </c>
      <c r="J319" s="297"/>
      <c r="K319" s="118" t="s">
        <v>1395</v>
      </c>
      <c r="L319" s="297"/>
      <c r="M319" s="118" t="s">
        <v>1447</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798</v>
      </c>
      <c r="C320" s="119" t="s">
        <v>1457</v>
      </c>
      <c r="D320" s="117" t="s">
        <v>1458</v>
      </c>
      <c r="E320" s="118" t="s">
        <v>1459</v>
      </c>
      <c r="F320" s="118"/>
      <c r="G320" s="118" t="s">
        <v>942</v>
      </c>
      <c r="H320" s="118">
        <f t="shared" si="661"/>
        <v>0</v>
      </c>
      <c r="I320" s="118" t="s">
        <v>1446</v>
      </c>
      <c r="J320" s="297"/>
      <c r="K320" s="118" t="s">
        <v>1395</v>
      </c>
      <c r="L320" s="297"/>
      <c r="M320" s="118" t="s">
        <v>1447</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798</v>
      </c>
      <c r="C321" s="119" t="s">
        <v>1460</v>
      </c>
      <c r="D321" s="117" t="s">
        <v>1461</v>
      </c>
      <c r="E321" s="118" t="s">
        <v>1462</v>
      </c>
      <c r="F321" s="118"/>
      <c r="G321" s="118" t="s">
        <v>942</v>
      </c>
      <c r="H321" s="118">
        <f t="shared" si="661"/>
        <v>0</v>
      </c>
      <c r="I321" s="118" t="s">
        <v>1446</v>
      </c>
      <c r="J321" s="297"/>
      <c r="K321" s="118" t="s">
        <v>1395</v>
      </c>
      <c r="L321" s="297"/>
      <c r="M321" s="118" t="s">
        <v>1447</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798</v>
      </c>
      <c r="C322" s="119" t="s">
        <v>1463</v>
      </c>
      <c r="D322" s="117" t="s">
        <v>1464</v>
      </c>
      <c r="E322" s="118" t="s">
        <v>1465</v>
      </c>
      <c r="F322" s="118"/>
      <c r="G322" s="118" t="s">
        <v>942</v>
      </c>
      <c r="H322" s="118">
        <f t="shared" si="661"/>
        <v>0</v>
      </c>
      <c r="I322" s="118" t="s">
        <v>1446</v>
      </c>
      <c r="J322" s="297"/>
      <c r="K322" s="118" t="s">
        <v>1395</v>
      </c>
      <c r="L322" s="297"/>
      <c r="M322" s="118" t="s">
        <v>1447</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798</v>
      </c>
      <c r="C323" s="119" t="s">
        <v>1466</v>
      </c>
      <c r="D323" s="117" t="s">
        <v>1467</v>
      </c>
      <c r="E323" s="118" t="s">
        <v>1468</v>
      </c>
      <c r="F323" s="118"/>
      <c r="G323" s="118" t="s">
        <v>942</v>
      </c>
      <c r="H323" s="118">
        <f t="shared" si="661"/>
        <v>0</v>
      </c>
      <c r="I323" s="118" t="s">
        <v>1446</v>
      </c>
      <c r="J323" s="297"/>
      <c r="K323" s="118" t="s">
        <v>1395</v>
      </c>
      <c r="L323" s="297"/>
      <c r="M323" s="118" t="s">
        <v>1447</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798</v>
      </c>
      <c r="C324" s="119" t="s">
        <v>1469</v>
      </c>
      <c r="D324" s="117" t="s">
        <v>1470</v>
      </c>
      <c r="E324" s="118" t="s">
        <v>1471</v>
      </c>
      <c r="F324" s="118"/>
      <c r="G324" s="118" t="s">
        <v>942</v>
      </c>
      <c r="H324" s="118">
        <f t="shared" si="661"/>
        <v>0</v>
      </c>
      <c r="I324" s="118" t="s">
        <v>1446</v>
      </c>
      <c r="J324" s="297"/>
      <c r="K324" s="118" t="s">
        <v>1395</v>
      </c>
      <c r="L324" s="297"/>
      <c r="M324" s="118" t="s">
        <v>1447</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798</v>
      </c>
      <c r="C325" s="119" t="s">
        <v>1472</v>
      </c>
      <c r="D325" s="117" t="s">
        <v>1473</v>
      </c>
      <c r="E325" s="118" t="s">
        <v>1474</v>
      </c>
      <c r="F325" s="118"/>
      <c r="G325" s="118" t="s">
        <v>942</v>
      </c>
      <c r="H325" s="118">
        <f t="shared" si="661"/>
        <v>0</v>
      </c>
      <c r="I325" s="118" t="s">
        <v>1446</v>
      </c>
      <c r="J325" s="297"/>
      <c r="K325" s="118" t="s">
        <v>1395</v>
      </c>
      <c r="L325" s="297"/>
      <c r="M325" s="118" t="s">
        <v>1447</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798</v>
      </c>
      <c r="C326" s="119" t="s">
        <v>1475</v>
      </c>
      <c r="D326" s="117" t="s">
        <v>1476</v>
      </c>
      <c r="E326" s="118" t="s">
        <v>1477</v>
      </c>
      <c r="F326" s="118"/>
      <c r="G326" s="118" t="s">
        <v>942</v>
      </c>
      <c r="H326" s="118">
        <f t="shared" si="661"/>
        <v>0</v>
      </c>
      <c r="I326" s="118" t="s">
        <v>1446</v>
      </c>
      <c r="J326" s="297"/>
      <c r="K326" s="118" t="s">
        <v>1395</v>
      </c>
      <c r="L326" s="297"/>
      <c r="M326" s="118" t="s">
        <v>1447</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798</v>
      </c>
      <c r="C327" s="119" t="s">
        <v>1478</v>
      </c>
      <c r="D327" s="117" t="s">
        <v>1479</v>
      </c>
      <c r="E327" s="118" t="s">
        <v>1480</v>
      </c>
      <c r="F327" s="118"/>
      <c r="G327" s="118" t="s">
        <v>942</v>
      </c>
      <c r="H327" s="118">
        <f t="shared" si="661"/>
        <v>0</v>
      </c>
      <c r="I327" s="118" t="s">
        <v>1446</v>
      </c>
      <c r="J327" s="297"/>
      <c r="K327" s="118" t="s">
        <v>1395</v>
      </c>
      <c r="L327" s="297"/>
      <c r="M327" s="118" t="s">
        <v>1447</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798</v>
      </c>
      <c r="C328" s="119" t="s">
        <v>1481</v>
      </c>
      <c r="D328" s="117" t="s">
        <v>1482</v>
      </c>
      <c r="E328" s="118" t="s">
        <v>1450</v>
      </c>
      <c r="F328" s="118"/>
      <c r="G328" s="118" t="s">
        <v>942</v>
      </c>
      <c r="H328" s="118">
        <f t="shared" si="661"/>
        <v>0</v>
      </c>
      <c r="I328" s="118" t="s">
        <v>1446</v>
      </c>
      <c r="J328" s="297"/>
      <c r="K328" s="118" t="s">
        <v>1395</v>
      </c>
      <c r="L328" s="297"/>
      <c r="M328" s="118" t="s">
        <v>1447</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798</v>
      </c>
      <c r="C329" s="119" t="s">
        <v>1483</v>
      </c>
      <c r="D329" s="117" t="s">
        <v>1484</v>
      </c>
      <c r="E329" s="118" t="s">
        <v>1453</v>
      </c>
      <c r="F329" s="118"/>
      <c r="G329" s="118" t="s">
        <v>942</v>
      </c>
      <c r="H329" s="118">
        <f t="shared" si="661"/>
        <v>0</v>
      </c>
      <c r="I329" s="118" t="s">
        <v>1446</v>
      </c>
      <c r="J329" s="297"/>
      <c r="K329" s="118" t="s">
        <v>1395</v>
      </c>
      <c r="L329" s="297"/>
      <c r="M329" s="118" t="s">
        <v>1447</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798</v>
      </c>
      <c r="C330" s="119" t="s">
        <v>1485</v>
      </c>
      <c r="D330" s="117" t="s">
        <v>1486</v>
      </c>
      <c r="E330" s="118" t="s">
        <v>1456</v>
      </c>
      <c r="F330" s="118"/>
      <c r="G330" s="118" t="s">
        <v>942</v>
      </c>
      <c r="H330" s="118">
        <f t="shared" si="661"/>
        <v>0</v>
      </c>
      <c r="I330" s="118" t="s">
        <v>1446</v>
      </c>
      <c r="J330" s="297"/>
      <c r="K330" s="118" t="s">
        <v>1395</v>
      </c>
      <c r="L330" s="297"/>
      <c r="M330" s="118" t="s">
        <v>1447</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798</v>
      </c>
      <c r="C331" s="119" t="s">
        <v>1487</v>
      </c>
      <c r="D331" s="117" t="s">
        <v>1488</v>
      </c>
      <c r="E331" s="118" t="s">
        <v>1459</v>
      </c>
      <c r="F331" s="118"/>
      <c r="G331" s="118" t="s">
        <v>942</v>
      </c>
      <c r="H331" s="118">
        <f t="shared" si="661"/>
        <v>0</v>
      </c>
      <c r="I331" s="118" t="s">
        <v>1446</v>
      </c>
      <c r="J331" s="297"/>
      <c r="K331" s="118" t="s">
        <v>1395</v>
      </c>
      <c r="L331" s="297"/>
      <c r="M331" s="118" t="s">
        <v>1447</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798</v>
      </c>
      <c r="C332" s="119" t="s">
        <v>1489</v>
      </c>
      <c r="D332" s="117" t="s">
        <v>1490</v>
      </c>
      <c r="E332" s="118" t="s">
        <v>1462</v>
      </c>
      <c r="F332" s="118"/>
      <c r="G332" s="118" t="s">
        <v>942</v>
      </c>
      <c r="H332" s="118">
        <f t="shared" si="661"/>
        <v>0</v>
      </c>
      <c r="I332" s="118" t="s">
        <v>1446</v>
      </c>
      <c r="J332" s="297"/>
      <c r="K332" s="118" t="s">
        <v>1395</v>
      </c>
      <c r="L332" s="297"/>
      <c r="M332" s="118" t="s">
        <v>1447</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798</v>
      </c>
      <c r="C333" s="119" t="s">
        <v>1491</v>
      </c>
      <c r="D333" s="117" t="s">
        <v>1492</v>
      </c>
      <c r="E333" s="118" t="s">
        <v>1493</v>
      </c>
      <c r="F333" s="118"/>
      <c r="G333" s="118" t="s">
        <v>942</v>
      </c>
      <c r="H333" s="118">
        <f t="shared" si="661"/>
        <v>0</v>
      </c>
      <c r="I333" s="118" t="s">
        <v>1446</v>
      </c>
      <c r="J333" s="297"/>
      <c r="K333" s="118" t="s">
        <v>1395</v>
      </c>
      <c r="L333" s="297"/>
      <c r="M333" s="118" t="s">
        <v>1447</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798</v>
      </c>
      <c r="C334" s="119" t="s">
        <v>1494</v>
      </c>
      <c r="D334" s="117" t="s">
        <v>1495</v>
      </c>
      <c r="E334" s="118" t="s">
        <v>1496</v>
      </c>
      <c r="F334" s="118"/>
      <c r="G334" s="118" t="s">
        <v>942</v>
      </c>
      <c r="H334" s="118">
        <f t="shared" si="661"/>
        <v>0</v>
      </c>
      <c r="I334" s="118" t="s">
        <v>1446</v>
      </c>
      <c r="J334" s="297"/>
      <c r="K334" s="118" t="s">
        <v>1395</v>
      </c>
      <c r="L334" s="297"/>
      <c r="M334" s="118" t="s">
        <v>1447</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793</v>
      </c>
      <c r="C335" s="115" t="s">
        <v>1497</v>
      </c>
      <c r="D335" s="48" t="s">
        <v>1498</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798</v>
      </c>
      <c r="C336" s="119" t="s">
        <v>1499</v>
      </c>
      <c r="D336" s="117" t="s">
        <v>1500</v>
      </c>
      <c r="E336" s="118" t="s">
        <v>1501</v>
      </c>
      <c r="F336" s="118"/>
      <c r="G336" s="118" t="s">
        <v>942</v>
      </c>
      <c r="H336" s="118">
        <f t="shared" ref="H336:H355" si="677">IFERROR(J336*L336*N336,0)</f>
        <v>0</v>
      </c>
      <c r="I336" s="118" t="s">
        <v>1241</v>
      </c>
      <c r="J336" s="297"/>
      <c r="K336" s="118" t="s">
        <v>1149</v>
      </c>
      <c r="L336" s="297"/>
      <c r="M336" s="118" t="s">
        <v>1182</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798</v>
      </c>
      <c r="C337" s="119" t="s">
        <v>1502</v>
      </c>
      <c r="D337" s="117" t="s">
        <v>1503</v>
      </c>
      <c r="E337" s="118" t="s">
        <v>1501</v>
      </c>
      <c r="F337" s="118"/>
      <c r="G337" s="118" t="s">
        <v>942</v>
      </c>
      <c r="H337" s="118">
        <f t="shared" si="677"/>
        <v>0</v>
      </c>
      <c r="I337" s="118" t="s">
        <v>1241</v>
      </c>
      <c r="J337" s="297"/>
      <c r="K337" s="118" t="s">
        <v>1149</v>
      </c>
      <c r="L337" s="297"/>
      <c r="M337" s="118" t="s">
        <v>1182</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798</v>
      </c>
      <c r="C338" s="119" t="s">
        <v>1504</v>
      </c>
      <c r="D338" s="117" t="s">
        <v>1505</v>
      </c>
      <c r="E338" s="118" t="s">
        <v>1501</v>
      </c>
      <c r="F338" s="118"/>
      <c r="G338" s="118" t="s">
        <v>942</v>
      </c>
      <c r="H338" s="118">
        <f t="shared" si="677"/>
        <v>0</v>
      </c>
      <c r="I338" s="118" t="s">
        <v>1241</v>
      </c>
      <c r="J338" s="297"/>
      <c r="K338" s="118" t="s">
        <v>1149</v>
      </c>
      <c r="L338" s="297"/>
      <c r="M338" s="118" t="s">
        <v>1182</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798</v>
      </c>
      <c r="C339" s="119" t="s">
        <v>1506</v>
      </c>
      <c r="D339" s="117" t="s">
        <v>1507</v>
      </c>
      <c r="E339" s="118" t="s">
        <v>1501</v>
      </c>
      <c r="F339" s="118"/>
      <c r="G339" s="118" t="s">
        <v>942</v>
      </c>
      <c r="H339" s="118">
        <f t="shared" si="677"/>
        <v>0</v>
      </c>
      <c r="I339" s="118" t="s">
        <v>1241</v>
      </c>
      <c r="J339" s="297"/>
      <c r="K339" s="118" t="s">
        <v>1149</v>
      </c>
      <c r="L339" s="297"/>
      <c r="M339" s="118" t="s">
        <v>1182</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798</v>
      </c>
      <c r="C340" s="119" t="s">
        <v>1508</v>
      </c>
      <c r="D340" s="117" t="s">
        <v>1509</v>
      </c>
      <c r="E340" s="118" t="s">
        <v>1501</v>
      </c>
      <c r="F340" s="118"/>
      <c r="G340" s="118" t="s">
        <v>942</v>
      </c>
      <c r="H340" s="118">
        <f t="shared" si="677"/>
        <v>0</v>
      </c>
      <c r="I340" s="118" t="s">
        <v>1241</v>
      </c>
      <c r="J340" s="297"/>
      <c r="K340" s="118" t="s">
        <v>1149</v>
      </c>
      <c r="L340" s="297"/>
      <c r="M340" s="118" t="s">
        <v>1182</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798</v>
      </c>
      <c r="C341" s="119" t="s">
        <v>1510</v>
      </c>
      <c r="D341" s="117" t="s">
        <v>1511</v>
      </c>
      <c r="E341" s="118" t="s">
        <v>1501</v>
      </c>
      <c r="F341" s="118"/>
      <c r="G341" s="118" t="s">
        <v>942</v>
      </c>
      <c r="H341" s="118">
        <f t="shared" si="677"/>
        <v>0</v>
      </c>
      <c r="I341" s="118" t="s">
        <v>1241</v>
      </c>
      <c r="J341" s="297"/>
      <c r="K341" s="118" t="s">
        <v>1149</v>
      </c>
      <c r="L341" s="297"/>
      <c r="M341" s="118" t="s">
        <v>1182</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798</v>
      </c>
      <c r="C342" s="119" t="s">
        <v>1512</v>
      </c>
      <c r="D342" s="117" t="s">
        <v>1513</v>
      </c>
      <c r="E342" s="118" t="s">
        <v>1514</v>
      </c>
      <c r="F342" s="118"/>
      <c r="G342" s="118" t="s">
        <v>942</v>
      </c>
      <c r="H342" s="118">
        <f t="shared" si="677"/>
        <v>0</v>
      </c>
      <c r="I342" s="118" t="s">
        <v>1241</v>
      </c>
      <c r="J342" s="297"/>
      <c r="K342" s="118" t="s">
        <v>1149</v>
      </c>
      <c r="L342" s="297"/>
      <c r="M342" s="118" t="s">
        <v>1182</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798</v>
      </c>
      <c r="C343" s="119" t="s">
        <v>1515</v>
      </c>
      <c r="D343" s="117" t="s">
        <v>1516</v>
      </c>
      <c r="E343" s="118" t="s">
        <v>1514</v>
      </c>
      <c r="F343" s="118"/>
      <c r="G343" s="118" t="s">
        <v>942</v>
      </c>
      <c r="H343" s="118">
        <f t="shared" si="677"/>
        <v>0</v>
      </c>
      <c r="I343" s="118" t="s">
        <v>1241</v>
      </c>
      <c r="J343" s="297"/>
      <c r="K343" s="118" t="s">
        <v>1149</v>
      </c>
      <c r="L343" s="297"/>
      <c r="M343" s="118" t="s">
        <v>1182</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798</v>
      </c>
      <c r="C344" s="119" t="s">
        <v>1517</v>
      </c>
      <c r="D344" s="117" t="s">
        <v>1518</v>
      </c>
      <c r="E344" s="118" t="s">
        <v>1519</v>
      </c>
      <c r="F344" s="118"/>
      <c r="G344" s="118" t="s">
        <v>942</v>
      </c>
      <c r="H344" s="118">
        <f t="shared" si="677"/>
        <v>0</v>
      </c>
      <c r="I344" s="118" t="s">
        <v>1241</v>
      </c>
      <c r="J344" s="297"/>
      <c r="K344" s="118" t="s">
        <v>1149</v>
      </c>
      <c r="L344" s="297"/>
      <c r="M344" s="118" t="s">
        <v>1182</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798</v>
      </c>
      <c r="C345" s="119" t="s">
        <v>1520</v>
      </c>
      <c r="D345" s="117" t="s">
        <v>1521</v>
      </c>
      <c r="E345" s="118" t="s">
        <v>1522</v>
      </c>
      <c r="F345" s="118"/>
      <c r="G345" s="118" t="s">
        <v>942</v>
      </c>
      <c r="H345" s="118">
        <f t="shared" si="677"/>
        <v>0</v>
      </c>
      <c r="I345" s="118" t="s">
        <v>1241</v>
      </c>
      <c r="J345" s="297"/>
      <c r="K345" s="118" t="s">
        <v>1149</v>
      </c>
      <c r="L345" s="297"/>
      <c r="M345" s="118" t="s">
        <v>1182</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798</v>
      </c>
      <c r="C346" s="119" t="s">
        <v>1523</v>
      </c>
      <c r="D346" s="117" t="s">
        <v>1524</v>
      </c>
      <c r="E346" s="118" t="s">
        <v>1525</v>
      </c>
      <c r="F346" s="118"/>
      <c r="G346" s="118" t="s">
        <v>942</v>
      </c>
      <c r="H346" s="118">
        <f t="shared" si="677"/>
        <v>0</v>
      </c>
      <c r="I346" s="118" t="s">
        <v>1241</v>
      </c>
      <c r="J346" s="297"/>
      <c r="K346" s="118" t="s">
        <v>1149</v>
      </c>
      <c r="L346" s="297"/>
      <c r="M346" s="118" t="s">
        <v>1182</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798</v>
      </c>
      <c r="C347" s="119" t="s">
        <v>1526</v>
      </c>
      <c r="D347" s="117" t="s">
        <v>1527</v>
      </c>
      <c r="E347" s="118" t="s">
        <v>1528</v>
      </c>
      <c r="F347" s="118"/>
      <c r="G347" s="118" t="s">
        <v>942</v>
      </c>
      <c r="H347" s="118">
        <f t="shared" si="677"/>
        <v>0</v>
      </c>
      <c r="I347" s="118" t="s">
        <v>1241</v>
      </c>
      <c r="J347" s="297"/>
      <c r="K347" s="118" t="s">
        <v>1149</v>
      </c>
      <c r="L347" s="297"/>
      <c r="M347" s="118" t="s">
        <v>1182</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798</v>
      </c>
      <c r="C348" s="119" t="s">
        <v>1529</v>
      </c>
      <c r="D348" s="117" t="s">
        <v>1530</v>
      </c>
      <c r="E348" s="118" t="s">
        <v>1531</v>
      </c>
      <c r="F348" s="118"/>
      <c r="G348" s="118" t="s">
        <v>942</v>
      </c>
      <c r="H348" s="118">
        <f t="shared" si="677"/>
        <v>0</v>
      </c>
      <c r="I348" s="118" t="s">
        <v>1241</v>
      </c>
      <c r="J348" s="297"/>
      <c r="K348" s="118" t="s">
        <v>1149</v>
      </c>
      <c r="L348" s="297"/>
      <c r="M348" s="118" t="s">
        <v>1182</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798</v>
      </c>
      <c r="C349" s="119" t="s">
        <v>1532</v>
      </c>
      <c r="D349" s="117" t="s">
        <v>1533</v>
      </c>
      <c r="E349" s="118" t="s">
        <v>1534</v>
      </c>
      <c r="F349" s="118"/>
      <c r="G349" s="118" t="s">
        <v>942</v>
      </c>
      <c r="H349" s="118">
        <f t="shared" si="677"/>
        <v>0</v>
      </c>
      <c r="I349" s="118" t="s">
        <v>1535</v>
      </c>
      <c r="J349" s="118">
        <v>1</v>
      </c>
      <c r="K349" s="118" t="s">
        <v>1242</v>
      </c>
      <c r="L349" s="297"/>
      <c r="M349" s="118" t="s">
        <v>1536</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798</v>
      </c>
      <c r="C350" s="119" t="s">
        <v>1537</v>
      </c>
      <c r="D350" s="117" t="s">
        <v>1538</v>
      </c>
      <c r="E350" s="118" t="s">
        <v>1534</v>
      </c>
      <c r="F350" s="118"/>
      <c r="G350" s="118" t="s">
        <v>942</v>
      </c>
      <c r="H350" s="118">
        <f t="shared" si="677"/>
        <v>0</v>
      </c>
      <c r="I350" s="118" t="s">
        <v>1535</v>
      </c>
      <c r="J350" s="118">
        <v>1</v>
      </c>
      <c r="K350" s="118" t="s">
        <v>1242</v>
      </c>
      <c r="L350" s="297"/>
      <c r="M350" s="118" t="s">
        <v>1536</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798</v>
      </c>
      <c r="C351" s="119" t="s">
        <v>1539</v>
      </c>
      <c r="D351" s="117" t="s">
        <v>1540</v>
      </c>
      <c r="E351" s="118" t="s">
        <v>1534</v>
      </c>
      <c r="F351" s="118"/>
      <c r="G351" s="118" t="s">
        <v>942</v>
      </c>
      <c r="H351" s="118">
        <f t="shared" si="677"/>
        <v>0</v>
      </c>
      <c r="I351" s="118" t="s">
        <v>1535</v>
      </c>
      <c r="J351" s="118">
        <v>1</v>
      </c>
      <c r="K351" s="118" t="s">
        <v>1242</v>
      </c>
      <c r="L351" s="297"/>
      <c r="M351" s="118" t="s">
        <v>1536</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798</v>
      </c>
      <c r="C352" s="119" t="s">
        <v>1541</v>
      </c>
      <c r="D352" s="117" t="s">
        <v>1542</v>
      </c>
      <c r="E352" s="118" t="s">
        <v>1543</v>
      </c>
      <c r="F352" s="118"/>
      <c r="G352" s="118" t="s">
        <v>942</v>
      </c>
      <c r="H352" s="118">
        <f t="shared" si="677"/>
        <v>0</v>
      </c>
      <c r="I352" s="118" t="s">
        <v>1535</v>
      </c>
      <c r="J352" s="118">
        <v>1</v>
      </c>
      <c r="K352" s="118" t="s">
        <v>1242</v>
      </c>
      <c r="L352" s="297"/>
      <c r="M352" s="118" t="s">
        <v>1536</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798</v>
      </c>
      <c r="C353" s="119" t="s">
        <v>1544</v>
      </c>
      <c r="D353" s="117" t="s">
        <v>1545</v>
      </c>
      <c r="E353" s="118" t="s">
        <v>1546</v>
      </c>
      <c r="F353" s="118"/>
      <c r="G353" s="118" t="s">
        <v>942</v>
      </c>
      <c r="H353" s="118">
        <f t="shared" si="677"/>
        <v>0</v>
      </c>
      <c r="I353" s="118" t="s">
        <v>1241</v>
      </c>
      <c r="J353" s="297"/>
      <c r="K353" s="118" t="s">
        <v>1149</v>
      </c>
      <c r="L353" s="297"/>
      <c r="M353" s="118" t="s">
        <v>1182</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798</v>
      </c>
      <c r="C354" s="119" t="s">
        <v>1547</v>
      </c>
      <c r="D354" s="117" t="s">
        <v>1548</v>
      </c>
      <c r="E354" s="118" t="s">
        <v>1549</v>
      </c>
      <c r="F354" s="118"/>
      <c r="G354" s="118" t="s">
        <v>942</v>
      </c>
      <c r="H354" s="118">
        <f t="shared" si="677"/>
        <v>0</v>
      </c>
      <c r="I354" s="118" t="s">
        <v>1241</v>
      </c>
      <c r="J354" s="297"/>
      <c r="K354" s="118" t="s">
        <v>1149</v>
      </c>
      <c r="L354" s="297"/>
      <c r="M354" s="118" t="s">
        <v>1182</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798</v>
      </c>
      <c r="C355" s="119" t="s">
        <v>1550</v>
      </c>
      <c r="D355" s="117" t="s">
        <v>1551</v>
      </c>
      <c r="E355" s="118" t="s">
        <v>1552</v>
      </c>
      <c r="F355" s="118"/>
      <c r="G355" s="118" t="s">
        <v>942</v>
      </c>
      <c r="H355" s="118">
        <f t="shared" si="677"/>
        <v>0</v>
      </c>
      <c r="I355" s="118" t="s">
        <v>1241</v>
      </c>
      <c r="J355" s="297"/>
      <c r="K355" s="118" t="s">
        <v>1149</v>
      </c>
      <c r="L355" s="297"/>
      <c r="M355" s="118" t="s">
        <v>1182</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793</v>
      </c>
      <c r="C356" s="115" t="s">
        <v>1553</v>
      </c>
      <c r="D356" s="48" t="s">
        <v>1554</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798</v>
      </c>
      <c r="C357" s="119" t="s">
        <v>1555</v>
      </c>
      <c r="D357" s="117" t="s">
        <v>1556</v>
      </c>
      <c r="E357" s="118" t="s">
        <v>1557</v>
      </c>
      <c r="F357" s="118"/>
      <c r="G357" s="118" t="s">
        <v>942</v>
      </c>
      <c r="H357" s="118">
        <f t="shared" ref="H357:H361" si="693">IFERROR(J357*L357*N357,0)</f>
        <v>0</v>
      </c>
      <c r="I357" s="118" t="s">
        <v>1241</v>
      </c>
      <c r="J357" s="297"/>
      <c r="K357" s="118" t="s">
        <v>1395</v>
      </c>
      <c r="L357" s="297"/>
      <c r="M357" s="118" t="s">
        <v>1447</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798</v>
      </c>
      <c r="C358" s="119" t="s">
        <v>1558</v>
      </c>
      <c r="D358" s="117" t="s">
        <v>1559</v>
      </c>
      <c r="E358" s="118" t="s">
        <v>1557</v>
      </c>
      <c r="F358" s="118"/>
      <c r="G358" s="118" t="s">
        <v>942</v>
      </c>
      <c r="H358" s="118">
        <f t="shared" si="693"/>
        <v>0</v>
      </c>
      <c r="I358" s="118" t="s">
        <v>1241</v>
      </c>
      <c r="J358" s="297"/>
      <c r="K358" s="118" t="s">
        <v>1395</v>
      </c>
      <c r="L358" s="297"/>
      <c r="M358" s="118" t="s">
        <v>1447</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798</v>
      </c>
      <c r="C359" s="119" t="s">
        <v>1560</v>
      </c>
      <c r="D359" s="117" t="s">
        <v>1561</v>
      </c>
      <c r="E359" s="118" t="s">
        <v>1562</v>
      </c>
      <c r="F359" s="118"/>
      <c r="G359" s="118" t="s">
        <v>942</v>
      </c>
      <c r="H359" s="118">
        <f t="shared" si="693"/>
        <v>0</v>
      </c>
      <c r="I359" s="118" t="s">
        <v>1241</v>
      </c>
      <c r="J359" s="297"/>
      <c r="K359" s="118" t="s">
        <v>1395</v>
      </c>
      <c r="L359" s="297"/>
      <c r="M359" s="118" t="s">
        <v>1447</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798</v>
      </c>
      <c r="C360" s="119" t="s">
        <v>1563</v>
      </c>
      <c r="D360" s="117" t="s">
        <v>1564</v>
      </c>
      <c r="E360" s="118" t="s">
        <v>1557</v>
      </c>
      <c r="F360" s="118"/>
      <c r="G360" s="118" t="s">
        <v>942</v>
      </c>
      <c r="H360" s="118">
        <f t="shared" si="693"/>
        <v>0</v>
      </c>
      <c r="I360" s="118" t="s">
        <v>1241</v>
      </c>
      <c r="J360" s="297"/>
      <c r="K360" s="118" t="s">
        <v>1395</v>
      </c>
      <c r="L360" s="297"/>
      <c r="M360" s="118" t="s">
        <v>1447</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798</v>
      </c>
      <c r="C361" s="119" t="s">
        <v>1565</v>
      </c>
      <c r="D361" s="117" t="s">
        <v>1566</v>
      </c>
      <c r="E361" s="118" t="s">
        <v>1567</v>
      </c>
      <c r="F361" s="118"/>
      <c r="G361" s="118" t="s">
        <v>942</v>
      </c>
      <c r="H361" s="118">
        <f t="shared" si="693"/>
        <v>0</v>
      </c>
      <c r="I361" s="118" t="s">
        <v>1241</v>
      </c>
      <c r="J361" s="297"/>
      <c r="K361" s="118" t="s">
        <v>1395</v>
      </c>
      <c r="L361" s="297"/>
      <c r="M361" s="118" t="s">
        <v>1447</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798</v>
      </c>
      <c r="C362" s="115" t="s">
        <v>1568</v>
      </c>
      <c r="D362" s="48" t="s">
        <v>1569</v>
      </c>
      <c r="E362" s="114" t="s">
        <v>1570</v>
      </c>
      <c r="F362" s="114"/>
      <c r="G362" s="114" t="s">
        <v>942</v>
      </c>
      <c r="H362" s="114">
        <f t="shared" ref="H362:H369" si="708">J362*L362*N362</f>
        <v>0</v>
      </c>
      <c r="I362" s="114" t="s">
        <v>1346</v>
      </c>
      <c r="J362" s="297"/>
      <c r="K362" s="114" t="s">
        <v>1395</v>
      </c>
      <c r="L362" s="297"/>
      <c r="M362" s="114" t="s">
        <v>1447</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798</v>
      </c>
      <c r="C363" s="115" t="s">
        <v>1571</v>
      </c>
      <c r="D363" s="48" t="s">
        <v>1572</v>
      </c>
      <c r="E363" s="114" t="s">
        <v>1573</v>
      </c>
      <c r="F363" s="114"/>
      <c r="G363" s="114" t="s">
        <v>942</v>
      </c>
      <c r="H363" s="114">
        <f t="shared" si="708"/>
        <v>0</v>
      </c>
      <c r="I363" s="114" t="s">
        <v>1031</v>
      </c>
      <c r="J363" s="114">
        <f>AVERAGE('1-1 项目基础信息'!$H$9:$S$9)</f>
        <v>17604</v>
      </c>
      <c r="K363" s="114" t="s">
        <v>1032</v>
      </c>
      <c r="L363" s="297"/>
      <c r="M363" s="114" t="s">
        <v>1195</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798</v>
      </c>
      <c r="C364" s="115" t="s">
        <v>1574</v>
      </c>
      <c r="D364" s="48" t="s">
        <v>1575</v>
      </c>
      <c r="E364" s="114" t="s">
        <v>1576</v>
      </c>
      <c r="F364" s="114"/>
      <c r="G364" s="114" t="s">
        <v>942</v>
      </c>
      <c r="H364" s="114">
        <f t="shared" si="708"/>
        <v>0</v>
      </c>
      <c r="I364" s="114" t="s">
        <v>1181</v>
      </c>
      <c r="J364" s="297"/>
      <c r="K364" s="114" t="s">
        <v>1395</v>
      </c>
      <c r="L364" s="297"/>
      <c r="M364" s="114" t="s">
        <v>1447</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793</v>
      </c>
      <c r="C365" s="115" t="s">
        <v>1577</v>
      </c>
      <c r="D365" s="48" t="s">
        <v>1578</v>
      </c>
      <c r="E365" s="114"/>
      <c r="F365" s="114"/>
      <c r="G365" s="114" t="s">
        <v>942</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798</v>
      </c>
      <c r="C366" s="119" t="s">
        <v>1579</v>
      </c>
      <c r="D366" s="117" t="s">
        <v>1580</v>
      </c>
      <c r="E366" s="118" t="s">
        <v>1581</v>
      </c>
      <c r="F366" s="118"/>
      <c r="G366" s="118" t="s">
        <v>942</v>
      </c>
      <c r="H366" s="118">
        <f t="shared" si="708"/>
        <v>0</v>
      </c>
      <c r="I366" s="118" t="s">
        <v>1582</v>
      </c>
      <c r="J366" s="297"/>
      <c r="K366" s="118" t="s">
        <v>1395</v>
      </c>
      <c r="L366" s="297"/>
      <c r="M366" s="118" t="s">
        <v>1447</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798</v>
      </c>
      <c r="C367" s="119" t="s">
        <v>1583</v>
      </c>
      <c r="D367" s="117" t="s">
        <v>1584</v>
      </c>
      <c r="E367" s="118" t="s">
        <v>1585</v>
      </c>
      <c r="F367" s="118"/>
      <c r="G367" s="118" t="s">
        <v>942</v>
      </c>
      <c r="H367" s="118">
        <f t="shared" si="708"/>
        <v>0</v>
      </c>
      <c r="I367" s="118" t="s">
        <v>1582</v>
      </c>
      <c r="J367" s="297"/>
      <c r="K367" s="118" t="s">
        <v>1395</v>
      </c>
      <c r="L367" s="297"/>
      <c r="M367" s="118" t="s">
        <v>1447</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798</v>
      </c>
      <c r="C368" s="119" t="s">
        <v>1586</v>
      </c>
      <c r="D368" s="117" t="s">
        <v>1587</v>
      </c>
      <c r="E368" s="118" t="s">
        <v>1588</v>
      </c>
      <c r="F368" s="118"/>
      <c r="G368" s="118" t="s">
        <v>942</v>
      </c>
      <c r="H368" s="118">
        <f t="shared" si="708"/>
        <v>0</v>
      </c>
      <c r="I368" s="118" t="s">
        <v>1582</v>
      </c>
      <c r="J368" s="297"/>
      <c r="K368" s="118" t="s">
        <v>1395</v>
      </c>
      <c r="L368" s="297"/>
      <c r="M368" s="118" t="s">
        <v>1447</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798</v>
      </c>
      <c r="C369" s="119" t="s">
        <v>1589</v>
      </c>
      <c r="D369" s="117" t="s">
        <v>1590</v>
      </c>
      <c r="E369" s="118" t="s">
        <v>1591</v>
      </c>
      <c r="F369" s="118"/>
      <c r="G369" s="118" t="s">
        <v>942</v>
      </c>
      <c r="H369" s="118">
        <f t="shared" si="708"/>
        <v>0</v>
      </c>
      <c r="I369" s="118" t="s">
        <v>1582</v>
      </c>
      <c r="J369" s="297"/>
      <c r="K369" s="118" t="s">
        <v>1395</v>
      </c>
      <c r="L369" s="297"/>
      <c r="M369" s="118" t="s">
        <v>1447</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798</v>
      </c>
      <c r="C370" s="119" t="s">
        <v>1592</v>
      </c>
      <c r="D370" s="117" t="s">
        <v>1593</v>
      </c>
      <c r="E370" s="118" t="s">
        <v>1594</v>
      </c>
      <c r="F370" s="118"/>
      <c r="G370" s="118" t="s">
        <v>942</v>
      </c>
      <c r="H370" s="118">
        <f t="shared" ref="H370:H372" si="724">J370*L370*N370</f>
        <v>0</v>
      </c>
      <c r="I370" s="118" t="s">
        <v>1582</v>
      </c>
      <c r="J370" s="297"/>
      <c r="K370" s="118" t="s">
        <v>1395</v>
      </c>
      <c r="L370" s="297"/>
      <c r="M370" s="118" t="s">
        <v>1447</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798</v>
      </c>
      <c r="C371" s="115" t="s">
        <v>1595</v>
      </c>
      <c r="D371" s="48" t="s">
        <v>1596</v>
      </c>
      <c r="E371" s="114" t="s">
        <v>1597</v>
      </c>
      <c r="F371" s="114"/>
      <c r="G371" s="114" t="s">
        <v>942</v>
      </c>
      <c r="H371" s="114">
        <f t="shared" si="724"/>
        <v>0</v>
      </c>
      <c r="I371" s="114" t="s">
        <v>1181</v>
      </c>
      <c r="J371" s="297"/>
      <c r="K371" s="114" t="s">
        <v>1395</v>
      </c>
      <c r="L371" s="297"/>
      <c r="M371" s="114" t="s">
        <v>1447</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798</v>
      </c>
      <c r="C372" s="115" t="s">
        <v>1598</v>
      </c>
      <c r="D372" s="48" t="s">
        <v>1599</v>
      </c>
      <c r="E372" s="114" t="s">
        <v>1600</v>
      </c>
      <c r="F372" s="114"/>
      <c r="G372" s="114" t="s">
        <v>942</v>
      </c>
      <c r="H372" s="114">
        <f t="shared" si="724"/>
        <v>0</v>
      </c>
      <c r="I372" s="114" t="s">
        <v>1181</v>
      </c>
      <c r="J372" s="297"/>
      <c r="K372" s="114" t="s">
        <v>1395</v>
      </c>
      <c r="L372" s="297"/>
      <c r="M372" s="114" t="s">
        <v>1447</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793</v>
      </c>
      <c r="C373" s="115" t="s">
        <v>1601</v>
      </c>
      <c r="D373" s="48" t="s">
        <v>1602</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798</v>
      </c>
      <c r="C374" s="119" t="s">
        <v>1603</v>
      </c>
      <c r="D374" s="117" t="s">
        <v>1604</v>
      </c>
      <c r="E374" s="118" t="s">
        <v>1605</v>
      </c>
      <c r="F374" s="118"/>
      <c r="G374" s="118" t="s">
        <v>942</v>
      </c>
      <c r="H374" s="118">
        <f t="shared" ref="H374:H379" si="726">J374*L374*N374</f>
        <v>0</v>
      </c>
      <c r="I374" s="118" t="s">
        <v>1582</v>
      </c>
      <c r="J374" s="297"/>
      <c r="K374" s="118" t="s">
        <v>1395</v>
      </c>
      <c r="L374" s="297"/>
      <c r="M374" s="118" t="s">
        <v>1447</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798</v>
      </c>
      <c r="C375" s="119" t="s">
        <v>1606</v>
      </c>
      <c r="D375" s="117" t="s">
        <v>1607</v>
      </c>
      <c r="E375" s="118" t="s">
        <v>1608</v>
      </c>
      <c r="F375" s="118"/>
      <c r="G375" s="118" t="s">
        <v>942</v>
      </c>
      <c r="H375" s="118">
        <f t="shared" si="726"/>
        <v>0</v>
      </c>
      <c r="I375" s="118" t="s">
        <v>1582</v>
      </c>
      <c r="J375" s="297"/>
      <c r="K375" s="118" t="s">
        <v>1395</v>
      </c>
      <c r="L375" s="297"/>
      <c r="M375" s="118" t="s">
        <v>1447</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798</v>
      </c>
      <c r="C376" s="119" t="s">
        <v>1609</v>
      </c>
      <c r="D376" s="117" t="s">
        <v>1610</v>
      </c>
      <c r="E376" s="118" t="s">
        <v>1611</v>
      </c>
      <c r="F376" s="118"/>
      <c r="G376" s="118" t="s">
        <v>942</v>
      </c>
      <c r="H376" s="118">
        <f t="shared" si="726"/>
        <v>0</v>
      </c>
      <c r="I376" s="118" t="s">
        <v>1582</v>
      </c>
      <c r="J376" s="297"/>
      <c r="K376" s="118" t="s">
        <v>1395</v>
      </c>
      <c r="L376" s="297"/>
      <c r="M376" s="118" t="s">
        <v>1447</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798</v>
      </c>
      <c r="C377" s="119" t="s">
        <v>1612</v>
      </c>
      <c r="D377" s="117" t="s">
        <v>1613</v>
      </c>
      <c r="E377" s="118" t="s">
        <v>1614</v>
      </c>
      <c r="F377" s="118"/>
      <c r="G377" s="118" t="s">
        <v>942</v>
      </c>
      <c r="H377" s="118">
        <f t="shared" si="726"/>
        <v>0</v>
      </c>
      <c r="I377" s="118" t="s">
        <v>1582</v>
      </c>
      <c r="J377" s="297"/>
      <c r="K377" s="118" t="s">
        <v>1395</v>
      </c>
      <c r="L377" s="297"/>
      <c r="M377" s="118" t="s">
        <v>1447</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798</v>
      </c>
      <c r="C378" s="119" t="s">
        <v>1615</v>
      </c>
      <c r="D378" s="117" t="s">
        <v>1616</v>
      </c>
      <c r="E378" s="118" t="s">
        <v>1617</v>
      </c>
      <c r="F378" s="118"/>
      <c r="G378" s="118" t="s">
        <v>942</v>
      </c>
      <c r="H378" s="118">
        <f t="shared" si="726"/>
        <v>0</v>
      </c>
      <c r="I378" s="118" t="s">
        <v>1582</v>
      </c>
      <c r="J378" s="297"/>
      <c r="K378" s="118" t="s">
        <v>1395</v>
      </c>
      <c r="L378" s="297"/>
      <c r="M378" s="118" t="s">
        <v>1447</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798</v>
      </c>
      <c r="C379" s="119" t="s">
        <v>1618</v>
      </c>
      <c r="D379" s="117" t="s">
        <v>1619</v>
      </c>
      <c r="E379" s="118" t="s">
        <v>1620</v>
      </c>
      <c r="F379" s="118"/>
      <c r="G379" s="118" t="s">
        <v>942</v>
      </c>
      <c r="H379" s="118">
        <f t="shared" si="726"/>
        <v>0</v>
      </c>
      <c r="I379" s="118" t="s">
        <v>1582</v>
      </c>
      <c r="J379" s="297"/>
      <c r="K379" s="118" t="s">
        <v>1395</v>
      </c>
      <c r="L379" s="297"/>
      <c r="M379" s="118" t="s">
        <v>1447</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798</v>
      </c>
      <c r="C380" s="115" t="s">
        <v>1621</v>
      </c>
      <c r="D380" s="48" t="s">
        <v>1622</v>
      </c>
      <c r="E380" s="114" t="s">
        <v>1623</v>
      </c>
      <c r="F380" s="114" t="s">
        <v>1624</v>
      </c>
      <c r="G380" s="114" t="s">
        <v>942</v>
      </c>
      <c r="H380" s="114">
        <f>J380*L380</f>
        <v>0</v>
      </c>
      <c r="I380" s="114" t="s">
        <v>1241</v>
      </c>
      <c r="J380" s="114">
        <v>1</v>
      </c>
      <c r="K380" s="114" t="s">
        <v>1242</v>
      </c>
      <c r="L380" s="297">
        <f>预算主表!P89</f>
        <v>0</v>
      </c>
      <c r="M380" s="114" t="s">
        <v>1376</v>
      </c>
      <c r="N380" s="114">
        <f t="shared" si="727"/>
        <v>1</v>
      </c>
      <c r="O380" s="315" t="s">
        <v>1291</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hidden="1" customHeight="1" outlineLevel="1" spans="2:66">
      <c r="B381" s="108" t="s">
        <v>793</v>
      </c>
      <c r="C381" s="109">
        <v>1.2</v>
      </c>
      <c r="D381" s="107" t="s">
        <v>9</v>
      </c>
      <c r="E381" s="108"/>
      <c r="F381" s="108"/>
      <c r="G381" s="108"/>
      <c r="H381" s="108">
        <f>H382+H430+H461+H486+H502+H540</f>
        <v>31550</v>
      </c>
      <c r="N381" s="302"/>
      <c r="O381" s="285"/>
      <c r="P381" s="285"/>
      <c r="Q381" s="285"/>
      <c r="R381" s="285"/>
      <c r="S381" s="285"/>
      <c r="T381" s="285"/>
      <c r="U381" s="285"/>
      <c r="V381" s="285"/>
      <c r="W381" s="285"/>
      <c r="X381" s="285"/>
      <c r="Y381" s="285"/>
      <c r="Z381" s="285"/>
      <c r="AA381" s="285"/>
      <c r="AB381" s="108">
        <f t="shared" ref="AB381:AF381" si="741">AB382+AB430+AB461+AB486+AB502+AB540</f>
        <v>31550</v>
      </c>
      <c r="AC381" s="108">
        <f t="shared" si="741"/>
        <v>31550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9" customFormat="1" ht="33.95" hidden="1" customHeight="1" outlineLevel="2" spans="2:66">
      <c r="B382" s="111" t="s">
        <v>793</v>
      </c>
      <c r="C382" s="112" t="s">
        <v>1625</v>
      </c>
      <c r="D382" s="29" t="s">
        <v>1626</v>
      </c>
      <c r="E382" s="111"/>
      <c r="F382" s="111"/>
      <c r="G382" s="111"/>
      <c r="H382" s="111">
        <f>H383+H399+H410+H418</f>
        <v>31550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31550</v>
      </c>
      <c r="AC382" s="111">
        <f t="shared" si="742"/>
        <v>31550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hidden="1" customHeight="1" outlineLevel="3" collapsed="1" spans="2:66">
      <c r="B383" s="114" t="s">
        <v>793</v>
      </c>
      <c r="C383" s="115" t="s">
        <v>1627</v>
      </c>
      <c r="D383" s="48" t="s">
        <v>1628</v>
      </c>
      <c r="E383" s="114"/>
      <c r="F383" s="114"/>
      <c r="G383" s="114"/>
      <c r="H383" s="114">
        <f>SUM(H384:H398)</f>
        <v>350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350</v>
      </c>
      <c r="AC383" s="114">
        <f t="shared" si="743"/>
        <v>350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798</v>
      </c>
      <c r="C384" s="119" t="s">
        <v>1629</v>
      </c>
      <c r="D384" s="117" t="s">
        <v>1630</v>
      </c>
      <c r="E384" s="118" t="s">
        <v>1631</v>
      </c>
      <c r="F384" s="118" t="s">
        <v>1624</v>
      </c>
      <c r="G384" s="118" t="s">
        <v>942</v>
      </c>
      <c r="H384" s="118">
        <f t="shared" ref="H384:H398" si="744">J384*L384</f>
        <v>350</v>
      </c>
      <c r="I384" s="118" t="s">
        <v>1241</v>
      </c>
      <c r="J384" s="297">
        <f>预算主表!P77/2000</f>
        <v>0.175</v>
      </c>
      <c r="K384" s="118" t="s">
        <v>1632</v>
      </c>
      <c r="L384" s="118">
        <v>2000</v>
      </c>
      <c r="M384" s="118" t="s">
        <v>1633</v>
      </c>
      <c r="N384" s="118">
        <f t="shared" ref="N384:N398" si="745">COUNTA(O384:Z384)</f>
        <v>1</v>
      </c>
      <c r="O384" s="316" t="s">
        <v>1291</v>
      </c>
      <c r="P384" s="316"/>
      <c r="Q384" s="316"/>
      <c r="R384" s="316"/>
      <c r="S384" s="316"/>
      <c r="T384" s="316"/>
      <c r="U384" s="316"/>
      <c r="V384" s="316"/>
      <c r="W384" s="316"/>
      <c r="X384" s="316"/>
      <c r="Y384" s="316"/>
      <c r="Z384" s="316"/>
      <c r="AA384" s="118"/>
      <c r="AB384" s="118">
        <f t="shared" ref="AB384:AB395" si="746">SUM(AC384,AF384,AI384,AL384,AO384,AR384,AU384,AX384,BA384,BD384,BG384,BJ384)</f>
        <v>350</v>
      </c>
      <c r="AC384" s="118">
        <f>IF(O384="√",$J384*$L384/$N384,0)</f>
        <v>350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798</v>
      </c>
      <c r="C385" s="119" t="s">
        <v>1634</v>
      </c>
      <c r="D385" s="117" t="s">
        <v>1635</v>
      </c>
      <c r="E385" s="118" t="s">
        <v>1636</v>
      </c>
      <c r="F385" s="118" t="s">
        <v>1624</v>
      </c>
      <c r="G385" s="118" t="s">
        <v>942</v>
      </c>
      <c r="H385" s="118">
        <f t="shared" si="744"/>
        <v>0</v>
      </c>
      <c r="I385" s="118" t="s">
        <v>1241</v>
      </c>
      <c r="J385" s="297"/>
      <c r="K385" s="118" t="s">
        <v>1632</v>
      </c>
      <c r="L385" s="118">
        <v>165</v>
      </c>
      <c r="M385" s="118" t="s">
        <v>1633</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798</v>
      </c>
      <c r="C386" s="119" t="s">
        <v>1637</v>
      </c>
      <c r="D386" s="117" t="s">
        <v>1638</v>
      </c>
      <c r="E386" s="118" t="s">
        <v>1639</v>
      </c>
      <c r="F386" s="118" t="s">
        <v>1624</v>
      </c>
      <c r="G386" s="118" t="s">
        <v>942</v>
      </c>
      <c r="H386" s="118">
        <f t="shared" si="744"/>
        <v>0</v>
      </c>
      <c r="I386" s="118" t="s">
        <v>1241</v>
      </c>
      <c r="J386" s="297"/>
      <c r="K386" s="118" t="s">
        <v>1632</v>
      </c>
      <c r="L386" s="118">
        <v>540</v>
      </c>
      <c r="M386" s="118" t="s">
        <v>1633</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798</v>
      </c>
      <c r="C387" s="119" t="s">
        <v>1640</v>
      </c>
      <c r="D387" s="117" t="s">
        <v>1641</v>
      </c>
      <c r="E387" s="118" t="s">
        <v>1642</v>
      </c>
      <c r="F387" s="118" t="s">
        <v>1624</v>
      </c>
      <c r="G387" s="118" t="s">
        <v>942</v>
      </c>
      <c r="H387" s="118">
        <f t="shared" si="744"/>
        <v>0</v>
      </c>
      <c r="I387" s="118" t="s">
        <v>1241</v>
      </c>
      <c r="J387" s="297"/>
      <c r="K387" s="118" t="s">
        <v>1632</v>
      </c>
      <c r="L387" s="118">
        <v>930</v>
      </c>
      <c r="M387" s="118" t="s">
        <v>1633</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798</v>
      </c>
      <c r="C388" s="119" t="s">
        <v>1643</v>
      </c>
      <c r="D388" s="117" t="s">
        <v>1644</v>
      </c>
      <c r="E388" s="118" t="s">
        <v>1645</v>
      </c>
      <c r="F388" s="118" t="s">
        <v>1624</v>
      </c>
      <c r="G388" s="118" t="s">
        <v>942</v>
      </c>
      <c r="H388" s="118">
        <f t="shared" si="744"/>
        <v>0</v>
      </c>
      <c r="I388" s="118" t="s">
        <v>1241</v>
      </c>
      <c r="J388" s="297"/>
      <c r="K388" s="118" t="s">
        <v>1632</v>
      </c>
      <c r="L388" s="118">
        <v>230</v>
      </c>
      <c r="M388" s="118" t="s">
        <v>1633</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798</v>
      </c>
      <c r="C389" s="119" t="s">
        <v>1646</v>
      </c>
      <c r="D389" s="117" t="s">
        <v>1647</v>
      </c>
      <c r="E389" s="118" t="s">
        <v>1648</v>
      </c>
      <c r="F389" s="118" t="s">
        <v>1624</v>
      </c>
      <c r="G389" s="118" t="s">
        <v>942</v>
      </c>
      <c r="H389" s="118">
        <f t="shared" si="744"/>
        <v>0</v>
      </c>
      <c r="I389" s="118" t="s">
        <v>1241</v>
      </c>
      <c r="J389" s="297"/>
      <c r="K389" s="118" t="s">
        <v>1632</v>
      </c>
      <c r="L389" s="118">
        <v>500</v>
      </c>
      <c r="M389" s="118" t="s">
        <v>1633</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798</v>
      </c>
      <c r="C390" s="119" t="s">
        <v>1649</v>
      </c>
      <c r="D390" s="117" t="s">
        <v>1650</v>
      </c>
      <c r="E390" s="118" t="s">
        <v>1645</v>
      </c>
      <c r="F390" s="118" t="s">
        <v>1624</v>
      </c>
      <c r="G390" s="118" t="s">
        <v>942</v>
      </c>
      <c r="H390" s="118">
        <f t="shared" si="744"/>
        <v>0</v>
      </c>
      <c r="I390" s="118" t="s">
        <v>1241</v>
      </c>
      <c r="J390" s="297"/>
      <c r="K390" s="118" t="s">
        <v>1632</v>
      </c>
      <c r="L390" s="118">
        <v>150</v>
      </c>
      <c r="M390" s="118" t="s">
        <v>1633</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798</v>
      </c>
      <c r="C391" s="119" t="s">
        <v>1651</v>
      </c>
      <c r="D391" s="117" t="s">
        <v>1652</v>
      </c>
      <c r="E391" s="118" t="s">
        <v>1653</v>
      </c>
      <c r="F391" s="118" t="s">
        <v>1624</v>
      </c>
      <c r="G391" s="118" t="s">
        <v>942</v>
      </c>
      <c r="H391" s="118">
        <f t="shared" si="744"/>
        <v>0</v>
      </c>
      <c r="I391" s="118" t="s">
        <v>1241</v>
      </c>
      <c r="J391" s="297"/>
      <c r="K391" s="118" t="s">
        <v>1632</v>
      </c>
      <c r="L391" s="118">
        <f>SUMIFS('附表1-数据库'!$D$2:$D$22,'附表1-数据库'!$B$2:$B$22,$D391,'附表1-数据库'!$C$2:$C$22,'1-1 项目基础信息'!$D$13)</f>
        <v>0</v>
      </c>
      <c r="M391" s="118" t="s">
        <v>1633</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798</v>
      </c>
      <c r="C392" s="119" t="s">
        <v>1654</v>
      </c>
      <c r="D392" s="117" t="s">
        <v>1655</v>
      </c>
      <c r="E392" s="118" t="s">
        <v>1656</v>
      </c>
      <c r="F392" s="118" t="s">
        <v>1624</v>
      </c>
      <c r="G392" s="118" t="s">
        <v>942</v>
      </c>
      <c r="H392" s="118">
        <f t="shared" si="744"/>
        <v>0</v>
      </c>
      <c r="I392" s="118" t="s">
        <v>1241</v>
      </c>
      <c r="J392" s="297"/>
      <c r="K392" s="118" t="s">
        <v>1632</v>
      </c>
      <c r="L392" s="118">
        <f>SUMIFS('附表1-数据库'!$D$2:$D$22,'附表1-数据库'!$B$2:$B$22,$D392,'附表1-数据库'!$C$2:$C$22,'1-1 项目基础信息'!$D$13)</f>
        <v>0</v>
      </c>
      <c r="M392" s="118" t="s">
        <v>1633</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798</v>
      </c>
      <c r="C393" s="119" t="s">
        <v>1657</v>
      </c>
      <c r="D393" s="117" t="s">
        <v>1658</v>
      </c>
      <c r="E393" s="118" t="s">
        <v>1639</v>
      </c>
      <c r="F393" s="118" t="s">
        <v>1624</v>
      </c>
      <c r="G393" s="118" t="s">
        <v>942</v>
      </c>
      <c r="H393" s="118">
        <f t="shared" si="744"/>
        <v>0</v>
      </c>
      <c r="I393" s="118" t="s">
        <v>1241</v>
      </c>
      <c r="J393" s="297"/>
      <c r="K393" s="118" t="s">
        <v>1632</v>
      </c>
      <c r="L393" s="118">
        <f>SUMIFS('附表1-数据库'!$D$2:$D$22,'附表1-数据库'!$B$2:$B$22,$D393,'附表1-数据库'!$C$2:$C$22,'1-1 项目基础信息'!$D$13)</f>
        <v>0</v>
      </c>
      <c r="M393" s="118" t="s">
        <v>1633</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798</v>
      </c>
      <c r="C394" s="119" t="s">
        <v>1659</v>
      </c>
      <c r="D394" s="117" t="s">
        <v>1660</v>
      </c>
      <c r="E394" s="118" t="s">
        <v>1642</v>
      </c>
      <c r="F394" s="118" t="s">
        <v>1624</v>
      </c>
      <c r="G394" s="118" t="s">
        <v>942</v>
      </c>
      <c r="H394" s="118">
        <f t="shared" si="744"/>
        <v>0</v>
      </c>
      <c r="I394" s="118" t="s">
        <v>1241</v>
      </c>
      <c r="J394" s="297"/>
      <c r="K394" s="118" t="s">
        <v>1632</v>
      </c>
      <c r="L394" s="118">
        <f>SUMIFS('附表1-数据库'!$D$2:$D$22,'附表1-数据库'!$B$2:$B$22,$D394,'附表1-数据库'!$C$2:$C$22,'1-1 项目基础信息'!$D$13)</f>
        <v>0</v>
      </c>
      <c r="M394" s="118" t="s">
        <v>1633</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798</v>
      </c>
      <c r="C395" s="119" t="s">
        <v>1661</v>
      </c>
      <c r="D395" s="117" t="s">
        <v>1662</v>
      </c>
      <c r="E395" s="118" t="s">
        <v>1645</v>
      </c>
      <c r="F395" s="118" t="s">
        <v>1624</v>
      </c>
      <c r="G395" s="118" t="s">
        <v>942</v>
      </c>
      <c r="H395" s="118">
        <f t="shared" si="744"/>
        <v>0</v>
      </c>
      <c r="I395" s="118" t="s">
        <v>1241</v>
      </c>
      <c r="J395" s="297"/>
      <c r="K395" s="118" t="s">
        <v>1632</v>
      </c>
      <c r="L395" s="118">
        <f>SUMIFS('附表1-数据库'!$D$2:$D$22,'附表1-数据库'!$B$2:$B$22,$D395,'附表1-数据库'!$C$2:$C$22,'1-1 项目基础信息'!$D$13)</f>
        <v>0</v>
      </c>
      <c r="M395" s="118" t="s">
        <v>1633</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798</v>
      </c>
      <c r="C396" s="119" t="s">
        <v>1663</v>
      </c>
      <c r="D396" s="117" t="s">
        <v>1664</v>
      </c>
      <c r="E396" s="118" t="s">
        <v>1648</v>
      </c>
      <c r="F396" s="118" t="s">
        <v>1624</v>
      </c>
      <c r="G396" s="118" t="s">
        <v>942</v>
      </c>
      <c r="H396" s="118">
        <f t="shared" si="744"/>
        <v>0</v>
      </c>
      <c r="I396" s="118" t="s">
        <v>1241</v>
      </c>
      <c r="J396" s="297"/>
      <c r="K396" s="118" t="s">
        <v>1632</v>
      </c>
      <c r="L396" s="118">
        <f>SUMIFS('附表1-数据库'!$D$2:$D$22,'附表1-数据库'!$B$2:$B$22,$D396,'附表1-数据库'!$C$2:$C$22,'1-1 项目基础信息'!$D$13)</f>
        <v>0</v>
      </c>
      <c r="M396" s="118" t="s">
        <v>1633</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798</v>
      </c>
      <c r="C397" s="119" t="s">
        <v>1665</v>
      </c>
      <c r="D397" s="117" t="s">
        <v>1666</v>
      </c>
      <c r="E397" s="118" t="s">
        <v>1645</v>
      </c>
      <c r="F397" s="118" t="s">
        <v>1624</v>
      </c>
      <c r="G397" s="118" t="s">
        <v>942</v>
      </c>
      <c r="H397" s="118">
        <f t="shared" si="744"/>
        <v>0</v>
      </c>
      <c r="I397" s="118" t="s">
        <v>1241</v>
      </c>
      <c r="J397" s="297"/>
      <c r="K397" s="118" t="s">
        <v>1632</v>
      </c>
      <c r="L397" s="118">
        <f>SUMIFS('附表1-数据库'!$D$2:$D$22,'附表1-数据库'!$B$2:$B$22,$D397,'附表1-数据库'!$C$2:$C$22,'1-1 项目基础信息'!$D$13)</f>
        <v>0</v>
      </c>
      <c r="M397" s="118" t="s">
        <v>1633</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798</v>
      </c>
      <c r="C398" s="119" t="s">
        <v>1667</v>
      </c>
      <c r="D398" s="117" t="s">
        <v>1668</v>
      </c>
      <c r="E398" s="118"/>
      <c r="F398" s="118" t="s">
        <v>1624</v>
      </c>
      <c r="G398" s="118" t="s">
        <v>942</v>
      </c>
      <c r="H398" s="118">
        <f t="shared" si="744"/>
        <v>0</v>
      </c>
      <c r="I398" s="118" t="s">
        <v>1241</v>
      </c>
      <c r="J398" s="297"/>
      <c r="K398" s="118" t="s">
        <v>1632</v>
      </c>
      <c r="L398" s="297"/>
      <c r="M398" s="118" t="s">
        <v>1633</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793</v>
      </c>
      <c r="C399" s="115" t="s">
        <v>1669</v>
      </c>
      <c r="D399" s="48" t="s">
        <v>1670</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798</v>
      </c>
      <c r="C400" s="119" t="s">
        <v>1671</v>
      </c>
      <c r="D400" s="117" t="s">
        <v>1672</v>
      </c>
      <c r="E400" s="118" t="s">
        <v>1673</v>
      </c>
      <c r="F400" s="118" t="s">
        <v>1624</v>
      </c>
      <c r="G400" s="118" t="s">
        <v>942</v>
      </c>
      <c r="H400" s="118">
        <f t="shared" ref="H400:H409" si="773">J400*L400</f>
        <v>0</v>
      </c>
      <c r="I400" s="118" t="s">
        <v>1241</v>
      </c>
      <c r="J400" s="297"/>
      <c r="K400" s="118" t="s">
        <v>1395</v>
      </c>
      <c r="L400" s="118">
        <v>20</v>
      </c>
      <c r="M400" s="118" t="s">
        <v>1674</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798</v>
      </c>
      <c r="C401" s="119" t="s">
        <v>1675</v>
      </c>
      <c r="D401" s="117" t="s">
        <v>1676</v>
      </c>
      <c r="E401" s="118" t="s">
        <v>1677</v>
      </c>
      <c r="F401" s="118" t="s">
        <v>1624</v>
      </c>
      <c r="G401" s="118" t="s">
        <v>942</v>
      </c>
      <c r="H401" s="118">
        <f t="shared" si="773"/>
        <v>0</v>
      </c>
      <c r="I401" s="118" t="s">
        <v>1241</v>
      </c>
      <c r="J401" s="297"/>
      <c r="K401" s="118" t="s">
        <v>1395</v>
      </c>
      <c r="L401" s="118">
        <v>55</v>
      </c>
      <c r="M401" s="118" t="s">
        <v>1674</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798</v>
      </c>
      <c r="C402" s="119" t="s">
        <v>1678</v>
      </c>
      <c r="D402" s="117" t="s">
        <v>1679</v>
      </c>
      <c r="E402" s="118" t="s">
        <v>1680</v>
      </c>
      <c r="F402" s="118" t="s">
        <v>1624</v>
      </c>
      <c r="G402" s="118" t="s">
        <v>942</v>
      </c>
      <c r="H402" s="118">
        <f t="shared" si="773"/>
        <v>0</v>
      </c>
      <c r="I402" s="118" t="s">
        <v>1241</v>
      </c>
      <c r="J402" s="297"/>
      <c r="K402" s="118" t="s">
        <v>1395</v>
      </c>
      <c r="L402" s="118">
        <v>300</v>
      </c>
      <c r="M402" s="118" t="s">
        <v>1674</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798</v>
      </c>
      <c r="C403" s="119" t="s">
        <v>1681</v>
      </c>
      <c r="D403" s="117" t="s">
        <v>1682</v>
      </c>
      <c r="E403" s="118" t="s">
        <v>1683</v>
      </c>
      <c r="F403" s="118" t="s">
        <v>1624</v>
      </c>
      <c r="G403" s="118" t="s">
        <v>942</v>
      </c>
      <c r="H403" s="118">
        <f t="shared" si="773"/>
        <v>0</v>
      </c>
      <c r="I403" s="118" t="s">
        <v>1241</v>
      </c>
      <c r="J403" s="297"/>
      <c r="K403" s="118" t="s">
        <v>1395</v>
      </c>
      <c r="L403" s="118">
        <v>15</v>
      </c>
      <c r="M403" s="118" t="s">
        <v>1674</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798</v>
      </c>
      <c r="C404" s="119" t="s">
        <v>1684</v>
      </c>
      <c r="D404" s="117" t="s">
        <v>1685</v>
      </c>
      <c r="E404" s="118" t="s">
        <v>1686</v>
      </c>
      <c r="F404" s="118" t="s">
        <v>1624</v>
      </c>
      <c r="G404" s="118" t="s">
        <v>942</v>
      </c>
      <c r="H404" s="118">
        <f t="shared" si="773"/>
        <v>0</v>
      </c>
      <c r="I404" s="118" t="s">
        <v>1241</v>
      </c>
      <c r="J404" s="297"/>
      <c r="K404" s="118" t="s">
        <v>1395</v>
      </c>
      <c r="L404" s="118">
        <v>50</v>
      </c>
      <c r="M404" s="118" t="s">
        <v>1674</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798</v>
      </c>
      <c r="C405" s="119" t="s">
        <v>1687</v>
      </c>
      <c r="D405" s="117" t="s">
        <v>1688</v>
      </c>
      <c r="E405" s="118" t="s">
        <v>1689</v>
      </c>
      <c r="F405" s="118" t="s">
        <v>1624</v>
      </c>
      <c r="G405" s="118" t="s">
        <v>942</v>
      </c>
      <c r="H405" s="118">
        <f t="shared" si="773"/>
        <v>0</v>
      </c>
      <c r="I405" s="118" t="s">
        <v>1241</v>
      </c>
      <c r="J405" s="297"/>
      <c r="K405" s="118" t="s">
        <v>1395</v>
      </c>
      <c r="L405" s="118">
        <v>565</v>
      </c>
      <c r="M405" s="118" t="s">
        <v>1674</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798</v>
      </c>
      <c r="C406" s="119" t="s">
        <v>1690</v>
      </c>
      <c r="D406" s="117" t="s">
        <v>1691</v>
      </c>
      <c r="E406" s="118" t="s">
        <v>1692</v>
      </c>
      <c r="F406" s="118" t="s">
        <v>1624</v>
      </c>
      <c r="G406" s="118" t="s">
        <v>942</v>
      </c>
      <c r="H406" s="118">
        <f t="shared" si="773"/>
        <v>0</v>
      </c>
      <c r="I406" s="118" t="s">
        <v>1241</v>
      </c>
      <c r="J406" s="297"/>
      <c r="K406" s="118" t="s">
        <v>1032</v>
      </c>
      <c r="L406" s="118">
        <v>55</v>
      </c>
      <c r="M406" s="118" t="s">
        <v>1693</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798</v>
      </c>
      <c r="C407" s="119" t="s">
        <v>1694</v>
      </c>
      <c r="D407" s="117" t="s">
        <v>1695</v>
      </c>
      <c r="E407" s="118" t="s">
        <v>1696</v>
      </c>
      <c r="F407" s="118" t="s">
        <v>1624</v>
      </c>
      <c r="G407" s="118" t="s">
        <v>942</v>
      </c>
      <c r="H407" s="118">
        <f t="shared" si="773"/>
        <v>0</v>
      </c>
      <c r="I407" s="118" t="s">
        <v>1241</v>
      </c>
      <c r="J407" s="297"/>
      <c r="K407" s="118" t="s">
        <v>1395</v>
      </c>
      <c r="L407" s="118">
        <v>33</v>
      </c>
      <c r="M407" s="118" t="s">
        <v>1674</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798</v>
      </c>
      <c r="C408" s="119" t="s">
        <v>1697</v>
      </c>
      <c r="D408" s="117" t="s">
        <v>1698</v>
      </c>
      <c r="E408" s="118" t="s">
        <v>1699</v>
      </c>
      <c r="F408" s="118" t="s">
        <v>1624</v>
      </c>
      <c r="G408" s="118" t="s">
        <v>942</v>
      </c>
      <c r="H408" s="118">
        <f t="shared" si="773"/>
        <v>0</v>
      </c>
      <c r="I408" s="118" t="s">
        <v>1241</v>
      </c>
      <c r="J408" s="297"/>
      <c r="K408" s="118" t="s">
        <v>1395</v>
      </c>
      <c r="L408" s="118">
        <v>101.2</v>
      </c>
      <c r="M408" s="118" t="s">
        <v>1674</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798</v>
      </c>
      <c r="C409" s="119" t="s">
        <v>1700</v>
      </c>
      <c r="D409" s="117" t="s">
        <v>1701</v>
      </c>
      <c r="E409" s="118"/>
      <c r="F409" s="118" t="s">
        <v>1624</v>
      </c>
      <c r="G409" s="118" t="s">
        <v>942</v>
      </c>
      <c r="H409" s="118">
        <f t="shared" si="773"/>
        <v>0</v>
      </c>
      <c r="I409" s="118" t="s">
        <v>1241</v>
      </c>
      <c r="J409" s="297"/>
      <c r="K409" s="118" t="s">
        <v>1395</v>
      </c>
      <c r="L409" s="297"/>
      <c r="M409" s="118" t="s">
        <v>1447</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793</v>
      </c>
      <c r="C410" s="115" t="s">
        <v>1702</v>
      </c>
      <c r="D410" s="48" t="s">
        <v>1703</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798</v>
      </c>
      <c r="C411" s="119" t="s">
        <v>1704</v>
      </c>
      <c r="D411" s="117" t="s">
        <v>1705</v>
      </c>
      <c r="E411" s="118" t="s">
        <v>1706</v>
      </c>
      <c r="F411" s="118" t="s">
        <v>1624</v>
      </c>
      <c r="G411" s="118" t="s">
        <v>942</v>
      </c>
      <c r="H411" s="118">
        <f t="shared" ref="H411:H417" si="775">J411*L411</f>
        <v>0</v>
      </c>
      <c r="I411" s="118" t="s">
        <v>1241</v>
      </c>
      <c r="J411" s="297"/>
      <c r="K411" s="118" t="s">
        <v>1200</v>
      </c>
      <c r="L411" s="118">
        <v>12</v>
      </c>
      <c r="M411" s="118" t="s">
        <v>1707</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798</v>
      </c>
      <c r="C412" s="119" t="s">
        <v>1708</v>
      </c>
      <c r="D412" s="117" t="s">
        <v>1709</v>
      </c>
      <c r="E412" s="118" t="s">
        <v>1710</v>
      </c>
      <c r="F412" s="118" t="s">
        <v>1624</v>
      </c>
      <c r="G412" s="118" t="s">
        <v>942</v>
      </c>
      <c r="H412" s="118">
        <f t="shared" si="775"/>
        <v>0</v>
      </c>
      <c r="I412" s="118" t="s">
        <v>1241</v>
      </c>
      <c r="J412" s="297"/>
      <c r="K412" s="118" t="s">
        <v>1200</v>
      </c>
      <c r="L412" s="118">
        <v>10</v>
      </c>
      <c r="M412" s="118" t="s">
        <v>1707</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798</v>
      </c>
      <c r="C413" s="119" t="s">
        <v>1711</v>
      </c>
      <c r="D413" s="117" t="s">
        <v>1712</v>
      </c>
      <c r="E413" s="118" t="s">
        <v>1713</v>
      </c>
      <c r="F413" s="118" t="s">
        <v>1624</v>
      </c>
      <c r="G413" s="118" t="s">
        <v>942</v>
      </c>
      <c r="H413" s="118">
        <f t="shared" si="775"/>
        <v>0</v>
      </c>
      <c r="I413" s="118" t="s">
        <v>1241</v>
      </c>
      <c r="J413" s="297"/>
      <c r="K413" s="118" t="s">
        <v>1395</v>
      </c>
      <c r="L413" s="118">
        <v>105</v>
      </c>
      <c r="M413" s="118" t="s">
        <v>1674</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798</v>
      </c>
      <c r="C414" s="119" t="s">
        <v>1714</v>
      </c>
      <c r="D414" s="117" t="s">
        <v>1715</v>
      </c>
      <c r="E414" s="118"/>
      <c r="F414" s="118" t="s">
        <v>1624</v>
      </c>
      <c r="G414" s="118" t="s">
        <v>942</v>
      </c>
      <c r="H414" s="118">
        <f t="shared" si="775"/>
        <v>0</v>
      </c>
      <c r="I414" s="118" t="s">
        <v>1241</v>
      </c>
      <c r="J414" s="297"/>
      <c r="K414" s="118" t="s">
        <v>1032</v>
      </c>
      <c r="L414" s="118">
        <v>55</v>
      </c>
      <c r="M414" s="118" t="s">
        <v>1693</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798</v>
      </c>
      <c r="C415" s="119" t="s">
        <v>1716</v>
      </c>
      <c r="D415" s="117" t="s">
        <v>1717</v>
      </c>
      <c r="E415" s="118" t="s">
        <v>1718</v>
      </c>
      <c r="F415" s="118" t="s">
        <v>1624</v>
      </c>
      <c r="G415" s="118" t="s">
        <v>942</v>
      </c>
      <c r="H415" s="118">
        <f t="shared" si="775"/>
        <v>0</v>
      </c>
      <c r="I415" s="118" t="s">
        <v>1241</v>
      </c>
      <c r="J415" s="297"/>
      <c r="K415" s="118" t="s">
        <v>1395</v>
      </c>
      <c r="L415" s="118">
        <v>140</v>
      </c>
      <c r="M415" s="118" t="s">
        <v>1674</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798</v>
      </c>
      <c r="C416" s="119" t="s">
        <v>1719</v>
      </c>
      <c r="D416" s="117" t="s">
        <v>1720</v>
      </c>
      <c r="E416" s="118" t="s">
        <v>1721</v>
      </c>
      <c r="F416" s="118" t="s">
        <v>1624</v>
      </c>
      <c r="G416" s="118" t="s">
        <v>942</v>
      </c>
      <c r="H416" s="118">
        <f t="shared" si="775"/>
        <v>0</v>
      </c>
      <c r="I416" s="118" t="s">
        <v>1241</v>
      </c>
      <c r="J416" s="297"/>
      <c r="K416" s="118" t="s">
        <v>1395</v>
      </c>
      <c r="L416" s="118">
        <v>30</v>
      </c>
      <c r="M416" s="118" t="s">
        <v>1674</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798</v>
      </c>
      <c r="C417" s="119" t="s">
        <v>1722</v>
      </c>
      <c r="D417" s="117" t="s">
        <v>1723</v>
      </c>
      <c r="E417" s="118" t="s">
        <v>1724</v>
      </c>
      <c r="F417" s="118" t="s">
        <v>1624</v>
      </c>
      <c r="G417" s="118" t="s">
        <v>942</v>
      </c>
      <c r="H417" s="118">
        <f t="shared" si="775"/>
        <v>0</v>
      </c>
      <c r="I417" s="118" t="s">
        <v>1241</v>
      </c>
      <c r="J417" s="297"/>
      <c r="K417" s="118" t="s">
        <v>1395</v>
      </c>
      <c r="L417" s="118">
        <v>10</v>
      </c>
      <c r="M417" s="118" t="s">
        <v>1674</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customHeight="1" outlineLevel="3" spans="2:66">
      <c r="B418" s="114" t="s">
        <v>793</v>
      </c>
      <c r="C418" s="115" t="s">
        <v>1725</v>
      </c>
      <c r="D418" s="48" t="s">
        <v>1726</v>
      </c>
      <c r="E418" s="114"/>
      <c r="F418" s="114"/>
      <c r="G418" s="114" t="s">
        <v>942</v>
      </c>
      <c r="H418" s="114">
        <f>SUM(H419:H429)</f>
        <v>31200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31200</v>
      </c>
      <c r="AC418" s="114">
        <f t="shared" si="790"/>
        <v>31200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798</v>
      </c>
      <c r="C419" s="119" t="s">
        <v>1727</v>
      </c>
      <c r="D419" s="117" t="s">
        <v>1728</v>
      </c>
      <c r="E419" s="118" t="s">
        <v>1729</v>
      </c>
      <c r="F419" s="118" t="s">
        <v>1624</v>
      </c>
      <c r="G419" s="118" t="s">
        <v>942</v>
      </c>
      <c r="H419" s="118">
        <f t="shared" ref="H419:H429" si="791">J419*L419</f>
        <v>31200</v>
      </c>
      <c r="I419" s="118" t="s">
        <v>1241</v>
      </c>
      <c r="J419" s="297">
        <f>预算主表!P94/L419</f>
        <v>55.664585191793</v>
      </c>
      <c r="K419" s="118" t="s">
        <v>1395</v>
      </c>
      <c r="L419" s="118">
        <v>560.5</v>
      </c>
      <c r="M419" s="118" t="s">
        <v>1674</v>
      </c>
      <c r="N419" s="118">
        <f t="shared" ref="N419:N429" si="792">COUNTA(O419:Z419)</f>
        <v>1</v>
      </c>
      <c r="O419" s="316" t="s">
        <v>1291</v>
      </c>
      <c r="P419" s="316"/>
      <c r="Q419" s="316"/>
      <c r="R419" s="316"/>
      <c r="S419" s="316"/>
      <c r="T419" s="316"/>
      <c r="U419" s="316"/>
      <c r="V419" s="316"/>
      <c r="W419" s="316"/>
      <c r="X419" s="316"/>
      <c r="Y419" s="316"/>
      <c r="Z419" s="316"/>
      <c r="AA419" s="118"/>
      <c r="AB419" s="118">
        <f t="shared" ref="AB419:AB429" si="793">SUM(AC419,AF419,AI419,AL419,AO419,AR419,AU419,AX419,BA419,BD419,BG419,BJ419)</f>
        <v>31200</v>
      </c>
      <c r="AC419" s="118">
        <f t="shared" ref="AC419:AC429" si="794">IF(O419="√",$J419*$L419/$N419,0)</f>
        <v>31200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798</v>
      </c>
      <c r="C420" s="119" t="s">
        <v>1730</v>
      </c>
      <c r="D420" s="117" t="s">
        <v>1731</v>
      </c>
      <c r="E420" s="118" t="s">
        <v>1732</v>
      </c>
      <c r="F420" s="118" t="s">
        <v>1624</v>
      </c>
      <c r="G420" s="118" t="s">
        <v>942</v>
      </c>
      <c r="H420" s="118">
        <f t="shared" si="791"/>
        <v>0</v>
      </c>
      <c r="I420" s="118" t="s">
        <v>1241</v>
      </c>
      <c r="J420" s="297"/>
      <c r="K420" s="118" t="s">
        <v>1395</v>
      </c>
      <c r="L420" s="118">
        <v>85</v>
      </c>
      <c r="M420" s="118" t="s">
        <v>1674</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798</v>
      </c>
      <c r="C421" s="119" t="s">
        <v>1733</v>
      </c>
      <c r="D421" s="117" t="s">
        <v>1734</v>
      </c>
      <c r="E421" s="118" t="s">
        <v>1735</v>
      </c>
      <c r="F421" s="118" t="s">
        <v>1624</v>
      </c>
      <c r="G421" s="118" t="s">
        <v>942</v>
      </c>
      <c r="H421" s="118">
        <f t="shared" si="791"/>
        <v>0</v>
      </c>
      <c r="I421" s="118" t="s">
        <v>1241</v>
      </c>
      <c r="J421" s="297"/>
      <c r="K421" s="118" t="s">
        <v>1395</v>
      </c>
      <c r="L421" s="118">
        <v>25</v>
      </c>
      <c r="M421" s="118" t="s">
        <v>1674</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798</v>
      </c>
      <c r="C422" s="119" t="s">
        <v>1736</v>
      </c>
      <c r="D422" s="117" t="s">
        <v>1737</v>
      </c>
      <c r="E422" s="118" t="s">
        <v>1738</v>
      </c>
      <c r="F422" s="118" t="s">
        <v>1624</v>
      </c>
      <c r="G422" s="118" t="s">
        <v>942</v>
      </c>
      <c r="H422" s="118">
        <f t="shared" si="791"/>
        <v>0</v>
      </c>
      <c r="I422" s="118" t="s">
        <v>1241</v>
      </c>
      <c r="J422" s="297"/>
      <c r="K422" s="118" t="s">
        <v>1632</v>
      </c>
      <c r="L422" s="118">
        <v>19</v>
      </c>
      <c r="M422" s="118" t="s">
        <v>1633</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798</v>
      </c>
      <c r="C423" s="119" t="s">
        <v>1739</v>
      </c>
      <c r="D423" s="117" t="s">
        <v>1740</v>
      </c>
      <c r="E423" s="118" t="s">
        <v>1741</v>
      </c>
      <c r="F423" s="118" t="s">
        <v>1624</v>
      </c>
      <c r="G423" s="118" t="s">
        <v>942</v>
      </c>
      <c r="H423" s="118">
        <f t="shared" si="791"/>
        <v>0</v>
      </c>
      <c r="I423" s="118" t="s">
        <v>1241</v>
      </c>
      <c r="J423" s="297"/>
      <c r="K423" s="118" t="s">
        <v>1632</v>
      </c>
      <c r="L423" s="118">
        <v>105</v>
      </c>
      <c r="M423" s="118" t="s">
        <v>1633</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798</v>
      </c>
      <c r="C424" s="119" t="s">
        <v>1742</v>
      </c>
      <c r="D424" s="117" t="s">
        <v>1743</v>
      </c>
      <c r="E424" s="118"/>
      <c r="F424" s="118" t="s">
        <v>1624</v>
      </c>
      <c r="G424" s="118" t="s">
        <v>942</v>
      </c>
      <c r="H424" s="118">
        <f t="shared" si="791"/>
        <v>0</v>
      </c>
      <c r="I424" s="118" t="s">
        <v>1241</v>
      </c>
      <c r="J424" s="297"/>
      <c r="K424" s="118" t="s">
        <v>1395</v>
      </c>
      <c r="L424" s="118">
        <v>5</v>
      </c>
      <c r="M424" s="118" t="s">
        <v>1674</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798</v>
      </c>
      <c r="C425" s="119" t="s">
        <v>1744</v>
      </c>
      <c r="D425" s="117" t="s">
        <v>1745</v>
      </c>
      <c r="E425" s="118" t="s">
        <v>1746</v>
      </c>
      <c r="F425" s="118" t="s">
        <v>1624</v>
      </c>
      <c r="G425" s="118" t="s">
        <v>942</v>
      </c>
      <c r="H425" s="118">
        <f t="shared" si="791"/>
        <v>0</v>
      </c>
      <c r="I425" s="118" t="s">
        <v>1241</v>
      </c>
      <c r="J425" s="297"/>
      <c r="K425" s="118" t="s">
        <v>1395</v>
      </c>
      <c r="L425" s="118">
        <v>7.2</v>
      </c>
      <c r="M425" s="118" t="s">
        <v>1674</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798</v>
      </c>
      <c r="C426" s="119" t="s">
        <v>1747</v>
      </c>
      <c r="D426" s="117" t="s">
        <v>1748</v>
      </c>
      <c r="E426" s="118" t="s">
        <v>1749</v>
      </c>
      <c r="F426" s="118" t="s">
        <v>1624</v>
      </c>
      <c r="G426" s="118" t="s">
        <v>942</v>
      </c>
      <c r="H426" s="118">
        <f t="shared" si="791"/>
        <v>0</v>
      </c>
      <c r="I426" s="118" t="s">
        <v>1241</v>
      </c>
      <c r="J426" s="297"/>
      <c r="K426" s="118" t="s">
        <v>1395</v>
      </c>
      <c r="L426" s="118">
        <v>5</v>
      </c>
      <c r="M426" s="118" t="s">
        <v>1674</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798</v>
      </c>
      <c r="C427" s="119" t="s">
        <v>1750</v>
      </c>
      <c r="D427" s="117" t="s">
        <v>1751</v>
      </c>
      <c r="E427" s="118" t="s">
        <v>1752</v>
      </c>
      <c r="F427" s="118" t="s">
        <v>1624</v>
      </c>
      <c r="G427" s="118" t="s">
        <v>942</v>
      </c>
      <c r="H427" s="118">
        <f t="shared" si="791"/>
        <v>0</v>
      </c>
      <c r="I427" s="118" t="s">
        <v>1241</v>
      </c>
      <c r="J427" s="297"/>
      <c r="K427" s="118" t="s">
        <v>1753</v>
      </c>
      <c r="L427" s="118">
        <v>6.5</v>
      </c>
      <c r="M427" s="118" t="s">
        <v>1754</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798</v>
      </c>
      <c r="C428" s="119" t="s">
        <v>1755</v>
      </c>
      <c r="D428" s="117" t="s">
        <v>1756</v>
      </c>
      <c r="E428" s="118" t="s">
        <v>1757</v>
      </c>
      <c r="F428" s="118" t="s">
        <v>1624</v>
      </c>
      <c r="G428" s="118" t="s">
        <v>942</v>
      </c>
      <c r="H428" s="118">
        <f t="shared" si="791"/>
        <v>0</v>
      </c>
      <c r="I428" s="118" t="s">
        <v>1241</v>
      </c>
      <c r="J428" s="297"/>
      <c r="K428" s="118" t="s">
        <v>1758</v>
      </c>
      <c r="L428" s="118">
        <v>20</v>
      </c>
      <c r="M428" s="118" t="s">
        <v>1759</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798</v>
      </c>
      <c r="C429" s="119" t="s">
        <v>1760</v>
      </c>
      <c r="D429" s="117" t="s">
        <v>1761</v>
      </c>
      <c r="E429" s="118"/>
      <c r="F429" s="118" t="s">
        <v>1624</v>
      </c>
      <c r="G429" s="118" t="s">
        <v>942</v>
      </c>
      <c r="H429" s="118">
        <f t="shared" si="791"/>
        <v>0</v>
      </c>
      <c r="I429" s="118" t="s">
        <v>1241</v>
      </c>
      <c r="J429" s="118">
        <v>1</v>
      </c>
      <c r="K429" s="118" t="s">
        <v>1242</v>
      </c>
      <c r="L429" s="297"/>
      <c r="M429" s="118" t="s">
        <v>1762</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793</v>
      </c>
      <c r="C430" s="112" t="s">
        <v>1763</v>
      </c>
      <c r="D430" s="29" t="s">
        <v>1764</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793</v>
      </c>
      <c r="C431" s="115" t="s">
        <v>1765</v>
      </c>
      <c r="D431" s="48" t="s">
        <v>1766</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798</v>
      </c>
      <c r="C432" s="119" t="s">
        <v>1767</v>
      </c>
      <c r="D432" s="117" t="s">
        <v>1768</v>
      </c>
      <c r="E432" s="118"/>
      <c r="F432" s="118" t="s">
        <v>1624</v>
      </c>
      <c r="G432" s="118" t="s">
        <v>942</v>
      </c>
      <c r="H432" s="118">
        <f>J432*L432</f>
        <v>0</v>
      </c>
      <c r="I432" s="118" t="s">
        <v>1241</v>
      </c>
      <c r="J432" s="297"/>
      <c r="K432" s="118" t="s">
        <v>1149</v>
      </c>
      <c r="L432" s="118">
        <v>2230</v>
      </c>
      <c r="M432" s="118" t="s">
        <v>1769</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798</v>
      </c>
      <c r="C433" s="119" t="s">
        <v>1770</v>
      </c>
      <c r="D433" s="117" t="s">
        <v>1771</v>
      </c>
      <c r="E433" s="118"/>
      <c r="F433" s="118" t="s">
        <v>1624</v>
      </c>
      <c r="G433" s="118" t="s">
        <v>942</v>
      </c>
      <c r="H433" s="118">
        <f t="shared" ref="H433:H439" si="821">J433*L433</f>
        <v>0</v>
      </c>
      <c r="I433" s="118" t="s">
        <v>1241</v>
      </c>
      <c r="J433" s="297"/>
      <c r="K433" s="118" t="s">
        <v>1149</v>
      </c>
      <c r="L433" s="118">
        <v>620</v>
      </c>
      <c r="M433" s="118" t="s">
        <v>1769</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798</v>
      </c>
      <c r="C434" s="119" t="s">
        <v>1772</v>
      </c>
      <c r="D434" s="117" t="s">
        <v>1773</v>
      </c>
      <c r="E434" s="118"/>
      <c r="F434" s="118" t="s">
        <v>1624</v>
      </c>
      <c r="G434" s="118" t="s">
        <v>942</v>
      </c>
      <c r="H434" s="118">
        <f t="shared" si="821"/>
        <v>0</v>
      </c>
      <c r="I434" s="118" t="s">
        <v>1241</v>
      </c>
      <c r="J434" s="297"/>
      <c r="K434" s="118" t="s">
        <v>1149</v>
      </c>
      <c r="L434" s="118">
        <v>3070</v>
      </c>
      <c r="M434" s="118" t="s">
        <v>1769</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798</v>
      </c>
      <c r="C435" s="119" t="s">
        <v>1774</v>
      </c>
      <c r="D435" s="117" t="s">
        <v>1775</v>
      </c>
      <c r="E435" s="118"/>
      <c r="F435" s="118" t="s">
        <v>1624</v>
      </c>
      <c r="G435" s="118" t="s">
        <v>942</v>
      </c>
      <c r="H435" s="118">
        <f t="shared" si="821"/>
        <v>0</v>
      </c>
      <c r="I435" s="118" t="s">
        <v>1241</v>
      </c>
      <c r="J435" s="297"/>
      <c r="K435" s="118" t="s">
        <v>1776</v>
      </c>
      <c r="L435" s="118">
        <v>2800</v>
      </c>
      <c r="M435" s="118" t="s">
        <v>1150</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798</v>
      </c>
      <c r="C436" s="119" t="s">
        <v>1777</v>
      </c>
      <c r="D436" s="117" t="s">
        <v>1778</v>
      </c>
      <c r="E436" s="118"/>
      <c r="F436" s="118" t="s">
        <v>1624</v>
      </c>
      <c r="G436" s="118" t="s">
        <v>942</v>
      </c>
      <c r="H436" s="118">
        <f t="shared" si="821"/>
        <v>0</v>
      </c>
      <c r="I436" s="118" t="s">
        <v>1241</v>
      </c>
      <c r="J436" s="297"/>
      <c r="K436" s="118" t="s">
        <v>1149</v>
      </c>
      <c r="L436" s="118">
        <v>10400</v>
      </c>
      <c r="M436" s="118" t="s">
        <v>1769</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798</v>
      </c>
      <c r="C437" s="119" t="s">
        <v>1779</v>
      </c>
      <c r="D437" s="117" t="s">
        <v>1780</v>
      </c>
      <c r="E437" s="118"/>
      <c r="F437" s="118" t="s">
        <v>1624</v>
      </c>
      <c r="G437" s="118" t="s">
        <v>942</v>
      </c>
      <c r="H437" s="118">
        <f t="shared" si="821"/>
        <v>0</v>
      </c>
      <c r="I437" s="118" t="s">
        <v>1241</v>
      </c>
      <c r="J437" s="297"/>
      <c r="K437" s="118" t="s">
        <v>1149</v>
      </c>
      <c r="L437" s="118">
        <v>700</v>
      </c>
      <c r="M437" s="118" t="s">
        <v>1769</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798</v>
      </c>
      <c r="C438" s="119" t="s">
        <v>1781</v>
      </c>
      <c r="D438" s="117" t="s">
        <v>1782</v>
      </c>
      <c r="E438" s="118"/>
      <c r="F438" s="118" t="s">
        <v>1624</v>
      </c>
      <c r="G438" s="118" t="s">
        <v>942</v>
      </c>
      <c r="H438" s="118">
        <f t="shared" si="821"/>
        <v>0</v>
      </c>
      <c r="I438" s="118" t="s">
        <v>1241</v>
      </c>
      <c r="J438" s="297"/>
      <c r="K438" s="118" t="s">
        <v>1776</v>
      </c>
      <c r="L438" s="118">
        <v>2800</v>
      </c>
      <c r="M438" s="118" t="s">
        <v>1150</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798</v>
      </c>
      <c r="C439" s="119" t="s">
        <v>1781</v>
      </c>
      <c r="D439" s="117" t="s">
        <v>1783</v>
      </c>
      <c r="E439" s="118" t="s">
        <v>1784</v>
      </c>
      <c r="F439" s="118" t="s">
        <v>1624</v>
      </c>
      <c r="G439" s="118" t="s">
        <v>942</v>
      </c>
      <c r="H439" s="118">
        <f t="shared" si="821"/>
        <v>0</v>
      </c>
      <c r="I439" s="118" t="s">
        <v>1241</v>
      </c>
      <c r="J439" s="297"/>
      <c r="K439" s="118" t="s">
        <v>1776</v>
      </c>
      <c r="L439" s="118">
        <v>6000</v>
      </c>
      <c r="M439" s="118" t="s">
        <v>1769</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793</v>
      </c>
      <c r="C440" s="115" t="s">
        <v>1785</v>
      </c>
      <c r="D440" s="48" t="s">
        <v>1786</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798</v>
      </c>
      <c r="C441" s="119" t="s">
        <v>1787</v>
      </c>
      <c r="D441" s="117" t="s">
        <v>1788</v>
      </c>
      <c r="E441" s="118"/>
      <c r="F441" s="118" t="s">
        <v>1624</v>
      </c>
      <c r="G441" s="118" t="s">
        <v>942</v>
      </c>
      <c r="H441" s="118">
        <f t="shared" ref="H441:H445" si="823">J441*L441</f>
        <v>0</v>
      </c>
      <c r="I441" s="118" t="s">
        <v>1241</v>
      </c>
      <c r="J441" s="297"/>
      <c r="K441" s="118" t="s">
        <v>1395</v>
      </c>
      <c r="L441" s="118">
        <v>23.9300583657588</v>
      </c>
      <c r="M441" s="118" t="s">
        <v>1674</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798</v>
      </c>
      <c r="C442" s="119" t="s">
        <v>1789</v>
      </c>
      <c r="D442" s="117" t="s">
        <v>1790</v>
      </c>
      <c r="E442" s="118" t="s">
        <v>1791</v>
      </c>
      <c r="F442" s="118" t="s">
        <v>1624</v>
      </c>
      <c r="G442" s="118" t="s">
        <v>942</v>
      </c>
      <c r="H442" s="118">
        <f t="shared" si="823"/>
        <v>0</v>
      </c>
      <c r="I442" s="118" t="s">
        <v>1241</v>
      </c>
      <c r="J442" s="297"/>
      <c r="K442" s="118" t="s">
        <v>1395</v>
      </c>
      <c r="L442" s="118">
        <v>130</v>
      </c>
      <c r="M442" s="118" t="s">
        <v>1674</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798</v>
      </c>
      <c r="C443" s="119" t="s">
        <v>1792</v>
      </c>
      <c r="D443" s="117" t="s">
        <v>1793</v>
      </c>
      <c r="E443" s="118"/>
      <c r="F443" s="118" t="s">
        <v>1624</v>
      </c>
      <c r="G443" s="118" t="s">
        <v>942</v>
      </c>
      <c r="H443" s="118">
        <f t="shared" si="823"/>
        <v>0</v>
      </c>
      <c r="I443" s="118" t="s">
        <v>1241</v>
      </c>
      <c r="J443" s="297"/>
      <c r="K443" s="118" t="s">
        <v>1395</v>
      </c>
      <c r="L443" s="118">
        <v>28.7562388818298</v>
      </c>
      <c r="M443" s="118" t="s">
        <v>1674</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798</v>
      </c>
      <c r="C444" s="119" t="s">
        <v>1794</v>
      </c>
      <c r="D444" s="117" t="s">
        <v>1795</v>
      </c>
      <c r="E444" s="118"/>
      <c r="F444" s="118" t="s">
        <v>1624</v>
      </c>
      <c r="G444" s="118" t="s">
        <v>942</v>
      </c>
      <c r="H444" s="118">
        <f t="shared" si="823"/>
        <v>0</v>
      </c>
      <c r="I444" s="118" t="s">
        <v>1241</v>
      </c>
      <c r="J444" s="297"/>
      <c r="K444" s="118" t="s">
        <v>1395</v>
      </c>
      <c r="L444" s="118">
        <v>20.8170650529501</v>
      </c>
      <c r="M444" s="118" t="s">
        <v>1674</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798</v>
      </c>
      <c r="C445" s="119" t="s">
        <v>1796</v>
      </c>
      <c r="D445" s="117" t="s">
        <v>1797</v>
      </c>
      <c r="E445" s="118"/>
      <c r="F445" s="118" t="s">
        <v>1624</v>
      </c>
      <c r="G445" s="118" t="s">
        <v>942</v>
      </c>
      <c r="H445" s="118">
        <f t="shared" si="823"/>
        <v>0</v>
      </c>
      <c r="I445" s="118" t="s">
        <v>1241</v>
      </c>
      <c r="J445" s="297"/>
      <c r="K445" s="118" t="s">
        <v>1149</v>
      </c>
      <c r="L445" s="118">
        <v>260</v>
      </c>
      <c r="M445" s="118" t="s">
        <v>1769</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793</v>
      </c>
      <c r="C446" s="115" t="s">
        <v>1798</v>
      </c>
      <c r="D446" s="48" t="s">
        <v>1799</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798</v>
      </c>
      <c r="C447" s="119" t="s">
        <v>1800</v>
      </c>
      <c r="D447" s="117" t="s">
        <v>1801</v>
      </c>
      <c r="E447" s="118" t="s">
        <v>1802</v>
      </c>
      <c r="F447" s="118" t="s">
        <v>1624</v>
      </c>
      <c r="G447" s="118" t="s">
        <v>942</v>
      </c>
      <c r="H447" s="118">
        <f t="shared" ref="H447:H459" si="825">J447*L447</f>
        <v>0</v>
      </c>
      <c r="I447" s="118" t="s">
        <v>1241</v>
      </c>
      <c r="J447" s="297"/>
      <c r="K447" s="118" t="s">
        <v>1803</v>
      </c>
      <c r="L447" s="118">
        <v>48</v>
      </c>
      <c r="M447" s="118" t="s">
        <v>1804</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798</v>
      </c>
      <c r="C448" s="119" t="s">
        <v>1805</v>
      </c>
      <c r="D448" s="117" t="s">
        <v>1806</v>
      </c>
      <c r="E448" s="118" t="s">
        <v>1807</v>
      </c>
      <c r="F448" s="118" t="s">
        <v>1624</v>
      </c>
      <c r="G448" s="118" t="s">
        <v>942</v>
      </c>
      <c r="H448" s="118">
        <f t="shared" si="825"/>
        <v>0</v>
      </c>
      <c r="I448" s="118" t="s">
        <v>1241</v>
      </c>
      <c r="J448" s="297"/>
      <c r="K448" s="118" t="s">
        <v>1803</v>
      </c>
      <c r="L448" s="118">
        <v>338</v>
      </c>
      <c r="M448" s="118" t="s">
        <v>1804</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798</v>
      </c>
      <c r="C449" s="119" t="s">
        <v>1808</v>
      </c>
      <c r="D449" s="117" t="s">
        <v>1809</v>
      </c>
      <c r="E449" s="118" t="s">
        <v>1810</v>
      </c>
      <c r="F449" s="118" t="s">
        <v>1624</v>
      </c>
      <c r="G449" s="118" t="s">
        <v>942</v>
      </c>
      <c r="H449" s="118">
        <f t="shared" si="825"/>
        <v>0</v>
      </c>
      <c r="I449" s="118" t="s">
        <v>1241</v>
      </c>
      <c r="J449" s="297"/>
      <c r="K449" s="118" t="s">
        <v>1395</v>
      </c>
      <c r="L449" s="118">
        <v>190</v>
      </c>
      <c r="M449" s="118" t="s">
        <v>1674</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798</v>
      </c>
      <c r="C450" s="119" t="s">
        <v>1811</v>
      </c>
      <c r="D450" s="117" t="s">
        <v>1812</v>
      </c>
      <c r="E450" s="118" t="s">
        <v>1813</v>
      </c>
      <c r="F450" s="118" t="s">
        <v>1624</v>
      </c>
      <c r="G450" s="118" t="s">
        <v>942</v>
      </c>
      <c r="H450" s="118">
        <f t="shared" si="825"/>
        <v>0</v>
      </c>
      <c r="I450" s="118" t="s">
        <v>1241</v>
      </c>
      <c r="J450" s="297"/>
      <c r="K450" s="118" t="s">
        <v>1395</v>
      </c>
      <c r="L450" s="118">
        <v>500</v>
      </c>
      <c r="M450" s="118" t="s">
        <v>1674</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798</v>
      </c>
      <c r="C451" s="119" t="s">
        <v>1814</v>
      </c>
      <c r="D451" s="117" t="s">
        <v>1815</v>
      </c>
      <c r="E451" s="118" t="s">
        <v>1816</v>
      </c>
      <c r="F451" s="118" t="s">
        <v>1624</v>
      </c>
      <c r="G451" s="118" t="s">
        <v>942</v>
      </c>
      <c r="H451" s="118">
        <f t="shared" si="825"/>
        <v>0</v>
      </c>
      <c r="I451" s="118" t="s">
        <v>1241</v>
      </c>
      <c r="J451" s="297"/>
      <c r="K451" s="118" t="s">
        <v>1395</v>
      </c>
      <c r="L451" s="118">
        <v>80</v>
      </c>
      <c r="M451" s="118" t="s">
        <v>1674</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798</v>
      </c>
      <c r="C452" s="119" t="s">
        <v>1817</v>
      </c>
      <c r="D452" s="117" t="s">
        <v>1818</v>
      </c>
      <c r="E452" s="118" t="s">
        <v>1819</v>
      </c>
      <c r="F452" s="118" t="s">
        <v>1624</v>
      </c>
      <c r="G452" s="118" t="s">
        <v>942</v>
      </c>
      <c r="H452" s="118">
        <f t="shared" si="825"/>
        <v>0</v>
      </c>
      <c r="I452" s="118" t="s">
        <v>1241</v>
      </c>
      <c r="J452" s="297"/>
      <c r="K452" s="118" t="s">
        <v>1395</v>
      </c>
      <c r="L452" s="118">
        <v>10</v>
      </c>
      <c r="M452" s="118" t="s">
        <v>1674</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798</v>
      </c>
      <c r="C453" s="119" t="s">
        <v>1820</v>
      </c>
      <c r="D453" s="117" t="s">
        <v>1821</v>
      </c>
      <c r="E453" s="118" t="s">
        <v>1822</v>
      </c>
      <c r="F453" s="118" t="s">
        <v>1624</v>
      </c>
      <c r="G453" s="118" t="s">
        <v>942</v>
      </c>
      <c r="H453" s="118">
        <f t="shared" si="825"/>
        <v>0</v>
      </c>
      <c r="I453" s="118" t="s">
        <v>1241</v>
      </c>
      <c r="J453" s="297"/>
      <c r="K453" s="118" t="s">
        <v>1758</v>
      </c>
      <c r="L453" s="118">
        <v>37</v>
      </c>
      <c r="M453" s="118" t="s">
        <v>1759</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798</v>
      </c>
      <c r="C454" s="119" t="s">
        <v>1823</v>
      </c>
      <c r="D454" s="117" t="s">
        <v>1824</v>
      </c>
      <c r="E454" s="118" t="s">
        <v>1825</v>
      </c>
      <c r="F454" s="118" t="s">
        <v>1624</v>
      </c>
      <c r="G454" s="118" t="s">
        <v>942</v>
      </c>
      <c r="H454" s="118">
        <f t="shared" si="825"/>
        <v>0</v>
      </c>
      <c r="I454" s="118" t="s">
        <v>1241</v>
      </c>
      <c r="J454" s="297"/>
      <c r="K454" s="118" t="s">
        <v>1296</v>
      </c>
      <c r="L454" s="118">
        <v>25</v>
      </c>
      <c r="M454" s="118" t="s">
        <v>1826</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798</v>
      </c>
      <c r="C455" s="119" t="s">
        <v>1827</v>
      </c>
      <c r="D455" s="117" t="s">
        <v>1828</v>
      </c>
      <c r="E455" s="118" t="s">
        <v>1829</v>
      </c>
      <c r="F455" s="118" t="s">
        <v>1624</v>
      </c>
      <c r="G455" s="118" t="s">
        <v>942</v>
      </c>
      <c r="H455" s="118">
        <f t="shared" si="825"/>
        <v>0</v>
      </c>
      <c r="I455" s="118" t="s">
        <v>1241</v>
      </c>
      <c r="J455" s="297"/>
      <c r="K455" s="118" t="s">
        <v>1830</v>
      </c>
      <c r="L455" s="118">
        <v>9</v>
      </c>
      <c r="M455" s="118" t="s">
        <v>1831</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798</v>
      </c>
      <c r="C456" s="119" t="s">
        <v>1832</v>
      </c>
      <c r="D456" s="117" t="s">
        <v>1833</v>
      </c>
      <c r="E456" s="118" t="s">
        <v>1834</v>
      </c>
      <c r="F456" s="118" t="s">
        <v>1624</v>
      </c>
      <c r="G456" s="118" t="s">
        <v>942</v>
      </c>
      <c r="H456" s="118">
        <f t="shared" si="825"/>
        <v>0</v>
      </c>
      <c r="I456" s="118" t="s">
        <v>1241</v>
      </c>
      <c r="J456" s="297"/>
      <c r="K456" s="118" t="s">
        <v>1835</v>
      </c>
      <c r="L456" s="118">
        <v>99</v>
      </c>
      <c r="M456" s="118" t="s">
        <v>1836</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798</v>
      </c>
      <c r="C457" s="119" t="s">
        <v>1837</v>
      </c>
      <c r="D457" s="117" t="s">
        <v>1838</v>
      </c>
      <c r="E457" s="118" t="s">
        <v>1839</v>
      </c>
      <c r="F457" s="118" t="s">
        <v>1624</v>
      </c>
      <c r="G457" s="118" t="s">
        <v>942</v>
      </c>
      <c r="H457" s="118">
        <f t="shared" si="825"/>
        <v>0</v>
      </c>
      <c r="I457" s="118" t="s">
        <v>1241</v>
      </c>
      <c r="J457" s="297"/>
      <c r="K457" s="118" t="s">
        <v>1835</v>
      </c>
      <c r="L457" s="118">
        <v>120</v>
      </c>
      <c r="M457" s="118" t="s">
        <v>1836</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798</v>
      </c>
      <c r="C458" s="119" t="s">
        <v>1840</v>
      </c>
      <c r="D458" s="117" t="s">
        <v>1841</v>
      </c>
      <c r="E458" s="118" t="s">
        <v>1842</v>
      </c>
      <c r="F458" s="118" t="s">
        <v>1624</v>
      </c>
      <c r="G458" s="118" t="s">
        <v>942</v>
      </c>
      <c r="H458" s="118">
        <f t="shared" si="825"/>
        <v>0</v>
      </c>
      <c r="I458" s="118" t="s">
        <v>1241</v>
      </c>
      <c r="J458" s="297"/>
      <c r="K458" s="118" t="s">
        <v>1835</v>
      </c>
      <c r="L458" s="118">
        <v>350</v>
      </c>
      <c r="M458" s="118" t="s">
        <v>1836</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798</v>
      </c>
      <c r="C459" s="119" t="s">
        <v>1843</v>
      </c>
      <c r="D459" s="117" t="s">
        <v>1844</v>
      </c>
      <c r="E459" s="118" t="s">
        <v>1845</v>
      </c>
      <c r="F459" s="118" t="s">
        <v>1624</v>
      </c>
      <c r="G459" s="118" t="s">
        <v>942</v>
      </c>
      <c r="H459" s="118">
        <f t="shared" si="825"/>
        <v>0</v>
      </c>
      <c r="I459" s="118" t="s">
        <v>1241</v>
      </c>
      <c r="J459" s="297"/>
      <c r="K459" s="118" t="s">
        <v>1846</v>
      </c>
      <c r="L459" s="118">
        <v>10</v>
      </c>
      <c r="M459" s="118" t="s">
        <v>1847</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798</v>
      </c>
      <c r="C460" s="119" t="s">
        <v>1848</v>
      </c>
      <c r="D460" s="117" t="s">
        <v>1849</v>
      </c>
      <c r="E460" s="118"/>
      <c r="F460" s="118"/>
      <c r="G460" s="118" t="s">
        <v>1850</v>
      </c>
      <c r="H460" s="118">
        <f>J460*L460*N460</f>
        <v>0</v>
      </c>
      <c r="I460" s="118" t="s">
        <v>1241</v>
      </c>
      <c r="J460" s="118">
        <v>1</v>
      </c>
      <c r="K460" s="118" t="s">
        <v>1242</v>
      </c>
      <c r="L460" s="297"/>
      <c r="M460" s="118" t="s">
        <v>1243</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793</v>
      </c>
      <c r="C461" s="112" t="s">
        <v>1851</v>
      </c>
      <c r="D461" s="29" t="s">
        <v>1852</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793</v>
      </c>
      <c r="C462" s="115" t="s">
        <v>1853</v>
      </c>
      <c r="D462" s="48" t="s">
        <v>1854</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798</v>
      </c>
      <c r="C463" s="119" t="s">
        <v>1855</v>
      </c>
      <c r="D463" s="117" t="s">
        <v>1856</v>
      </c>
      <c r="E463" s="118"/>
      <c r="F463" s="118" t="s">
        <v>1624</v>
      </c>
      <c r="G463" s="118" t="s">
        <v>942</v>
      </c>
      <c r="H463" s="118">
        <f t="shared" ref="H463:H467" si="842">J463*L463</f>
        <v>0</v>
      </c>
      <c r="I463" s="118" t="s">
        <v>1241</v>
      </c>
      <c r="J463" s="297"/>
      <c r="K463" s="118" t="s">
        <v>1149</v>
      </c>
      <c r="L463" s="118">
        <v>2850</v>
      </c>
      <c r="M463" s="118" t="s">
        <v>1769</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798</v>
      </c>
      <c r="C464" s="119" t="s">
        <v>1857</v>
      </c>
      <c r="D464" s="117" t="s">
        <v>1858</v>
      </c>
      <c r="E464" s="118"/>
      <c r="F464" s="118" t="s">
        <v>1624</v>
      </c>
      <c r="G464" s="118" t="s">
        <v>942</v>
      </c>
      <c r="H464" s="118">
        <f t="shared" si="842"/>
        <v>0</v>
      </c>
      <c r="I464" s="118" t="s">
        <v>1241</v>
      </c>
      <c r="J464" s="297"/>
      <c r="K464" s="118" t="s">
        <v>1149</v>
      </c>
      <c r="L464" s="118">
        <v>1180</v>
      </c>
      <c r="M464" s="118" t="s">
        <v>1769</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798</v>
      </c>
      <c r="C465" s="119" t="s">
        <v>1859</v>
      </c>
      <c r="D465" s="117" t="s">
        <v>1860</v>
      </c>
      <c r="E465" s="118"/>
      <c r="F465" s="118" t="s">
        <v>1624</v>
      </c>
      <c r="G465" s="118" t="s">
        <v>942</v>
      </c>
      <c r="H465" s="118">
        <f t="shared" si="842"/>
        <v>0</v>
      </c>
      <c r="I465" s="118" t="s">
        <v>1241</v>
      </c>
      <c r="J465" s="297"/>
      <c r="K465" s="118" t="s">
        <v>1149</v>
      </c>
      <c r="L465" s="118">
        <v>380</v>
      </c>
      <c r="M465" s="118" t="s">
        <v>1769</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798</v>
      </c>
      <c r="C466" s="119" t="s">
        <v>1861</v>
      </c>
      <c r="D466" s="117" t="s">
        <v>1862</v>
      </c>
      <c r="E466" s="118"/>
      <c r="F466" s="118" t="s">
        <v>1624</v>
      </c>
      <c r="G466" s="118" t="s">
        <v>942</v>
      </c>
      <c r="H466" s="118">
        <f t="shared" si="842"/>
        <v>0</v>
      </c>
      <c r="I466" s="118" t="s">
        <v>1241</v>
      </c>
      <c r="J466" s="297"/>
      <c r="K466" s="118" t="s">
        <v>1149</v>
      </c>
      <c r="L466" s="118">
        <v>2330</v>
      </c>
      <c r="M466" s="118" t="s">
        <v>1769</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798</v>
      </c>
      <c r="C467" s="119" t="s">
        <v>1863</v>
      </c>
      <c r="D467" s="117" t="s">
        <v>1864</v>
      </c>
      <c r="E467" s="118"/>
      <c r="F467" s="118" t="s">
        <v>1624</v>
      </c>
      <c r="G467" s="118" t="s">
        <v>942</v>
      </c>
      <c r="H467" s="118">
        <f t="shared" si="842"/>
        <v>0</v>
      </c>
      <c r="I467" s="118" t="s">
        <v>1241</v>
      </c>
      <c r="J467" s="297"/>
      <c r="K467" s="118" t="s">
        <v>1149</v>
      </c>
      <c r="L467" s="118">
        <v>2400</v>
      </c>
      <c r="M467" s="118" t="s">
        <v>1769</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793</v>
      </c>
      <c r="C468" s="115" t="s">
        <v>1865</v>
      </c>
      <c r="D468" s="48" t="s">
        <v>1866</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798</v>
      </c>
      <c r="C469" s="119" t="s">
        <v>1867</v>
      </c>
      <c r="D469" s="117" t="s">
        <v>1868</v>
      </c>
      <c r="E469" s="118" t="s">
        <v>1869</v>
      </c>
      <c r="F469" s="118" t="s">
        <v>1624</v>
      </c>
      <c r="G469" s="118" t="s">
        <v>942</v>
      </c>
      <c r="H469" s="118">
        <f t="shared" ref="H469:H475" si="857">J469*L469</f>
        <v>0</v>
      </c>
      <c r="I469" s="118" t="s">
        <v>1241</v>
      </c>
      <c r="J469" s="297"/>
      <c r="K469" s="118" t="s">
        <v>1870</v>
      </c>
      <c r="L469" s="118">
        <v>2.6</v>
      </c>
      <c r="M469" s="118" t="s">
        <v>1871</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798</v>
      </c>
      <c r="C470" s="119" t="s">
        <v>1872</v>
      </c>
      <c r="D470" s="117" t="s">
        <v>1873</v>
      </c>
      <c r="E470" s="118"/>
      <c r="F470" s="118" t="s">
        <v>1624</v>
      </c>
      <c r="G470" s="118" t="s">
        <v>942</v>
      </c>
      <c r="H470" s="118">
        <f t="shared" si="857"/>
        <v>0</v>
      </c>
      <c r="I470" s="118" t="s">
        <v>1241</v>
      </c>
      <c r="J470" s="297"/>
      <c r="K470" s="118" t="s">
        <v>1870</v>
      </c>
      <c r="L470" s="118">
        <v>2.6</v>
      </c>
      <c r="M470" s="118" t="s">
        <v>1871</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798</v>
      </c>
      <c r="C471" s="119" t="s">
        <v>1874</v>
      </c>
      <c r="D471" s="117" t="s">
        <v>1875</v>
      </c>
      <c r="E471" s="118"/>
      <c r="F471" s="118" t="s">
        <v>1624</v>
      </c>
      <c r="G471" s="118" t="s">
        <v>942</v>
      </c>
      <c r="H471" s="118">
        <f t="shared" si="857"/>
        <v>0</v>
      </c>
      <c r="I471" s="118" t="s">
        <v>1241</v>
      </c>
      <c r="J471" s="297"/>
      <c r="K471" s="118" t="s">
        <v>1870</v>
      </c>
      <c r="L471" s="118">
        <v>2.6</v>
      </c>
      <c r="M471" s="118" t="s">
        <v>1871</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798</v>
      </c>
      <c r="C472" s="119" t="s">
        <v>1876</v>
      </c>
      <c r="D472" s="117" t="s">
        <v>1877</v>
      </c>
      <c r="E472" s="118" t="s">
        <v>1878</v>
      </c>
      <c r="F472" s="118" t="s">
        <v>1624</v>
      </c>
      <c r="G472" s="118" t="s">
        <v>942</v>
      </c>
      <c r="H472" s="118">
        <f t="shared" si="857"/>
        <v>0</v>
      </c>
      <c r="I472" s="118" t="s">
        <v>1241</v>
      </c>
      <c r="J472" s="297"/>
      <c r="K472" s="118" t="s">
        <v>1879</v>
      </c>
      <c r="L472" s="118">
        <v>40</v>
      </c>
      <c r="M472" s="118" t="s">
        <v>1880</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798</v>
      </c>
      <c r="C473" s="119" t="s">
        <v>1881</v>
      </c>
      <c r="D473" s="117" t="s">
        <v>1882</v>
      </c>
      <c r="E473" s="118" t="s">
        <v>1883</v>
      </c>
      <c r="F473" s="118" t="s">
        <v>1624</v>
      </c>
      <c r="G473" s="118" t="s">
        <v>942</v>
      </c>
      <c r="H473" s="118">
        <f t="shared" si="857"/>
        <v>0</v>
      </c>
      <c r="I473" s="118" t="s">
        <v>1241</v>
      </c>
      <c r="J473" s="297"/>
      <c r="K473" s="118" t="s">
        <v>1032</v>
      </c>
      <c r="L473" s="118">
        <v>17.33</v>
      </c>
      <c r="M473" s="118" t="s">
        <v>1693</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798</v>
      </c>
      <c r="C474" s="119" t="s">
        <v>1884</v>
      </c>
      <c r="D474" s="117" t="s">
        <v>1885</v>
      </c>
      <c r="E474" s="118"/>
      <c r="F474" s="118" t="s">
        <v>1624</v>
      </c>
      <c r="G474" s="118" t="s">
        <v>942</v>
      </c>
      <c r="H474" s="118">
        <f t="shared" si="857"/>
        <v>0</v>
      </c>
      <c r="I474" s="118" t="s">
        <v>1241</v>
      </c>
      <c r="J474" s="297"/>
      <c r="K474" s="118" t="s">
        <v>1886</v>
      </c>
      <c r="L474" s="118">
        <v>7</v>
      </c>
      <c r="M474" s="118" t="s">
        <v>1887</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798</v>
      </c>
      <c r="C475" s="119" t="s">
        <v>1888</v>
      </c>
      <c r="D475" s="117" t="s">
        <v>1889</v>
      </c>
      <c r="E475" s="118"/>
      <c r="F475" s="118" t="s">
        <v>1624</v>
      </c>
      <c r="G475" s="118" t="s">
        <v>942</v>
      </c>
      <c r="H475" s="118">
        <f t="shared" si="857"/>
        <v>0</v>
      </c>
      <c r="I475" s="118" t="s">
        <v>1241</v>
      </c>
      <c r="J475" s="297"/>
      <c r="K475" s="118" t="s">
        <v>1886</v>
      </c>
      <c r="L475" s="118">
        <v>1.5</v>
      </c>
      <c r="M475" s="118" t="s">
        <v>1887</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798</v>
      </c>
      <c r="C476" s="119" t="s">
        <v>1890</v>
      </c>
      <c r="D476" s="117" t="s">
        <v>1891</v>
      </c>
      <c r="E476" s="118"/>
      <c r="F476" s="118" t="s">
        <v>1624</v>
      </c>
      <c r="G476" s="118" t="s">
        <v>1850</v>
      </c>
      <c r="H476" s="118">
        <f>J476*L476*N476</f>
        <v>0</v>
      </c>
      <c r="I476" s="118" t="s">
        <v>1241</v>
      </c>
      <c r="J476" s="118">
        <v>1</v>
      </c>
      <c r="K476" s="118" t="s">
        <v>1242</v>
      </c>
      <c r="L476" s="297"/>
      <c r="M476" s="118" t="s">
        <v>1243</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793</v>
      </c>
      <c r="C477" s="115" t="s">
        <v>1892</v>
      </c>
      <c r="D477" s="48" t="s">
        <v>1893</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798</v>
      </c>
      <c r="C478" s="119" t="s">
        <v>1894</v>
      </c>
      <c r="D478" s="117" t="s">
        <v>1895</v>
      </c>
      <c r="E478" s="118" t="s">
        <v>1896</v>
      </c>
      <c r="F478" s="118" t="s">
        <v>1624</v>
      </c>
      <c r="G478" s="118" t="s">
        <v>942</v>
      </c>
      <c r="H478" s="118">
        <f t="shared" ref="H478:H485" si="872">J478*L478</f>
        <v>0</v>
      </c>
      <c r="I478" s="118" t="s">
        <v>1241</v>
      </c>
      <c r="J478" s="297"/>
      <c r="K478" s="118" t="s">
        <v>1846</v>
      </c>
      <c r="L478" s="118">
        <v>40</v>
      </c>
      <c r="M478" s="118" t="s">
        <v>1847</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798</v>
      </c>
      <c r="C479" s="119" t="s">
        <v>1897</v>
      </c>
      <c r="D479" s="117" t="s">
        <v>1898</v>
      </c>
      <c r="E479" s="118" t="s">
        <v>1899</v>
      </c>
      <c r="F479" s="118" t="s">
        <v>1624</v>
      </c>
      <c r="G479" s="118" t="s">
        <v>942</v>
      </c>
      <c r="H479" s="118">
        <f t="shared" si="872"/>
        <v>0</v>
      </c>
      <c r="I479" s="118" t="s">
        <v>1241</v>
      </c>
      <c r="J479" s="297"/>
      <c r="K479" s="118" t="s">
        <v>1846</v>
      </c>
      <c r="L479" s="118">
        <v>85</v>
      </c>
      <c r="M479" s="118" t="s">
        <v>1847</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798</v>
      </c>
      <c r="C480" s="119" t="s">
        <v>1900</v>
      </c>
      <c r="D480" s="117" t="s">
        <v>1901</v>
      </c>
      <c r="E480" s="118" t="s">
        <v>1902</v>
      </c>
      <c r="F480" s="118" t="s">
        <v>1624</v>
      </c>
      <c r="G480" s="118" t="s">
        <v>942</v>
      </c>
      <c r="H480" s="118">
        <f t="shared" si="872"/>
        <v>0</v>
      </c>
      <c r="I480" s="118" t="s">
        <v>1241</v>
      </c>
      <c r="J480" s="297"/>
      <c r="K480" s="118" t="s">
        <v>1830</v>
      </c>
      <c r="L480" s="118">
        <v>190</v>
      </c>
      <c r="M480" s="118" t="s">
        <v>1831</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798</v>
      </c>
      <c r="C481" s="119" t="s">
        <v>1903</v>
      </c>
      <c r="D481" s="117" t="s">
        <v>1904</v>
      </c>
      <c r="E481" s="118" t="s">
        <v>1905</v>
      </c>
      <c r="F481" s="118" t="s">
        <v>1624</v>
      </c>
      <c r="G481" s="118" t="s">
        <v>942</v>
      </c>
      <c r="H481" s="118">
        <f t="shared" si="872"/>
        <v>0</v>
      </c>
      <c r="I481" s="118" t="s">
        <v>1241</v>
      </c>
      <c r="J481" s="297"/>
      <c r="K481" s="118" t="s">
        <v>1846</v>
      </c>
      <c r="L481" s="118">
        <v>28</v>
      </c>
      <c r="M481" s="118" t="s">
        <v>1847</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798</v>
      </c>
      <c r="C482" s="119" t="s">
        <v>1906</v>
      </c>
      <c r="D482" s="117" t="s">
        <v>1907</v>
      </c>
      <c r="E482" s="118" t="s">
        <v>1908</v>
      </c>
      <c r="F482" s="118" t="s">
        <v>1624</v>
      </c>
      <c r="G482" s="118" t="s">
        <v>942</v>
      </c>
      <c r="H482" s="118">
        <f t="shared" si="872"/>
        <v>0</v>
      </c>
      <c r="I482" s="118" t="s">
        <v>1241</v>
      </c>
      <c r="J482" s="297"/>
      <c r="K482" s="118" t="s">
        <v>1830</v>
      </c>
      <c r="L482" s="118">
        <v>32</v>
      </c>
      <c r="M482" s="118" t="s">
        <v>1831</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798</v>
      </c>
      <c r="C483" s="119" t="s">
        <v>1909</v>
      </c>
      <c r="D483" s="117" t="s">
        <v>1910</v>
      </c>
      <c r="E483" s="118" t="s">
        <v>1902</v>
      </c>
      <c r="F483" s="118" t="s">
        <v>1624</v>
      </c>
      <c r="G483" s="118" t="s">
        <v>942</v>
      </c>
      <c r="H483" s="118">
        <f t="shared" si="872"/>
        <v>0</v>
      </c>
      <c r="I483" s="118" t="s">
        <v>1241</v>
      </c>
      <c r="J483" s="297"/>
      <c r="K483" s="118" t="s">
        <v>1830</v>
      </c>
      <c r="L483" s="118">
        <v>180</v>
      </c>
      <c r="M483" s="118" t="s">
        <v>1831</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798</v>
      </c>
      <c r="C484" s="119" t="s">
        <v>1911</v>
      </c>
      <c r="D484" s="117" t="s">
        <v>1912</v>
      </c>
      <c r="E484" s="118" t="s">
        <v>1913</v>
      </c>
      <c r="F484" s="118" t="s">
        <v>1624</v>
      </c>
      <c r="G484" s="118" t="s">
        <v>942</v>
      </c>
      <c r="H484" s="118">
        <f t="shared" si="872"/>
        <v>0</v>
      </c>
      <c r="I484" s="118" t="s">
        <v>1241</v>
      </c>
      <c r="J484" s="297"/>
      <c r="K484" s="118" t="s">
        <v>1846</v>
      </c>
      <c r="L484" s="118">
        <v>15</v>
      </c>
      <c r="M484" s="118" t="s">
        <v>1847</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798</v>
      </c>
      <c r="C485" s="119" t="s">
        <v>1914</v>
      </c>
      <c r="D485" s="117" t="s">
        <v>1915</v>
      </c>
      <c r="E485" s="118" t="s">
        <v>1916</v>
      </c>
      <c r="F485" s="118" t="s">
        <v>1624</v>
      </c>
      <c r="G485" s="118" t="s">
        <v>942</v>
      </c>
      <c r="H485" s="118">
        <f t="shared" si="872"/>
        <v>0</v>
      </c>
      <c r="I485" s="118" t="s">
        <v>1241</v>
      </c>
      <c r="J485" s="297"/>
      <c r="K485" s="118" t="s">
        <v>1846</v>
      </c>
      <c r="L485" s="118">
        <v>25</v>
      </c>
      <c r="M485" s="118" t="s">
        <v>1847</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793</v>
      </c>
      <c r="C486" s="112" t="s">
        <v>1917</v>
      </c>
      <c r="D486" s="29" t="s">
        <v>1918</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793</v>
      </c>
      <c r="C487" s="115" t="s">
        <v>1919</v>
      </c>
      <c r="D487" s="48" t="s">
        <v>1920</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798</v>
      </c>
      <c r="C488" s="119" t="s">
        <v>1921</v>
      </c>
      <c r="D488" s="117" t="s">
        <v>1922</v>
      </c>
      <c r="E488" s="118" t="s">
        <v>1923</v>
      </c>
      <c r="F488" s="118" t="s">
        <v>1624</v>
      </c>
      <c r="G488" s="118" t="s">
        <v>942</v>
      </c>
      <c r="H488" s="118">
        <f t="shared" ref="H488:H492" si="876">J488*L488</f>
        <v>0</v>
      </c>
      <c r="I488" s="118" t="s">
        <v>1241</v>
      </c>
      <c r="J488" s="297"/>
      <c r="K488" s="118" t="s">
        <v>1395</v>
      </c>
      <c r="L488" s="118">
        <v>49</v>
      </c>
      <c r="M488" s="118" t="s">
        <v>1674</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798</v>
      </c>
      <c r="C489" s="119" t="s">
        <v>1924</v>
      </c>
      <c r="D489" s="117" t="s">
        <v>1925</v>
      </c>
      <c r="E489" s="118" t="s">
        <v>1926</v>
      </c>
      <c r="F489" s="118" t="s">
        <v>1624</v>
      </c>
      <c r="G489" s="118" t="s">
        <v>942</v>
      </c>
      <c r="H489" s="118">
        <f t="shared" si="876"/>
        <v>0</v>
      </c>
      <c r="I489" s="118" t="s">
        <v>1241</v>
      </c>
      <c r="J489" s="297"/>
      <c r="K489" s="118" t="s">
        <v>1395</v>
      </c>
      <c r="L489" s="118">
        <v>42</v>
      </c>
      <c r="M489" s="118" t="s">
        <v>1674</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798</v>
      </c>
      <c r="C490" s="119" t="s">
        <v>1927</v>
      </c>
      <c r="D490" s="117" t="s">
        <v>1928</v>
      </c>
      <c r="E490" s="118" t="s">
        <v>1929</v>
      </c>
      <c r="F490" s="118" t="s">
        <v>1624</v>
      </c>
      <c r="G490" s="118" t="s">
        <v>942</v>
      </c>
      <c r="H490" s="118">
        <f t="shared" si="876"/>
        <v>0</v>
      </c>
      <c r="I490" s="118" t="s">
        <v>1241</v>
      </c>
      <c r="J490" s="297"/>
      <c r="K490" s="118" t="s">
        <v>1632</v>
      </c>
      <c r="L490" s="118">
        <v>1262</v>
      </c>
      <c r="M490" s="118" t="s">
        <v>1633</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798</v>
      </c>
      <c r="C491" s="119" t="s">
        <v>1930</v>
      </c>
      <c r="D491" s="117" t="s">
        <v>1931</v>
      </c>
      <c r="E491" s="118" t="s">
        <v>1932</v>
      </c>
      <c r="F491" s="118" t="s">
        <v>1624</v>
      </c>
      <c r="G491" s="118" t="s">
        <v>942</v>
      </c>
      <c r="H491" s="118">
        <f t="shared" si="876"/>
        <v>0</v>
      </c>
      <c r="I491" s="118" t="s">
        <v>1241</v>
      </c>
      <c r="J491" s="297"/>
      <c r="K491" s="118" t="s">
        <v>1395</v>
      </c>
      <c r="L491" s="118">
        <v>200</v>
      </c>
      <c r="M491" s="118" t="s">
        <v>1674</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798</v>
      </c>
      <c r="C492" s="119" t="s">
        <v>1933</v>
      </c>
      <c r="D492" s="117" t="s">
        <v>1934</v>
      </c>
      <c r="E492" s="118"/>
      <c r="F492" s="118" t="s">
        <v>1624</v>
      </c>
      <c r="G492" s="118" t="s">
        <v>942</v>
      </c>
      <c r="H492" s="118">
        <f t="shared" si="876"/>
        <v>0</v>
      </c>
      <c r="I492" s="118" t="s">
        <v>1241</v>
      </c>
      <c r="J492" s="297"/>
      <c r="K492" s="118" t="s">
        <v>1395</v>
      </c>
      <c r="L492" s="118">
        <v>30</v>
      </c>
      <c r="M492" s="118" t="s">
        <v>1674</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793</v>
      </c>
      <c r="C493" s="115" t="s">
        <v>1935</v>
      </c>
      <c r="D493" s="48" t="s">
        <v>1936</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798</v>
      </c>
      <c r="C494" s="119" t="s">
        <v>1937</v>
      </c>
      <c r="D494" s="117" t="s">
        <v>1938</v>
      </c>
      <c r="E494" s="118"/>
      <c r="F494" s="118" t="s">
        <v>1624</v>
      </c>
      <c r="G494" s="118" t="s">
        <v>942</v>
      </c>
      <c r="H494" s="118">
        <f t="shared" ref="H494:H501" si="878">J494*L494</f>
        <v>0</v>
      </c>
      <c r="I494" s="118" t="s">
        <v>1241</v>
      </c>
      <c r="J494" s="297"/>
      <c r="K494" s="118" t="s">
        <v>1395</v>
      </c>
      <c r="L494" s="118">
        <v>22</v>
      </c>
      <c r="M494" s="118" t="s">
        <v>1674</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798</v>
      </c>
      <c r="C495" s="119" t="s">
        <v>1939</v>
      </c>
      <c r="D495" s="117" t="s">
        <v>1940</v>
      </c>
      <c r="E495" s="118" t="s">
        <v>1941</v>
      </c>
      <c r="F495" s="118" t="s">
        <v>1624</v>
      </c>
      <c r="G495" s="118" t="s">
        <v>942</v>
      </c>
      <c r="H495" s="118">
        <f t="shared" si="878"/>
        <v>0</v>
      </c>
      <c r="I495" s="118" t="s">
        <v>1241</v>
      </c>
      <c r="J495" s="297"/>
      <c r="K495" s="118" t="s">
        <v>1395</v>
      </c>
      <c r="L495" s="118">
        <v>25</v>
      </c>
      <c r="M495" s="118" t="s">
        <v>1674</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798</v>
      </c>
      <c r="C496" s="119" t="s">
        <v>1942</v>
      </c>
      <c r="D496" s="117" t="s">
        <v>1943</v>
      </c>
      <c r="E496" s="118"/>
      <c r="F496" s="118" t="s">
        <v>1624</v>
      </c>
      <c r="G496" s="118" t="s">
        <v>942</v>
      </c>
      <c r="H496" s="118">
        <f t="shared" si="878"/>
        <v>0</v>
      </c>
      <c r="I496" s="118" t="s">
        <v>1241</v>
      </c>
      <c r="J496" s="297"/>
      <c r="K496" s="118" t="s">
        <v>1395</v>
      </c>
      <c r="L496" s="118">
        <v>16</v>
      </c>
      <c r="M496" s="118" t="s">
        <v>1674</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798</v>
      </c>
      <c r="C497" s="119" t="s">
        <v>1944</v>
      </c>
      <c r="D497" s="117" t="s">
        <v>1945</v>
      </c>
      <c r="E497" s="118"/>
      <c r="F497" s="118" t="s">
        <v>1624</v>
      </c>
      <c r="G497" s="118" t="s">
        <v>942</v>
      </c>
      <c r="H497" s="118">
        <f t="shared" si="878"/>
        <v>0</v>
      </c>
      <c r="I497" s="118" t="s">
        <v>1241</v>
      </c>
      <c r="J497" s="297"/>
      <c r="K497" s="118" t="s">
        <v>1632</v>
      </c>
      <c r="L497" s="118">
        <v>277</v>
      </c>
      <c r="M497" s="118" t="s">
        <v>1633</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798</v>
      </c>
      <c r="C498" s="119" t="s">
        <v>1946</v>
      </c>
      <c r="D498" s="117" t="s">
        <v>1947</v>
      </c>
      <c r="E498" s="118"/>
      <c r="F498" s="118" t="s">
        <v>1624</v>
      </c>
      <c r="G498" s="118" t="s">
        <v>942</v>
      </c>
      <c r="H498" s="118">
        <f t="shared" si="878"/>
        <v>0</v>
      </c>
      <c r="I498" s="118" t="s">
        <v>1241</v>
      </c>
      <c r="J498" s="297"/>
      <c r="K498" s="118" t="s">
        <v>1948</v>
      </c>
      <c r="L498" s="118">
        <v>21</v>
      </c>
      <c r="M498" s="118" t="s">
        <v>1949</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798</v>
      </c>
      <c r="C499" s="119" t="s">
        <v>1950</v>
      </c>
      <c r="D499" s="117" t="s">
        <v>1951</v>
      </c>
      <c r="E499" s="118" t="s">
        <v>1952</v>
      </c>
      <c r="F499" s="118" t="s">
        <v>1624</v>
      </c>
      <c r="G499" s="118" t="s">
        <v>942</v>
      </c>
      <c r="H499" s="118">
        <f t="shared" si="878"/>
        <v>0</v>
      </c>
      <c r="I499" s="118" t="s">
        <v>1241</v>
      </c>
      <c r="J499" s="297"/>
      <c r="K499" s="118" t="s">
        <v>1753</v>
      </c>
      <c r="L499" s="118">
        <v>375</v>
      </c>
      <c r="M499" s="118" t="s">
        <v>1754</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798</v>
      </c>
      <c r="C500" s="119" t="s">
        <v>1953</v>
      </c>
      <c r="D500" s="117" t="s">
        <v>1954</v>
      </c>
      <c r="E500" s="118" t="s">
        <v>1955</v>
      </c>
      <c r="F500" s="118" t="s">
        <v>1624</v>
      </c>
      <c r="G500" s="118" t="s">
        <v>942</v>
      </c>
      <c r="H500" s="118">
        <f t="shared" si="878"/>
        <v>0</v>
      </c>
      <c r="I500" s="118" t="s">
        <v>1241</v>
      </c>
      <c r="J500" s="297"/>
      <c r="K500" s="118" t="s">
        <v>1753</v>
      </c>
      <c r="L500" s="118">
        <v>95</v>
      </c>
      <c r="M500" s="118" t="s">
        <v>1754</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798</v>
      </c>
      <c r="C501" s="119" t="s">
        <v>1956</v>
      </c>
      <c r="D501" s="117" t="s">
        <v>1957</v>
      </c>
      <c r="E501" s="118"/>
      <c r="F501" s="118" t="s">
        <v>1624</v>
      </c>
      <c r="G501" s="118" t="s">
        <v>942</v>
      </c>
      <c r="H501" s="118">
        <f t="shared" si="878"/>
        <v>0</v>
      </c>
      <c r="I501" s="118" t="s">
        <v>1241</v>
      </c>
      <c r="J501" s="297"/>
      <c r="K501" s="118" t="s">
        <v>1632</v>
      </c>
      <c r="L501" s="118">
        <v>2350</v>
      </c>
      <c r="M501" s="118" t="s">
        <v>1633</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793</v>
      </c>
      <c r="C502" s="112" t="s">
        <v>1958</v>
      </c>
      <c r="D502" s="29" t="s">
        <v>1959</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793</v>
      </c>
      <c r="C503" s="115" t="s">
        <v>1960</v>
      </c>
      <c r="D503" s="48" t="s">
        <v>1961</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798</v>
      </c>
      <c r="C504" s="119" t="s">
        <v>1962</v>
      </c>
      <c r="D504" s="117" t="s">
        <v>1963</v>
      </c>
      <c r="E504" s="118" t="s">
        <v>1964</v>
      </c>
      <c r="F504" s="118" t="s">
        <v>1624</v>
      </c>
      <c r="G504" s="118" t="s">
        <v>942</v>
      </c>
      <c r="H504" s="118">
        <f t="shared" ref="H504:H511" si="894">J504*L504</f>
        <v>0</v>
      </c>
      <c r="I504" s="118" t="s">
        <v>1241</v>
      </c>
      <c r="J504" s="297"/>
      <c r="K504" s="118" t="s">
        <v>1395</v>
      </c>
      <c r="L504" s="118">
        <v>513</v>
      </c>
      <c r="M504" s="118" t="s">
        <v>1674</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798</v>
      </c>
      <c r="C505" s="119" t="s">
        <v>1965</v>
      </c>
      <c r="D505" s="117" t="s">
        <v>1966</v>
      </c>
      <c r="E505" s="118" t="s">
        <v>1967</v>
      </c>
      <c r="F505" s="118" t="s">
        <v>1624</v>
      </c>
      <c r="G505" s="118" t="s">
        <v>942</v>
      </c>
      <c r="H505" s="118">
        <f t="shared" si="894"/>
        <v>0</v>
      </c>
      <c r="I505" s="118" t="s">
        <v>1241</v>
      </c>
      <c r="J505" s="297"/>
      <c r="K505" s="118" t="s">
        <v>1395</v>
      </c>
      <c r="L505" s="118">
        <v>2500</v>
      </c>
      <c r="M505" s="118" t="s">
        <v>1674</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798</v>
      </c>
      <c r="C506" s="119" t="s">
        <v>1968</v>
      </c>
      <c r="D506" s="117" t="s">
        <v>1969</v>
      </c>
      <c r="E506" s="118" t="s">
        <v>1970</v>
      </c>
      <c r="F506" s="118" t="s">
        <v>1624</v>
      </c>
      <c r="G506" s="118" t="s">
        <v>942</v>
      </c>
      <c r="H506" s="118">
        <f t="shared" si="894"/>
        <v>0</v>
      </c>
      <c r="I506" s="118" t="s">
        <v>1241</v>
      </c>
      <c r="J506" s="297"/>
      <c r="K506" s="118" t="s">
        <v>1149</v>
      </c>
      <c r="L506" s="118">
        <v>2315</v>
      </c>
      <c r="M506" s="118" t="s">
        <v>1769</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798</v>
      </c>
      <c r="C507" s="119" t="s">
        <v>1971</v>
      </c>
      <c r="D507" s="117" t="s">
        <v>1972</v>
      </c>
      <c r="E507" s="118" t="s">
        <v>1973</v>
      </c>
      <c r="F507" s="118" t="s">
        <v>1624</v>
      </c>
      <c r="G507" s="118" t="s">
        <v>942</v>
      </c>
      <c r="H507" s="118">
        <f t="shared" si="894"/>
        <v>0</v>
      </c>
      <c r="I507" s="118" t="s">
        <v>1241</v>
      </c>
      <c r="J507" s="297"/>
      <c r="K507" s="118" t="s">
        <v>1395</v>
      </c>
      <c r="L507" s="118">
        <v>360</v>
      </c>
      <c r="M507" s="118" t="s">
        <v>1674</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798</v>
      </c>
      <c r="C508" s="119" t="s">
        <v>1974</v>
      </c>
      <c r="D508" s="117" t="s">
        <v>1975</v>
      </c>
      <c r="E508" s="118"/>
      <c r="F508" s="118" t="s">
        <v>1624</v>
      </c>
      <c r="G508" s="118" t="s">
        <v>942</v>
      </c>
      <c r="H508" s="118">
        <f t="shared" si="894"/>
        <v>0</v>
      </c>
      <c r="I508" s="118" t="s">
        <v>1241</v>
      </c>
      <c r="J508" s="297"/>
      <c r="K508" s="118" t="s">
        <v>1395</v>
      </c>
      <c r="L508" s="118">
        <v>300</v>
      </c>
      <c r="M508" s="118" t="s">
        <v>1674</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798</v>
      </c>
      <c r="C509" s="119" t="s">
        <v>1976</v>
      </c>
      <c r="D509" s="117" t="s">
        <v>1977</v>
      </c>
      <c r="E509" s="118"/>
      <c r="F509" s="118" t="s">
        <v>1624</v>
      </c>
      <c r="G509" s="118" t="s">
        <v>942</v>
      </c>
      <c r="H509" s="118">
        <f t="shared" si="894"/>
        <v>0</v>
      </c>
      <c r="I509" s="118" t="s">
        <v>1241</v>
      </c>
      <c r="J509" s="297"/>
      <c r="K509" s="118" t="s">
        <v>1395</v>
      </c>
      <c r="L509" s="118">
        <v>500</v>
      </c>
      <c r="M509" s="118" t="s">
        <v>1674</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798</v>
      </c>
      <c r="C510" s="119" t="s">
        <v>1978</v>
      </c>
      <c r="D510" s="117" t="s">
        <v>1979</v>
      </c>
      <c r="E510" s="118" t="s">
        <v>1980</v>
      </c>
      <c r="F510" s="118" t="s">
        <v>1624</v>
      </c>
      <c r="G510" s="118" t="s">
        <v>942</v>
      </c>
      <c r="H510" s="118">
        <f t="shared" si="894"/>
        <v>0</v>
      </c>
      <c r="I510" s="118" t="s">
        <v>1241</v>
      </c>
      <c r="J510" s="297"/>
      <c r="K510" s="118" t="s">
        <v>1981</v>
      </c>
      <c r="L510" s="118">
        <v>3650</v>
      </c>
      <c r="M510" s="118" t="s">
        <v>1982</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798</v>
      </c>
      <c r="C511" s="119" t="s">
        <v>1983</v>
      </c>
      <c r="D511" s="117" t="s">
        <v>1984</v>
      </c>
      <c r="E511" s="118" t="s">
        <v>1985</v>
      </c>
      <c r="F511" s="118" t="s">
        <v>1624</v>
      </c>
      <c r="G511" s="118" t="s">
        <v>942</v>
      </c>
      <c r="H511" s="118">
        <f t="shared" si="894"/>
        <v>0</v>
      </c>
      <c r="I511" s="118" t="s">
        <v>1241</v>
      </c>
      <c r="J511" s="297"/>
      <c r="K511" s="118" t="s">
        <v>1981</v>
      </c>
      <c r="L511" s="118">
        <v>35000</v>
      </c>
      <c r="M511" s="118" t="s">
        <v>1982</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793</v>
      </c>
      <c r="C512" s="115" t="s">
        <v>1986</v>
      </c>
      <c r="D512" s="48" t="s">
        <v>1987</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798</v>
      </c>
      <c r="C513" s="119" t="s">
        <v>1988</v>
      </c>
      <c r="D513" s="117" t="s">
        <v>1989</v>
      </c>
      <c r="E513" s="118" t="s">
        <v>1990</v>
      </c>
      <c r="F513" s="118" t="s">
        <v>1624</v>
      </c>
      <c r="G513" s="118" t="s">
        <v>942</v>
      </c>
      <c r="H513" s="118">
        <f t="shared" ref="H513:H519" si="910">J513*L513</f>
        <v>0</v>
      </c>
      <c r="I513" s="118" t="s">
        <v>1241</v>
      </c>
      <c r="J513" s="297"/>
      <c r="K513" s="118" t="s">
        <v>1991</v>
      </c>
      <c r="L513" s="118">
        <v>15</v>
      </c>
      <c r="M513" s="118" t="s">
        <v>1992</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798</v>
      </c>
      <c r="C514" s="119" t="s">
        <v>1993</v>
      </c>
      <c r="D514" s="117" t="s">
        <v>1994</v>
      </c>
      <c r="E514" s="118" t="s">
        <v>1995</v>
      </c>
      <c r="F514" s="118" t="s">
        <v>1624</v>
      </c>
      <c r="G514" s="118" t="s">
        <v>942</v>
      </c>
      <c r="H514" s="118">
        <f t="shared" si="910"/>
        <v>0</v>
      </c>
      <c r="I514" s="118" t="s">
        <v>1241</v>
      </c>
      <c r="J514" s="297"/>
      <c r="K514" s="118" t="s">
        <v>1991</v>
      </c>
      <c r="L514" s="118">
        <v>57</v>
      </c>
      <c r="M514" s="118" t="s">
        <v>1992</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798</v>
      </c>
      <c r="C515" s="119" t="s">
        <v>1996</v>
      </c>
      <c r="D515" s="117" t="s">
        <v>1997</v>
      </c>
      <c r="E515" s="118" t="s">
        <v>1998</v>
      </c>
      <c r="F515" s="118" t="s">
        <v>1624</v>
      </c>
      <c r="G515" s="118" t="s">
        <v>942</v>
      </c>
      <c r="H515" s="118">
        <f t="shared" si="910"/>
        <v>0</v>
      </c>
      <c r="I515" s="118" t="s">
        <v>1241</v>
      </c>
      <c r="J515" s="297"/>
      <c r="K515" s="118" t="s">
        <v>1753</v>
      </c>
      <c r="L515" s="118">
        <v>3</v>
      </c>
      <c r="M515" s="118" t="s">
        <v>1754</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798</v>
      </c>
      <c r="C516" s="119" t="s">
        <v>1999</v>
      </c>
      <c r="D516" s="117" t="s">
        <v>2000</v>
      </c>
      <c r="E516" s="118" t="s">
        <v>2001</v>
      </c>
      <c r="F516" s="118" t="s">
        <v>1624</v>
      </c>
      <c r="G516" s="118" t="s">
        <v>942</v>
      </c>
      <c r="H516" s="118">
        <f t="shared" si="910"/>
        <v>0</v>
      </c>
      <c r="I516" s="118" t="s">
        <v>1241</v>
      </c>
      <c r="J516" s="297"/>
      <c r="K516" s="118" t="s">
        <v>1149</v>
      </c>
      <c r="L516" s="118">
        <v>490</v>
      </c>
      <c r="M516" s="118" t="s">
        <v>1769</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798</v>
      </c>
      <c r="C517" s="119" t="s">
        <v>2002</v>
      </c>
      <c r="D517" s="117" t="s">
        <v>2003</v>
      </c>
      <c r="E517" s="118" t="s">
        <v>2004</v>
      </c>
      <c r="F517" s="118" t="s">
        <v>1624</v>
      </c>
      <c r="G517" s="118" t="s">
        <v>942</v>
      </c>
      <c r="H517" s="118">
        <f t="shared" si="910"/>
        <v>0</v>
      </c>
      <c r="I517" s="118" t="s">
        <v>1241</v>
      </c>
      <c r="J517" s="297"/>
      <c r="K517" s="118" t="s">
        <v>1632</v>
      </c>
      <c r="L517" s="118">
        <v>320</v>
      </c>
      <c r="M517" s="118" t="s">
        <v>1633</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798</v>
      </c>
      <c r="C518" s="119" t="s">
        <v>2005</v>
      </c>
      <c r="D518" s="117" t="s">
        <v>2006</v>
      </c>
      <c r="E518" s="118"/>
      <c r="F518" s="118" t="s">
        <v>1624</v>
      </c>
      <c r="G518" s="118" t="s">
        <v>942</v>
      </c>
      <c r="H518" s="118">
        <f t="shared" si="910"/>
        <v>0</v>
      </c>
      <c r="I518" s="118" t="s">
        <v>1241</v>
      </c>
      <c r="J518" s="297"/>
      <c r="K518" s="118" t="s">
        <v>2007</v>
      </c>
      <c r="L518" s="118">
        <v>35</v>
      </c>
      <c r="M518" s="118" t="s">
        <v>2008</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798</v>
      </c>
      <c r="C519" s="119" t="s">
        <v>2009</v>
      </c>
      <c r="D519" s="117" t="s">
        <v>2010</v>
      </c>
      <c r="E519" s="118" t="s">
        <v>2011</v>
      </c>
      <c r="F519" s="118" t="s">
        <v>1624</v>
      </c>
      <c r="G519" s="118" t="s">
        <v>942</v>
      </c>
      <c r="H519" s="118">
        <f t="shared" si="910"/>
        <v>0</v>
      </c>
      <c r="I519" s="118" t="s">
        <v>1241</v>
      </c>
      <c r="J519" s="297"/>
      <c r="K519" s="118" t="s">
        <v>1632</v>
      </c>
      <c r="L519" s="118">
        <v>70</v>
      </c>
      <c r="M519" s="118" t="s">
        <v>1633</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793</v>
      </c>
      <c r="C520" s="115" t="s">
        <v>2012</v>
      </c>
      <c r="D520" s="48" t="s">
        <v>2013</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798</v>
      </c>
      <c r="C521" s="119" t="s">
        <v>2014</v>
      </c>
      <c r="D521" s="117" t="s">
        <v>2015</v>
      </c>
      <c r="E521" s="118"/>
      <c r="F521" s="118" t="s">
        <v>1624</v>
      </c>
      <c r="G521" s="118" t="s">
        <v>942</v>
      </c>
      <c r="H521" s="118">
        <f t="shared" ref="H521:H539" si="939">J521*L521</f>
        <v>0</v>
      </c>
      <c r="I521" s="118" t="s">
        <v>1241</v>
      </c>
      <c r="J521" s="297"/>
      <c r="K521" s="118" t="s">
        <v>1395</v>
      </c>
      <c r="L521" s="118">
        <v>50</v>
      </c>
      <c r="M521" s="118" t="s">
        <v>1674</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798</v>
      </c>
      <c r="C522" s="119" t="s">
        <v>2016</v>
      </c>
      <c r="D522" s="117" t="s">
        <v>2017</v>
      </c>
      <c r="E522" s="118" t="s">
        <v>2018</v>
      </c>
      <c r="F522" s="118" t="s">
        <v>1624</v>
      </c>
      <c r="G522" s="118" t="s">
        <v>942</v>
      </c>
      <c r="H522" s="118">
        <f t="shared" si="939"/>
        <v>0</v>
      </c>
      <c r="I522" s="118" t="s">
        <v>1241</v>
      </c>
      <c r="J522" s="297"/>
      <c r="K522" s="118" t="s">
        <v>1395</v>
      </c>
      <c r="L522" s="118">
        <v>20</v>
      </c>
      <c r="M522" s="118" t="s">
        <v>1674</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798</v>
      </c>
      <c r="C523" s="119" t="s">
        <v>2019</v>
      </c>
      <c r="D523" s="117" t="s">
        <v>2020</v>
      </c>
      <c r="E523" s="118" t="s">
        <v>2021</v>
      </c>
      <c r="F523" s="118" t="s">
        <v>1624</v>
      </c>
      <c r="G523" s="118" t="s">
        <v>942</v>
      </c>
      <c r="H523" s="118">
        <f t="shared" si="939"/>
        <v>0</v>
      </c>
      <c r="I523" s="118" t="s">
        <v>1241</v>
      </c>
      <c r="J523" s="297"/>
      <c r="K523" s="118" t="s">
        <v>1395</v>
      </c>
      <c r="L523" s="118">
        <v>66</v>
      </c>
      <c r="M523" s="118" t="s">
        <v>1674</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798</v>
      </c>
      <c r="C524" s="119" t="s">
        <v>2022</v>
      </c>
      <c r="D524" s="117" t="s">
        <v>2023</v>
      </c>
      <c r="E524" s="118" t="s">
        <v>2024</v>
      </c>
      <c r="F524" s="118" t="s">
        <v>1624</v>
      </c>
      <c r="G524" s="118" t="s">
        <v>942</v>
      </c>
      <c r="H524" s="118">
        <f t="shared" si="939"/>
        <v>0</v>
      </c>
      <c r="I524" s="118" t="s">
        <v>1241</v>
      </c>
      <c r="J524" s="297"/>
      <c r="K524" s="118" t="s">
        <v>2025</v>
      </c>
      <c r="L524" s="118">
        <v>8.5</v>
      </c>
      <c r="M524" s="118" t="s">
        <v>1804</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798</v>
      </c>
      <c r="C525" s="119" t="s">
        <v>2026</v>
      </c>
      <c r="D525" s="117" t="s">
        <v>2027</v>
      </c>
      <c r="E525" s="118" t="s">
        <v>2028</v>
      </c>
      <c r="F525" s="118" t="s">
        <v>1624</v>
      </c>
      <c r="G525" s="118" t="s">
        <v>942</v>
      </c>
      <c r="H525" s="118">
        <f t="shared" si="939"/>
        <v>0</v>
      </c>
      <c r="I525" s="118" t="s">
        <v>1241</v>
      </c>
      <c r="J525" s="297"/>
      <c r="K525" s="118" t="s">
        <v>1395</v>
      </c>
      <c r="L525" s="118">
        <v>8</v>
      </c>
      <c r="M525" s="118" t="s">
        <v>1674</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798</v>
      </c>
      <c r="C526" s="119" t="s">
        <v>2029</v>
      </c>
      <c r="D526" s="117" t="s">
        <v>2030</v>
      </c>
      <c r="E526" s="118" t="s">
        <v>2031</v>
      </c>
      <c r="F526" s="118" t="s">
        <v>1624</v>
      </c>
      <c r="G526" s="118" t="s">
        <v>942</v>
      </c>
      <c r="H526" s="118">
        <f t="shared" si="939"/>
        <v>0</v>
      </c>
      <c r="I526" s="118" t="s">
        <v>1241</v>
      </c>
      <c r="J526" s="297"/>
      <c r="K526" s="118" t="s">
        <v>2025</v>
      </c>
      <c r="L526" s="118">
        <v>80</v>
      </c>
      <c r="M526" s="118" t="s">
        <v>1804</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798</v>
      </c>
      <c r="C527" s="119" t="s">
        <v>2032</v>
      </c>
      <c r="D527" s="117" t="s">
        <v>2033</v>
      </c>
      <c r="E527" s="118" t="s">
        <v>2034</v>
      </c>
      <c r="F527" s="118" t="s">
        <v>1624</v>
      </c>
      <c r="G527" s="118" t="s">
        <v>942</v>
      </c>
      <c r="H527" s="118">
        <f t="shared" si="939"/>
        <v>0</v>
      </c>
      <c r="I527" s="118" t="s">
        <v>1241</v>
      </c>
      <c r="J527" s="297"/>
      <c r="K527" s="118" t="s">
        <v>1395</v>
      </c>
      <c r="L527" s="118">
        <v>65</v>
      </c>
      <c r="M527" s="118" t="s">
        <v>1674</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798</v>
      </c>
      <c r="C528" s="119" t="s">
        <v>2035</v>
      </c>
      <c r="D528" s="117" t="s">
        <v>2036</v>
      </c>
      <c r="E528" s="118" t="s">
        <v>2037</v>
      </c>
      <c r="F528" s="118" t="s">
        <v>1624</v>
      </c>
      <c r="G528" s="118" t="s">
        <v>942</v>
      </c>
      <c r="H528" s="118">
        <f t="shared" si="939"/>
        <v>0</v>
      </c>
      <c r="I528" s="118" t="s">
        <v>1241</v>
      </c>
      <c r="J528" s="297"/>
      <c r="K528" s="118" t="s">
        <v>1632</v>
      </c>
      <c r="L528" s="118">
        <v>135</v>
      </c>
      <c r="M528" s="118" t="s">
        <v>1633</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798</v>
      </c>
      <c r="C529" s="119" t="s">
        <v>2038</v>
      </c>
      <c r="D529" s="117" t="s">
        <v>2039</v>
      </c>
      <c r="E529" s="118" t="s">
        <v>2040</v>
      </c>
      <c r="F529" s="118" t="s">
        <v>1624</v>
      </c>
      <c r="G529" s="118" t="s">
        <v>942</v>
      </c>
      <c r="H529" s="118">
        <f t="shared" si="939"/>
        <v>0</v>
      </c>
      <c r="I529" s="118" t="s">
        <v>1241</v>
      </c>
      <c r="J529" s="297"/>
      <c r="K529" s="118" t="s">
        <v>1395</v>
      </c>
      <c r="L529" s="118">
        <v>35</v>
      </c>
      <c r="M529" s="118" t="s">
        <v>1674</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798</v>
      </c>
      <c r="C530" s="119" t="s">
        <v>2041</v>
      </c>
      <c r="D530" s="117" t="s">
        <v>2042</v>
      </c>
      <c r="E530" s="118" t="s">
        <v>2043</v>
      </c>
      <c r="F530" s="118" t="s">
        <v>1624</v>
      </c>
      <c r="G530" s="118" t="s">
        <v>942</v>
      </c>
      <c r="H530" s="118">
        <f t="shared" si="939"/>
        <v>0</v>
      </c>
      <c r="I530" s="118" t="s">
        <v>1241</v>
      </c>
      <c r="J530" s="297"/>
      <c r="K530" s="118" t="s">
        <v>1395</v>
      </c>
      <c r="L530" s="118">
        <v>36</v>
      </c>
      <c r="M530" s="118" t="s">
        <v>1674</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798</v>
      </c>
      <c r="C531" s="119" t="s">
        <v>2044</v>
      </c>
      <c r="D531" s="117" t="s">
        <v>2045</v>
      </c>
      <c r="E531" s="118" t="s">
        <v>2046</v>
      </c>
      <c r="F531" s="118" t="s">
        <v>1624</v>
      </c>
      <c r="G531" s="118" t="s">
        <v>942</v>
      </c>
      <c r="H531" s="118">
        <f t="shared" si="939"/>
        <v>0</v>
      </c>
      <c r="I531" s="118" t="s">
        <v>1241</v>
      </c>
      <c r="J531" s="297"/>
      <c r="K531" s="118" t="s">
        <v>2025</v>
      </c>
      <c r="L531" s="118">
        <v>4.3</v>
      </c>
      <c r="M531" s="118" t="s">
        <v>1804</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798</v>
      </c>
      <c r="C532" s="119" t="s">
        <v>2047</v>
      </c>
      <c r="D532" s="117" t="s">
        <v>2048</v>
      </c>
      <c r="E532" s="118" t="s">
        <v>2049</v>
      </c>
      <c r="F532" s="118" t="s">
        <v>1624</v>
      </c>
      <c r="G532" s="118" t="s">
        <v>942</v>
      </c>
      <c r="H532" s="118">
        <f t="shared" si="939"/>
        <v>0</v>
      </c>
      <c r="I532" s="118" t="s">
        <v>1241</v>
      </c>
      <c r="J532" s="297"/>
      <c r="K532" s="118" t="s">
        <v>1395</v>
      </c>
      <c r="L532" s="118">
        <v>52</v>
      </c>
      <c r="M532" s="118" t="s">
        <v>1674</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798</v>
      </c>
      <c r="C533" s="119" t="s">
        <v>2050</v>
      </c>
      <c r="D533" s="117" t="s">
        <v>2051</v>
      </c>
      <c r="E533" s="118"/>
      <c r="F533" s="118" t="s">
        <v>1624</v>
      </c>
      <c r="G533" s="118" t="s">
        <v>942</v>
      </c>
      <c r="H533" s="118">
        <f t="shared" si="939"/>
        <v>0</v>
      </c>
      <c r="I533" s="118" t="s">
        <v>1241</v>
      </c>
      <c r="J533" s="297"/>
      <c r="K533" s="118" t="s">
        <v>1395</v>
      </c>
      <c r="L533" s="118">
        <v>350</v>
      </c>
      <c r="M533" s="118" t="s">
        <v>1674</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798</v>
      </c>
      <c r="C534" s="119" t="s">
        <v>2052</v>
      </c>
      <c r="D534" s="117" t="s">
        <v>2053</v>
      </c>
      <c r="E534" s="118" t="s">
        <v>2054</v>
      </c>
      <c r="F534" s="118" t="s">
        <v>1624</v>
      </c>
      <c r="G534" s="118" t="s">
        <v>942</v>
      </c>
      <c r="H534" s="118">
        <f t="shared" si="939"/>
        <v>0</v>
      </c>
      <c r="I534" s="118" t="s">
        <v>1241</v>
      </c>
      <c r="J534" s="297"/>
      <c r="K534" s="118" t="s">
        <v>1395</v>
      </c>
      <c r="L534" s="118">
        <v>75</v>
      </c>
      <c r="M534" s="118" t="s">
        <v>1674</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798</v>
      </c>
      <c r="C535" s="119" t="s">
        <v>2055</v>
      </c>
      <c r="D535" s="117" t="s">
        <v>2056</v>
      </c>
      <c r="E535" s="118" t="s">
        <v>2057</v>
      </c>
      <c r="F535" s="118" t="s">
        <v>1624</v>
      </c>
      <c r="G535" s="118" t="s">
        <v>942</v>
      </c>
      <c r="H535" s="118">
        <f t="shared" si="939"/>
        <v>0</v>
      </c>
      <c r="I535" s="118" t="s">
        <v>1241</v>
      </c>
      <c r="J535" s="297"/>
      <c r="K535" s="118" t="s">
        <v>1395</v>
      </c>
      <c r="L535" s="118">
        <v>48</v>
      </c>
      <c r="M535" s="118" t="s">
        <v>1674</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798</v>
      </c>
      <c r="C536" s="119" t="s">
        <v>2058</v>
      </c>
      <c r="D536" s="117" t="s">
        <v>2059</v>
      </c>
      <c r="E536" s="118"/>
      <c r="F536" s="118" t="s">
        <v>1624</v>
      </c>
      <c r="G536" s="118" t="s">
        <v>942</v>
      </c>
      <c r="H536" s="118">
        <f t="shared" si="939"/>
        <v>0</v>
      </c>
      <c r="I536" s="118" t="s">
        <v>1241</v>
      </c>
      <c r="J536" s="297"/>
      <c r="K536" s="118" t="s">
        <v>1395</v>
      </c>
      <c r="L536" s="118">
        <v>20</v>
      </c>
      <c r="M536" s="118" t="s">
        <v>1674</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798</v>
      </c>
      <c r="C537" s="119" t="s">
        <v>2060</v>
      </c>
      <c r="D537" s="117" t="s">
        <v>2061</v>
      </c>
      <c r="E537" s="118" t="s">
        <v>2062</v>
      </c>
      <c r="F537" s="118" t="s">
        <v>1624</v>
      </c>
      <c r="G537" s="118" t="s">
        <v>942</v>
      </c>
      <c r="H537" s="118">
        <f t="shared" si="939"/>
        <v>0</v>
      </c>
      <c r="I537" s="118" t="s">
        <v>1241</v>
      </c>
      <c r="J537" s="297"/>
      <c r="K537" s="118" t="s">
        <v>1395</v>
      </c>
      <c r="L537" s="118">
        <v>590</v>
      </c>
      <c r="M537" s="118" t="s">
        <v>1674</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798</v>
      </c>
      <c r="C538" s="119" t="s">
        <v>2063</v>
      </c>
      <c r="D538" s="117" t="s">
        <v>2064</v>
      </c>
      <c r="E538" s="118" t="s">
        <v>2065</v>
      </c>
      <c r="F538" s="118" t="s">
        <v>1624</v>
      </c>
      <c r="G538" s="118" t="s">
        <v>942</v>
      </c>
      <c r="H538" s="118">
        <f t="shared" si="939"/>
        <v>0</v>
      </c>
      <c r="I538" s="118" t="s">
        <v>1241</v>
      </c>
      <c r="J538" s="297"/>
      <c r="K538" s="118" t="s">
        <v>1395</v>
      </c>
      <c r="L538" s="118">
        <v>7000</v>
      </c>
      <c r="M538" s="118" t="s">
        <v>1674</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798</v>
      </c>
      <c r="C539" s="119" t="s">
        <v>2066</v>
      </c>
      <c r="D539" s="117" t="s">
        <v>2067</v>
      </c>
      <c r="E539" s="118" t="s">
        <v>2068</v>
      </c>
      <c r="F539" s="118" t="s">
        <v>1624</v>
      </c>
      <c r="G539" s="118" t="s">
        <v>942</v>
      </c>
      <c r="H539" s="118">
        <f t="shared" si="939"/>
        <v>0</v>
      </c>
      <c r="I539" s="118" t="s">
        <v>1241</v>
      </c>
      <c r="J539" s="297"/>
      <c r="K539" s="118" t="s">
        <v>1948</v>
      </c>
      <c r="L539" s="118">
        <v>783</v>
      </c>
      <c r="M539" s="118" t="s">
        <v>1949</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793</v>
      </c>
      <c r="C540" s="112" t="s">
        <v>2069</v>
      </c>
      <c r="D540" s="29" t="s">
        <v>2070</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793</v>
      </c>
      <c r="C541" s="115" t="s">
        <v>2071</v>
      </c>
      <c r="D541" s="48" t="s">
        <v>2072</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798</v>
      </c>
      <c r="C542" s="119" t="s">
        <v>2073</v>
      </c>
      <c r="D542" s="117" t="s">
        <v>2074</v>
      </c>
      <c r="E542" s="118" t="s">
        <v>2075</v>
      </c>
      <c r="F542" s="118" t="s">
        <v>1624</v>
      </c>
      <c r="G542" s="118" t="s">
        <v>942</v>
      </c>
      <c r="H542" s="118">
        <f t="shared" ref="H542:H551" si="956">J542*L542</f>
        <v>0</v>
      </c>
      <c r="I542" s="118" t="s">
        <v>1241</v>
      </c>
      <c r="J542" s="297"/>
      <c r="K542" s="118" t="s">
        <v>1981</v>
      </c>
      <c r="L542" s="118">
        <v>280</v>
      </c>
      <c r="M542" s="118" t="s">
        <v>1982</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798</v>
      </c>
      <c r="C543" s="119" t="s">
        <v>2076</v>
      </c>
      <c r="D543" s="117" t="s">
        <v>2077</v>
      </c>
      <c r="E543" s="118" t="s">
        <v>2078</v>
      </c>
      <c r="F543" s="118" t="s">
        <v>1624</v>
      </c>
      <c r="G543" s="118" t="s">
        <v>942</v>
      </c>
      <c r="H543" s="118">
        <f t="shared" si="956"/>
        <v>0</v>
      </c>
      <c r="I543" s="118" t="s">
        <v>1241</v>
      </c>
      <c r="J543" s="297"/>
      <c r="K543" s="118" t="s">
        <v>1395</v>
      </c>
      <c r="L543" s="118">
        <v>252</v>
      </c>
      <c r="M543" s="118" t="s">
        <v>1674</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798</v>
      </c>
      <c r="C544" s="119" t="s">
        <v>2079</v>
      </c>
      <c r="D544" s="117" t="s">
        <v>1783</v>
      </c>
      <c r="E544" s="118"/>
      <c r="F544" s="118" t="s">
        <v>1624</v>
      </c>
      <c r="G544" s="118" t="s">
        <v>942</v>
      </c>
      <c r="H544" s="118">
        <f t="shared" si="956"/>
        <v>0</v>
      </c>
      <c r="I544" s="118" t="s">
        <v>1241</v>
      </c>
      <c r="J544" s="297"/>
      <c r="K544" s="118" t="s">
        <v>1981</v>
      </c>
      <c r="L544" s="118">
        <v>7000</v>
      </c>
      <c r="M544" s="118" t="s">
        <v>1982</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798</v>
      </c>
      <c r="C545" s="119" t="s">
        <v>2080</v>
      </c>
      <c r="D545" s="117" t="s">
        <v>2081</v>
      </c>
      <c r="E545" s="118"/>
      <c r="F545" s="118" t="s">
        <v>1624</v>
      </c>
      <c r="G545" s="118" t="s">
        <v>942</v>
      </c>
      <c r="H545" s="118">
        <f t="shared" si="956"/>
        <v>0</v>
      </c>
      <c r="I545" s="118" t="s">
        <v>1241</v>
      </c>
      <c r="J545" s="297"/>
      <c r="K545" s="118" t="s">
        <v>1149</v>
      </c>
      <c r="L545" s="118">
        <v>36500</v>
      </c>
      <c r="M545" s="118" t="s">
        <v>1769</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798</v>
      </c>
      <c r="C546" s="119" t="s">
        <v>2082</v>
      </c>
      <c r="D546" s="117" t="s">
        <v>2083</v>
      </c>
      <c r="E546" s="118"/>
      <c r="F546" s="118" t="s">
        <v>1624</v>
      </c>
      <c r="G546" s="118" t="s">
        <v>942</v>
      </c>
      <c r="H546" s="118">
        <f t="shared" si="956"/>
        <v>0</v>
      </c>
      <c r="I546" s="118" t="s">
        <v>1241</v>
      </c>
      <c r="J546" s="297"/>
      <c r="K546" s="118" t="s">
        <v>1149</v>
      </c>
      <c r="L546" s="118">
        <v>1400</v>
      </c>
      <c r="M546" s="118" t="s">
        <v>1769</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798</v>
      </c>
      <c r="C547" s="119" t="s">
        <v>2084</v>
      </c>
      <c r="D547" s="117" t="s">
        <v>2085</v>
      </c>
      <c r="E547" s="118"/>
      <c r="F547" s="118" t="s">
        <v>1624</v>
      </c>
      <c r="G547" s="118" t="s">
        <v>942</v>
      </c>
      <c r="H547" s="118">
        <f t="shared" si="956"/>
        <v>0</v>
      </c>
      <c r="I547" s="118" t="s">
        <v>1241</v>
      </c>
      <c r="J547" s="297"/>
      <c r="K547" s="118" t="s">
        <v>1149</v>
      </c>
      <c r="L547" s="118">
        <v>2277.92857142857</v>
      </c>
      <c r="M547" s="118" t="s">
        <v>1769</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798</v>
      </c>
      <c r="C548" s="119" t="s">
        <v>2086</v>
      </c>
      <c r="D548" s="117" t="s">
        <v>2087</v>
      </c>
      <c r="E548" s="118"/>
      <c r="F548" s="118" t="s">
        <v>1624</v>
      </c>
      <c r="G548" s="118" t="s">
        <v>942</v>
      </c>
      <c r="H548" s="118">
        <f t="shared" si="956"/>
        <v>0</v>
      </c>
      <c r="I548" s="118" t="s">
        <v>1241</v>
      </c>
      <c r="J548" s="297"/>
      <c r="K548" s="118" t="s">
        <v>1149</v>
      </c>
      <c r="L548" s="118">
        <v>2634.13508090615</v>
      </c>
      <c r="M548" s="118" t="s">
        <v>1769</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798</v>
      </c>
      <c r="C549" s="119" t="s">
        <v>2088</v>
      </c>
      <c r="D549" s="117" t="s">
        <v>2089</v>
      </c>
      <c r="E549" s="118"/>
      <c r="F549" s="118" t="s">
        <v>1624</v>
      </c>
      <c r="G549" s="118" t="s">
        <v>942</v>
      </c>
      <c r="H549" s="118">
        <f t="shared" si="956"/>
        <v>0</v>
      </c>
      <c r="I549" s="118" t="s">
        <v>1241</v>
      </c>
      <c r="J549" s="297"/>
      <c r="K549" s="118" t="s">
        <v>1149</v>
      </c>
      <c r="L549" s="118">
        <v>88.4446601941746</v>
      </c>
      <c r="M549" s="118" t="s">
        <v>1769</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798</v>
      </c>
      <c r="C550" s="119" t="s">
        <v>2090</v>
      </c>
      <c r="D550" s="117" t="s">
        <v>2091</v>
      </c>
      <c r="E550" s="118"/>
      <c r="F550" s="118" t="s">
        <v>1624</v>
      </c>
      <c r="G550" s="118" t="s">
        <v>942</v>
      </c>
      <c r="H550" s="118">
        <f t="shared" si="956"/>
        <v>0</v>
      </c>
      <c r="I550" s="118" t="s">
        <v>1241</v>
      </c>
      <c r="J550" s="297"/>
      <c r="K550" s="118" t="s">
        <v>1149</v>
      </c>
      <c r="L550" s="118">
        <v>4754.2</v>
      </c>
      <c r="M550" s="118" t="s">
        <v>1769</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798</v>
      </c>
      <c r="C551" s="119" t="s">
        <v>2092</v>
      </c>
      <c r="D551" s="117" t="s">
        <v>2093</v>
      </c>
      <c r="E551" s="118"/>
      <c r="F551" s="118" t="s">
        <v>1624</v>
      </c>
      <c r="G551" s="118" t="s">
        <v>942</v>
      </c>
      <c r="H551" s="118">
        <f t="shared" si="956"/>
        <v>0</v>
      </c>
      <c r="I551" s="118" t="s">
        <v>1241</v>
      </c>
      <c r="J551" s="297"/>
      <c r="K551" s="118" t="s">
        <v>1149</v>
      </c>
      <c r="L551" s="118">
        <v>6363.33333333333</v>
      </c>
      <c r="M551" s="118" t="s">
        <v>1769</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793</v>
      </c>
      <c r="C552" s="115" t="s">
        <v>2094</v>
      </c>
      <c r="D552" s="48" t="s">
        <v>2095</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798</v>
      </c>
      <c r="C553" s="119" t="s">
        <v>2096</v>
      </c>
      <c r="D553" s="117" t="s">
        <v>2097</v>
      </c>
      <c r="E553" s="118"/>
      <c r="F553" s="118" t="s">
        <v>1624</v>
      </c>
      <c r="G553" s="118" t="s">
        <v>942</v>
      </c>
      <c r="H553" s="118">
        <f t="shared" ref="H553:H569" si="972">J553*L553</f>
        <v>0</v>
      </c>
      <c r="I553" s="118" t="s">
        <v>1241</v>
      </c>
      <c r="J553" s="297"/>
      <c r="K553" s="118" t="s">
        <v>1149</v>
      </c>
      <c r="L553" s="118">
        <v>750</v>
      </c>
      <c r="M553" s="118" t="s">
        <v>1769</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798</v>
      </c>
      <c r="C554" s="119" t="s">
        <v>2098</v>
      </c>
      <c r="D554" s="117" t="s">
        <v>2099</v>
      </c>
      <c r="E554" s="118"/>
      <c r="F554" s="118" t="s">
        <v>1624</v>
      </c>
      <c r="G554" s="118" t="s">
        <v>942</v>
      </c>
      <c r="H554" s="118">
        <f t="shared" si="972"/>
        <v>0</v>
      </c>
      <c r="I554" s="118" t="s">
        <v>1241</v>
      </c>
      <c r="J554" s="297"/>
      <c r="K554" s="118" t="s">
        <v>1149</v>
      </c>
      <c r="L554" s="118">
        <v>500</v>
      </c>
      <c r="M554" s="118" t="s">
        <v>1769</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798</v>
      </c>
      <c r="C555" s="119" t="s">
        <v>2100</v>
      </c>
      <c r="D555" s="117" t="s">
        <v>2101</v>
      </c>
      <c r="E555" s="118"/>
      <c r="F555" s="118" t="s">
        <v>1624</v>
      </c>
      <c r="G555" s="118" t="s">
        <v>942</v>
      </c>
      <c r="H555" s="118">
        <f t="shared" si="972"/>
        <v>0</v>
      </c>
      <c r="I555" s="118" t="s">
        <v>1241</v>
      </c>
      <c r="J555" s="297"/>
      <c r="K555" s="118" t="s">
        <v>2102</v>
      </c>
      <c r="L555" s="118">
        <v>6.3</v>
      </c>
      <c r="M555" s="118" t="s">
        <v>2103</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798</v>
      </c>
      <c r="C556" s="119" t="s">
        <v>2104</v>
      </c>
      <c r="D556" s="117" t="s">
        <v>2105</v>
      </c>
      <c r="E556" s="118"/>
      <c r="F556" s="118" t="s">
        <v>1624</v>
      </c>
      <c r="G556" s="118" t="s">
        <v>942</v>
      </c>
      <c r="H556" s="118">
        <f t="shared" si="972"/>
        <v>0</v>
      </c>
      <c r="I556" s="118" t="s">
        <v>1241</v>
      </c>
      <c r="J556" s="297"/>
      <c r="K556" s="118" t="s">
        <v>1149</v>
      </c>
      <c r="L556" s="118">
        <v>500</v>
      </c>
      <c r="M556" s="118" t="s">
        <v>1769</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798</v>
      </c>
      <c r="C557" s="119" t="s">
        <v>2106</v>
      </c>
      <c r="D557" s="117" t="s">
        <v>2107</v>
      </c>
      <c r="E557" s="118"/>
      <c r="F557" s="118" t="s">
        <v>1624</v>
      </c>
      <c r="G557" s="118" t="s">
        <v>942</v>
      </c>
      <c r="H557" s="118">
        <f t="shared" si="972"/>
        <v>0</v>
      </c>
      <c r="I557" s="118" t="s">
        <v>1241</v>
      </c>
      <c r="J557" s="297"/>
      <c r="K557" s="118" t="s">
        <v>1149</v>
      </c>
      <c r="L557" s="118">
        <v>1400</v>
      </c>
      <c r="M557" s="118" t="s">
        <v>1769</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798</v>
      </c>
      <c r="C558" s="119" t="s">
        <v>2108</v>
      </c>
      <c r="D558" s="117" t="s">
        <v>2109</v>
      </c>
      <c r="E558" s="118"/>
      <c r="F558" s="118" t="s">
        <v>1624</v>
      </c>
      <c r="G558" s="118" t="s">
        <v>942</v>
      </c>
      <c r="H558" s="118">
        <f t="shared" si="972"/>
        <v>0</v>
      </c>
      <c r="I558" s="118" t="s">
        <v>1241</v>
      </c>
      <c r="J558" s="297"/>
      <c r="K558" s="118" t="s">
        <v>1149</v>
      </c>
      <c r="L558" s="118">
        <v>640</v>
      </c>
      <c r="M558" s="118" t="s">
        <v>1769</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798</v>
      </c>
      <c r="C559" s="119" t="s">
        <v>2110</v>
      </c>
      <c r="D559" s="117" t="s">
        <v>2111</v>
      </c>
      <c r="E559" s="118"/>
      <c r="F559" s="118" t="s">
        <v>1624</v>
      </c>
      <c r="G559" s="118" t="s">
        <v>942</v>
      </c>
      <c r="H559" s="118">
        <f t="shared" si="972"/>
        <v>0</v>
      </c>
      <c r="I559" s="118" t="s">
        <v>1241</v>
      </c>
      <c r="J559" s="297"/>
      <c r="K559" s="118" t="s">
        <v>1948</v>
      </c>
      <c r="L559" s="118">
        <v>35</v>
      </c>
      <c r="M559" s="118" t="s">
        <v>1949</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798</v>
      </c>
      <c r="C560" s="119" t="s">
        <v>2112</v>
      </c>
      <c r="D560" s="117" t="s">
        <v>2113</v>
      </c>
      <c r="E560" s="118"/>
      <c r="F560" s="118" t="s">
        <v>1624</v>
      </c>
      <c r="G560" s="118" t="s">
        <v>942</v>
      </c>
      <c r="H560" s="118">
        <f t="shared" si="972"/>
        <v>0</v>
      </c>
      <c r="I560" s="118" t="s">
        <v>1241</v>
      </c>
      <c r="J560" s="297"/>
      <c r="K560" s="118" t="s">
        <v>1149</v>
      </c>
      <c r="L560" s="118">
        <v>450</v>
      </c>
      <c r="M560" s="118" t="s">
        <v>1769</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798</v>
      </c>
      <c r="C561" s="119" t="s">
        <v>2114</v>
      </c>
      <c r="D561" s="117" t="s">
        <v>2115</v>
      </c>
      <c r="E561" s="118"/>
      <c r="F561" s="118" t="s">
        <v>1624</v>
      </c>
      <c r="G561" s="118" t="s">
        <v>942</v>
      </c>
      <c r="H561" s="118">
        <f t="shared" si="972"/>
        <v>0</v>
      </c>
      <c r="I561" s="118" t="s">
        <v>1241</v>
      </c>
      <c r="J561" s="297"/>
      <c r="K561" s="118" t="s">
        <v>1149</v>
      </c>
      <c r="L561" s="118">
        <v>300</v>
      </c>
      <c r="M561" s="118" t="s">
        <v>1769</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798</v>
      </c>
      <c r="C562" s="119" t="s">
        <v>2116</v>
      </c>
      <c r="D562" s="117" t="s">
        <v>2117</v>
      </c>
      <c r="E562" s="118"/>
      <c r="F562" s="118" t="s">
        <v>1624</v>
      </c>
      <c r="G562" s="118" t="s">
        <v>942</v>
      </c>
      <c r="H562" s="118">
        <f t="shared" si="972"/>
        <v>0</v>
      </c>
      <c r="I562" s="118" t="s">
        <v>1241</v>
      </c>
      <c r="J562" s="297"/>
      <c r="K562" s="118" t="s">
        <v>1149</v>
      </c>
      <c r="L562" s="118">
        <v>550</v>
      </c>
      <c r="M562" s="118" t="s">
        <v>1769</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798</v>
      </c>
      <c r="C563" s="119" t="s">
        <v>2118</v>
      </c>
      <c r="D563" s="117" t="s">
        <v>2119</v>
      </c>
      <c r="E563" s="118"/>
      <c r="F563" s="118" t="s">
        <v>1624</v>
      </c>
      <c r="G563" s="118" t="s">
        <v>942</v>
      </c>
      <c r="H563" s="118">
        <f t="shared" si="972"/>
        <v>0</v>
      </c>
      <c r="I563" s="118" t="s">
        <v>1241</v>
      </c>
      <c r="J563" s="297"/>
      <c r="K563" s="118" t="s">
        <v>1149</v>
      </c>
      <c r="L563" s="118">
        <v>610</v>
      </c>
      <c r="M563" s="118" t="s">
        <v>1769</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798</v>
      </c>
      <c r="C564" s="119" t="s">
        <v>2120</v>
      </c>
      <c r="D564" s="117" t="s">
        <v>2121</v>
      </c>
      <c r="E564" s="118"/>
      <c r="F564" s="118" t="s">
        <v>1624</v>
      </c>
      <c r="G564" s="118" t="s">
        <v>942</v>
      </c>
      <c r="H564" s="118">
        <f t="shared" si="972"/>
        <v>0</v>
      </c>
      <c r="I564" s="118" t="s">
        <v>1241</v>
      </c>
      <c r="J564" s="297"/>
      <c r="K564" s="118" t="s">
        <v>1149</v>
      </c>
      <c r="L564" s="118">
        <v>500</v>
      </c>
      <c r="M564" s="118" t="s">
        <v>1769</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798</v>
      </c>
      <c r="C565" s="119" t="s">
        <v>2122</v>
      </c>
      <c r="D565" s="117" t="s">
        <v>2123</v>
      </c>
      <c r="E565" s="118"/>
      <c r="F565" s="118" t="s">
        <v>1624</v>
      </c>
      <c r="G565" s="118" t="s">
        <v>942</v>
      </c>
      <c r="H565" s="118">
        <f t="shared" si="972"/>
        <v>0</v>
      </c>
      <c r="I565" s="118" t="s">
        <v>1241</v>
      </c>
      <c r="J565" s="297"/>
      <c r="K565" s="118" t="s">
        <v>2124</v>
      </c>
      <c r="L565" s="118">
        <v>570</v>
      </c>
      <c r="M565" s="118" t="s">
        <v>2125</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798</v>
      </c>
      <c r="C566" s="119" t="s">
        <v>2126</v>
      </c>
      <c r="D566" s="117" t="s">
        <v>2127</v>
      </c>
      <c r="E566" s="118"/>
      <c r="F566" s="118" t="s">
        <v>1624</v>
      </c>
      <c r="G566" s="118" t="s">
        <v>942</v>
      </c>
      <c r="H566" s="118">
        <f t="shared" si="972"/>
        <v>0</v>
      </c>
      <c r="I566" s="118" t="s">
        <v>1241</v>
      </c>
      <c r="J566" s="297"/>
      <c r="K566" s="118" t="s">
        <v>1632</v>
      </c>
      <c r="L566" s="118">
        <v>115</v>
      </c>
      <c r="M566" s="118" t="s">
        <v>1633</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798</v>
      </c>
      <c r="C567" s="119" t="s">
        <v>2128</v>
      </c>
      <c r="D567" s="117" t="s">
        <v>2129</v>
      </c>
      <c r="E567" s="118"/>
      <c r="F567" s="118" t="s">
        <v>1624</v>
      </c>
      <c r="G567" s="118" t="s">
        <v>942</v>
      </c>
      <c r="H567" s="118">
        <f t="shared" si="972"/>
        <v>0</v>
      </c>
      <c r="I567" s="118" t="s">
        <v>1241</v>
      </c>
      <c r="J567" s="297"/>
      <c r="K567" s="118" t="s">
        <v>1149</v>
      </c>
      <c r="L567" s="118">
        <v>150</v>
      </c>
      <c r="M567" s="118" t="s">
        <v>1769</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798</v>
      </c>
      <c r="C568" s="119" t="s">
        <v>2130</v>
      </c>
      <c r="D568" s="117" t="s">
        <v>2131</v>
      </c>
      <c r="E568" s="118"/>
      <c r="F568" s="118" t="s">
        <v>1624</v>
      </c>
      <c r="G568" s="118" t="s">
        <v>942</v>
      </c>
      <c r="H568" s="118">
        <f t="shared" si="972"/>
        <v>0</v>
      </c>
      <c r="I568" s="118" t="s">
        <v>1241</v>
      </c>
      <c r="J568" s="297"/>
      <c r="K568" s="118" t="s">
        <v>1149</v>
      </c>
      <c r="L568" s="118">
        <v>91</v>
      </c>
      <c r="M568" s="118" t="s">
        <v>1769</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798</v>
      </c>
      <c r="C569" s="119" t="s">
        <v>2132</v>
      </c>
      <c r="D569" s="117" t="s">
        <v>2133</v>
      </c>
      <c r="E569" s="118"/>
      <c r="F569" s="118" t="s">
        <v>1624</v>
      </c>
      <c r="G569" s="118" t="s">
        <v>942</v>
      </c>
      <c r="H569" s="118">
        <f t="shared" si="972"/>
        <v>0</v>
      </c>
      <c r="I569" s="118" t="s">
        <v>1241</v>
      </c>
      <c r="J569" s="297"/>
      <c r="K569" s="118" t="s">
        <v>1149</v>
      </c>
      <c r="L569" s="118">
        <v>165</v>
      </c>
      <c r="M569" s="118" t="s">
        <v>1769</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793</v>
      </c>
      <c r="C570" s="115" t="s">
        <v>2134</v>
      </c>
      <c r="D570" s="48" t="s">
        <v>2135</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798</v>
      </c>
      <c r="C571" s="119" t="s">
        <v>2136</v>
      </c>
      <c r="D571" s="117" t="s">
        <v>2137</v>
      </c>
      <c r="E571" s="118"/>
      <c r="F571" s="118" t="s">
        <v>2138</v>
      </c>
      <c r="G571" s="118" t="s">
        <v>1850</v>
      </c>
      <c r="H571" s="118">
        <f t="shared" ref="H571:H581" si="988">J571*L571*N571</f>
        <v>0</v>
      </c>
      <c r="I571" s="118" t="s">
        <v>1241</v>
      </c>
      <c r="J571" s="118">
        <v>1</v>
      </c>
      <c r="K571" s="118" t="s">
        <v>1242</v>
      </c>
      <c r="L571" s="297"/>
      <c r="M571" s="118" t="s">
        <v>1243</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798</v>
      </c>
      <c r="C572" s="119" t="s">
        <v>2139</v>
      </c>
      <c r="D572" s="117" t="s">
        <v>2140</v>
      </c>
      <c r="E572" s="118"/>
      <c r="F572" s="118" t="s">
        <v>2138</v>
      </c>
      <c r="G572" s="118" t="s">
        <v>1850</v>
      </c>
      <c r="H572" s="118">
        <f t="shared" si="988"/>
        <v>0</v>
      </c>
      <c r="I572" s="118" t="s">
        <v>1241</v>
      </c>
      <c r="J572" s="118">
        <v>1</v>
      </c>
      <c r="K572" s="118" t="s">
        <v>1242</v>
      </c>
      <c r="L572" s="297"/>
      <c r="M572" s="118" t="s">
        <v>1243</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798</v>
      </c>
      <c r="C573" s="119" t="s">
        <v>2141</v>
      </c>
      <c r="D573" s="117" t="s">
        <v>2142</v>
      </c>
      <c r="E573" s="118"/>
      <c r="F573" s="118" t="s">
        <v>2138</v>
      </c>
      <c r="G573" s="118" t="s">
        <v>1850</v>
      </c>
      <c r="H573" s="118">
        <f t="shared" si="988"/>
        <v>0</v>
      </c>
      <c r="I573" s="118" t="s">
        <v>1241</v>
      </c>
      <c r="J573" s="118">
        <v>1</v>
      </c>
      <c r="K573" s="118" t="s">
        <v>1242</v>
      </c>
      <c r="L573" s="297"/>
      <c r="M573" s="118" t="s">
        <v>1243</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798</v>
      </c>
      <c r="C574" s="119" t="s">
        <v>2143</v>
      </c>
      <c r="D574" s="117" t="s">
        <v>2144</v>
      </c>
      <c r="E574" s="118"/>
      <c r="F574" s="118" t="s">
        <v>2138</v>
      </c>
      <c r="G574" s="118" t="s">
        <v>1850</v>
      </c>
      <c r="H574" s="118">
        <f t="shared" si="988"/>
        <v>0</v>
      </c>
      <c r="I574" s="118" t="s">
        <v>1241</v>
      </c>
      <c r="J574" s="118">
        <v>1</v>
      </c>
      <c r="K574" s="118" t="s">
        <v>1242</v>
      </c>
      <c r="L574" s="297"/>
      <c r="M574" s="118" t="s">
        <v>1243</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798</v>
      </c>
      <c r="C575" s="119" t="s">
        <v>2145</v>
      </c>
      <c r="D575" s="117" t="s">
        <v>2146</v>
      </c>
      <c r="E575" s="118"/>
      <c r="F575" s="118" t="s">
        <v>2138</v>
      </c>
      <c r="G575" s="118" t="s">
        <v>1850</v>
      </c>
      <c r="H575" s="118">
        <f t="shared" si="988"/>
        <v>0</v>
      </c>
      <c r="I575" s="118" t="s">
        <v>1241</v>
      </c>
      <c r="J575" s="118">
        <v>1</v>
      </c>
      <c r="K575" s="118" t="s">
        <v>1242</v>
      </c>
      <c r="L575" s="297"/>
      <c r="M575" s="118" t="s">
        <v>1243</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798</v>
      </c>
      <c r="C576" s="119" t="s">
        <v>2147</v>
      </c>
      <c r="D576" s="117" t="s">
        <v>2148</v>
      </c>
      <c r="E576" s="118"/>
      <c r="F576" s="118" t="s">
        <v>2138</v>
      </c>
      <c r="G576" s="118" t="s">
        <v>1850</v>
      </c>
      <c r="H576" s="118">
        <f t="shared" si="988"/>
        <v>0</v>
      </c>
      <c r="I576" s="118" t="s">
        <v>1241</v>
      </c>
      <c r="J576" s="118">
        <v>1</v>
      </c>
      <c r="K576" s="118" t="s">
        <v>1242</v>
      </c>
      <c r="L576" s="297"/>
      <c r="M576" s="118" t="s">
        <v>1243</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798</v>
      </c>
      <c r="C577" s="119" t="s">
        <v>2149</v>
      </c>
      <c r="D577" s="117" t="s">
        <v>2150</v>
      </c>
      <c r="E577" s="118"/>
      <c r="F577" s="118" t="s">
        <v>2138</v>
      </c>
      <c r="G577" s="118" t="s">
        <v>1850</v>
      </c>
      <c r="H577" s="118">
        <f t="shared" si="988"/>
        <v>0</v>
      </c>
      <c r="I577" s="118" t="s">
        <v>1241</v>
      </c>
      <c r="J577" s="118">
        <v>1</v>
      </c>
      <c r="K577" s="118" t="s">
        <v>1242</v>
      </c>
      <c r="L577" s="297"/>
      <c r="M577" s="118" t="s">
        <v>1243</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798</v>
      </c>
      <c r="C578" s="119" t="s">
        <v>2151</v>
      </c>
      <c r="D578" s="117" t="s">
        <v>2152</v>
      </c>
      <c r="E578" s="118"/>
      <c r="F578" s="118" t="s">
        <v>2138</v>
      </c>
      <c r="G578" s="118" t="s">
        <v>1850</v>
      </c>
      <c r="H578" s="118">
        <f t="shared" si="988"/>
        <v>0</v>
      </c>
      <c r="I578" s="118" t="s">
        <v>1241</v>
      </c>
      <c r="J578" s="118">
        <v>1</v>
      </c>
      <c r="K578" s="118" t="s">
        <v>1242</v>
      </c>
      <c r="L578" s="297"/>
      <c r="M578" s="118" t="s">
        <v>1243</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798</v>
      </c>
      <c r="C579" s="119" t="s">
        <v>2153</v>
      </c>
      <c r="D579" s="117" t="s">
        <v>2154</v>
      </c>
      <c r="E579" s="118"/>
      <c r="F579" s="118" t="s">
        <v>2138</v>
      </c>
      <c r="G579" s="118" t="s">
        <v>1850</v>
      </c>
      <c r="H579" s="118">
        <f t="shared" si="988"/>
        <v>0</v>
      </c>
      <c r="I579" s="118" t="s">
        <v>1241</v>
      </c>
      <c r="J579" s="118">
        <v>1</v>
      </c>
      <c r="K579" s="118" t="s">
        <v>1242</v>
      </c>
      <c r="L579" s="297"/>
      <c r="M579" s="118" t="s">
        <v>1243</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798</v>
      </c>
      <c r="C580" s="119" t="s">
        <v>2155</v>
      </c>
      <c r="D580" s="117" t="s">
        <v>2156</v>
      </c>
      <c r="E580" s="118" t="s">
        <v>2157</v>
      </c>
      <c r="F580" s="118" t="s">
        <v>2138</v>
      </c>
      <c r="G580" s="118" t="s">
        <v>1850</v>
      </c>
      <c r="H580" s="118">
        <f t="shared" si="988"/>
        <v>0</v>
      </c>
      <c r="I580" s="118" t="s">
        <v>1241</v>
      </c>
      <c r="J580" s="118">
        <v>1</v>
      </c>
      <c r="K580" s="118" t="s">
        <v>1242</v>
      </c>
      <c r="L580" s="297"/>
      <c r="M580" s="118" t="s">
        <v>1243</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798</v>
      </c>
      <c r="C581" s="115" t="s">
        <v>2158</v>
      </c>
      <c r="D581" s="48" t="s">
        <v>2159</v>
      </c>
      <c r="E581" s="114"/>
      <c r="F581" s="114" t="s">
        <v>2138</v>
      </c>
      <c r="G581" s="114" t="s">
        <v>1850</v>
      </c>
      <c r="H581" s="114">
        <f t="shared" si="988"/>
        <v>0</v>
      </c>
      <c r="I581" s="114" t="s">
        <v>1241</v>
      </c>
      <c r="J581" s="114">
        <v>1</v>
      </c>
      <c r="K581" s="114" t="s">
        <v>1242</v>
      </c>
      <c r="L581" s="297"/>
      <c r="M581" s="114" t="s">
        <v>1243</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hidden="1" customHeight="1" outlineLevel="1" collapsed="1" spans="2:66">
      <c r="B582" s="108" t="s">
        <v>793</v>
      </c>
      <c r="C582" s="109">
        <v>1.3</v>
      </c>
      <c r="D582" s="107" t="s">
        <v>64</v>
      </c>
      <c r="E582" s="108"/>
      <c r="F582" s="108"/>
      <c r="G582" s="108"/>
      <c r="H582" s="108">
        <f>H583+H601+H605+H614+H624+H627+H634+H643+H646+H651</f>
        <v>4500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4500</v>
      </c>
      <c r="AC582" s="108">
        <f t="shared" si="1002"/>
        <v>4500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9" customFormat="1" ht="33.95" hidden="1" customHeight="1" outlineLevel="2" collapsed="1" spans="2:66">
      <c r="B583" s="111" t="s">
        <v>793</v>
      </c>
      <c r="C583" s="112" t="s">
        <v>2160</v>
      </c>
      <c r="D583" s="29" t="s">
        <v>2161</v>
      </c>
      <c r="E583" s="111"/>
      <c r="F583" s="111"/>
      <c r="G583" s="111"/>
      <c r="H583" s="111">
        <f>SUM(H584:H600)</f>
        <v>4500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4500</v>
      </c>
      <c r="AC583" s="111">
        <f t="shared" si="1003"/>
        <v>4500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hidden="1" customHeight="1" outlineLevel="3" spans="2:66">
      <c r="B584" s="114" t="s">
        <v>798</v>
      </c>
      <c r="C584" s="115" t="s">
        <v>2162</v>
      </c>
      <c r="D584" s="48" t="s">
        <v>2163</v>
      </c>
      <c r="E584" s="114"/>
      <c r="F584" s="114" t="s">
        <v>1624</v>
      </c>
      <c r="G584" s="114" t="s">
        <v>942</v>
      </c>
      <c r="H584" s="114">
        <f t="shared" ref="H584:H600" si="1004">J584*L584</f>
        <v>4500</v>
      </c>
      <c r="I584" s="114" t="s">
        <v>1241</v>
      </c>
      <c r="J584" s="114">
        <v>1</v>
      </c>
      <c r="K584" s="114" t="s">
        <v>1242</v>
      </c>
      <c r="L584" s="297">
        <f>预算主表!P84</f>
        <v>4500</v>
      </c>
      <c r="M584" s="114" t="s">
        <v>1376</v>
      </c>
      <c r="N584" s="114">
        <f t="shared" ref="N584:N600" si="1005">COUNTA(O584:Z584)</f>
        <v>1</v>
      </c>
      <c r="O584" s="316" t="s">
        <v>1291</v>
      </c>
      <c r="P584" s="316"/>
      <c r="Q584" s="316"/>
      <c r="R584" s="316"/>
      <c r="S584" s="316"/>
      <c r="T584" s="316"/>
      <c r="U584" s="316"/>
      <c r="V584" s="316"/>
      <c r="W584" s="316"/>
      <c r="X584" s="316"/>
      <c r="Y584" s="316"/>
      <c r="Z584" s="316"/>
      <c r="AA584" s="114"/>
      <c r="AB584" s="114">
        <f t="shared" ref="AB584:AB600" si="1006">SUM(AC584,AF584,AI584,AL584,AO584,AR584,AU584,AX584,BA584,BD584,BG584,BJ584)</f>
        <v>4500</v>
      </c>
      <c r="AC584" s="114">
        <f t="shared" ref="AC584:AC600" si="1007">IF(O584="√",$J584*$L584/$N584,0)</f>
        <v>4500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798</v>
      </c>
      <c r="C585" s="115" t="s">
        <v>2164</v>
      </c>
      <c r="D585" s="48" t="s">
        <v>2165</v>
      </c>
      <c r="E585" s="114"/>
      <c r="F585" s="114" t="s">
        <v>1624</v>
      </c>
      <c r="G585" s="114" t="s">
        <v>942</v>
      </c>
      <c r="H585" s="114">
        <f t="shared" si="1004"/>
        <v>0</v>
      </c>
      <c r="I585" s="114" t="s">
        <v>1241</v>
      </c>
      <c r="J585" s="114">
        <v>1</v>
      </c>
      <c r="K585" s="114" t="s">
        <v>1242</v>
      </c>
      <c r="L585" s="297"/>
      <c r="M585" s="114" t="s">
        <v>1376</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798</v>
      </c>
      <c r="C586" s="115" t="s">
        <v>2166</v>
      </c>
      <c r="D586" s="48" t="s">
        <v>2167</v>
      </c>
      <c r="E586" s="114"/>
      <c r="F586" s="114" t="s">
        <v>1624</v>
      </c>
      <c r="G586" s="114" t="s">
        <v>942</v>
      </c>
      <c r="H586" s="114">
        <f t="shared" si="1004"/>
        <v>0</v>
      </c>
      <c r="I586" s="114" t="s">
        <v>1241</v>
      </c>
      <c r="J586" s="114">
        <v>1</v>
      </c>
      <c r="K586" s="114" t="s">
        <v>1242</v>
      </c>
      <c r="L586" s="297"/>
      <c r="M586" s="114" t="s">
        <v>1376</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798</v>
      </c>
      <c r="C587" s="115" t="s">
        <v>2168</v>
      </c>
      <c r="D587" s="48" t="s">
        <v>2169</v>
      </c>
      <c r="E587" s="114"/>
      <c r="F587" s="114" t="s">
        <v>1624</v>
      </c>
      <c r="G587" s="114" t="s">
        <v>942</v>
      </c>
      <c r="H587" s="114">
        <f t="shared" si="1004"/>
        <v>0</v>
      </c>
      <c r="I587" s="114" t="s">
        <v>1241</v>
      </c>
      <c r="J587" s="114">
        <v>1</v>
      </c>
      <c r="K587" s="114" t="s">
        <v>1242</v>
      </c>
      <c r="L587" s="297"/>
      <c r="M587" s="114" t="s">
        <v>1376</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798</v>
      </c>
      <c r="C588" s="115" t="s">
        <v>2170</v>
      </c>
      <c r="D588" s="48" t="s">
        <v>2171</v>
      </c>
      <c r="E588" s="114"/>
      <c r="F588" s="114" t="s">
        <v>1624</v>
      </c>
      <c r="G588" s="114" t="s">
        <v>942</v>
      </c>
      <c r="H588" s="114">
        <f t="shared" si="1004"/>
        <v>0</v>
      </c>
      <c r="I588" s="114" t="s">
        <v>1241</v>
      </c>
      <c r="J588" s="114">
        <v>1</v>
      </c>
      <c r="K588" s="114" t="s">
        <v>1242</v>
      </c>
      <c r="L588" s="297"/>
      <c r="M588" s="114" t="s">
        <v>1376</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798</v>
      </c>
      <c r="C589" s="115" t="s">
        <v>2172</v>
      </c>
      <c r="D589" s="48" t="s">
        <v>2173</v>
      </c>
      <c r="E589" s="114"/>
      <c r="F589" s="114" t="s">
        <v>1624</v>
      </c>
      <c r="G589" s="114" t="s">
        <v>942</v>
      </c>
      <c r="H589" s="114">
        <f t="shared" si="1004"/>
        <v>0</v>
      </c>
      <c r="I589" s="114" t="s">
        <v>1241</v>
      </c>
      <c r="J589" s="114">
        <v>1</v>
      </c>
      <c r="K589" s="114" t="s">
        <v>1242</v>
      </c>
      <c r="L589" s="297"/>
      <c r="M589" s="114" t="s">
        <v>1376</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798</v>
      </c>
      <c r="C590" s="115" t="s">
        <v>2174</v>
      </c>
      <c r="D590" s="48" t="s">
        <v>2175</v>
      </c>
      <c r="E590" s="114"/>
      <c r="F590" s="114" t="s">
        <v>1624</v>
      </c>
      <c r="G590" s="114" t="s">
        <v>942</v>
      </c>
      <c r="H590" s="114">
        <f t="shared" si="1004"/>
        <v>0</v>
      </c>
      <c r="I590" s="114" t="s">
        <v>1241</v>
      </c>
      <c r="J590" s="114">
        <v>1</v>
      </c>
      <c r="K590" s="114" t="s">
        <v>1242</v>
      </c>
      <c r="L590" s="297"/>
      <c r="M590" s="114" t="s">
        <v>1376</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798</v>
      </c>
      <c r="C591" s="115" t="s">
        <v>2176</v>
      </c>
      <c r="D591" s="48" t="s">
        <v>2177</v>
      </c>
      <c r="E591" s="114"/>
      <c r="F591" s="114" t="s">
        <v>1624</v>
      </c>
      <c r="G591" s="114" t="s">
        <v>942</v>
      </c>
      <c r="H591" s="114">
        <f t="shared" si="1004"/>
        <v>0</v>
      </c>
      <c r="I591" s="114" t="s">
        <v>1241</v>
      </c>
      <c r="J591" s="114">
        <v>1</v>
      </c>
      <c r="K591" s="114" t="s">
        <v>1242</v>
      </c>
      <c r="L591" s="297"/>
      <c r="M591" s="114" t="s">
        <v>1376</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798</v>
      </c>
      <c r="C592" s="115" t="s">
        <v>2178</v>
      </c>
      <c r="D592" s="48" t="s">
        <v>2179</v>
      </c>
      <c r="E592" s="114"/>
      <c r="F592" s="114" t="s">
        <v>1624</v>
      </c>
      <c r="G592" s="114" t="s">
        <v>942</v>
      </c>
      <c r="H592" s="114">
        <f t="shared" si="1004"/>
        <v>0</v>
      </c>
      <c r="I592" s="114" t="s">
        <v>1241</v>
      </c>
      <c r="J592" s="114">
        <v>1</v>
      </c>
      <c r="K592" s="114" t="s">
        <v>1242</v>
      </c>
      <c r="L592" s="297"/>
      <c r="M592" s="114" t="s">
        <v>1376</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798</v>
      </c>
      <c r="C593" s="115" t="s">
        <v>2180</v>
      </c>
      <c r="D593" s="48" t="s">
        <v>2181</v>
      </c>
      <c r="E593" s="114"/>
      <c r="F593" s="114" t="s">
        <v>1624</v>
      </c>
      <c r="G593" s="114" t="s">
        <v>942</v>
      </c>
      <c r="H593" s="114">
        <f t="shared" si="1004"/>
        <v>0</v>
      </c>
      <c r="I593" s="114" t="s">
        <v>1241</v>
      </c>
      <c r="J593" s="114">
        <v>1</v>
      </c>
      <c r="K593" s="114" t="s">
        <v>1242</v>
      </c>
      <c r="L593" s="297"/>
      <c r="M593" s="114" t="s">
        <v>1376</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798</v>
      </c>
      <c r="C594" s="115" t="s">
        <v>2182</v>
      </c>
      <c r="D594" s="48" t="s">
        <v>2183</v>
      </c>
      <c r="E594" s="114"/>
      <c r="F594" s="114" t="s">
        <v>1624</v>
      </c>
      <c r="G594" s="114" t="s">
        <v>942</v>
      </c>
      <c r="H594" s="114">
        <f t="shared" si="1004"/>
        <v>0</v>
      </c>
      <c r="I594" s="114" t="s">
        <v>1241</v>
      </c>
      <c r="J594" s="114">
        <v>1</v>
      </c>
      <c r="K594" s="114" t="s">
        <v>1242</v>
      </c>
      <c r="L594" s="297"/>
      <c r="M594" s="114" t="s">
        <v>1376</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798</v>
      </c>
      <c r="C595" s="115" t="s">
        <v>2184</v>
      </c>
      <c r="D595" s="48" t="s">
        <v>2185</v>
      </c>
      <c r="E595" s="114"/>
      <c r="F595" s="114" t="s">
        <v>1624</v>
      </c>
      <c r="G595" s="114" t="s">
        <v>942</v>
      </c>
      <c r="H595" s="114">
        <f t="shared" si="1004"/>
        <v>0</v>
      </c>
      <c r="I595" s="114" t="s">
        <v>1241</v>
      </c>
      <c r="J595" s="114">
        <v>1</v>
      </c>
      <c r="K595" s="114" t="s">
        <v>1242</v>
      </c>
      <c r="L595" s="297"/>
      <c r="M595" s="114" t="s">
        <v>1376</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798</v>
      </c>
      <c r="C596" s="115" t="s">
        <v>2186</v>
      </c>
      <c r="D596" s="48" t="s">
        <v>2187</v>
      </c>
      <c r="E596" s="114"/>
      <c r="F596" s="114" t="s">
        <v>1624</v>
      </c>
      <c r="G596" s="114" t="s">
        <v>942</v>
      </c>
      <c r="H596" s="114">
        <f t="shared" si="1004"/>
        <v>0</v>
      </c>
      <c r="I596" s="114" t="s">
        <v>1241</v>
      </c>
      <c r="J596" s="114">
        <v>1</v>
      </c>
      <c r="K596" s="114" t="s">
        <v>1242</v>
      </c>
      <c r="L596" s="297"/>
      <c r="M596" s="114" t="s">
        <v>1376</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798</v>
      </c>
      <c r="C597" s="115" t="s">
        <v>2188</v>
      </c>
      <c r="D597" s="48" t="s">
        <v>2189</v>
      </c>
      <c r="E597" s="114"/>
      <c r="F597" s="114" t="s">
        <v>1624</v>
      </c>
      <c r="G597" s="114" t="s">
        <v>942</v>
      </c>
      <c r="H597" s="114">
        <f t="shared" si="1004"/>
        <v>0</v>
      </c>
      <c r="I597" s="114" t="s">
        <v>1241</v>
      </c>
      <c r="J597" s="114">
        <v>1</v>
      </c>
      <c r="K597" s="114" t="s">
        <v>1242</v>
      </c>
      <c r="L597" s="297"/>
      <c r="M597" s="114" t="s">
        <v>1376</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798</v>
      </c>
      <c r="C598" s="115" t="s">
        <v>2190</v>
      </c>
      <c r="D598" s="48" t="s">
        <v>2191</v>
      </c>
      <c r="E598" s="114"/>
      <c r="F598" s="114" t="s">
        <v>1624</v>
      </c>
      <c r="G598" s="114" t="s">
        <v>942</v>
      </c>
      <c r="H598" s="114">
        <f t="shared" si="1004"/>
        <v>0</v>
      </c>
      <c r="I598" s="114" t="s">
        <v>1241</v>
      </c>
      <c r="J598" s="114">
        <v>1</v>
      </c>
      <c r="K598" s="114" t="s">
        <v>1242</v>
      </c>
      <c r="L598" s="297"/>
      <c r="M598" s="114" t="s">
        <v>1376</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798</v>
      </c>
      <c r="C599" s="115" t="s">
        <v>2192</v>
      </c>
      <c r="D599" s="48" t="s">
        <v>2193</v>
      </c>
      <c r="E599" s="114"/>
      <c r="F599" s="114" t="s">
        <v>1624</v>
      </c>
      <c r="G599" s="114" t="s">
        <v>942</v>
      </c>
      <c r="H599" s="114">
        <f t="shared" si="1004"/>
        <v>0</v>
      </c>
      <c r="I599" s="114" t="s">
        <v>1241</v>
      </c>
      <c r="J599" s="114">
        <v>1</v>
      </c>
      <c r="K599" s="114" t="s">
        <v>1242</v>
      </c>
      <c r="L599" s="297"/>
      <c r="M599" s="114" t="s">
        <v>1376</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798</v>
      </c>
      <c r="C600" s="115" t="s">
        <v>2194</v>
      </c>
      <c r="D600" s="48" t="s">
        <v>2195</v>
      </c>
      <c r="E600" s="114"/>
      <c r="F600" s="114" t="s">
        <v>1624</v>
      </c>
      <c r="G600" s="114" t="s">
        <v>942</v>
      </c>
      <c r="H600" s="114">
        <f t="shared" si="1004"/>
        <v>0</v>
      </c>
      <c r="I600" s="114" t="s">
        <v>1241</v>
      </c>
      <c r="J600" s="114">
        <v>1</v>
      </c>
      <c r="K600" s="114" t="s">
        <v>1242</v>
      </c>
      <c r="L600" s="297"/>
      <c r="M600" s="114" t="s">
        <v>1376</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793</v>
      </c>
      <c r="C601" s="112" t="s">
        <v>2196</v>
      </c>
      <c r="D601" s="29" t="s">
        <v>2197</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798</v>
      </c>
      <c r="C602" s="115" t="s">
        <v>2198</v>
      </c>
      <c r="D602" s="48" t="s">
        <v>2199</v>
      </c>
      <c r="E602" s="114"/>
      <c r="F602" s="114" t="s">
        <v>1624</v>
      </c>
      <c r="G602" s="114" t="s">
        <v>942</v>
      </c>
      <c r="H602" s="114">
        <f t="shared" ref="H602:H604" si="1020">J602*L602</f>
        <v>0</v>
      </c>
      <c r="I602" s="114" t="s">
        <v>1241</v>
      </c>
      <c r="J602" s="114">
        <v>1</v>
      </c>
      <c r="K602" s="114" t="s">
        <v>1242</v>
      </c>
      <c r="L602" s="297"/>
      <c r="M602" s="114" t="s">
        <v>1376</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798</v>
      </c>
      <c r="C603" s="115" t="s">
        <v>2200</v>
      </c>
      <c r="D603" s="48" t="s">
        <v>2201</v>
      </c>
      <c r="E603" s="114"/>
      <c r="F603" s="114" t="s">
        <v>1624</v>
      </c>
      <c r="G603" s="114" t="s">
        <v>942</v>
      </c>
      <c r="H603" s="114">
        <f t="shared" si="1020"/>
        <v>0</v>
      </c>
      <c r="I603" s="114" t="s">
        <v>1241</v>
      </c>
      <c r="J603" s="114">
        <v>1</v>
      </c>
      <c r="K603" s="114" t="s">
        <v>1242</v>
      </c>
      <c r="L603" s="297"/>
      <c r="M603" s="114" t="s">
        <v>1376</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798</v>
      </c>
      <c r="C604" s="115" t="s">
        <v>2202</v>
      </c>
      <c r="D604" s="48" t="s">
        <v>2203</v>
      </c>
      <c r="E604" s="114"/>
      <c r="F604" s="114" t="s">
        <v>1624</v>
      </c>
      <c r="G604" s="114" t="s">
        <v>942</v>
      </c>
      <c r="H604" s="114">
        <f t="shared" si="1020"/>
        <v>0</v>
      </c>
      <c r="I604" s="114" t="s">
        <v>1241</v>
      </c>
      <c r="J604" s="114">
        <v>1</v>
      </c>
      <c r="K604" s="114" t="s">
        <v>1242</v>
      </c>
      <c r="L604" s="297"/>
      <c r="M604" s="114" t="s">
        <v>1376</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793</v>
      </c>
      <c r="C605" s="112" t="s">
        <v>2204</v>
      </c>
      <c r="D605" s="29" t="s">
        <v>2205</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798</v>
      </c>
      <c r="C606" s="115" t="s">
        <v>2206</v>
      </c>
      <c r="D606" s="48" t="s">
        <v>2207</v>
      </c>
      <c r="E606" s="114"/>
      <c r="F606" s="114" t="s">
        <v>1624</v>
      </c>
      <c r="G606" s="114" t="s">
        <v>942</v>
      </c>
      <c r="H606" s="114">
        <f t="shared" ref="H606:H613" si="1036">J606*L606</f>
        <v>0</v>
      </c>
      <c r="I606" s="114" t="s">
        <v>1241</v>
      </c>
      <c r="J606" s="114">
        <v>1</v>
      </c>
      <c r="K606" s="114" t="s">
        <v>1242</v>
      </c>
      <c r="L606" s="297"/>
      <c r="M606" s="114" t="s">
        <v>1376</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798</v>
      </c>
      <c r="C607" s="115" t="s">
        <v>2208</v>
      </c>
      <c r="D607" s="48" t="s">
        <v>2209</v>
      </c>
      <c r="E607" s="114"/>
      <c r="F607" s="114" t="s">
        <v>1624</v>
      </c>
      <c r="G607" s="114" t="s">
        <v>942</v>
      </c>
      <c r="H607" s="114">
        <f t="shared" si="1036"/>
        <v>0</v>
      </c>
      <c r="I607" s="114" t="s">
        <v>1241</v>
      </c>
      <c r="J607" s="114">
        <v>1</v>
      </c>
      <c r="K607" s="114" t="s">
        <v>1242</v>
      </c>
      <c r="L607" s="297"/>
      <c r="M607" s="114" t="s">
        <v>1376</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798</v>
      </c>
      <c r="C608" s="115" t="s">
        <v>2210</v>
      </c>
      <c r="D608" s="48" t="s">
        <v>2211</v>
      </c>
      <c r="E608" s="114"/>
      <c r="F608" s="114" t="s">
        <v>1624</v>
      </c>
      <c r="G608" s="114" t="s">
        <v>942</v>
      </c>
      <c r="H608" s="114">
        <f t="shared" si="1036"/>
        <v>0</v>
      </c>
      <c r="I608" s="114" t="s">
        <v>1241</v>
      </c>
      <c r="J608" s="114">
        <v>1</v>
      </c>
      <c r="K608" s="114" t="s">
        <v>1242</v>
      </c>
      <c r="L608" s="297"/>
      <c r="M608" s="114" t="s">
        <v>1376</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798</v>
      </c>
      <c r="C609" s="115" t="s">
        <v>2212</v>
      </c>
      <c r="D609" s="48" t="s">
        <v>2213</v>
      </c>
      <c r="E609" s="114"/>
      <c r="F609" s="114" t="s">
        <v>1624</v>
      </c>
      <c r="G609" s="114" t="s">
        <v>942</v>
      </c>
      <c r="H609" s="114">
        <f t="shared" si="1036"/>
        <v>0</v>
      </c>
      <c r="I609" s="114" t="s">
        <v>1241</v>
      </c>
      <c r="J609" s="114">
        <v>1</v>
      </c>
      <c r="K609" s="114" t="s">
        <v>1242</v>
      </c>
      <c r="L609" s="297"/>
      <c r="M609" s="114" t="s">
        <v>1376</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798</v>
      </c>
      <c r="C610" s="115" t="s">
        <v>2214</v>
      </c>
      <c r="D610" s="48" t="s">
        <v>2215</v>
      </c>
      <c r="E610" s="114"/>
      <c r="F610" s="114" t="s">
        <v>1624</v>
      </c>
      <c r="G610" s="114" t="s">
        <v>942</v>
      </c>
      <c r="H610" s="114">
        <f t="shared" si="1036"/>
        <v>0</v>
      </c>
      <c r="I610" s="114" t="s">
        <v>1241</v>
      </c>
      <c r="J610" s="114">
        <v>1</v>
      </c>
      <c r="K610" s="114" t="s">
        <v>1242</v>
      </c>
      <c r="L610" s="297"/>
      <c r="M610" s="114" t="s">
        <v>1376</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798</v>
      </c>
      <c r="C611" s="115" t="s">
        <v>2216</v>
      </c>
      <c r="D611" s="48" t="s">
        <v>2217</v>
      </c>
      <c r="E611" s="114"/>
      <c r="F611" s="114" t="s">
        <v>1624</v>
      </c>
      <c r="G611" s="114" t="s">
        <v>942</v>
      </c>
      <c r="H611" s="114">
        <f t="shared" si="1036"/>
        <v>0</v>
      </c>
      <c r="I611" s="114" t="s">
        <v>1241</v>
      </c>
      <c r="J611" s="114">
        <v>1</v>
      </c>
      <c r="K611" s="114" t="s">
        <v>1242</v>
      </c>
      <c r="L611" s="297"/>
      <c r="M611" s="114" t="s">
        <v>1376</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798</v>
      </c>
      <c r="C612" s="115" t="s">
        <v>2218</v>
      </c>
      <c r="D612" s="48" t="s">
        <v>2219</v>
      </c>
      <c r="E612" s="114"/>
      <c r="F612" s="114" t="s">
        <v>1624</v>
      </c>
      <c r="G612" s="114" t="s">
        <v>942</v>
      </c>
      <c r="H612" s="114">
        <f t="shared" si="1036"/>
        <v>0</v>
      </c>
      <c r="I612" s="114" t="s">
        <v>1241</v>
      </c>
      <c r="J612" s="114">
        <v>1</v>
      </c>
      <c r="K612" s="114" t="s">
        <v>1242</v>
      </c>
      <c r="L612" s="297"/>
      <c r="M612" s="114" t="s">
        <v>1376</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798</v>
      </c>
      <c r="C613" s="115" t="s">
        <v>2220</v>
      </c>
      <c r="D613" s="48" t="s">
        <v>2221</v>
      </c>
      <c r="E613" s="114"/>
      <c r="F613" s="114" t="s">
        <v>1624</v>
      </c>
      <c r="G613" s="114" t="s">
        <v>942</v>
      </c>
      <c r="H613" s="114">
        <f t="shared" si="1036"/>
        <v>0</v>
      </c>
      <c r="I613" s="114" t="s">
        <v>1241</v>
      </c>
      <c r="J613" s="114">
        <v>1</v>
      </c>
      <c r="K613" s="114" t="s">
        <v>1242</v>
      </c>
      <c r="L613" s="297"/>
      <c r="M613" s="114" t="s">
        <v>1376</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793</v>
      </c>
      <c r="C614" s="112" t="s">
        <v>2222</v>
      </c>
      <c r="D614" s="29" t="s">
        <v>2223</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798</v>
      </c>
      <c r="C615" s="115" t="s">
        <v>2224</v>
      </c>
      <c r="D615" s="48" t="s">
        <v>2225</v>
      </c>
      <c r="E615" s="114"/>
      <c r="F615" s="114" t="s">
        <v>1624</v>
      </c>
      <c r="G615" s="114" t="s">
        <v>942</v>
      </c>
      <c r="H615" s="114">
        <f t="shared" ref="H615:H623" si="1052">J615*L615</f>
        <v>0</v>
      </c>
      <c r="I615" s="114" t="s">
        <v>1241</v>
      </c>
      <c r="J615" s="114">
        <v>1</v>
      </c>
      <c r="K615" s="114" t="s">
        <v>1242</v>
      </c>
      <c r="L615" s="297"/>
      <c r="M615" s="114" t="s">
        <v>1376</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798</v>
      </c>
      <c r="C616" s="115" t="s">
        <v>2226</v>
      </c>
      <c r="D616" s="48" t="s">
        <v>2227</v>
      </c>
      <c r="E616" s="114"/>
      <c r="F616" s="114" t="s">
        <v>1624</v>
      </c>
      <c r="G616" s="114" t="s">
        <v>942</v>
      </c>
      <c r="H616" s="114">
        <f t="shared" si="1052"/>
        <v>0</v>
      </c>
      <c r="I616" s="114" t="s">
        <v>1241</v>
      </c>
      <c r="J616" s="114">
        <v>1</v>
      </c>
      <c r="K616" s="114" t="s">
        <v>1242</v>
      </c>
      <c r="L616" s="297"/>
      <c r="M616" s="114" t="s">
        <v>1376</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798</v>
      </c>
      <c r="C617" s="115" t="s">
        <v>2228</v>
      </c>
      <c r="D617" s="48" t="s">
        <v>2229</v>
      </c>
      <c r="E617" s="114"/>
      <c r="F617" s="114" t="s">
        <v>1624</v>
      </c>
      <c r="G617" s="114" t="s">
        <v>942</v>
      </c>
      <c r="H617" s="114">
        <f t="shared" si="1052"/>
        <v>0</v>
      </c>
      <c r="I617" s="114" t="s">
        <v>1241</v>
      </c>
      <c r="J617" s="114">
        <v>1</v>
      </c>
      <c r="K617" s="114" t="s">
        <v>1242</v>
      </c>
      <c r="L617" s="297"/>
      <c r="M617" s="114" t="s">
        <v>1376</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798</v>
      </c>
      <c r="C618" s="115" t="s">
        <v>2230</v>
      </c>
      <c r="D618" s="48" t="s">
        <v>2231</v>
      </c>
      <c r="E618" s="114"/>
      <c r="F618" s="114" t="s">
        <v>1624</v>
      </c>
      <c r="G618" s="114" t="s">
        <v>942</v>
      </c>
      <c r="H618" s="114">
        <f t="shared" si="1052"/>
        <v>0</v>
      </c>
      <c r="I618" s="114" t="s">
        <v>1241</v>
      </c>
      <c r="J618" s="114">
        <v>1</v>
      </c>
      <c r="K618" s="114" t="s">
        <v>1242</v>
      </c>
      <c r="L618" s="297"/>
      <c r="M618" s="114" t="s">
        <v>1376</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798</v>
      </c>
      <c r="C619" s="115" t="s">
        <v>2232</v>
      </c>
      <c r="D619" s="48" t="s">
        <v>2233</v>
      </c>
      <c r="E619" s="114"/>
      <c r="F619" s="114" t="s">
        <v>1624</v>
      </c>
      <c r="G619" s="114" t="s">
        <v>942</v>
      </c>
      <c r="H619" s="114">
        <f t="shared" si="1052"/>
        <v>0</v>
      </c>
      <c r="I619" s="114" t="s">
        <v>1241</v>
      </c>
      <c r="J619" s="114">
        <v>1</v>
      </c>
      <c r="K619" s="114" t="s">
        <v>1242</v>
      </c>
      <c r="L619" s="297"/>
      <c r="M619" s="114" t="s">
        <v>1376</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798</v>
      </c>
      <c r="C620" s="115" t="s">
        <v>2234</v>
      </c>
      <c r="D620" s="48" t="s">
        <v>2235</v>
      </c>
      <c r="E620" s="114"/>
      <c r="F620" s="114" t="s">
        <v>1624</v>
      </c>
      <c r="G620" s="114" t="s">
        <v>942</v>
      </c>
      <c r="H620" s="114">
        <f t="shared" si="1052"/>
        <v>0</v>
      </c>
      <c r="I620" s="114" t="s">
        <v>1241</v>
      </c>
      <c r="J620" s="114">
        <v>1</v>
      </c>
      <c r="K620" s="114" t="s">
        <v>1242</v>
      </c>
      <c r="L620" s="297"/>
      <c r="M620" s="114" t="s">
        <v>1376</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798</v>
      </c>
      <c r="C621" s="115" t="s">
        <v>2236</v>
      </c>
      <c r="D621" s="48" t="s">
        <v>2237</v>
      </c>
      <c r="E621" s="114"/>
      <c r="F621" s="114" t="s">
        <v>1624</v>
      </c>
      <c r="G621" s="114" t="s">
        <v>942</v>
      </c>
      <c r="H621" s="114">
        <f t="shared" si="1052"/>
        <v>0</v>
      </c>
      <c r="I621" s="114" t="s">
        <v>1241</v>
      </c>
      <c r="J621" s="114">
        <v>1</v>
      </c>
      <c r="K621" s="114" t="s">
        <v>1242</v>
      </c>
      <c r="L621" s="297"/>
      <c r="M621" s="114" t="s">
        <v>1376</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798</v>
      </c>
      <c r="C622" s="115" t="s">
        <v>2238</v>
      </c>
      <c r="D622" s="48" t="s">
        <v>2239</v>
      </c>
      <c r="E622" s="114"/>
      <c r="F622" s="114" t="s">
        <v>1624</v>
      </c>
      <c r="G622" s="114" t="s">
        <v>942</v>
      </c>
      <c r="H622" s="114">
        <f t="shared" si="1052"/>
        <v>0</v>
      </c>
      <c r="I622" s="114" t="s">
        <v>1241</v>
      </c>
      <c r="J622" s="114">
        <v>1</v>
      </c>
      <c r="K622" s="114" t="s">
        <v>1242</v>
      </c>
      <c r="L622" s="297"/>
      <c r="M622" s="114" t="s">
        <v>1376</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798</v>
      </c>
      <c r="C623" s="115" t="s">
        <v>2240</v>
      </c>
      <c r="D623" s="48" t="s">
        <v>2241</v>
      </c>
      <c r="E623" s="114"/>
      <c r="F623" s="114" t="s">
        <v>1624</v>
      </c>
      <c r="G623" s="114" t="s">
        <v>942</v>
      </c>
      <c r="H623" s="114">
        <f t="shared" si="1052"/>
        <v>0</v>
      </c>
      <c r="I623" s="114" t="s">
        <v>1241</v>
      </c>
      <c r="J623" s="114">
        <v>1</v>
      </c>
      <c r="K623" s="114" t="s">
        <v>1242</v>
      </c>
      <c r="L623" s="297"/>
      <c r="M623" s="114" t="s">
        <v>1376</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793</v>
      </c>
      <c r="C624" s="112" t="s">
        <v>2242</v>
      </c>
      <c r="D624" s="29" t="s">
        <v>2243</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798</v>
      </c>
      <c r="C625" s="115" t="s">
        <v>2244</v>
      </c>
      <c r="D625" s="48" t="s">
        <v>2245</v>
      </c>
      <c r="E625" s="114"/>
      <c r="F625" s="114" t="s">
        <v>1624</v>
      </c>
      <c r="G625" s="114" t="s">
        <v>942</v>
      </c>
      <c r="H625" s="114">
        <f t="shared" ref="H625:H633" si="1068">J625*L625</f>
        <v>0</v>
      </c>
      <c r="I625" s="114" t="s">
        <v>1241</v>
      </c>
      <c r="J625" s="114">
        <v>1</v>
      </c>
      <c r="K625" s="114" t="s">
        <v>1242</v>
      </c>
      <c r="L625" s="297"/>
      <c r="M625" s="114" t="s">
        <v>1376</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798</v>
      </c>
      <c r="C626" s="115" t="s">
        <v>2246</v>
      </c>
      <c r="D626" s="48" t="s">
        <v>2247</v>
      </c>
      <c r="E626" s="114"/>
      <c r="F626" s="114" t="s">
        <v>1624</v>
      </c>
      <c r="G626" s="114" t="s">
        <v>942</v>
      </c>
      <c r="H626" s="114">
        <f t="shared" si="1068"/>
        <v>0</v>
      </c>
      <c r="I626" s="114" t="s">
        <v>1241</v>
      </c>
      <c r="J626" s="114">
        <v>1</v>
      </c>
      <c r="K626" s="114" t="s">
        <v>1242</v>
      </c>
      <c r="L626" s="297"/>
      <c r="M626" s="114" t="s">
        <v>1376</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793</v>
      </c>
      <c r="C627" s="112" t="s">
        <v>2248</v>
      </c>
      <c r="D627" s="29" t="s">
        <v>2249</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798</v>
      </c>
      <c r="C628" s="115" t="s">
        <v>2250</v>
      </c>
      <c r="D628" s="48" t="s">
        <v>2251</v>
      </c>
      <c r="E628" s="114"/>
      <c r="F628" s="114" t="s">
        <v>1624</v>
      </c>
      <c r="G628" s="114" t="s">
        <v>942</v>
      </c>
      <c r="H628" s="114">
        <f t="shared" si="1068"/>
        <v>0</v>
      </c>
      <c r="I628" s="114" t="s">
        <v>1241</v>
      </c>
      <c r="J628" s="114">
        <v>1</v>
      </c>
      <c r="K628" s="114" t="s">
        <v>1242</v>
      </c>
      <c r="L628" s="297"/>
      <c r="M628" s="114" t="s">
        <v>1376</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798</v>
      </c>
      <c r="C629" s="115" t="s">
        <v>2252</v>
      </c>
      <c r="D629" s="48" t="s">
        <v>2253</v>
      </c>
      <c r="E629" s="114"/>
      <c r="F629" s="114" t="s">
        <v>1624</v>
      </c>
      <c r="G629" s="114" t="s">
        <v>942</v>
      </c>
      <c r="H629" s="114">
        <f t="shared" si="1068"/>
        <v>0</v>
      </c>
      <c r="I629" s="114" t="s">
        <v>1241</v>
      </c>
      <c r="J629" s="114">
        <v>1</v>
      </c>
      <c r="K629" s="114" t="s">
        <v>1242</v>
      </c>
      <c r="L629" s="297"/>
      <c r="M629" s="114" t="s">
        <v>1376</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798</v>
      </c>
      <c r="C630" s="115" t="s">
        <v>2254</v>
      </c>
      <c r="D630" s="48" t="s">
        <v>2255</v>
      </c>
      <c r="E630" s="114"/>
      <c r="F630" s="114" t="s">
        <v>1624</v>
      </c>
      <c r="G630" s="114" t="s">
        <v>942</v>
      </c>
      <c r="H630" s="114">
        <f t="shared" si="1068"/>
        <v>0</v>
      </c>
      <c r="I630" s="114" t="s">
        <v>1241</v>
      </c>
      <c r="J630" s="114">
        <v>1</v>
      </c>
      <c r="K630" s="114" t="s">
        <v>1242</v>
      </c>
      <c r="L630" s="297"/>
      <c r="M630" s="114" t="s">
        <v>1376</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798</v>
      </c>
      <c r="C631" s="115" t="s">
        <v>2256</v>
      </c>
      <c r="D631" s="48" t="s">
        <v>2257</v>
      </c>
      <c r="E631" s="114"/>
      <c r="F631" s="114" t="s">
        <v>1624</v>
      </c>
      <c r="G631" s="114" t="s">
        <v>942</v>
      </c>
      <c r="H631" s="114">
        <f t="shared" si="1068"/>
        <v>0</v>
      </c>
      <c r="I631" s="114" t="s">
        <v>1241</v>
      </c>
      <c r="J631" s="114">
        <v>1</v>
      </c>
      <c r="K631" s="114" t="s">
        <v>1242</v>
      </c>
      <c r="L631" s="297"/>
      <c r="M631" s="114" t="s">
        <v>1376</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798</v>
      </c>
      <c r="C632" s="115" t="s">
        <v>2258</v>
      </c>
      <c r="D632" s="48" t="s">
        <v>2259</v>
      </c>
      <c r="E632" s="114"/>
      <c r="F632" s="114" t="s">
        <v>1624</v>
      </c>
      <c r="G632" s="114" t="s">
        <v>942</v>
      </c>
      <c r="H632" s="114">
        <f t="shared" si="1068"/>
        <v>0</v>
      </c>
      <c r="I632" s="114" t="s">
        <v>1241</v>
      </c>
      <c r="J632" s="114">
        <v>1</v>
      </c>
      <c r="K632" s="114" t="s">
        <v>1242</v>
      </c>
      <c r="L632" s="297"/>
      <c r="M632" s="114" t="s">
        <v>1376</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798</v>
      </c>
      <c r="C633" s="115" t="s">
        <v>2260</v>
      </c>
      <c r="D633" s="48" t="s">
        <v>2261</v>
      </c>
      <c r="E633" s="114"/>
      <c r="F633" s="114" t="s">
        <v>1624</v>
      </c>
      <c r="G633" s="114" t="s">
        <v>942</v>
      </c>
      <c r="H633" s="114">
        <f t="shared" si="1068"/>
        <v>0</v>
      </c>
      <c r="I633" s="114" t="s">
        <v>1241</v>
      </c>
      <c r="J633" s="114">
        <v>1</v>
      </c>
      <c r="K633" s="114" t="s">
        <v>1242</v>
      </c>
      <c r="L633" s="297"/>
      <c r="M633" s="114" t="s">
        <v>1376</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793</v>
      </c>
      <c r="C634" s="112" t="s">
        <v>2262</v>
      </c>
      <c r="D634" s="29" t="s">
        <v>2263</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798</v>
      </c>
      <c r="C635" s="115" t="s">
        <v>2264</v>
      </c>
      <c r="D635" s="48" t="s">
        <v>2265</v>
      </c>
      <c r="E635" s="114"/>
      <c r="F635" s="114" t="s">
        <v>1624</v>
      </c>
      <c r="G635" s="114" t="s">
        <v>942</v>
      </c>
      <c r="H635" s="114">
        <f t="shared" ref="H635:H642" si="1085">J635*L635</f>
        <v>0</v>
      </c>
      <c r="I635" s="114" t="s">
        <v>1241</v>
      </c>
      <c r="J635" s="114">
        <v>1</v>
      </c>
      <c r="K635" s="114" t="s">
        <v>1242</v>
      </c>
      <c r="L635" s="297"/>
      <c r="M635" s="114" t="s">
        <v>1376</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798</v>
      </c>
      <c r="C636" s="115" t="s">
        <v>2266</v>
      </c>
      <c r="D636" s="48" t="s">
        <v>2267</v>
      </c>
      <c r="E636" s="114"/>
      <c r="F636" s="114" t="s">
        <v>1624</v>
      </c>
      <c r="G636" s="114" t="s">
        <v>942</v>
      </c>
      <c r="H636" s="114">
        <f t="shared" si="1085"/>
        <v>0</v>
      </c>
      <c r="I636" s="114" t="s">
        <v>1241</v>
      </c>
      <c r="J636" s="114">
        <v>1</v>
      </c>
      <c r="K636" s="114" t="s">
        <v>1242</v>
      </c>
      <c r="L636" s="297"/>
      <c r="M636" s="114" t="s">
        <v>1376</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798</v>
      </c>
      <c r="C637" s="115" t="s">
        <v>2268</v>
      </c>
      <c r="D637" s="48" t="s">
        <v>2269</v>
      </c>
      <c r="E637" s="114"/>
      <c r="F637" s="114" t="s">
        <v>1624</v>
      </c>
      <c r="G637" s="114" t="s">
        <v>942</v>
      </c>
      <c r="H637" s="114">
        <f t="shared" si="1085"/>
        <v>0</v>
      </c>
      <c r="I637" s="114" t="s">
        <v>1241</v>
      </c>
      <c r="J637" s="114">
        <v>1</v>
      </c>
      <c r="K637" s="114" t="s">
        <v>1242</v>
      </c>
      <c r="L637" s="297"/>
      <c r="M637" s="114" t="s">
        <v>1376</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798</v>
      </c>
      <c r="C638" s="115" t="s">
        <v>2270</v>
      </c>
      <c r="D638" s="48" t="s">
        <v>2271</v>
      </c>
      <c r="E638" s="114"/>
      <c r="F638" s="114" t="s">
        <v>1624</v>
      </c>
      <c r="G638" s="114" t="s">
        <v>942</v>
      </c>
      <c r="H638" s="114">
        <f t="shared" si="1085"/>
        <v>0</v>
      </c>
      <c r="I638" s="114" t="s">
        <v>1241</v>
      </c>
      <c r="J638" s="114">
        <v>1</v>
      </c>
      <c r="K638" s="114" t="s">
        <v>1242</v>
      </c>
      <c r="L638" s="297"/>
      <c r="M638" s="114" t="s">
        <v>1376</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798</v>
      </c>
      <c r="C639" s="115" t="s">
        <v>2272</v>
      </c>
      <c r="D639" s="48" t="s">
        <v>2273</v>
      </c>
      <c r="E639" s="114"/>
      <c r="F639" s="114" t="s">
        <v>1624</v>
      </c>
      <c r="G639" s="114" t="s">
        <v>942</v>
      </c>
      <c r="H639" s="114">
        <f t="shared" si="1085"/>
        <v>0</v>
      </c>
      <c r="I639" s="114" t="s">
        <v>1241</v>
      </c>
      <c r="J639" s="114">
        <v>1</v>
      </c>
      <c r="K639" s="114" t="s">
        <v>1242</v>
      </c>
      <c r="L639" s="297"/>
      <c r="M639" s="114" t="s">
        <v>1376</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798</v>
      </c>
      <c r="C640" s="115" t="s">
        <v>2274</v>
      </c>
      <c r="D640" s="48" t="s">
        <v>2275</v>
      </c>
      <c r="E640" s="114"/>
      <c r="F640" s="114" t="s">
        <v>1624</v>
      </c>
      <c r="G640" s="114" t="s">
        <v>942</v>
      </c>
      <c r="H640" s="114">
        <f t="shared" si="1085"/>
        <v>0</v>
      </c>
      <c r="I640" s="114" t="s">
        <v>1241</v>
      </c>
      <c r="J640" s="114">
        <v>1</v>
      </c>
      <c r="K640" s="114" t="s">
        <v>1242</v>
      </c>
      <c r="L640" s="297"/>
      <c r="M640" s="114" t="s">
        <v>1376</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798</v>
      </c>
      <c r="C641" s="115" t="s">
        <v>2276</v>
      </c>
      <c r="D641" s="48" t="s">
        <v>2277</v>
      </c>
      <c r="E641" s="114"/>
      <c r="F641" s="114" t="s">
        <v>1624</v>
      </c>
      <c r="G641" s="114" t="s">
        <v>942</v>
      </c>
      <c r="H641" s="114">
        <f t="shared" si="1085"/>
        <v>0</v>
      </c>
      <c r="I641" s="114" t="s">
        <v>1241</v>
      </c>
      <c r="J641" s="114">
        <v>1</v>
      </c>
      <c r="K641" s="114" t="s">
        <v>1242</v>
      </c>
      <c r="L641" s="297"/>
      <c r="M641" s="114" t="s">
        <v>1376</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798</v>
      </c>
      <c r="C642" s="115" t="s">
        <v>2278</v>
      </c>
      <c r="D642" s="48" t="s">
        <v>2279</v>
      </c>
      <c r="E642" s="114"/>
      <c r="F642" s="114" t="s">
        <v>1624</v>
      </c>
      <c r="G642" s="114" t="s">
        <v>942</v>
      </c>
      <c r="H642" s="114">
        <f t="shared" si="1085"/>
        <v>0</v>
      </c>
      <c r="I642" s="114" t="s">
        <v>1241</v>
      </c>
      <c r="J642" s="114">
        <v>1</v>
      </c>
      <c r="K642" s="114" t="s">
        <v>1242</v>
      </c>
      <c r="L642" s="297"/>
      <c r="M642" s="114" t="s">
        <v>1376</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793</v>
      </c>
      <c r="C643" s="112" t="s">
        <v>2280</v>
      </c>
      <c r="D643" s="29" t="s">
        <v>2281</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798</v>
      </c>
      <c r="C644" s="115" t="s">
        <v>2282</v>
      </c>
      <c r="D644" s="48" t="s">
        <v>2283</v>
      </c>
      <c r="E644" s="114"/>
      <c r="F644" s="114" t="s">
        <v>1624</v>
      </c>
      <c r="G644" s="114" t="s">
        <v>942</v>
      </c>
      <c r="H644" s="114">
        <f t="shared" ref="H644:H650" si="1101">J644*L644</f>
        <v>0</v>
      </c>
      <c r="I644" s="114" t="s">
        <v>1241</v>
      </c>
      <c r="J644" s="114">
        <v>1</v>
      </c>
      <c r="K644" s="114" t="s">
        <v>1242</v>
      </c>
      <c r="L644" s="297"/>
      <c r="M644" s="114" t="s">
        <v>1376</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798</v>
      </c>
      <c r="C645" s="115" t="s">
        <v>2284</v>
      </c>
      <c r="D645" s="48" t="s">
        <v>2285</v>
      </c>
      <c r="E645" s="114"/>
      <c r="F645" s="114" t="s">
        <v>1624</v>
      </c>
      <c r="G645" s="114" t="s">
        <v>942</v>
      </c>
      <c r="H645" s="114">
        <f t="shared" si="1101"/>
        <v>0</v>
      </c>
      <c r="I645" s="114" t="s">
        <v>1241</v>
      </c>
      <c r="J645" s="114">
        <v>1</v>
      </c>
      <c r="K645" s="114" t="s">
        <v>1242</v>
      </c>
      <c r="L645" s="297"/>
      <c r="M645" s="114" t="s">
        <v>1376</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793</v>
      </c>
      <c r="C646" s="112" t="s">
        <v>2286</v>
      </c>
      <c r="D646" s="29" t="s">
        <v>2287</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798</v>
      </c>
      <c r="C647" s="115" t="s">
        <v>2288</v>
      </c>
      <c r="D647" s="48" t="s">
        <v>2289</v>
      </c>
      <c r="E647" s="114" t="s">
        <v>2290</v>
      </c>
      <c r="F647" s="114" t="s">
        <v>1624</v>
      </c>
      <c r="G647" s="114" t="s">
        <v>942</v>
      </c>
      <c r="H647" s="114">
        <f t="shared" si="1101"/>
        <v>0</v>
      </c>
      <c r="I647" s="114" t="s">
        <v>1241</v>
      </c>
      <c r="J647" s="114">
        <v>1</v>
      </c>
      <c r="K647" s="114" t="s">
        <v>1242</v>
      </c>
      <c r="L647" s="297"/>
      <c r="M647" s="114" t="s">
        <v>1376</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798</v>
      </c>
      <c r="C648" s="115" t="s">
        <v>2291</v>
      </c>
      <c r="D648" s="48" t="s">
        <v>2292</v>
      </c>
      <c r="E648" s="114" t="s">
        <v>2293</v>
      </c>
      <c r="F648" s="114" t="s">
        <v>1624</v>
      </c>
      <c r="G648" s="114" t="s">
        <v>942</v>
      </c>
      <c r="H648" s="114">
        <f t="shared" si="1101"/>
        <v>0</v>
      </c>
      <c r="I648" s="114" t="s">
        <v>1241</v>
      </c>
      <c r="J648" s="114">
        <v>1</v>
      </c>
      <c r="K648" s="114" t="s">
        <v>1242</v>
      </c>
      <c r="L648" s="297"/>
      <c r="M648" s="114" t="s">
        <v>1376</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798</v>
      </c>
      <c r="C649" s="115" t="s">
        <v>2294</v>
      </c>
      <c r="D649" s="48" t="s">
        <v>2295</v>
      </c>
      <c r="E649" s="114" t="s">
        <v>2296</v>
      </c>
      <c r="F649" s="114" t="s">
        <v>1624</v>
      </c>
      <c r="G649" s="114" t="s">
        <v>942</v>
      </c>
      <c r="H649" s="114">
        <f t="shared" si="1101"/>
        <v>0</v>
      </c>
      <c r="I649" s="114" t="s">
        <v>1241</v>
      </c>
      <c r="J649" s="114">
        <v>1</v>
      </c>
      <c r="K649" s="114" t="s">
        <v>1242</v>
      </c>
      <c r="L649" s="297"/>
      <c r="M649" s="114" t="s">
        <v>1376</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798</v>
      </c>
      <c r="C650" s="115" t="s">
        <v>2297</v>
      </c>
      <c r="D650" s="48" t="s">
        <v>2298</v>
      </c>
      <c r="E650" s="114"/>
      <c r="F650" s="114" t="s">
        <v>1624</v>
      </c>
      <c r="G650" s="114" t="s">
        <v>942</v>
      </c>
      <c r="H650" s="114">
        <f t="shared" si="1101"/>
        <v>0</v>
      </c>
      <c r="I650" s="114" t="s">
        <v>1241</v>
      </c>
      <c r="J650" s="114">
        <v>1</v>
      </c>
      <c r="K650" s="114" t="s">
        <v>1242</v>
      </c>
      <c r="L650" s="297"/>
      <c r="M650" s="114" t="s">
        <v>1376</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798</v>
      </c>
      <c r="C651" s="112" t="s">
        <v>2299</v>
      </c>
      <c r="D651" s="29" t="s">
        <v>2300</v>
      </c>
      <c r="G651" s="111" t="s">
        <v>1850</v>
      </c>
      <c r="H651" s="111">
        <f>J651*L651*N651</f>
        <v>0</v>
      </c>
      <c r="I651" s="111" t="s">
        <v>1241</v>
      </c>
      <c r="J651" s="111">
        <v>1</v>
      </c>
      <c r="K651" s="111" t="s">
        <v>1242</v>
      </c>
      <c r="L651" s="297">
        <f>预算主表!P88/12</f>
        <v>0</v>
      </c>
      <c r="M651" s="111" t="s">
        <v>1243</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hidden="1" customHeight="1" outlineLevel="1" collapsed="1" spans="2:66">
      <c r="B652" s="108" t="s">
        <v>793</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798</v>
      </c>
      <c r="C653" s="112" t="s">
        <v>84</v>
      </c>
      <c r="D653" s="29" t="s">
        <v>85</v>
      </c>
      <c r="E653" s="111" t="s">
        <v>2301</v>
      </c>
      <c r="F653" s="111"/>
      <c r="G653" s="111" t="s">
        <v>1850</v>
      </c>
      <c r="H653" s="111">
        <f t="shared" ref="H653:H657" si="1129">J653*L653*N653</f>
        <v>0</v>
      </c>
      <c r="I653" s="111" t="s">
        <v>2302</v>
      </c>
      <c r="J653" s="297">
        <f>预算主表!P100/(12*L653)</f>
        <v>0</v>
      </c>
      <c r="K653" s="111" t="s">
        <v>2303</v>
      </c>
      <c r="L653" s="297">
        <v>1</v>
      </c>
      <c r="M653" s="111" t="s">
        <v>2304</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798</v>
      </c>
      <c r="C654" s="112" t="s">
        <v>88</v>
      </c>
      <c r="D654" s="29" t="s">
        <v>89</v>
      </c>
      <c r="E654" s="111" t="s">
        <v>2305</v>
      </c>
      <c r="F654" s="111"/>
      <c r="G654" s="111" t="s">
        <v>1850</v>
      </c>
      <c r="H654" s="111">
        <f t="shared" si="1129"/>
        <v>0</v>
      </c>
      <c r="I654" s="111" t="s">
        <v>2306</v>
      </c>
      <c r="J654" s="297">
        <f>预算主表!P101/(12*L654)</f>
        <v>0</v>
      </c>
      <c r="K654" s="111" t="s">
        <v>2307</v>
      </c>
      <c r="L654" s="297">
        <v>1</v>
      </c>
      <c r="M654" s="111" t="s">
        <v>2308</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798</v>
      </c>
      <c r="C655" s="112" t="s">
        <v>96</v>
      </c>
      <c r="D655" s="29" t="s">
        <v>97</v>
      </c>
      <c r="E655" s="111" t="s">
        <v>2309</v>
      </c>
      <c r="F655" s="111"/>
      <c r="G655" s="111" t="s">
        <v>1850</v>
      </c>
      <c r="H655" s="111">
        <f t="shared" si="1129"/>
        <v>0</v>
      </c>
      <c r="I655" s="111" t="s">
        <v>2310</v>
      </c>
      <c r="J655" s="297"/>
      <c r="K655" s="111" t="s">
        <v>2303</v>
      </c>
      <c r="L655" s="297"/>
      <c r="M655" s="111" t="s">
        <v>2304</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798</v>
      </c>
      <c r="C656" s="112" t="s">
        <v>92</v>
      </c>
      <c r="D656" s="29" t="s">
        <v>93</v>
      </c>
      <c r="E656" s="111" t="s">
        <v>2311</v>
      </c>
      <c r="F656" s="111" t="s">
        <v>1624</v>
      </c>
      <c r="G656" s="111" t="s">
        <v>1850</v>
      </c>
      <c r="H656" s="111">
        <f>J656*L656</f>
        <v>0</v>
      </c>
      <c r="I656" s="111" t="s">
        <v>2312</v>
      </c>
      <c r="J656" s="297"/>
      <c r="K656" s="111" t="s">
        <v>1242</v>
      </c>
      <c r="L656" s="297"/>
      <c r="M656" s="111" t="s">
        <v>2313</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798</v>
      </c>
      <c r="C657" s="112" t="s">
        <v>100</v>
      </c>
      <c r="D657" s="29" t="s">
        <v>101</v>
      </c>
      <c r="E657" s="111" t="s">
        <v>2314</v>
      </c>
      <c r="F657" s="111"/>
      <c r="G657" s="111" t="s">
        <v>1850</v>
      </c>
      <c r="H657" s="111">
        <f t="shared" si="1129"/>
        <v>0</v>
      </c>
      <c r="I657" s="111" t="s">
        <v>1241</v>
      </c>
      <c r="J657" s="111">
        <v>1</v>
      </c>
      <c r="K657" s="111" t="s">
        <v>1242</v>
      </c>
      <c r="L657" s="297">
        <f>预算主表!P104/12</f>
        <v>0</v>
      </c>
      <c r="M657" s="111" t="s">
        <v>1243</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hidden="1" customHeight="1" outlineLevel="1" collapsed="1" spans="2:66">
      <c r="B658" s="108" t="s">
        <v>793</v>
      </c>
      <c r="C658" s="321">
        <v>1.5</v>
      </c>
      <c r="D658" s="107" t="s">
        <v>216</v>
      </c>
      <c r="G658" s="108"/>
      <c r="H658" s="108">
        <f>SUM(H659:H667)</f>
        <v>3000</v>
      </c>
      <c r="N658" s="302"/>
      <c r="O658" s="285"/>
      <c r="P658" s="285"/>
      <c r="Q658" s="285"/>
      <c r="R658" s="285"/>
      <c r="S658" s="285"/>
      <c r="T658" s="285"/>
      <c r="U658" s="285"/>
      <c r="V658" s="285"/>
      <c r="W658" s="285"/>
      <c r="X658" s="285"/>
      <c r="Y658" s="285"/>
      <c r="Z658" s="285"/>
      <c r="AA658" s="285"/>
      <c r="AB658" s="108">
        <f t="shared" ref="AB658:AF658" si="1131">SUM(AB659:AB667)</f>
        <v>3000</v>
      </c>
      <c r="AC658" s="108">
        <f t="shared" si="1131"/>
        <v>250</v>
      </c>
      <c r="AF658" s="108">
        <f t="shared" si="1131"/>
        <v>250</v>
      </c>
      <c r="AI658" s="108">
        <f>SUM(AI659:AI667)</f>
        <v>250</v>
      </c>
      <c r="AL658" s="108">
        <f>SUM(AL659:AL667)</f>
        <v>250</v>
      </c>
      <c r="AO658" s="108">
        <f>SUM(AO659:AO667)</f>
        <v>250</v>
      </c>
      <c r="AR658" s="108">
        <f>SUM(AR659:AR667)</f>
        <v>250</v>
      </c>
      <c r="AU658" s="108">
        <f>SUM(AU659:AU667)</f>
        <v>250</v>
      </c>
      <c r="AX658" s="108">
        <f>SUM(AX659:AX667)</f>
        <v>250</v>
      </c>
      <c r="BA658" s="108">
        <f>SUM(BA659:BA667)</f>
        <v>250</v>
      </c>
      <c r="BD658" s="108">
        <f>SUM(BD659:BD667)</f>
        <v>250</v>
      </c>
      <c r="BG658" s="108">
        <f>SUM(BG659:BG667)</f>
        <v>250</v>
      </c>
      <c r="BJ658" s="108">
        <f>SUM(BJ659:BJ667)</f>
        <v>250</v>
      </c>
      <c r="BL658" s="302"/>
      <c r="BM658" s="310"/>
      <c r="BN658" s="285"/>
    </row>
    <row r="659" s="29" customFormat="1" ht="33.95" hidden="1" customHeight="1" outlineLevel="2" spans="2:66">
      <c r="B659" s="111" t="s">
        <v>798</v>
      </c>
      <c r="C659" s="112" t="s">
        <v>135</v>
      </c>
      <c r="D659" s="29" t="s">
        <v>136</v>
      </c>
      <c r="E659" s="111" t="s">
        <v>2315</v>
      </c>
      <c r="F659" s="111"/>
      <c r="G659" s="111" t="s">
        <v>942</v>
      </c>
      <c r="H659" s="111">
        <f>J659*L659*N659</f>
        <v>0</v>
      </c>
      <c r="I659" s="111" t="s">
        <v>1241</v>
      </c>
      <c r="J659" s="297"/>
      <c r="K659" s="111" t="s">
        <v>1395</v>
      </c>
      <c r="L659" s="111">
        <v>100</v>
      </c>
      <c r="M659" s="111" t="s">
        <v>1416</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798</v>
      </c>
      <c r="C660" s="112" t="s">
        <v>137</v>
      </c>
      <c r="D660" s="29" t="s">
        <v>138</v>
      </c>
      <c r="E660" s="111" t="s">
        <v>2316</v>
      </c>
      <c r="F660" s="111"/>
      <c r="G660" s="111" t="s">
        <v>1850</v>
      </c>
      <c r="H660" s="111">
        <f t="shared" ref="H660:H667" si="1132">J660*L660*N660</f>
        <v>0</v>
      </c>
      <c r="I660" s="111" t="s">
        <v>1241</v>
      </c>
      <c r="J660" s="111">
        <v>1</v>
      </c>
      <c r="K660" s="111" t="s">
        <v>1242</v>
      </c>
      <c r="L660" s="297">
        <f>预算主表!P116/12</f>
        <v>0</v>
      </c>
      <c r="M660" s="111" t="s">
        <v>1243</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9" customFormat="1" ht="33.95" hidden="1" customHeight="1" outlineLevel="2" spans="2:66">
      <c r="B661" s="111" t="s">
        <v>798</v>
      </c>
      <c r="C661" s="112" t="s">
        <v>141</v>
      </c>
      <c r="D661" s="29" t="s">
        <v>142</v>
      </c>
      <c r="E661" s="111" t="s">
        <v>2317</v>
      </c>
      <c r="F661" s="111"/>
      <c r="G661" s="111" t="s">
        <v>1850</v>
      </c>
      <c r="H661" s="111">
        <f t="shared" si="1132"/>
        <v>0</v>
      </c>
      <c r="I661" s="111" t="s">
        <v>1241</v>
      </c>
      <c r="J661" s="111">
        <v>1</v>
      </c>
      <c r="K661" s="111" t="s">
        <v>1242</v>
      </c>
      <c r="L661" s="297">
        <f>预算主表!P117/12</f>
        <v>0</v>
      </c>
      <c r="M661" s="111" t="s">
        <v>1243</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798</v>
      </c>
      <c r="C662" s="112" t="s">
        <v>102</v>
      </c>
      <c r="D662" s="29" t="s">
        <v>103</v>
      </c>
      <c r="E662" s="111" t="s">
        <v>2318</v>
      </c>
      <c r="F662" s="111"/>
      <c r="G662" s="111" t="s">
        <v>1850</v>
      </c>
      <c r="H662" s="111">
        <f t="shared" si="1132"/>
        <v>0</v>
      </c>
      <c r="I662" s="111" t="s">
        <v>1241</v>
      </c>
      <c r="J662" s="111">
        <v>1</v>
      </c>
      <c r="K662" s="111" t="s">
        <v>1242</v>
      </c>
      <c r="L662" s="297"/>
      <c r="M662" s="111" t="s">
        <v>1243</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798</v>
      </c>
      <c r="C663" s="112" t="s">
        <v>143</v>
      </c>
      <c r="D663" s="29" t="s">
        <v>144</v>
      </c>
      <c r="E663" s="111"/>
      <c r="F663" s="111"/>
      <c r="G663" s="111" t="s">
        <v>1850</v>
      </c>
      <c r="H663" s="111">
        <f t="shared" si="1132"/>
        <v>0</v>
      </c>
      <c r="I663" s="111" t="s">
        <v>1241</v>
      </c>
      <c r="J663" s="111">
        <v>1</v>
      </c>
      <c r="K663" s="111" t="s">
        <v>1242</v>
      </c>
      <c r="L663" s="297"/>
      <c r="M663" s="111" t="s">
        <v>1243</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798</v>
      </c>
      <c r="C664" s="112" t="s">
        <v>147</v>
      </c>
      <c r="D664" s="29" t="s">
        <v>148</v>
      </c>
      <c r="E664" s="111" t="s">
        <v>2319</v>
      </c>
      <c r="F664" s="111"/>
      <c r="G664" s="111" t="s">
        <v>1850</v>
      </c>
      <c r="H664" s="111">
        <f t="shared" si="1132"/>
        <v>0</v>
      </c>
      <c r="I664" s="111" t="s">
        <v>1241</v>
      </c>
      <c r="J664" s="111">
        <v>1</v>
      </c>
      <c r="K664" s="111" t="s">
        <v>1242</v>
      </c>
      <c r="L664" s="297">
        <f>预算主表!P119/12</f>
        <v>0</v>
      </c>
      <c r="M664" s="111" t="s">
        <v>1243</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798</v>
      </c>
      <c r="C665" s="112" t="s">
        <v>153</v>
      </c>
      <c r="D665" s="29" t="s">
        <v>154</v>
      </c>
      <c r="E665" s="111" t="s">
        <v>2320</v>
      </c>
      <c r="F665" s="111"/>
      <c r="G665" s="111" t="s">
        <v>1850</v>
      </c>
      <c r="H665" s="111">
        <f t="shared" si="1132"/>
        <v>0</v>
      </c>
      <c r="I665" s="111" t="s">
        <v>1241</v>
      </c>
      <c r="J665" s="111">
        <v>1</v>
      </c>
      <c r="K665" s="111" t="s">
        <v>1242</v>
      </c>
      <c r="L665" s="297">
        <f>预算主表!P125/12</f>
        <v>0</v>
      </c>
      <c r="M665" s="111" t="s">
        <v>1243</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hidden="1" customHeight="1" outlineLevel="2" spans="2:66">
      <c r="B666" s="111" t="s">
        <v>798</v>
      </c>
      <c r="C666" s="112" t="s">
        <v>157</v>
      </c>
      <c r="D666" s="29" t="s">
        <v>158</v>
      </c>
      <c r="E666" s="111" t="s">
        <v>2321</v>
      </c>
      <c r="F666" s="111"/>
      <c r="G666" s="111" t="s">
        <v>1850</v>
      </c>
      <c r="H666" s="111">
        <f t="shared" si="1132"/>
        <v>3000</v>
      </c>
      <c r="I666" s="111" t="s">
        <v>1241</v>
      </c>
      <c r="J666" s="111">
        <v>1</v>
      </c>
      <c r="K666" s="111" t="s">
        <v>1242</v>
      </c>
      <c r="L666" s="297">
        <f>预算主表!P127/12</f>
        <v>250</v>
      </c>
      <c r="M666" s="111" t="s">
        <v>1243</v>
      </c>
      <c r="N666" s="303">
        <v>12</v>
      </c>
      <c r="O666" s="286"/>
      <c r="P666" s="286"/>
      <c r="Q666" s="286"/>
      <c r="R666" s="286"/>
      <c r="S666" s="286"/>
      <c r="T666" s="286"/>
      <c r="U666" s="286"/>
      <c r="V666" s="286"/>
      <c r="W666" s="286"/>
      <c r="X666" s="286"/>
      <c r="Y666" s="286"/>
      <c r="Z666" s="286"/>
      <c r="AA666" s="286"/>
      <c r="AB666" s="324">
        <f t="shared" si="1133"/>
        <v>3000</v>
      </c>
      <c r="AC666" s="324">
        <f t="shared" si="1134"/>
        <v>250</v>
      </c>
      <c r="AD666" s="324"/>
      <c r="AE666" s="324"/>
      <c r="AF666" s="324">
        <f t="shared" si="1135"/>
        <v>250</v>
      </c>
      <c r="AG666" s="324"/>
      <c r="AH666" s="324"/>
      <c r="AI666" s="324">
        <f t="shared" si="1136"/>
        <v>250</v>
      </c>
      <c r="AJ666" s="324"/>
      <c r="AK666" s="324"/>
      <c r="AL666" s="324">
        <f t="shared" si="1137"/>
        <v>250</v>
      </c>
      <c r="AM666" s="324"/>
      <c r="AN666" s="324"/>
      <c r="AO666" s="324">
        <f t="shared" si="1138"/>
        <v>250</v>
      </c>
      <c r="AP666" s="324"/>
      <c r="AQ666" s="324"/>
      <c r="AR666" s="324">
        <f t="shared" si="1139"/>
        <v>250</v>
      </c>
      <c r="AS666" s="324"/>
      <c r="AT666" s="324"/>
      <c r="AU666" s="324">
        <f t="shared" si="1140"/>
        <v>250</v>
      </c>
      <c r="AV666" s="324"/>
      <c r="AW666" s="324"/>
      <c r="AX666" s="324">
        <f t="shared" si="1141"/>
        <v>250</v>
      </c>
      <c r="AY666" s="324"/>
      <c r="AZ666" s="324"/>
      <c r="BA666" s="324">
        <f t="shared" si="1142"/>
        <v>250</v>
      </c>
      <c r="BB666" s="324"/>
      <c r="BC666" s="324"/>
      <c r="BD666" s="324">
        <f t="shared" si="1143"/>
        <v>250</v>
      </c>
      <c r="BE666" s="324"/>
      <c r="BF666" s="324"/>
      <c r="BG666" s="324">
        <f t="shared" si="1144"/>
        <v>250</v>
      </c>
      <c r="BH666" s="324"/>
      <c r="BI666" s="324"/>
      <c r="BJ666" s="324">
        <f t="shared" si="1145"/>
        <v>250</v>
      </c>
      <c r="BK666" s="324"/>
      <c r="BL666" s="325"/>
      <c r="BM666" s="310"/>
      <c r="BN666" s="311"/>
    </row>
    <row r="667" s="29" customFormat="1" ht="33.95" hidden="1" customHeight="1" outlineLevel="2" spans="2:66">
      <c r="B667" s="111" t="s">
        <v>798</v>
      </c>
      <c r="C667" s="112" t="s">
        <v>78</v>
      </c>
      <c r="D667" s="29" t="s">
        <v>79</v>
      </c>
      <c r="E667" s="111" t="s">
        <v>2322</v>
      </c>
      <c r="F667" s="111"/>
      <c r="G667" s="111" t="s">
        <v>1850</v>
      </c>
      <c r="H667" s="111">
        <f t="shared" si="1132"/>
        <v>0</v>
      </c>
      <c r="I667" s="111" t="s">
        <v>1241</v>
      </c>
      <c r="J667" s="111">
        <v>1</v>
      </c>
      <c r="K667" s="111" t="s">
        <v>1242</v>
      </c>
      <c r="L667" s="297">
        <f>预算主表!P98/12</f>
        <v>0</v>
      </c>
      <c r="M667" s="111" t="s">
        <v>1243</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hidden="1" customHeight="1" outlineLevel="1" collapsed="1" spans="2:66">
      <c r="B668" s="108" t="s">
        <v>793</v>
      </c>
      <c r="C668" s="109">
        <v>1.6</v>
      </c>
      <c r="D668" s="107" t="s">
        <v>217</v>
      </c>
      <c r="F668" s="107" t="s">
        <v>2323</v>
      </c>
      <c r="G668" s="108"/>
      <c r="H668" s="108">
        <f>H669+H691+H692+H693+H694</f>
        <v>23584.9056603774</v>
      </c>
      <c r="N668" s="302"/>
      <c r="O668" s="285"/>
      <c r="P668" s="285"/>
      <c r="Q668" s="285"/>
      <c r="R668" s="285"/>
      <c r="S668" s="285"/>
      <c r="T668" s="285"/>
      <c r="U668" s="285"/>
      <c r="V668" s="285"/>
      <c r="W668" s="285"/>
      <c r="X668" s="285"/>
      <c r="Y668" s="285"/>
      <c r="Z668" s="285"/>
      <c r="AA668" s="285"/>
      <c r="AB668" s="108">
        <f t="shared" ref="AB668:AF668" si="1146">AB669+AB691+AB692+AB693+AB694</f>
        <v>23584.9056603774</v>
      </c>
      <c r="AC668" s="108">
        <f t="shared" si="1146"/>
        <v>23584.9056603774</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9" customFormat="1" ht="33.95" hidden="1" customHeight="1" outlineLevel="2" collapsed="1" spans="2:66">
      <c r="B669" s="111" t="s">
        <v>793</v>
      </c>
      <c r="C669" s="112" t="s">
        <v>2324</v>
      </c>
      <c r="D669" s="29" t="s">
        <v>2325</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8" customFormat="1" ht="33.95" hidden="1" customHeight="1" outlineLevel="3" spans="2:66">
      <c r="B670" s="114" t="s">
        <v>798</v>
      </c>
      <c r="C670" s="115" t="s">
        <v>2326</v>
      </c>
      <c r="D670" s="48" t="s">
        <v>2327</v>
      </c>
      <c r="F670" s="114" t="s">
        <v>1624</v>
      </c>
      <c r="G670" s="114" t="s">
        <v>942</v>
      </c>
      <c r="H670" s="114">
        <f t="shared" ref="H670:H681" si="1148">J670*L670</f>
        <v>0</v>
      </c>
      <c r="I670" s="114" t="s">
        <v>1241</v>
      </c>
      <c r="J670" s="297"/>
      <c r="K670" s="114" t="s">
        <v>1395</v>
      </c>
      <c r="L670" s="114">
        <v>1700</v>
      </c>
      <c r="M670" s="114" t="s">
        <v>1674</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798</v>
      </c>
      <c r="C671" s="115" t="s">
        <v>2328</v>
      </c>
      <c r="D671" s="48" t="s">
        <v>2329</v>
      </c>
      <c r="F671" s="114" t="s">
        <v>1624</v>
      </c>
      <c r="G671" s="114" t="s">
        <v>942</v>
      </c>
      <c r="H671" s="114">
        <f t="shared" si="1148"/>
        <v>0</v>
      </c>
      <c r="I671" s="114" t="s">
        <v>1241</v>
      </c>
      <c r="J671" s="297"/>
      <c r="K671" s="114" t="s">
        <v>1395</v>
      </c>
      <c r="L671" s="114">
        <v>510</v>
      </c>
      <c r="M671" s="114" t="s">
        <v>1674</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798</v>
      </c>
      <c r="C672" s="115" t="s">
        <v>2330</v>
      </c>
      <c r="D672" s="48" t="s">
        <v>2331</v>
      </c>
      <c r="F672" s="114" t="s">
        <v>1624</v>
      </c>
      <c r="G672" s="114" t="s">
        <v>942</v>
      </c>
      <c r="H672" s="114">
        <f t="shared" si="1148"/>
        <v>0</v>
      </c>
      <c r="I672" s="114" t="s">
        <v>1241</v>
      </c>
      <c r="J672" s="297"/>
      <c r="K672" s="114" t="s">
        <v>1395</v>
      </c>
      <c r="L672" s="114">
        <v>200</v>
      </c>
      <c r="M672" s="114" t="s">
        <v>1674</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798</v>
      </c>
      <c r="C673" s="115" t="s">
        <v>2332</v>
      </c>
      <c r="D673" s="48" t="s">
        <v>2333</v>
      </c>
      <c r="E673" s="114" t="s">
        <v>2334</v>
      </c>
      <c r="F673" s="114" t="s">
        <v>1624</v>
      </c>
      <c r="G673" s="114" t="s">
        <v>942</v>
      </c>
      <c r="H673" s="114">
        <f t="shared" si="1148"/>
        <v>0</v>
      </c>
      <c r="I673" s="114" t="s">
        <v>1241</v>
      </c>
      <c r="J673" s="297"/>
      <c r="K673" s="114" t="s">
        <v>1395</v>
      </c>
      <c r="L673" s="114">
        <v>450</v>
      </c>
      <c r="M673" s="114" t="s">
        <v>1674</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798</v>
      </c>
      <c r="C674" s="115" t="s">
        <v>2335</v>
      </c>
      <c r="D674" s="48" t="s">
        <v>2336</v>
      </c>
      <c r="E674" s="114" t="s">
        <v>2337</v>
      </c>
      <c r="F674" s="114" t="s">
        <v>1624</v>
      </c>
      <c r="G674" s="114" t="s">
        <v>942</v>
      </c>
      <c r="H674" s="114">
        <f t="shared" si="1148"/>
        <v>0</v>
      </c>
      <c r="I674" s="114" t="s">
        <v>1241</v>
      </c>
      <c r="J674" s="297"/>
      <c r="K674" s="114" t="s">
        <v>1395</v>
      </c>
      <c r="L674" s="114">
        <v>460</v>
      </c>
      <c r="M674" s="114" t="s">
        <v>1674</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798</v>
      </c>
      <c r="C675" s="115" t="s">
        <v>2338</v>
      </c>
      <c r="D675" s="48" t="s">
        <v>2339</v>
      </c>
      <c r="E675" s="114" t="s">
        <v>2340</v>
      </c>
      <c r="F675" s="114" t="s">
        <v>1624</v>
      </c>
      <c r="G675" s="114" t="s">
        <v>942</v>
      </c>
      <c r="H675" s="114">
        <f t="shared" si="1148"/>
        <v>0</v>
      </c>
      <c r="I675" s="114" t="s">
        <v>1241</v>
      </c>
      <c r="J675" s="297"/>
      <c r="K675" s="114" t="s">
        <v>1395</v>
      </c>
      <c r="L675" s="114">
        <v>1300</v>
      </c>
      <c r="M675" s="114" t="s">
        <v>1674</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798</v>
      </c>
      <c r="C676" s="115" t="s">
        <v>2341</v>
      </c>
      <c r="D676" s="48" t="s">
        <v>2342</v>
      </c>
      <c r="E676" s="114" t="s">
        <v>2343</v>
      </c>
      <c r="F676" s="114" t="s">
        <v>1624</v>
      </c>
      <c r="G676" s="114" t="s">
        <v>942</v>
      </c>
      <c r="H676" s="114">
        <f t="shared" si="1148"/>
        <v>0</v>
      </c>
      <c r="I676" s="114" t="s">
        <v>1241</v>
      </c>
      <c r="J676" s="297"/>
      <c r="K676" s="114" t="s">
        <v>1395</v>
      </c>
      <c r="L676" s="114">
        <v>1100</v>
      </c>
      <c r="M676" s="114" t="s">
        <v>1674</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798</v>
      </c>
      <c r="C677" s="115" t="s">
        <v>2344</v>
      </c>
      <c r="D677" s="48" t="s">
        <v>2345</v>
      </c>
      <c r="E677" s="114" t="s">
        <v>2346</v>
      </c>
      <c r="F677" s="114" t="s">
        <v>1624</v>
      </c>
      <c r="G677" s="114" t="s">
        <v>942</v>
      </c>
      <c r="H677" s="114">
        <f t="shared" si="1148"/>
        <v>0</v>
      </c>
      <c r="I677" s="114" t="s">
        <v>1241</v>
      </c>
      <c r="J677" s="297"/>
      <c r="K677" s="114" t="s">
        <v>1395</v>
      </c>
      <c r="L677" s="114">
        <v>240</v>
      </c>
      <c r="M677" s="114" t="s">
        <v>1674</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798</v>
      </c>
      <c r="C678" s="115" t="s">
        <v>2347</v>
      </c>
      <c r="D678" s="48" t="s">
        <v>2348</v>
      </c>
      <c r="E678" s="114" t="s">
        <v>2349</v>
      </c>
      <c r="F678" s="114" t="s">
        <v>1624</v>
      </c>
      <c r="G678" s="114" t="s">
        <v>942</v>
      </c>
      <c r="H678" s="114">
        <f t="shared" si="1148"/>
        <v>0</v>
      </c>
      <c r="I678" s="114" t="s">
        <v>1241</v>
      </c>
      <c r="J678" s="297"/>
      <c r="K678" s="114" t="s">
        <v>1395</v>
      </c>
      <c r="L678" s="114">
        <v>1200</v>
      </c>
      <c r="M678" s="114" t="s">
        <v>1674</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798</v>
      </c>
      <c r="C679" s="115" t="s">
        <v>2350</v>
      </c>
      <c r="D679" s="48" t="s">
        <v>2351</v>
      </c>
      <c r="E679" s="114" t="s">
        <v>2352</v>
      </c>
      <c r="F679" s="114" t="s">
        <v>1624</v>
      </c>
      <c r="G679" s="114" t="s">
        <v>942</v>
      </c>
      <c r="H679" s="114">
        <f t="shared" si="1148"/>
        <v>0</v>
      </c>
      <c r="I679" s="114" t="s">
        <v>1241</v>
      </c>
      <c r="J679" s="297"/>
      <c r="K679" s="114" t="s">
        <v>1395</v>
      </c>
      <c r="L679" s="114">
        <v>225</v>
      </c>
      <c r="M679" s="114" t="s">
        <v>1674</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798</v>
      </c>
      <c r="C680" s="115" t="s">
        <v>2353</v>
      </c>
      <c r="D680" s="48" t="s">
        <v>2354</v>
      </c>
      <c r="E680" s="114" t="s">
        <v>2355</v>
      </c>
      <c r="F680" s="114" t="s">
        <v>1624</v>
      </c>
      <c r="G680" s="114" t="s">
        <v>942</v>
      </c>
      <c r="H680" s="114">
        <f t="shared" si="1148"/>
        <v>0</v>
      </c>
      <c r="I680" s="114" t="s">
        <v>1241</v>
      </c>
      <c r="J680" s="297"/>
      <c r="K680" s="114" t="s">
        <v>1395</v>
      </c>
      <c r="L680" s="114">
        <v>4000</v>
      </c>
      <c r="M680" s="114" t="s">
        <v>1674</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798</v>
      </c>
      <c r="C681" s="115" t="s">
        <v>2356</v>
      </c>
      <c r="D681" s="48" t="s">
        <v>2357</v>
      </c>
      <c r="E681" s="114" t="s">
        <v>2358</v>
      </c>
      <c r="F681" s="114" t="s">
        <v>1624</v>
      </c>
      <c r="G681" s="114" t="s">
        <v>942</v>
      </c>
      <c r="H681" s="114">
        <f t="shared" si="1148"/>
        <v>0</v>
      </c>
      <c r="I681" s="114" t="s">
        <v>1241</v>
      </c>
      <c r="J681" s="297"/>
      <c r="K681" s="114" t="s">
        <v>1632</v>
      </c>
      <c r="L681" s="114">
        <v>4100</v>
      </c>
      <c r="M681" s="114" t="s">
        <v>1633</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798</v>
      </c>
      <c r="C682" s="115" t="s">
        <v>2359</v>
      </c>
      <c r="D682" s="48" t="s">
        <v>2360</v>
      </c>
      <c r="E682" s="114" t="s">
        <v>2361</v>
      </c>
      <c r="F682" s="114" t="s">
        <v>1624</v>
      </c>
      <c r="G682" s="114" t="s">
        <v>942</v>
      </c>
      <c r="H682" s="114">
        <f t="shared" ref="H682:H690" si="1163">J682*L682</f>
        <v>0</v>
      </c>
      <c r="I682" s="114" t="s">
        <v>1241</v>
      </c>
      <c r="J682" s="297"/>
      <c r="K682" s="114" t="s">
        <v>1395</v>
      </c>
      <c r="L682" s="114">
        <v>1500</v>
      </c>
      <c r="M682" s="114" t="s">
        <v>1674</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798</v>
      </c>
      <c r="C683" s="115" t="s">
        <v>2362</v>
      </c>
      <c r="D683" s="48" t="s">
        <v>2363</v>
      </c>
      <c r="E683" s="114"/>
      <c r="F683" s="114" t="s">
        <v>1624</v>
      </c>
      <c r="G683" s="114" t="s">
        <v>942</v>
      </c>
      <c r="H683" s="114">
        <f t="shared" si="1163"/>
        <v>0</v>
      </c>
      <c r="I683" s="114" t="s">
        <v>1241</v>
      </c>
      <c r="J683" s="297"/>
      <c r="K683" s="114" t="s">
        <v>1395</v>
      </c>
      <c r="L683" s="114">
        <v>5000</v>
      </c>
      <c r="M683" s="114" t="s">
        <v>1674</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798</v>
      </c>
      <c r="C684" s="115" t="s">
        <v>2364</v>
      </c>
      <c r="D684" s="48" t="s">
        <v>2365</v>
      </c>
      <c r="E684" s="114"/>
      <c r="F684" s="114" t="s">
        <v>1624</v>
      </c>
      <c r="G684" s="114" t="s">
        <v>942</v>
      </c>
      <c r="H684" s="114">
        <f t="shared" si="1163"/>
        <v>0</v>
      </c>
      <c r="I684" s="114" t="s">
        <v>1241</v>
      </c>
      <c r="J684" s="297"/>
      <c r="K684" s="114" t="s">
        <v>1395</v>
      </c>
      <c r="L684" s="114">
        <v>8500</v>
      </c>
      <c r="M684" s="114" t="s">
        <v>1674</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798</v>
      </c>
      <c r="C685" s="115" t="s">
        <v>2366</v>
      </c>
      <c r="D685" s="48" t="s">
        <v>2367</v>
      </c>
      <c r="E685" s="114"/>
      <c r="F685" s="114" t="s">
        <v>1624</v>
      </c>
      <c r="G685" s="114" t="s">
        <v>942</v>
      </c>
      <c r="H685" s="114">
        <f t="shared" si="1163"/>
        <v>0</v>
      </c>
      <c r="I685" s="114" t="s">
        <v>1241</v>
      </c>
      <c r="J685" s="297"/>
      <c r="K685" s="114" t="s">
        <v>1395</v>
      </c>
      <c r="L685" s="114">
        <v>2700</v>
      </c>
      <c r="M685" s="114" t="s">
        <v>1674</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798</v>
      </c>
      <c r="C686" s="115" t="s">
        <v>2368</v>
      </c>
      <c r="D686" s="48" t="s">
        <v>2369</v>
      </c>
      <c r="E686" s="114" t="s">
        <v>2370</v>
      </c>
      <c r="F686" s="114" t="s">
        <v>1624</v>
      </c>
      <c r="G686" s="114" t="s">
        <v>942</v>
      </c>
      <c r="H686" s="114">
        <f t="shared" si="1163"/>
        <v>0</v>
      </c>
      <c r="I686" s="114" t="s">
        <v>1241</v>
      </c>
      <c r="J686" s="297"/>
      <c r="K686" s="114" t="s">
        <v>1395</v>
      </c>
      <c r="L686" s="114">
        <v>400</v>
      </c>
      <c r="M686" s="114" t="s">
        <v>1674</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798</v>
      </c>
      <c r="C687" s="115" t="s">
        <v>2371</v>
      </c>
      <c r="D687" s="48" t="s">
        <v>2333</v>
      </c>
      <c r="E687" s="114" t="s">
        <v>2334</v>
      </c>
      <c r="F687" s="114" t="s">
        <v>1624</v>
      </c>
      <c r="G687" s="114" t="s">
        <v>942</v>
      </c>
      <c r="H687" s="114">
        <f t="shared" si="1163"/>
        <v>0</v>
      </c>
      <c r="I687" s="114" t="s">
        <v>1241</v>
      </c>
      <c r="J687" s="297"/>
      <c r="K687" s="114" t="s">
        <v>1395</v>
      </c>
      <c r="L687" s="114">
        <v>450</v>
      </c>
      <c r="M687" s="114" t="s">
        <v>1674</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798</v>
      </c>
      <c r="C688" s="115" t="s">
        <v>2372</v>
      </c>
      <c r="D688" s="48" t="s">
        <v>2336</v>
      </c>
      <c r="E688" s="114" t="s">
        <v>2337</v>
      </c>
      <c r="F688" s="114" t="s">
        <v>1624</v>
      </c>
      <c r="G688" s="114" t="s">
        <v>942</v>
      </c>
      <c r="H688" s="114">
        <f t="shared" si="1163"/>
        <v>0</v>
      </c>
      <c r="I688" s="114" t="s">
        <v>1241</v>
      </c>
      <c r="J688" s="297"/>
      <c r="K688" s="114" t="s">
        <v>1395</v>
      </c>
      <c r="L688" s="114">
        <v>460</v>
      </c>
      <c r="M688" s="114" t="s">
        <v>1674</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798</v>
      </c>
      <c r="C689" s="115" t="s">
        <v>2373</v>
      </c>
      <c r="D689" s="48" t="s">
        <v>2374</v>
      </c>
      <c r="E689" s="114" t="s">
        <v>2375</v>
      </c>
      <c r="F689" s="114" t="s">
        <v>1624</v>
      </c>
      <c r="G689" s="114" t="s">
        <v>942</v>
      </c>
      <c r="H689" s="114">
        <f t="shared" si="1163"/>
        <v>0</v>
      </c>
      <c r="I689" s="114" t="s">
        <v>1241</v>
      </c>
      <c r="J689" s="297"/>
      <c r="K689" s="114" t="s">
        <v>1395</v>
      </c>
      <c r="L689" s="114">
        <v>500</v>
      </c>
      <c r="M689" s="114" t="s">
        <v>1674</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798</v>
      </c>
      <c r="C690" s="115" t="s">
        <v>2376</v>
      </c>
      <c r="D690" s="48" t="s">
        <v>2377</v>
      </c>
      <c r="E690" s="114"/>
      <c r="F690" s="114"/>
      <c r="G690" s="114" t="s">
        <v>942</v>
      </c>
      <c r="H690" s="114">
        <f t="shared" si="1163"/>
        <v>0</v>
      </c>
      <c r="I690" s="114" t="s">
        <v>1241</v>
      </c>
      <c r="J690" s="297">
        <v>12</v>
      </c>
      <c r="K690" s="114" t="s">
        <v>1242</v>
      </c>
      <c r="L690" s="297">
        <f>预算主表!P123/12</f>
        <v>0</v>
      </c>
      <c r="M690" s="114" t="s">
        <v>1243</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9" customFormat="1" ht="33.95" hidden="1" customHeight="1" outlineLevel="2" collapsed="1" spans="2:66">
      <c r="B691" s="111" t="s">
        <v>798</v>
      </c>
      <c r="C691" s="112" t="s">
        <v>2378</v>
      </c>
      <c r="D691" s="29" t="s">
        <v>2379</v>
      </c>
      <c r="E691" s="111" t="s">
        <v>2380</v>
      </c>
      <c r="F691" s="111" t="s">
        <v>1624</v>
      </c>
      <c r="G691" s="111" t="s">
        <v>942</v>
      </c>
      <c r="H691" s="111">
        <f t="shared" ref="H691:H694" si="1178">J691*L691</f>
        <v>0</v>
      </c>
      <c r="I691" s="111" t="s">
        <v>1241</v>
      </c>
      <c r="J691" s="111">
        <v>1</v>
      </c>
      <c r="K691" s="111" t="s">
        <v>1242</v>
      </c>
      <c r="L691" s="297">
        <f>预算主表!P132</f>
        <v>0</v>
      </c>
      <c r="M691" s="111" t="s">
        <v>1376</v>
      </c>
      <c r="N691" s="111">
        <f t="shared" ref="N691:N694" si="1179">COUNTA(O691:Z691)</f>
        <v>1</v>
      </c>
      <c r="O691" s="316" t="s">
        <v>1291</v>
      </c>
      <c r="P691" s="316"/>
      <c r="Q691" s="316"/>
      <c r="R691" s="316"/>
      <c r="S691" s="316"/>
      <c r="T691" s="316"/>
      <c r="U691" s="316"/>
      <c r="V691" s="316"/>
      <c r="W691" s="316"/>
      <c r="X691" s="316"/>
      <c r="Y691" s="316"/>
      <c r="Z691" s="316"/>
      <c r="AA691" s="111"/>
      <c r="AB691" s="111">
        <f t="shared" si="1165"/>
        <v>0</v>
      </c>
      <c r="AC691" s="111">
        <f t="shared" ref="AC691:AC694" si="1180">IF(O691="√",$J691*$L691/$N691,0)</f>
        <v>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798</v>
      </c>
      <c r="C692" s="112" t="s">
        <v>2381</v>
      </c>
      <c r="D692" s="29" t="s">
        <v>2382</v>
      </c>
      <c r="E692" s="111" t="s">
        <v>2383</v>
      </c>
      <c r="F692" s="111" t="s">
        <v>1624</v>
      </c>
      <c r="G692" s="111" t="s">
        <v>942</v>
      </c>
      <c r="H692" s="111">
        <f t="shared" si="1178"/>
        <v>0</v>
      </c>
      <c r="I692" s="111" t="s">
        <v>1241</v>
      </c>
      <c r="J692" s="111">
        <v>1</v>
      </c>
      <c r="K692" s="111" t="s">
        <v>1242</v>
      </c>
      <c r="L692" s="297"/>
      <c r="M692" s="111" t="s">
        <v>1376</v>
      </c>
      <c r="N692" s="111">
        <f t="shared" si="1179"/>
        <v>1</v>
      </c>
      <c r="O692" s="297" t="s">
        <v>1291</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798</v>
      </c>
      <c r="C693" s="112" t="s">
        <v>2384</v>
      </c>
      <c r="D693" s="29" t="s">
        <v>2385</v>
      </c>
      <c r="F693" s="111" t="s">
        <v>1624</v>
      </c>
      <c r="G693" s="111" t="s">
        <v>942</v>
      </c>
      <c r="H693" s="111">
        <f t="shared" si="1178"/>
        <v>23584.9056603774</v>
      </c>
      <c r="I693" s="111" t="s">
        <v>1241</v>
      </c>
      <c r="J693" s="111">
        <v>1</v>
      </c>
      <c r="K693" s="111" t="s">
        <v>1242</v>
      </c>
      <c r="L693" s="297">
        <f>预算主表!P93</f>
        <v>23584.9056603774</v>
      </c>
      <c r="M693" s="111" t="s">
        <v>1376</v>
      </c>
      <c r="N693" s="111">
        <f t="shared" si="1179"/>
        <v>1</v>
      </c>
      <c r="O693" s="297" t="s">
        <v>1291</v>
      </c>
      <c r="P693" s="297"/>
      <c r="Q693" s="297"/>
      <c r="R693" s="297"/>
      <c r="S693" s="297"/>
      <c r="T693" s="297"/>
      <c r="U693" s="297"/>
      <c r="V693" s="297"/>
      <c r="W693" s="297"/>
      <c r="X693" s="297"/>
      <c r="Y693" s="297"/>
      <c r="Z693" s="297"/>
      <c r="AA693" s="111"/>
      <c r="AB693" s="111">
        <f t="shared" si="1165"/>
        <v>23584.9056603774</v>
      </c>
      <c r="AC693" s="111">
        <f t="shared" si="1180"/>
        <v>23584.9056603774</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798</v>
      </c>
      <c r="C694" s="112" t="s">
        <v>2386</v>
      </c>
      <c r="D694" s="29" t="s">
        <v>2387</v>
      </c>
      <c r="F694" s="111" t="s">
        <v>1624</v>
      </c>
      <c r="G694" s="111" t="s">
        <v>942</v>
      </c>
      <c r="H694" s="111">
        <f t="shared" si="1178"/>
        <v>0</v>
      </c>
      <c r="I694" s="111" t="s">
        <v>1241</v>
      </c>
      <c r="J694" s="111">
        <v>1</v>
      </c>
      <c r="K694" s="111" t="s">
        <v>1242</v>
      </c>
      <c r="L694" s="297">
        <f>预算主表!P95</f>
        <v>0</v>
      </c>
      <c r="M694" s="111" t="s">
        <v>1376</v>
      </c>
      <c r="N694" s="111">
        <f t="shared" si="1179"/>
        <v>1</v>
      </c>
      <c r="O694" s="297" t="s">
        <v>1291</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5,000.00"/>
        <filter val="31,200.00"/>
        <filter val="31,550.00"/>
        <filter val="29,942.85"/>
        <filter val="4,500.00"/>
        <filter val="85,919.30"/>
        <filter val="40,376.81"/>
        <filter val="23,584.91"/>
        <filter val="616,921.64"/>
        <filter val="126,289.68"/>
        <filter val="13,980.58"/>
        <filter val="54,101.89"/>
        <filter val="3,000.00"/>
        <filter val="310,233.96"/>
        <filter val="15,962.26"/>
        <filter val="350.00"/>
        <filter val="576,544.83"/>
        <filter val="679,556.54"/>
        <filter val="5,433.96"/>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2388</v>
      </c>
      <c r="D2" s="250"/>
      <c r="E2" s="250"/>
      <c r="F2" s="250"/>
      <c r="G2" s="250"/>
      <c r="H2" s="250"/>
      <c r="I2" s="250"/>
      <c r="J2" s="250"/>
      <c r="K2" s="250"/>
      <c r="L2" s="250"/>
      <c r="M2" s="250"/>
      <c r="N2" s="250"/>
      <c r="O2" s="250"/>
      <c r="P2" s="250"/>
      <c r="Q2" s="250"/>
      <c r="R2" s="250"/>
      <c r="S2" s="250"/>
    </row>
    <row r="3" ht="27" customHeight="1" spans="3:19">
      <c r="C3" s="81" t="s">
        <v>2389</v>
      </c>
      <c r="D3" s="251" t="s">
        <v>2390</v>
      </c>
      <c r="F3" s="252" t="s">
        <v>2391</v>
      </c>
      <c r="G3" s="253"/>
      <c r="H3" s="253"/>
      <c r="I3" s="253"/>
      <c r="J3" s="253"/>
      <c r="K3" s="253"/>
      <c r="L3" s="253"/>
      <c r="M3" s="253"/>
      <c r="N3" s="253"/>
      <c r="O3" s="253"/>
      <c r="P3" s="253"/>
      <c r="Q3" s="253"/>
      <c r="R3" s="253"/>
      <c r="S3" s="258"/>
    </row>
    <row r="4" ht="27" customHeight="1" spans="3:19">
      <c r="C4" s="81" t="s">
        <v>2392</v>
      </c>
      <c r="D4" s="251" t="s">
        <v>2393</v>
      </c>
      <c r="F4" s="81" t="s">
        <v>2394</v>
      </c>
      <c r="G4" s="254" t="s">
        <v>2395</v>
      </c>
      <c r="H4" s="81" t="s">
        <v>1241</v>
      </c>
      <c r="I4" s="81" t="s">
        <v>1241</v>
      </c>
      <c r="J4" s="81" t="s">
        <v>1241</v>
      </c>
      <c r="K4" s="81" t="s">
        <v>1241</v>
      </c>
      <c r="L4" s="81" t="s">
        <v>1241</v>
      </c>
      <c r="M4" s="81" t="s">
        <v>1241</v>
      </c>
      <c r="N4" s="81" t="s">
        <v>1241</v>
      </c>
      <c r="O4" s="81" t="s">
        <v>1241</v>
      </c>
      <c r="P4" s="81" t="s">
        <v>1241</v>
      </c>
      <c r="Q4" s="81" t="s">
        <v>1241</v>
      </c>
      <c r="R4" s="81" t="s">
        <v>1241</v>
      </c>
      <c r="S4" s="81" t="s">
        <v>1241</v>
      </c>
    </row>
    <row r="5" ht="27" customHeight="1" spans="3:19">
      <c r="C5" s="81" t="s">
        <v>2396</v>
      </c>
      <c r="D5" s="251" t="s">
        <v>2397</v>
      </c>
      <c r="F5" s="81"/>
      <c r="G5" s="255"/>
      <c r="H5" s="81" t="s">
        <v>765</v>
      </c>
      <c r="I5" s="81" t="s">
        <v>766</v>
      </c>
      <c r="J5" s="81" t="s">
        <v>767</v>
      </c>
      <c r="K5" s="81" t="s">
        <v>768</v>
      </c>
      <c r="L5" s="81" t="s">
        <v>769</v>
      </c>
      <c r="M5" s="81" t="s">
        <v>770</v>
      </c>
      <c r="N5" s="81" t="s">
        <v>771</v>
      </c>
      <c r="O5" s="81" t="s">
        <v>772</v>
      </c>
      <c r="P5" s="81" t="s">
        <v>773</v>
      </c>
      <c r="Q5" s="81" t="s">
        <v>774</v>
      </c>
      <c r="R5" s="81" t="s">
        <v>775</v>
      </c>
      <c r="S5" s="81" t="s">
        <v>776</v>
      </c>
    </row>
    <row r="6" ht="27" customHeight="1" spans="3:19">
      <c r="C6" s="81" t="s">
        <v>2398</v>
      </c>
      <c r="D6" s="251"/>
      <c r="F6" s="81" t="s">
        <v>2399</v>
      </c>
      <c r="G6" s="81" t="s">
        <v>1303</v>
      </c>
      <c r="H6" s="256"/>
      <c r="I6" s="256"/>
      <c r="J6" s="256"/>
      <c r="K6" s="256"/>
      <c r="L6" s="256"/>
      <c r="M6" s="256"/>
      <c r="N6" s="256"/>
      <c r="O6" s="256"/>
      <c r="P6" s="256"/>
      <c r="Q6" s="256"/>
      <c r="R6" s="256"/>
      <c r="S6" s="256"/>
    </row>
    <row r="7" ht="27" customHeight="1" spans="3:19">
      <c r="C7" s="81" t="s">
        <v>2400</v>
      </c>
      <c r="D7" s="251" t="s">
        <v>2401</v>
      </c>
      <c r="F7" s="81" t="s">
        <v>2402</v>
      </c>
      <c r="G7" s="81" t="s">
        <v>1395</v>
      </c>
      <c r="H7" s="256"/>
      <c r="I7" s="256"/>
      <c r="J7" s="256"/>
      <c r="K7" s="256"/>
      <c r="L7" s="256"/>
      <c r="M7" s="256"/>
      <c r="N7" s="256"/>
      <c r="O7" s="256"/>
      <c r="P7" s="256"/>
      <c r="Q7" s="256"/>
      <c r="R7" s="256"/>
      <c r="S7" s="256"/>
    </row>
    <row r="8" ht="27" customHeight="1" spans="3:19">
      <c r="C8" s="81" t="s">
        <v>170</v>
      </c>
      <c r="D8" s="251" t="s">
        <v>2403</v>
      </c>
      <c r="F8" s="81" t="s">
        <v>2404</v>
      </c>
      <c r="G8" s="81" t="s">
        <v>1032</v>
      </c>
      <c r="H8" s="256">
        <v>17604</v>
      </c>
      <c r="I8" s="256">
        <v>17604</v>
      </c>
      <c r="J8" s="256">
        <v>17604</v>
      </c>
      <c r="K8" s="256">
        <v>17604</v>
      </c>
      <c r="L8" s="256">
        <v>17604</v>
      </c>
      <c r="M8" s="256">
        <v>17604</v>
      </c>
      <c r="N8" s="256">
        <v>17604</v>
      </c>
      <c r="O8" s="256">
        <v>17604</v>
      </c>
      <c r="P8" s="256">
        <v>17604</v>
      </c>
      <c r="Q8" s="256">
        <v>17604</v>
      </c>
      <c r="R8" s="256">
        <v>17604</v>
      </c>
      <c r="S8" s="256">
        <v>17604</v>
      </c>
    </row>
    <row r="9" ht="27" customHeight="1" spans="3:19">
      <c r="C9" s="81" t="s">
        <v>2405</v>
      </c>
      <c r="D9" s="251" t="s">
        <v>2406</v>
      </c>
      <c r="F9" s="81" t="s">
        <v>1031</v>
      </c>
      <c r="G9" s="81" t="s">
        <v>1032</v>
      </c>
      <c r="H9" s="256">
        <v>17604</v>
      </c>
      <c r="I9" s="256">
        <v>17604</v>
      </c>
      <c r="J9" s="256">
        <v>17604</v>
      </c>
      <c r="K9" s="256">
        <v>17604</v>
      </c>
      <c r="L9" s="256">
        <v>17604</v>
      </c>
      <c r="M9" s="256">
        <v>17604</v>
      </c>
      <c r="N9" s="256">
        <v>17604</v>
      </c>
      <c r="O9" s="256">
        <v>17604</v>
      </c>
      <c r="P9" s="256">
        <v>17604</v>
      </c>
      <c r="Q9" s="256">
        <v>17604</v>
      </c>
      <c r="R9" s="256">
        <v>17604</v>
      </c>
      <c r="S9" s="256">
        <v>17604</v>
      </c>
    </row>
    <row r="10" ht="27" customHeight="1" spans="3:19">
      <c r="C10" s="81" t="s">
        <v>2407</v>
      </c>
      <c r="D10" s="251" t="s">
        <v>2408</v>
      </c>
      <c r="F10" s="81" t="s">
        <v>2409</v>
      </c>
      <c r="G10" s="81" t="s">
        <v>1032</v>
      </c>
      <c r="H10" s="256">
        <v>17604</v>
      </c>
      <c r="I10" s="256">
        <v>17604</v>
      </c>
      <c r="J10" s="256">
        <v>17604</v>
      </c>
      <c r="K10" s="256">
        <v>17604</v>
      </c>
      <c r="L10" s="256">
        <v>17604</v>
      </c>
      <c r="M10" s="256">
        <v>17604</v>
      </c>
      <c r="N10" s="256">
        <v>17604</v>
      </c>
      <c r="O10" s="256">
        <v>17604</v>
      </c>
      <c r="P10" s="256">
        <v>17604</v>
      </c>
      <c r="Q10" s="256">
        <v>17604</v>
      </c>
      <c r="R10" s="256">
        <v>17604</v>
      </c>
      <c r="S10" s="256">
        <v>17604</v>
      </c>
    </row>
    <row r="11" ht="27" customHeight="1" spans="3:19">
      <c r="C11" s="81" t="s">
        <v>2410</v>
      </c>
      <c r="D11" s="251" t="s">
        <v>2411</v>
      </c>
      <c r="F11" s="81" t="s">
        <v>1095</v>
      </c>
      <c r="G11" s="81" t="s">
        <v>1032</v>
      </c>
      <c r="H11" s="256"/>
      <c r="I11" s="256"/>
      <c r="J11" s="256"/>
      <c r="K11" s="256"/>
      <c r="L11" s="256"/>
      <c r="M11" s="256"/>
      <c r="N11" s="256"/>
      <c r="O11" s="256"/>
      <c r="P11" s="256"/>
      <c r="Q11" s="256"/>
      <c r="R11" s="256"/>
      <c r="S11" s="256"/>
    </row>
    <row r="12" ht="27" customHeight="1" spans="3:19">
      <c r="C12" s="81" t="s">
        <v>2412</v>
      </c>
      <c r="D12" s="251"/>
      <c r="F12" s="81" t="s">
        <v>1176</v>
      </c>
      <c r="G12" s="81" t="s">
        <v>1032</v>
      </c>
      <c r="H12" s="256">
        <v>17604</v>
      </c>
      <c r="I12" s="256">
        <v>17604</v>
      </c>
      <c r="J12" s="256">
        <v>17604</v>
      </c>
      <c r="K12" s="256">
        <v>17604</v>
      </c>
      <c r="L12" s="256">
        <v>17604</v>
      </c>
      <c r="M12" s="256">
        <v>17604</v>
      </c>
      <c r="N12" s="256">
        <v>17604</v>
      </c>
      <c r="O12" s="256">
        <v>17604</v>
      </c>
      <c r="P12" s="256">
        <v>17604</v>
      </c>
      <c r="Q12" s="256">
        <v>17604</v>
      </c>
      <c r="R12" s="256">
        <v>17604</v>
      </c>
      <c r="S12" s="256">
        <v>17604</v>
      </c>
    </row>
    <row r="13" ht="27" customHeight="1" spans="3:19">
      <c r="C13" s="81" t="s">
        <v>2413</v>
      </c>
      <c r="D13" s="251"/>
      <c r="F13" s="81" t="s">
        <v>2312</v>
      </c>
      <c r="G13" s="81" t="s">
        <v>1032</v>
      </c>
      <c r="H13" s="256">
        <v>17604</v>
      </c>
      <c r="I13" s="256">
        <v>17604</v>
      </c>
      <c r="J13" s="256">
        <v>17604</v>
      </c>
      <c r="K13" s="256">
        <v>17604</v>
      </c>
      <c r="L13" s="256">
        <v>17604</v>
      </c>
      <c r="M13" s="256">
        <v>17604</v>
      </c>
      <c r="N13" s="256">
        <v>17604</v>
      </c>
      <c r="O13" s="256">
        <v>17604</v>
      </c>
      <c r="P13" s="256">
        <v>17604</v>
      </c>
      <c r="Q13" s="256">
        <v>17604</v>
      </c>
      <c r="R13" s="256">
        <v>17604</v>
      </c>
      <c r="S13" s="256">
        <v>17604</v>
      </c>
    </row>
    <row r="14" ht="27" customHeight="1" spans="3:4">
      <c r="C14" s="81" t="s">
        <v>2414</v>
      </c>
      <c r="D14" s="251" t="s">
        <v>2415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2416</v>
      </c>
      <c r="D17" s="250"/>
      <c r="E17" s="250"/>
      <c r="F17" s="250"/>
      <c r="G17" s="250"/>
      <c r="H17" s="250"/>
      <c r="I17" s="250"/>
      <c r="J17" s="250"/>
      <c r="K17" s="250"/>
      <c r="L17" s="250"/>
      <c r="M17" s="250"/>
      <c r="N17" s="250"/>
      <c r="O17" s="250"/>
      <c r="P17" s="250"/>
      <c r="Q17" s="250"/>
      <c r="R17" s="250"/>
      <c r="S17" s="250"/>
    </row>
    <row r="18" ht="27" customHeight="1" spans="3:19">
      <c r="C18" s="81" t="s">
        <v>2417</v>
      </c>
      <c r="D18" s="257" t="s">
        <v>2418</v>
      </c>
      <c r="F18" s="252" t="s">
        <v>2419</v>
      </c>
      <c r="G18" s="253"/>
      <c r="H18" s="253"/>
      <c r="I18" s="253"/>
      <c r="J18" s="253"/>
      <c r="K18" s="253"/>
      <c r="L18" s="253"/>
      <c r="M18" s="253"/>
      <c r="N18" s="253"/>
      <c r="O18" s="253"/>
      <c r="P18" s="253"/>
      <c r="Q18" s="253"/>
      <c r="R18" s="253"/>
      <c r="S18" s="258"/>
    </row>
    <row r="19" ht="27" customHeight="1" spans="3:19">
      <c r="C19" s="81" t="s">
        <v>2420</v>
      </c>
      <c r="D19" s="257" t="s">
        <v>2421</v>
      </c>
      <c r="F19" s="81" t="s">
        <v>2394</v>
      </c>
      <c r="G19" s="254" t="s">
        <v>2395</v>
      </c>
      <c r="H19" s="81" t="s">
        <v>1241</v>
      </c>
      <c r="I19" s="81" t="s">
        <v>1241</v>
      </c>
      <c r="J19" s="81" t="s">
        <v>1241</v>
      </c>
      <c r="K19" s="81" t="s">
        <v>1241</v>
      </c>
      <c r="L19" s="81" t="s">
        <v>1241</v>
      </c>
      <c r="M19" s="81" t="s">
        <v>1241</v>
      </c>
      <c r="N19" s="81" t="s">
        <v>1241</v>
      </c>
      <c r="O19" s="81" t="s">
        <v>1241</v>
      </c>
      <c r="P19" s="81" t="s">
        <v>1241</v>
      </c>
      <c r="Q19" s="81" t="s">
        <v>1241</v>
      </c>
      <c r="R19" s="81" t="s">
        <v>1241</v>
      </c>
      <c r="S19" s="81" t="s">
        <v>1241</v>
      </c>
    </row>
    <row r="20" ht="27" customHeight="1" spans="3:19">
      <c r="C20" s="81" t="s">
        <v>2422</v>
      </c>
      <c r="D20" s="257" t="s">
        <v>2423</v>
      </c>
      <c r="F20" s="81"/>
      <c r="G20" s="255"/>
      <c r="H20" s="81" t="s">
        <v>765</v>
      </c>
      <c r="I20" s="81" t="s">
        <v>766</v>
      </c>
      <c r="J20" s="81" t="s">
        <v>767</v>
      </c>
      <c r="K20" s="81" t="s">
        <v>768</v>
      </c>
      <c r="L20" s="81" t="s">
        <v>769</v>
      </c>
      <c r="M20" s="81" t="s">
        <v>770</v>
      </c>
      <c r="N20" s="81" t="s">
        <v>771</v>
      </c>
      <c r="O20" s="81" t="s">
        <v>772</v>
      </c>
      <c r="P20" s="81" t="s">
        <v>773</v>
      </c>
      <c r="Q20" s="81" t="s">
        <v>774</v>
      </c>
      <c r="R20" s="81" t="s">
        <v>775</v>
      </c>
      <c r="S20" s="81" t="s">
        <v>776</v>
      </c>
    </row>
    <row r="21" ht="27" customHeight="1" spans="3:19">
      <c r="C21" s="81" t="s">
        <v>2424</v>
      </c>
      <c r="D21" s="90" t="str">
        <f>VLOOKUP(D4,'附表1-数据库'!B46:C383,2,FALSE)</f>
        <v>一类城市</v>
      </c>
      <c r="F21" s="80" t="s">
        <v>1147</v>
      </c>
      <c r="G21" s="80" t="s">
        <v>1149</v>
      </c>
      <c r="H21" s="251">
        <v>1.33185349611543</v>
      </c>
      <c r="I21" s="251">
        <v>1.33185349611543</v>
      </c>
      <c r="J21" s="251">
        <v>1.33185349611543</v>
      </c>
      <c r="K21" s="251">
        <v>1.33185349611543</v>
      </c>
      <c r="L21" s="251">
        <v>1.33185349611543</v>
      </c>
      <c r="M21" s="251">
        <v>1.33185349611543</v>
      </c>
      <c r="N21" s="251">
        <v>1.33185349611543</v>
      </c>
      <c r="O21" s="251">
        <v>1.33185349611543</v>
      </c>
      <c r="P21" s="251">
        <v>1.33185349611543</v>
      </c>
      <c r="Q21" s="251">
        <v>1.33185349611543</v>
      </c>
      <c r="R21" s="251">
        <v>1.33185349611543</v>
      </c>
      <c r="S21" s="251">
        <v>1.33185349611543</v>
      </c>
    </row>
    <row r="22" ht="27" customHeight="1" spans="3:19">
      <c r="C22" s="247"/>
      <c r="F22" s="80" t="s">
        <v>1152</v>
      </c>
      <c r="G22" s="80" t="s">
        <v>1149</v>
      </c>
      <c r="H22" s="251"/>
      <c r="I22" s="251"/>
      <c r="J22" s="251"/>
      <c r="K22" s="251"/>
      <c r="L22" s="251"/>
      <c r="M22" s="251"/>
      <c r="N22" s="251"/>
      <c r="O22" s="251"/>
      <c r="P22" s="251"/>
      <c r="Q22" s="251"/>
      <c r="R22" s="251"/>
      <c r="S22" s="251"/>
    </row>
    <row r="23" ht="27" customHeight="1" spans="6:19">
      <c r="F23" s="80" t="s">
        <v>1154</v>
      </c>
      <c r="G23" s="80" t="s">
        <v>1149</v>
      </c>
      <c r="H23" s="251"/>
      <c r="I23" s="251"/>
      <c r="J23" s="251"/>
      <c r="K23" s="251"/>
      <c r="L23" s="251"/>
      <c r="M23" s="251"/>
      <c r="N23" s="251"/>
      <c r="O23" s="251"/>
      <c r="P23" s="251"/>
      <c r="Q23" s="251"/>
      <c r="R23" s="251"/>
      <c r="S23" s="251"/>
    </row>
    <row r="24" ht="27" customHeight="1" spans="6:19">
      <c r="F24" s="80" t="s">
        <v>1156</v>
      </c>
      <c r="G24" s="80" t="s">
        <v>1149</v>
      </c>
      <c r="H24" s="251"/>
      <c r="I24" s="251"/>
      <c r="J24" s="251"/>
      <c r="K24" s="251"/>
      <c r="L24" s="251"/>
      <c r="M24" s="251"/>
      <c r="N24" s="251"/>
      <c r="O24" s="251"/>
      <c r="P24" s="251"/>
      <c r="Q24" s="251"/>
      <c r="R24" s="251"/>
      <c r="S24" s="251"/>
    </row>
    <row r="25" ht="27" customHeight="1" spans="6:19">
      <c r="F25" s="80" t="s">
        <v>1158</v>
      </c>
      <c r="G25" s="80" t="s">
        <v>1149</v>
      </c>
      <c r="H25" s="251"/>
      <c r="I25" s="251"/>
      <c r="J25" s="251"/>
      <c r="K25" s="251"/>
      <c r="L25" s="251"/>
      <c r="M25" s="251"/>
      <c r="N25" s="251"/>
      <c r="O25" s="251"/>
      <c r="P25" s="251"/>
      <c r="Q25" s="251"/>
      <c r="R25" s="251"/>
      <c r="S25" s="251"/>
    </row>
    <row r="26" ht="27" customHeight="1" spans="6:19">
      <c r="F26" s="80" t="s">
        <v>1160</v>
      </c>
      <c r="G26" s="80" t="s">
        <v>1149</v>
      </c>
      <c r="H26" s="251"/>
      <c r="I26" s="251"/>
      <c r="J26" s="251"/>
      <c r="K26" s="251"/>
      <c r="L26" s="251"/>
      <c r="M26" s="251"/>
      <c r="N26" s="251"/>
      <c r="O26" s="251"/>
      <c r="P26" s="251"/>
      <c r="Q26" s="251"/>
      <c r="R26" s="251"/>
      <c r="S26" s="251"/>
    </row>
    <row r="27" ht="27" customHeight="1" spans="6:19">
      <c r="F27" s="80" t="s">
        <v>1162</v>
      </c>
      <c r="G27" s="80" t="s">
        <v>1149</v>
      </c>
      <c r="H27" s="251"/>
      <c r="I27" s="251"/>
      <c r="J27" s="251"/>
      <c r="K27" s="251"/>
      <c r="L27" s="251"/>
      <c r="M27" s="251"/>
      <c r="N27" s="251"/>
      <c r="O27" s="251"/>
      <c r="P27" s="251"/>
      <c r="Q27" s="251"/>
      <c r="R27" s="251"/>
      <c r="S27" s="251"/>
    </row>
    <row r="28" ht="27" customHeight="1" spans="6:19">
      <c r="F28" s="80" t="s">
        <v>1164</v>
      </c>
      <c r="G28" s="80" t="s">
        <v>1149</v>
      </c>
      <c r="H28" s="251"/>
      <c r="I28" s="251"/>
      <c r="J28" s="251"/>
      <c r="K28" s="251"/>
      <c r="L28" s="251"/>
      <c r="M28" s="251"/>
      <c r="N28" s="251"/>
      <c r="O28" s="251"/>
      <c r="P28" s="251"/>
      <c r="Q28" s="251"/>
      <c r="R28" s="251"/>
      <c r="S28" s="251"/>
    </row>
    <row r="29" ht="27" customHeight="1" spans="6:19">
      <c r="F29" s="80" t="s">
        <v>1166</v>
      </c>
      <c r="G29" s="80" t="s">
        <v>1149</v>
      </c>
      <c r="H29" s="251"/>
      <c r="I29" s="251"/>
      <c r="J29" s="251"/>
      <c r="K29" s="251"/>
      <c r="L29" s="251"/>
      <c r="M29" s="251"/>
      <c r="N29" s="251"/>
      <c r="O29" s="251"/>
      <c r="P29" s="251"/>
      <c r="Q29" s="251"/>
      <c r="R29" s="251"/>
      <c r="S29" s="251"/>
    </row>
    <row r="30" ht="27" customHeight="1" spans="6:19">
      <c r="F30" s="80" t="s">
        <v>1168</v>
      </c>
      <c r="G30" s="80" t="s">
        <v>1149</v>
      </c>
      <c r="H30" s="251"/>
      <c r="I30" s="251"/>
      <c r="J30" s="251"/>
      <c r="K30" s="251"/>
      <c r="L30" s="251"/>
      <c r="M30" s="251"/>
      <c r="N30" s="251"/>
      <c r="O30" s="251"/>
      <c r="P30" s="251"/>
      <c r="Q30" s="251"/>
      <c r="R30" s="251"/>
      <c r="S30" s="251"/>
    </row>
    <row r="31" ht="27" customHeight="1" spans="6:19">
      <c r="F31" s="80" t="s">
        <v>1170</v>
      </c>
      <c r="G31" s="80" t="s">
        <v>1149</v>
      </c>
      <c r="H31" s="251"/>
      <c r="I31" s="251"/>
      <c r="J31" s="251"/>
      <c r="K31" s="251"/>
      <c r="L31" s="251"/>
      <c r="M31" s="251"/>
      <c r="N31" s="251"/>
      <c r="O31" s="251"/>
      <c r="P31" s="251"/>
      <c r="Q31" s="251"/>
      <c r="R31" s="251"/>
      <c r="S31" s="251"/>
    </row>
    <row r="32" ht="27" customHeight="1" spans="6:19">
      <c r="F32" s="80" t="s">
        <v>1172</v>
      </c>
      <c r="G32" s="80" t="s">
        <v>1149</v>
      </c>
      <c r="H32" s="251"/>
      <c r="I32" s="251"/>
      <c r="J32" s="251"/>
      <c r="K32" s="251"/>
      <c r="L32" s="251"/>
      <c r="M32" s="251"/>
      <c r="N32" s="251"/>
      <c r="O32" s="251"/>
      <c r="P32" s="251"/>
      <c r="Q32" s="251"/>
      <c r="R32" s="251"/>
      <c r="S32" s="251"/>
    </row>
    <row r="33" ht="27" customHeight="1" spans="6:19">
      <c r="F33" s="80" t="s">
        <v>1174</v>
      </c>
      <c r="G33" s="80" t="s">
        <v>1149</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64" activePane="bottomRight" state="frozen"/>
      <selection/>
      <selection pane="topRight"/>
      <selection pane="bottomLeft"/>
      <selection pane="bottomRight" activeCell="I201" sqref="I201"/>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2395</v>
      </c>
      <c r="F1" s="221" t="s">
        <v>765</v>
      </c>
      <c r="G1" s="221" t="s">
        <v>766</v>
      </c>
      <c r="H1" s="221" t="s">
        <v>767</v>
      </c>
      <c r="I1" s="221" t="s">
        <v>768</v>
      </c>
      <c r="J1" s="221" t="s">
        <v>769</v>
      </c>
      <c r="K1" s="221" t="s">
        <v>770</v>
      </c>
      <c r="L1" s="221" t="s">
        <v>771</v>
      </c>
      <c r="M1" s="221" t="s">
        <v>772</v>
      </c>
      <c r="N1" s="221" t="s">
        <v>773</v>
      </c>
      <c r="O1" s="221" t="s">
        <v>774</v>
      </c>
      <c r="P1" s="221" t="s">
        <v>775</v>
      </c>
      <c r="Q1" s="221" t="s">
        <v>776</v>
      </c>
    </row>
    <row r="2" spans="1:17">
      <c r="A2" s="216">
        <v>1</v>
      </c>
      <c r="B2" s="222" t="s">
        <v>2428</v>
      </c>
      <c r="C2" s="222" t="s">
        <v>744</v>
      </c>
      <c r="D2" s="223">
        <f t="shared" ref="D2:D65" si="0">IFERROR(SUM(F2:Q2)/COUNTIF(F2:Q2,"&lt;&gt;0"),0)</f>
        <v>14</v>
      </c>
      <c r="E2" s="223" t="s">
        <v>804</v>
      </c>
      <c r="F2" s="224">
        <f t="shared" ref="F2:Q2" si="1">F3+F4+F5</f>
        <v>69</v>
      </c>
      <c r="G2" s="224">
        <f t="shared" si="1"/>
        <v>9</v>
      </c>
      <c r="H2" s="224">
        <f t="shared" si="1"/>
        <v>9</v>
      </c>
      <c r="I2" s="224">
        <f t="shared" si="1"/>
        <v>9</v>
      </c>
      <c r="J2" s="224">
        <f t="shared" si="1"/>
        <v>9</v>
      </c>
      <c r="K2" s="224">
        <f t="shared" si="1"/>
        <v>9</v>
      </c>
      <c r="L2" s="224">
        <f t="shared" si="1"/>
        <v>9</v>
      </c>
      <c r="M2" s="224">
        <f t="shared" si="1"/>
        <v>9</v>
      </c>
      <c r="N2" s="224">
        <f t="shared" si="1"/>
        <v>9</v>
      </c>
      <c r="O2" s="224">
        <f t="shared" si="1"/>
        <v>9</v>
      </c>
      <c r="P2" s="224">
        <f t="shared" si="1"/>
        <v>9</v>
      </c>
      <c r="Q2" s="224">
        <f t="shared" si="1"/>
        <v>9</v>
      </c>
    </row>
    <row r="3" spans="1:17">
      <c r="A3" s="216">
        <v>1</v>
      </c>
      <c r="B3" s="222" t="s">
        <v>2428</v>
      </c>
      <c r="C3" s="225" t="s">
        <v>109</v>
      </c>
      <c r="D3" s="226">
        <f t="shared" si="0"/>
        <v>3.58333333333333</v>
      </c>
      <c r="E3" s="226" t="s">
        <v>804</v>
      </c>
      <c r="F3" s="227">
        <f t="shared" ref="F3:Q3" si="2">F7+F35+F71+F115+F155+F175+F195+F211</f>
        <v>21</v>
      </c>
      <c r="G3" s="227">
        <f t="shared" si="2"/>
        <v>2</v>
      </c>
      <c r="H3" s="227">
        <f t="shared" si="2"/>
        <v>2</v>
      </c>
      <c r="I3" s="227">
        <f t="shared" si="2"/>
        <v>2</v>
      </c>
      <c r="J3" s="227">
        <f t="shared" si="2"/>
        <v>2</v>
      </c>
      <c r="K3" s="227">
        <f t="shared" si="2"/>
        <v>2</v>
      </c>
      <c r="L3" s="227">
        <f t="shared" si="2"/>
        <v>2</v>
      </c>
      <c r="M3" s="227">
        <f t="shared" si="2"/>
        <v>2</v>
      </c>
      <c r="N3" s="227">
        <f t="shared" si="2"/>
        <v>2</v>
      </c>
      <c r="O3" s="227">
        <f t="shared" si="2"/>
        <v>2</v>
      </c>
      <c r="P3" s="227">
        <f t="shared" si="2"/>
        <v>2</v>
      </c>
      <c r="Q3" s="227">
        <f t="shared" si="2"/>
        <v>2</v>
      </c>
    </row>
    <row r="4" spans="1:17">
      <c r="A4" s="216">
        <v>1</v>
      </c>
      <c r="B4" s="222" t="s">
        <v>2428</v>
      </c>
      <c r="C4" s="228" t="s">
        <v>68</v>
      </c>
      <c r="D4" s="229">
        <f t="shared" si="0"/>
        <v>20</v>
      </c>
      <c r="E4" s="229" t="s">
        <v>804</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8.75</v>
      </c>
      <c r="E5" s="232" t="s">
        <v>804</v>
      </c>
      <c r="F5" s="233">
        <f t="shared" ref="F5:Q5" si="4">F9+F37+F73+F117+F157+F177+F197+F213</f>
        <v>28</v>
      </c>
      <c r="G5" s="233">
        <f t="shared" si="4"/>
        <v>7</v>
      </c>
      <c r="H5" s="233">
        <f t="shared" si="4"/>
        <v>7</v>
      </c>
      <c r="I5" s="233">
        <f t="shared" si="4"/>
        <v>7</v>
      </c>
      <c r="J5" s="233">
        <f t="shared" si="4"/>
        <v>7</v>
      </c>
      <c r="K5" s="233">
        <f t="shared" si="4"/>
        <v>7</v>
      </c>
      <c r="L5" s="233">
        <f t="shared" si="4"/>
        <v>7</v>
      </c>
      <c r="M5" s="233">
        <f t="shared" si="4"/>
        <v>7</v>
      </c>
      <c r="N5" s="233">
        <f t="shared" si="4"/>
        <v>7</v>
      </c>
      <c r="O5" s="233">
        <f t="shared" si="4"/>
        <v>7</v>
      </c>
      <c r="P5" s="233">
        <f t="shared" si="4"/>
        <v>7</v>
      </c>
      <c r="Q5" s="233">
        <f t="shared" si="4"/>
        <v>7</v>
      </c>
    </row>
    <row r="6" spans="1:17">
      <c r="A6" s="216">
        <v>1</v>
      </c>
      <c r="B6" s="234" t="s">
        <v>187</v>
      </c>
      <c r="C6" s="234" t="s">
        <v>744</v>
      </c>
      <c r="D6" s="235">
        <f t="shared" si="0"/>
        <v>0</v>
      </c>
      <c r="E6" s="235" t="s">
        <v>804</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804</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804</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804</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800</v>
      </c>
      <c r="C10" s="238" t="s">
        <v>744</v>
      </c>
      <c r="D10" s="239">
        <f t="shared" si="0"/>
        <v>0</v>
      </c>
      <c r="E10" s="239" t="s">
        <v>804</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800</v>
      </c>
      <c r="C11" s="225" t="s">
        <v>109</v>
      </c>
      <c r="D11" s="226">
        <f t="shared" si="0"/>
        <v>0</v>
      </c>
      <c r="E11" s="226" t="s">
        <v>804</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800</v>
      </c>
      <c r="C12" s="228" t="s">
        <v>68</v>
      </c>
      <c r="D12" s="229">
        <f t="shared" si="0"/>
        <v>0</v>
      </c>
      <c r="E12" s="229" t="s">
        <v>804</v>
      </c>
      <c r="F12" s="241"/>
      <c r="G12" s="241"/>
      <c r="H12" s="241"/>
      <c r="I12" s="241"/>
      <c r="J12" s="241"/>
      <c r="K12" s="241"/>
      <c r="L12" s="241"/>
      <c r="M12" s="241"/>
      <c r="N12" s="241"/>
      <c r="O12" s="241"/>
      <c r="P12" s="241"/>
      <c r="Q12" s="241"/>
    </row>
    <row r="13" outlineLevel="1" spans="1:17">
      <c r="A13" s="216">
        <v>2</v>
      </c>
      <c r="B13" s="237" t="s">
        <v>800</v>
      </c>
      <c r="C13" s="231" t="s">
        <v>19</v>
      </c>
      <c r="D13" s="232">
        <f t="shared" si="0"/>
        <v>0</v>
      </c>
      <c r="E13" s="232" t="s">
        <v>804</v>
      </c>
      <c r="F13" s="241"/>
      <c r="G13" s="241"/>
      <c r="H13" s="241"/>
      <c r="I13" s="241"/>
      <c r="J13" s="241"/>
      <c r="K13" s="241"/>
      <c r="L13" s="241"/>
      <c r="M13" s="241"/>
      <c r="N13" s="241"/>
      <c r="O13" s="241"/>
      <c r="P13" s="241"/>
      <c r="Q13" s="241"/>
    </row>
    <row r="14" outlineLevel="1" spans="1:17">
      <c r="A14" s="216">
        <v>3</v>
      </c>
      <c r="B14" s="237" t="s">
        <v>807</v>
      </c>
      <c r="C14" s="238" t="s">
        <v>744</v>
      </c>
      <c r="D14" s="239">
        <f t="shared" si="0"/>
        <v>0</v>
      </c>
      <c r="E14" s="239" t="s">
        <v>804</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807</v>
      </c>
      <c r="C15" s="225" t="s">
        <v>109</v>
      </c>
      <c r="D15" s="226">
        <f t="shared" si="0"/>
        <v>0</v>
      </c>
      <c r="E15" s="226" t="s">
        <v>804</v>
      </c>
      <c r="F15" s="241"/>
      <c r="G15" s="241"/>
      <c r="H15" s="241"/>
      <c r="I15" s="241"/>
      <c r="J15" s="241"/>
      <c r="K15" s="241"/>
      <c r="L15" s="241"/>
      <c r="M15" s="241"/>
      <c r="N15" s="241"/>
      <c r="O15" s="241"/>
      <c r="P15" s="241"/>
      <c r="Q15" s="241"/>
    </row>
    <row r="16" outlineLevel="1" spans="1:17">
      <c r="A16" s="216">
        <v>3</v>
      </c>
      <c r="B16" s="237" t="s">
        <v>807</v>
      </c>
      <c r="C16" s="228" t="s">
        <v>68</v>
      </c>
      <c r="D16" s="229">
        <f t="shared" si="0"/>
        <v>0</v>
      </c>
      <c r="E16" s="229" t="s">
        <v>804</v>
      </c>
      <c r="F16" s="241"/>
      <c r="G16" s="241"/>
      <c r="H16" s="241"/>
      <c r="I16" s="241"/>
      <c r="J16" s="241"/>
      <c r="K16" s="241"/>
      <c r="L16" s="241"/>
      <c r="M16" s="241"/>
      <c r="N16" s="241"/>
      <c r="O16" s="241"/>
      <c r="P16" s="241"/>
      <c r="Q16" s="241"/>
    </row>
    <row r="17" outlineLevel="1" spans="1:17">
      <c r="A17" s="216">
        <v>3</v>
      </c>
      <c r="B17" s="237" t="s">
        <v>807</v>
      </c>
      <c r="C17" s="231" t="s">
        <v>19</v>
      </c>
      <c r="D17" s="232">
        <f t="shared" si="0"/>
        <v>0</v>
      </c>
      <c r="E17" s="232" t="s">
        <v>804</v>
      </c>
      <c r="F17" s="241"/>
      <c r="G17" s="241"/>
      <c r="H17" s="241"/>
      <c r="I17" s="241"/>
      <c r="J17" s="241"/>
      <c r="K17" s="241"/>
      <c r="L17" s="241"/>
      <c r="M17" s="241"/>
      <c r="N17" s="241"/>
      <c r="O17" s="241"/>
      <c r="P17" s="241"/>
      <c r="Q17" s="241"/>
    </row>
    <row r="18" outlineLevel="1" spans="1:17">
      <c r="A18" s="216">
        <v>4</v>
      </c>
      <c r="B18" s="237" t="s">
        <v>810</v>
      </c>
      <c r="C18" s="238" t="s">
        <v>744</v>
      </c>
      <c r="D18" s="239">
        <f t="shared" si="0"/>
        <v>0</v>
      </c>
      <c r="E18" s="239" t="s">
        <v>804</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810</v>
      </c>
      <c r="C19" s="225" t="s">
        <v>109</v>
      </c>
      <c r="D19" s="226">
        <f t="shared" si="0"/>
        <v>0</v>
      </c>
      <c r="E19" s="226" t="s">
        <v>804</v>
      </c>
      <c r="F19" s="241"/>
      <c r="G19" s="241"/>
      <c r="H19" s="241"/>
      <c r="I19" s="241"/>
      <c r="J19" s="241"/>
      <c r="K19" s="241"/>
      <c r="L19" s="241"/>
      <c r="M19" s="241"/>
      <c r="N19" s="241"/>
      <c r="O19" s="241"/>
      <c r="P19" s="241"/>
      <c r="Q19" s="241"/>
    </row>
    <row r="20" outlineLevel="1" spans="1:17">
      <c r="A20" s="216">
        <v>4</v>
      </c>
      <c r="B20" s="237" t="s">
        <v>810</v>
      </c>
      <c r="C20" s="228" t="s">
        <v>68</v>
      </c>
      <c r="D20" s="229">
        <f t="shared" si="0"/>
        <v>0</v>
      </c>
      <c r="E20" s="229" t="s">
        <v>804</v>
      </c>
      <c r="F20" s="241"/>
      <c r="G20" s="241"/>
      <c r="H20" s="241"/>
      <c r="I20" s="241"/>
      <c r="J20" s="241"/>
      <c r="K20" s="241"/>
      <c r="L20" s="241"/>
      <c r="M20" s="241"/>
      <c r="N20" s="241"/>
      <c r="O20" s="241"/>
      <c r="P20" s="241"/>
      <c r="Q20" s="241"/>
    </row>
    <row r="21" outlineLevel="1" spans="1:17">
      <c r="A21" s="216">
        <v>4</v>
      </c>
      <c r="B21" s="237" t="s">
        <v>810</v>
      </c>
      <c r="C21" s="231" t="s">
        <v>19</v>
      </c>
      <c r="D21" s="232">
        <f t="shared" si="0"/>
        <v>0</v>
      </c>
      <c r="E21" s="232" t="s">
        <v>804</v>
      </c>
      <c r="F21" s="241"/>
      <c r="G21" s="241"/>
      <c r="H21" s="241"/>
      <c r="I21" s="241"/>
      <c r="J21" s="241"/>
      <c r="K21" s="241"/>
      <c r="L21" s="241"/>
      <c r="M21" s="241"/>
      <c r="N21" s="241"/>
      <c r="O21" s="241"/>
      <c r="P21" s="241"/>
      <c r="Q21" s="241"/>
    </row>
    <row r="22" outlineLevel="1" spans="1:17">
      <c r="A22" s="216">
        <v>5</v>
      </c>
      <c r="B22" s="237" t="s">
        <v>813</v>
      </c>
      <c r="C22" s="238" t="s">
        <v>744</v>
      </c>
      <c r="D22" s="239">
        <f t="shared" si="0"/>
        <v>0</v>
      </c>
      <c r="E22" s="239" t="s">
        <v>804</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813</v>
      </c>
      <c r="C23" s="225" t="s">
        <v>109</v>
      </c>
      <c r="D23" s="226">
        <f t="shared" si="0"/>
        <v>0</v>
      </c>
      <c r="E23" s="226" t="s">
        <v>804</v>
      </c>
      <c r="F23" s="241"/>
      <c r="G23" s="241"/>
      <c r="H23" s="241"/>
      <c r="I23" s="241"/>
      <c r="J23" s="241"/>
      <c r="K23" s="241"/>
      <c r="L23" s="241"/>
      <c r="M23" s="241"/>
      <c r="N23" s="241"/>
      <c r="O23" s="241"/>
      <c r="P23" s="241"/>
      <c r="Q23" s="241"/>
    </row>
    <row r="24" outlineLevel="1" spans="1:17">
      <c r="A24" s="216">
        <v>5</v>
      </c>
      <c r="B24" s="237" t="s">
        <v>813</v>
      </c>
      <c r="C24" s="228" t="s">
        <v>68</v>
      </c>
      <c r="D24" s="229">
        <f t="shared" si="0"/>
        <v>0</v>
      </c>
      <c r="E24" s="229" t="s">
        <v>804</v>
      </c>
      <c r="F24" s="241"/>
      <c r="G24" s="241"/>
      <c r="H24" s="241"/>
      <c r="I24" s="241"/>
      <c r="J24" s="241"/>
      <c r="K24" s="241"/>
      <c r="L24" s="241"/>
      <c r="M24" s="241"/>
      <c r="N24" s="241"/>
      <c r="O24" s="241"/>
      <c r="P24" s="241"/>
      <c r="Q24" s="241"/>
    </row>
    <row r="25" outlineLevel="1" spans="1:17">
      <c r="A25" s="216">
        <v>5</v>
      </c>
      <c r="B25" s="237" t="s">
        <v>813</v>
      </c>
      <c r="C25" s="231" t="s">
        <v>19</v>
      </c>
      <c r="D25" s="232">
        <f t="shared" si="0"/>
        <v>0</v>
      </c>
      <c r="E25" s="232" t="s">
        <v>804</v>
      </c>
      <c r="F25" s="241"/>
      <c r="G25" s="241"/>
      <c r="H25" s="241"/>
      <c r="I25" s="241"/>
      <c r="J25" s="241"/>
      <c r="K25" s="241"/>
      <c r="L25" s="241"/>
      <c r="M25" s="241"/>
      <c r="N25" s="241"/>
      <c r="O25" s="241"/>
      <c r="P25" s="241"/>
      <c r="Q25" s="241"/>
    </row>
    <row r="26" outlineLevel="1" spans="1:17">
      <c r="A26" s="216">
        <v>6</v>
      </c>
      <c r="B26" s="237" t="s">
        <v>816</v>
      </c>
      <c r="C26" s="238" t="s">
        <v>744</v>
      </c>
      <c r="D26" s="239">
        <f t="shared" si="0"/>
        <v>0</v>
      </c>
      <c r="E26" s="239" t="s">
        <v>804</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816</v>
      </c>
      <c r="C27" s="225" t="s">
        <v>109</v>
      </c>
      <c r="D27" s="226">
        <f t="shared" si="0"/>
        <v>0</v>
      </c>
      <c r="E27" s="226" t="s">
        <v>804</v>
      </c>
      <c r="F27" s="241"/>
      <c r="G27" s="241"/>
      <c r="H27" s="241"/>
      <c r="I27" s="241"/>
      <c r="J27" s="241"/>
      <c r="K27" s="241"/>
      <c r="L27" s="241"/>
      <c r="M27" s="241"/>
      <c r="N27" s="241"/>
      <c r="O27" s="241"/>
      <c r="P27" s="241"/>
      <c r="Q27" s="241"/>
    </row>
    <row r="28" outlineLevel="1" spans="1:17">
      <c r="A28" s="216">
        <v>6</v>
      </c>
      <c r="B28" s="237" t="s">
        <v>816</v>
      </c>
      <c r="C28" s="228" t="s">
        <v>68</v>
      </c>
      <c r="D28" s="229">
        <f t="shared" si="0"/>
        <v>0</v>
      </c>
      <c r="E28" s="229" t="s">
        <v>804</v>
      </c>
      <c r="F28" s="241"/>
      <c r="G28" s="241"/>
      <c r="H28" s="241"/>
      <c r="I28" s="241"/>
      <c r="J28" s="241"/>
      <c r="K28" s="241"/>
      <c r="L28" s="241"/>
      <c r="M28" s="241"/>
      <c r="N28" s="241"/>
      <c r="O28" s="241"/>
      <c r="P28" s="241"/>
      <c r="Q28" s="241"/>
    </row>
    <row r="29" outlineLevel="1" spans="1:17">
      <c r="A29" s="216">
        <v>6</v>
      </c>
      <c r="B29" s="237" t="s">
        <v>816</v>
      </c>
      <c r="C29" s="231" t="s">
        <v>19</v>
      </c>
      <c r="D29" s="232">
        <f t="shared" si="0"/>
        <v>0</v>
      </c>
      <c r="E29" s="232" t="s">
        <v>804</v>
      </c>
      <c r="F29" s="241"/>
      <c r="G29" s="241"/>
      <c r="H29" s="241"/>
      <c r="I29" s="241"/>
      <c r="J29" s="241"/>
      <c r="K29" s="241"/>
      <c r="L29" s="241"/>
      <c r="M29" s="241"/>
      <c r="N29" s="241"/>
      <c r="O29" s="241"/>
      <c r="P29" s="241"/>
      <c r="Q29" s="241"/>
    </row>
    <row r="30" outlineLevel="1" spans="1:17">
      <c r="A30" s="216">
        <v>7</v>
      </c>
      <c r="B30" s="237" t="s">
        <v>819</v>
      </c>
      <c r="C30" s="238" t="s">
        <v>744</v>
      </c>
      <c r="D30" s="239">
        <f t="shared" si="0"/>
        <v>0</v>
      </c>
      <c r="E30" s="239" t="s">
        <v>804</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819</v>
      </c>
      <c r="C31" s="225" t="s">
        <v>109</v>
      </c>
      <c r="D31" s="226">
        <f t="shared" si="0"/>
        <v>0</v>
      </c>
      <c r="E31" s="226" t="s">
        <v>804</v>
      </c>
      <c r="F31" s="241"/>
      <c r="G31" s="241"/>
      <c r="H31" s="241"/>
      <c r="I31" s="241"/>
      <c r="J31" s="241"/>
      <c r="K31" s="241"/>
      <c r="L31" s="241"/>
      <c r="M31" s="241"/>
      <c r="N31" s="241"/>
      <c r="O31" s="241"/>
      <c r="P31" s="241"/>
      <c r="Q31" s="241"/>
    </row>
    <row r="32" outlineLevel="1" spans="1:17">
      <c r="A32" s="216">
        <v>7</v>
      </c>
      <c r="B32" s="237" t="s">
        <v>819</v>
      </c>
      <c r="C32" s="228" t="s">
        <v>68</v>
      </c>
      <c r="D32" s="229">
        <f t="shared" si="0"/>
        <v>0</v>
      </c>
      <c r="E32" s="229" t="s">
        <v>804</v>
      </c>
      <c r="F32" s="241"/>
      <c r="G32" s="241"/>
      <c r="H32" s="241"/>
      <c r="I32" s="241"/>
      <c r="J32" s="241"/>
      <c r="K32" s="241"/>
      <c r="L32" s="241"/>
      <c r="M32" s="241"/>
      <c r="N32" s="241"/>
      <c r="O32" s="241"/>
      <c r="P32" s="241"/>
      <c r="Q32" s="241"/>
    </row>
    <row r="33" outlineLevel="1" spans="1:17">
      <c r="A33" s="216">
        <v>7</v>
      </c>
      <c r="B33" s="237" t="s">
        <v>819</v>
      </c>
      <c r="C33" s="231" t="s">
        <v>19</v>
      </c>
      <c r="D33" s="232">
        <f t="shared" si="0"/>
        <v>0</v>
      </c>
      <c r="E33" s="232" t="s">
        <v>804</v>
      </c>
      <c r="F33" s="241"/>
      <c r="G33" s="241"/>
      <c r="H33" s="241"/>
      <c r="I33" s="241"/>
      <c r="J33" s="241"/>
      <c r="K33" s="241"/>
      <c r="L33" s="241"/>
      <c r="M33" s="241"/>
      <c r="N33" s="241"/>
      <c r="O33" s="241"/>
      <c r="P33" s="241"/>
      <c r="Q33" s="241"/>
    </row>
    <row r="34" spans="1:17">
      <c r="A34" s="216">
        <v>8</v>
      </c>
      <c r="B34" s="234" t="s">
        <v>203</v>
      </c>
      <c r="C34" s="234" t="s">
        <v>744</v>
      </c>
      <c r="D34" s="235">
        <f t="shared" si="0"/>
        <v>60</v>
      </c>
      <c r="E34" s="235" t="s">
        <v>804</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804</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804</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804</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840</v>
      </c>
      <c r="C38" s="238" t="s">
        <v>744</v>
      </c>
      <c r="D38" s="239">
        <f t="shared" si="0"/>
        <v>0</v>
      </c>
      <c r="E38" s="239" t="s">
        <v>804</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840</v>
      </c>
      <c r="C39" s="225" t="s">
        <v>109</v>
      </c>
      <c r="D39" s="226">
        <f t="shared" si="0"/>
        <v>0</v>
      </c>
      <c r="E39" s="226" t="s">
        <v>804</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840</v>
      </c>
      <c r="C40" s="228" t="s">
        <v>68</v>
      </c>
      <c r="D40" s="229">
        <f t="shared" si="0"/>
        <v>0</v>
      </c>
      <c r="E40" s="229" t="s">
        <v>804</v>
      </c>
      <c r="F40" s="241"/>
      <c r="G40" s="241"/>
      <c r="H40" s="241"/>
      <c r="I40" s="241"/>
      <c r="J40" s="241"/>
      <c r="K40" s="241"/>
      <c r="L40" s="241"/>
      <c r="M40" s="241"/>
      <c r="N40" s="241"/>
      <c r="O40" s="241"/>
      <c r="P40" s="241"/>
      <c r="Q40" s="241"/>
    </row>
    <row r="41" outlineLevel="1" spans="1:17">
      <c r="A41" s="216">
        <v>9</v>
      </c>
      <c r="B41" s="237" t="s">
        <v>840</v>
      </c>
      <c r="C41" s="231" t="s">
        <v>19</v>
      </c>
      <c r="D41" s="232">
        <f t="shared" si="0"/>
        <v>0</v>
      </c>
      <c r="E41" s="232" t="s">
        <v>804</v>
      </c>
      <c r="F41" s="241"/>
      <c r="G41" s="241"/>
      <c r="H41" s="241"/>
      <c r="I41" s="241"/>
      <c r="J41" s="241"/>
      <c r="K41" s="241"/>
      <c r="L41" s="241"/>
      <c r="M41" s="241"/>
      <c r="N41" s="241"/>
      <c r="O41" s="241"/>
      <c r="P41" s="241"/>
      <c r="Q41" s="241"/>
    </row>
    <row r="42" outlineLevel="1" spans="1:17">
      <c r="A42" s="216">
        <v>10</v>
      </c>
      <c r="B42" s="237" t="s">
        <v>843</v>
      </c>
      <c r="C42" s="238" t="s">
        <v>744</v>
      </c>
      <c r="D42" s="239">
        <f t="shared" si="0"/>
        <v>0</v>
      </c>
      <c r="E42" s="239" t="s">
        <v>804</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843</v>
      </c>
      <c r="C43" s="225" t="s">
        <v>109</v>
      </c>
      <c r="D43" s="226">
        <f t="shared" si="0"/>
        <v>0</v>
      </c>
      <c r="E43" s="226" t="s">
        <v>804</v>
      </c>
      <c r="F43" s="241"/>
      <c r="G43" s="241"/>
      <c r="H43" s="241"/>
      <c r="I43" s="241"/>
      <c r="J43" s="241"/>
      <c r="K43" s="241"/>
      <c r="L43" s="241"/>
      <c r="M43" s="241"/>
      <c r="N43" s="241"/>
      <c r="O43" s="241"/>
      <c r="P43" s="241"/>
      <c r="Q43" s="241"/>
    </row>
    <row r="44" outlineLevel="1" spans="1:17">
      <c r="A44" s="216">
        <v>10</v>
      </c>
      <c r="B44" s="237" t="s">
        <v>843</v>
      </c>
      <c r="C44" s="228" t="s">
        <v>68</v>
      </c>
      <c r="D44" s="229">
        <f t="shared" si="0"/>
        <v>0</v>
      </c>
      <c r="E44" s="229" t="s">
        <v>804</v>
      </c>
      <c r="F44" s="241"/>
      <c r="G44" s="241"/>
      <c r="H44" s="241"/>
      <c r="I44" s="241"/>
      <c r="J44" s="241"/>
      <c r="K44" s="241"/>
      <c r="L44" s="241"/>
      <c r="M44" s="241"/>
      <c r="N44" s="241"/>
      <c r="O44" s="241"/>
      <c r="P44" s="241"/>
      <c r="Q44" s="241"/>
    </row>
    <row r="45" outlineLevel="1" spans="1:17">
      <c r="A45" s="216">
        <v>10</v>
      </c>
      <c r="B45" s="237" t="s">
        <v>843</v>
      </c>
      <c r="C45" s="231" t="s">
        <v>19</v>
      </c>
      <c r="D45" s="232">
        <f t="shared" si="0"/>
        <v>0</v>
      </c>
      <c r="E45" s="232" t="s">
        <v>804</v>
      </c>
      <c r="F45" s="241"/>
      <c r="G45" s="241"/>
      <c r="H45" s="241"/>
      <c r="I45" s="241"/>
      <c r="J45" s="241"/>
      <c r="K45" s="241"/>
      <c r="L45" s="241"/>
      <c r="M45" s="241"/>
      <c r="N45" s="241"/>
      <c r="O45" s="241"/>
      <c r="P45" s="241"/>
      <c r="Q45" s="241"/>
    </row>
    <row r="46" outlineLevel="1" spans="1:17">
      <c r="A46" s="216">
        <v>11</v>
      </c>
      <c r="B46" s="237" t="s">
        <v>845</v>
      </c>
      <c r="C46" s="238" t="s">
        <v>744</v>
      </c>
      <c r="D46" s="239">
        <f t="shared" si="0"/>
        <v>0</v>
      </c>
      <c r="E46" s="239" t="s">
        <v>804</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845</v>
      </c>
      <c r="C47" s="225" t="s">
        <v>109</v>
      </c>
      <c r="D47" s="226">
        <f t="shared" si="0"/>
        <v>0</v>
      </c>
      <c r="E47" s="226" t="s">
        <v>804</v>
      </c>
      <c r="F47" s="241"/>
      <c r="G47" s="241"/>
      <c r="H47" s="241"/>
      <c r="I47" s="241"/>
      <c r="J47" s="241"/>
      <c r="K47" s="241"/>
      <c r="L47" s="241"/>
      <c r="M47" s="241"/>
      <c r="N47" s="241"/>
      <c r="O47" s="241"/>
      <c r="P47" s="241"/>
      <c r="Q47" s="241"/>
    </row>
    <row r="48" outlineLevel="1" spans="1:17">
      <c r="A48" s="216">
        <v>11</v>
      </c>
      <c r="B48" s="237" t="s">
        <v>845</v>
      </c>
      <c r="C48" s="228" t="s">
        <v>68</v>
      </c>
      <c r="D48" s="229">
        <f t="shared" si="0"/>
        <v>0</v>
      </c>
      <c r="E48" s="229" t="s">
        <v>804</v>
      </c>
      <c r="F48" s="241"/>
      <c r="G48" s="241"/>
      <c r="H48" s="241"/>
      <c r="I48" s="241"/>
      <c r="J48" s="241"/>
      <c r="K48" s="241"/>
      <c r="L48" s="241"/>
      <c r="M48" s="241"/>
      <c r="N48" s="241"/>
      <c r="O48" s="241"/>
      <c r="P48" s="241"/>
      <c r="Q48" s="241"/>
    </row>
    <row r="49" outlineLevel="1" spans="1:17">
      <c r="A49" s="216">
        <v>11</v>
      </c>
      <c r="B49" s="237" t="s">
        <v>845</v>
      </c>
      <c r="C49" s="231" t="s">
        <v>19</v>
      </c>
      <c r="D49" s="232">
        <f t="shared" si="0"/>
        <v>0</v>
      </c>
      <c r="E49" s="232" t="s">
        <v>804</v>
      </c>
      <c r="F49" s="241"/>
      <c r="G49" s="241"/>
      <c r="H49" s="241"/>
      <c r="I49" s="241"/>
      <c r="J49" s="241"/>
      <c r="K49" s="241"/>
      <c r="L49" s="241"/>
      <c r="M49" s="241"/>
      <c r="N49" s="241"/>
      <c r="O49" s="241"/>
      <c r="P49" s="241"/>
      <c r="Q49" s="241"/>
    </row>
    <row r="50" outlineLevel="1" spans="1:17">
      <c r="A50" s="216">
        <v>12</v>
      </c>
      <c r="B50" s="237" t="s">
        <v>848</v>
      </c>
      <c r="C50" s="238" t="s">
        <v>744</v>
      </c>
      <c r="D50" s="239">
        <f t="shared" si="0"/>
        <v>0</v>
      </c>
      <c r="E50" s="239" t="s">
        <v>804</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848</v>
      </c>
      <c r="C51" s="225" t="s">
        <v>109</v>
      </c>
      <c r="D51" s="226">
        <f t="shared" si="0"/>
        <v>0</v>
      </c>
      <c r="E51" s="226" t="s">
        <v>804</v>
      </c>
      <c r="F51" s="241"/>
      <c r="G51" s="241"/>
      <c r="H51" s="241"/>
      <c r="I51" s="241"/>
      <c r="J51" s="241"/>
      <c r="K51" s="241"/>
      <c r="L51" s="241"/>
      <c r="M51" s="241"/>
      <c r="N51" s="241"/>
      <c r="O51" s="241"/>
      <c r="P51" s="241"/>
      <c r="Q51" s="241"/>
    </row>
    <row r="52" outlineLevel="1" spans="1:17">
      <c r="A52" s="216">
        <v>12</v>
      </c>
      <c r="B52" s="237" t="s">
        <v>848</v>
      </c>
      <c r="C52" s="228" t="s">
        <v>68</v>
      </c>
      <c r="D52" s="229">
        <f t="shared" si="0"/>
        <v>0</v>
      </c>
      <c r="E52" s="229" t="s">
        <v>804</v>
      </c>
      <c r="F52" s="241"/>
      <c r="G52" s="241"/>
      <c r="H52" s="241"/>
      <c r="I52" s="241"/>
      <c r="J52" s="241"/>
      <c r="K52" s="241"/>
      <c r="L52" s="241"/>
      <c r="M52" s="241"/>
      <c r="N52" s="241"/>
      <c r="O52" s="241"/>
      <c r="P52" s="241"/>
      <c r="Q52" s="241"/>
    </row>
    <row r="53" outlineLevel="1" spans="1:17">
      <c r="A53" s="216">
        <v>12</v>
      </c>
      <c r="B53" s="237" t="s">
        <v>848</v>
      </c>
      <c r="C53" s="231" t="s">
        <v>19</v>
      </c>
      <c r="D53" s="232">
        <f t="shared" si="0"/>
        <v>0</v>
      </c>
      <c r="E53" s="232" t="s">
        <v>804</v>
      </c>
      <c r="F53" s="241"/>
      <c r="G53" s="241"/>
      <c r="H53" s="241"/>
      <c r="I53" s="241"/>
      <c r="J53" s="241"/>
      <c r="K53" s="241"/>
      <c r="L53" s="241"/>
      <c r="M53" s="241"/>
      <c r="N53" s="241"/>
      <c r="O53" s="241"/>
      <c r="P53" s="241"/>
      <c r="Q53" s="241"/>
    </row>
    <row r="54" outlineLevel="1" spans="1:17">
      <c r="A54" s="216">
        <v>13</v>
      </c>
      <c r="B54" s="237" t="s">
        <v>851</v>
      </c>
      <c r="C54" s="238" t="s">
        <v>744</v>
      </c>
      <c r="D54" s="239">
        <f t="shared" si="0"/>
        <v>0</v>
      </c>
      <c r="E54" s="239" t="s">
        <v>804</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851</v>
      </c>
      <c r="C55" s="225" t="s">
        <v>109</v>
      </c>
      <c r="D55" s="226">
        <f t="shared" si="0"/>
        <v>0</v>
      </c>
      <c r="E55" s="226" t="s">
        <v>804</v>
      </c>
      <c r="F55" s="241"/>
      <c r="G55" s="241"/>
      <c r="H55" s="241"/>
      <c r="I55" s="241"/>
      <c r="J55" s="241"/>
      <c r="K55" s="241"/>
      <c r="L55" s="241"/>
      <c r="M55" s="241"/>
      <c r="N55" s="241"/>
      <c r="O55" s="241"/>
      <c r="P55" s="241"/>
      <c r="Q55" s="241"/>
    </row>
    <row r="56" outlineLevel="1" spans="1:17">
      <c r="A56" s="216">
        <v>13</v>
      </c>
      <c r="B56" s="237" t="s">
        <v>851</v>
      </c>
      <c r="C56" s="228" t="s">
        <v>68</v>
      </c>
      <c r="D56" s="229">
        <f t="shared" si="0"/>
        <v>0</v>
      </c>
      <c r="E56" s="229" t="s">
        <v>804</v>
      </c>
      <c r="F56" s="241"/>
      <c r="G56" s="241"/>
      <c r="H56" s="241"/>
      <c r="I56" s="241"/>
      <c r="J56" s="241"/>
      <c r="K56" s="241"/>
      <c r="L56" s="241"/>
      <c r="M56" s="241"/>
      <c r="N56" s="241"/>
      <c r="O56" s="241"/>
      <c r="P56" s="241"/>
      <c r="Q56" s="241"/>
    </row>
    <row r="57" outlineLevel="1" spans="1:17">
      <c r="A57" s="216">
        <v>13</v>
      </c>
      <c r="B57" s="237" t="s">
        <v>851</v>
      </c>
      <c r="C57" s="231" t="s">
        <v>19</v>
      </c>
      <c r="D57" s="232">
        <f t="shared" si="0"/>
        <v>0</v>
      </c>
      <c r="E57" s="232" t="s">
        <v>804</v>
      </c>
      <c r="F57" s="241"/>
      <c r="G57" s="241"/>
      <c r="H57" s="241"/>
      <c r="I57" s="241"/>
      <c r="J57" s="241"/>
      <c r="K57" s="241"/>
      <c r="L57" s="241"/>
      <c r="M57" s="241"/>
      <c r="N57" s="241"/>
      <c r="O57" s="241"/>
      <c r="P57" s="241"/>
      <c r="Q57" s="241"/>
    </row>
    <row r="58" outlineLevel="1" spans="1:17">
      <c r="A58" s="216">
        <v>14</v>
      </c>
      <c r="B58" s="237" t="s">
        <v>854</v>
      </c>
      <c r="C58" s="238" t="s">
        <v>744</v>
      </c>
      <c r="D58" s="239">
        <f t="shared" si="0"/>
        <v>0</v>
      </c>
      <c r="E58" s="239" t="s">
        <v>804</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854</v>
      </c>
      <c r="C59" s="225" t="s">
        <v>109</v>
      </c>
      <c r="D59" s="226">
        <f t="shared" si="0"/>
        <v>0</v>
      </c>
      <c r="E59" s="226" t="s">
        <v>804</v>
      </c>
      <c r="F59" s="241"/>
      <c r="G59" s="241"/>
      <c r="H59" s="241"/>
      <c r="I59" s="241"/>
      <c r="J59" s="241"/>
      <c r="K59" s="241"/>
      <c r="L59" s="241"/>
      <c r="M59" s="241"/>
      <c r="N59" s="241"/>
      <c r="O59" s="241"/>
      <c r="P59" s="241"/>
      <c r="Q59" s="241"/>
    </row>
    <row r="60" outlineLevel="1" spans="1:17">
      <c r="A60" s="216">
        <v>14</v>
      </c>
      <c r="B60" s="237" t="s">
        <v>854</v>
      </c>
      <c r="C60" s="228" t="s">
        <v>68</v>
      </c>
      <c r="D60" s="229">
        <f t="shared" si="0"/>
        <v>0</v>
      </c>
      <c r="E60" s="229" t="s">
        <v>804</v>
      </c>
      <c r="F60" s="241"/>
      <c r="G60" s="241"/>
      <c r="H60" s="241"/>
      <c r="I60" s="241"/>
      <c r="J60" s="241"/>
      <c r="K60" s="241"/>
      <c r="L60" s="241"/>
      <c r="M60" s="241"/>
      <c r="N60" s="241"/>
      <c r="O60" s="241"/>
      <c r="P60" s="241"/>
      <c r="Q60" s="241"/>
    </row>
    <row r="61" outlineLevel="1" spans="1:17">
      <c r="A61" s="216">
        <v>14</v>
      </c>
      <c r="B61" s="237" t="s">
        <v>854</v>
      </c>
      <c r="C61" s="231" t="s">
        <v>19</v>
      </c>
      <c r="D61" s="232">
        <f t="shared" si="0"/>
        <v>0</v>
      </c>
      <c r="E61" s="232" t="s">
        <v>804</v>
      </c>
      <c r="F61" s="241"/>
      <c r="G61" s="241"/>
      <c r="H61" s="241"/>
      <c r="I61" s="241"/>
      <c r="J61" s="241"/>
      <c r="K61" s="241"/>
      <c r="L61" s="241"/>
      <c r="M61" s="241"/>
      <c r="N61" s="241"/>
      <c r="O61" s="241"/>
      <c r="P61" s="241"/>
      <c r="Q61" s="241"/>
    </row>
    <row r="62" outlineLevel="1" spans="1:17">
      <c r="A62" s="216">
        <v>15</v>
      </c>
      <c r="B62" s="237" t="s">
        <v>857</v>
      </c>
      <c r="C62" s="238" t="s">
        <v>744</v>
      </c>
      <c r="D62" s="239">
        <f t="shared" si="0"/>
        <v>0</v>
      </c>
      <c r="E62" s="239" t="s">
        <v>804</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857</v>
      </c>
      <c r="C63" s="225" t="s">
        <v>109</v>
      </c>
      <c r="D63" s="226">
        <f t="shared" si="0"/>
        <v>0</v>
      </c>
      <c r="E63" s="226" t="s">
        <v>804</v>
      </c>
      <c r="F63" s="241"/>
      <c r="G63" s="241"/>
      <c r="H63" s="241"/>
      <c r="I63" s="241"/>
      <c r="J63" s="241"/>
      <c r="K63" s="241"/>
      <c r="L63" s="241"/>
      <c r="M63" s="241"/>
      <c r="N63" s="241"/>
      <c r="O63" s="241"/>
      <c r="P63" s="241"/>
      <c r="Q63" s="241"/>
    </row>
    <row r="64" outlineLevel="1" spans="1:17">
      <c r="A64" s="216">
        <v>15</v>
      </c>
      <c r="B64" s="237" t="s">
        <v>857</v>
      </c>
      <c r="C64" s="228" t="s">
        <v>68</v>
      </c>
      <c r="D64" s="229">
        <f t="shared" si="0"/>
        <v>0</v>
      </c>
      <c r="E64" s="229" t="s">
        <v>804</v>
      </c>
      <c r="F64" s="241"/>
      <c r="G64" s="241"/>
      <c r="H64" s="241"/>
      <c r="I64" s="241"/>
      <c r="J64" s="241"/>
      <c r="K64" s="241"/>
      <c r="L64" s="241"/>
      <c r="M64" s="241"/>
      <c r="N64" s="241"/>
      <c r="O64" s="241"/>
      <c r="P64" s="241"/>
      <c r="Q64" s="241"/>
    </row>
    <row r="65" outlineLevel="1" spans="1:17">
      <c r="A65" s="216">
        <v>15</v>
      </c>
      <c r="B65" s="237" t="s">
        <v>857</v>
      </c>
      <c r="C65" s="231" t="s">
        <v>19</v>
      </c>
      <c r="D65" s="232">
        <f t="shared" si="0"/>
        <v>0</v>
      </c>
      <c r="E65" s="232" t="s">
        <v>804</v>
      </c>
      <c r="F65" s="241"/>
      <c r="G65" s="241"/>
      <c r="H65" s="241"/>
      <c r="I65" s="241"/>
      <c r="J65" s="241"/>
      <c r="K65" s="241"/>
      <c r="L65" s="241"/>
      <c r="M65" s="241"/>
      <c r="N65" s="241"/>
      <c r="O65" s="241"/>
      <c r="P65" s="241"/>
      <c r="Q65" s="241"/>
    </row>
    <row r="66" outlineLevel="1" spans="1:17">
      <c r="A66" s="216">
        <v>16</v>
      </c>
      <c r="B66" s="237" t="s">
        <v>860</v>
      </c>
      <c r="C66" s="238" t="s">
        <v>744</v>
      </c>
      <c r="D66" s="239">
        <f t="shared" ref="D66:D129" si="26">IFERROR(SUM(F66:Q66)/COUNTIF(F66:Q66,"&lt;&gt;0"),0)</f>
        <v>0</v>
      </c>
      <c r="E66" s="239" t="s">
        <v>804</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860</v>
      </c>
      <c r="C67" s="225" t="s">
        <v>109</v>
      </c>
      <c r="D67" s="226">
        <f t="shared" si="26"/>
        <v>0</v>
      </c>
      <c r="E67" s="226" t="s">
        <v>804</v>
      </c>
      <c r="F67" s="241"/>
      <c r="G67" s="241"/>
      <c r="H67" s="241"/>
      <c r="I67" s="241"/>
      <c r="J67" s="241"/>
      <c r="K67" s="241"/>
      <c r="L67" s="241"/>
      <c r="M67" s="241"/>
      <c r="N67" s="241"/>
      <c r="O67" s="241"/>
      <c r="P67" s="241"/>
      <c r="Q67" s="241"/>
    </row>
    <row r="68" outlineLevel="1" spans="1:17">
      <c r="A68" s="216">
        <v>16</v>
      </c>
      <c r="B68" s="237" t="s">
        <v>860</v>
      </c>
      <c r="C68" s="228" t="s">
        <v>68</v>
      </c>
      <c r="D68" s="229">
        <f t="shared" si="26"/>
        <v>0</v>
      </c>
      <c r="E68" s="229" t="s">
        <v>804</v>
      </c>
      <c r="F68" s="241"/>
      <c r="G68" s="241"/>
      <c r="H68" s="241"/>
      <c r="I68" s="241"/>
      <c r="J68" s="241"/>
      <c r="K68" s="241"/>
      <c r="L68" s="241"/>
      <c r="M68" s="241"/>
      <c r="N68" s="241"/>
      <c r="O68" s="241"/>
      <c r="P68" s="241"/>
      <c r="Q68" s="241"/>
    </row>
    <row r="69" outlineLevel="1" spans="1:17">
      <c r="A69" s="216">
        <v>16</v>
      </c>
      <c r="B69" s="237" t="s">
        <v>860</v>
      </c>
      <c r="C69" s="231" t="s">
        <v>19</v>
      </c>
      <c r="D69" s="232">
        <f t="shared" si="26"/>
        <v>0</v>
      </c>
      <c r="E69" s="232" t="s">
        <v>804</v>
      </c>
      <c r="F69" s="241"/>
      <c r="G69" s="241"/>
      <c r="H69" s="241"/>
      <c r="I69" s="241"/>
      <c r="J69" s="241"/>
      <c r="K69" s="241"/>
      <c r="L69" s="241"/>
      <c r="M69" s="241"/>
      <c r="N69" s="241"/>
      <c r="O69" s="241"/>
      <c r="P69" s="241"/>
      <c r="Q69" s="241"/>
    </row>
    <row r="70" spans="1:17">
      <c r="A70" s="216">
        <v>17</v>
      </c>
      <c r="B70" s="234" t="s">
        <v>191</v>
      </c>
      <c r="C70" s="234" t="s">
        <v>744</v>
      </c>
      <c r="D70" s="235">
        <f t="shared" si="26"/>
        <v>6</v>
      </c>
      <c r="E70" s="235" t="s">
        <v>804</v>
      </c>
      <c r="F70" s="236">
        <f t="shared" ref="F70:Q70" si="28">F71+F72+F73</f>
        <v>6</v>
      </c>
      <c r="G70" s="236">
        <f t="shared" si="28"/>
        <v>6</v>
      </c>
      <c r="H70" s="236">
        <f t="shared" si="28"/>
        <v>6</v>
      </c>
      <c r="I70" s="236">
        <f t="shared" si="28"/>
        <v>6</v>
      </c>
      <c r="J70" s="236">
        <f t="shared" si="28"/>
        <v>6</v>
      </c>
      <c r="K70" s="236">
        <f t="shared" si="28"/>
        <v>6</v>
      </c>
      <c r="L70" s="236">
        <f t="shared" si="28"/>
        <v>6</v>
      </c>
      <c r="M70" s="236">
        <f t="shared" si="28"/>
        <v>6</v>
      </c>
      <c r="N70" s="236">
        <f t="shared" si="28"/>
        <v>6</v>
      </c>
      <c r="O70" s="236">
        <f t="shared" si="28"/>
        <v>6</v>
      </c>
      <c r="P70" s="236">
        <f t="shared" si="28"/>
        <v>6</v>
      </c>
      <c r="Q70" s="236">
        <f t="shared" si="28"/>
        <v>6</v>
      </c>
    </row>
    <row r="71" spans="1:17">
      <c r="A71" s="216">
        <v>17</v>
      </c>
      <c r="B71" s="234" t="s">
        <v>191</v>
      </c>
      <c r="C71" s="225" t="s">
        <v>109</v>
      </c>
      <c r="D71" s="226">
        <f t="shared" si="26"/>
        <v>0</v>
      </c>
      <c r="E71" s="226" t="s">
        <v>804</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804</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6</v>
      </c>
      <c r="E73" s="232" t="s">
        <v>804</v>
      </c>
      <c r="F73" s="233">
        <f t="shared" ref="F73:Q73" si="31">F77+F81+F85+F89+F93+F97+F101+F105+F109+F113</f>
        <v>6</v>
      </c>
      <c r="G73" s="233">
        <f t="shared" si="31"/>
        <v>6</v>
      </c>
      <c r="H73" s="233">
        <f t="shared" si="31"/>
        <v>6</v>
      </c>
      <c r="I73" s="233">
        <f t="shared" si="31"/>
        <v>6</v>
      </c>
      <c r="J73" s="233">
        <f t="shared" si="31"/>
        <v>6</v>
      </c>
      <c r="K73" s="233">
        <f t="shared" si="31"/>
        <v>6</v>
      </c>
      <c r="L73" s="233">
        <f t="shared" si="31"/>
        <v>6</v>
      </c>
      <c r="M73" s="233">
        <f t="shared" si="31"/>
        <v>6</v>
      </c>
      <c r="N73" s="233">
        <f t="shared" si="31"/>
        <v>6</v>
      </c>
      <c r="O73" s="233">
        <f t="shared" si="31"/>
        <v>6</v>
      </c>
      <c r="P73" s="233">
        <f t="shared" si="31"/>
        <v>6</v>
      </c>
      <c r="Q73" s="233">
        <f t="shared" si="31"/>
        <v>6</v>
      </c>
    </row>
    <row r="74" outlineLevel="1" spans="1:17">
      <c r="A74" s="216">
        <v>18</v>
      </c>
      <c r="B74" s="237" t="s">
        <v>884</v>
      </c>
      <c r="C74" s="238" t="s">
        <v>744</v>
      </c>
      <c r="D74" s="239">
        <f t="shared" si="26"/>
        <v>6</v>
      </c>
      <c r="E74" s="239" t="s">
        <v>804</v>
      </c>
      <c r="F74" s="240">
        <f t="shared" ref="F74:Q74" si="32">F75+F76+F77</f>
        <v>6</v>
      </c>
      <c r="G74" s="240">
        <f t="shared" si="32"/>
        <v>6</v>
      </c>
      <c r="H74" s="240">
        <f t="shared" si="32"/>
        <v>6</v>
      </c>
      <c r="I74" s="240">
        <f t="shared" si="32"/>
        <v>6</v>
      </c>
      <c r="J74" s="240">
        <f t="shared" si="32"/>
        <v>6</v>
      </c>
      <c r="K74" s="240">
        <f t="shared" si="32"/>
        <v>6</v>
      </c>
      <c r="L74" s="240">
        <f t="shared" si="32"/>
        <v>6</v>
      </c>
      <c r="M74" s="240">
        <f t="shared" si="32"/>
        <v>6</v>
      </c>
      <c r="N74" s="240">
        <f t="shared" si="32"/>
        <v>6</v>
      </c>
      <c r="O74" s="240">
        <f t="shared" si="32"/>
        <v>6</v>
      </c>
      <c r="P74" s="240">
        <f t="shared" si="32"/>
        <v>6</v>
      </c>
      <c r="Q74" s="240">
        <f t="shared" si="32"/>
        <v>6</v>
      </c>
    </row>
    <row r="75" outlineLevel="1" spans="1:17">
      <c r="A75" s="216">
        <v>18</v>
      </c>
      <c r="B75" s="237" t="s">
        <v>884</v>
      </c>
      <c r="C75" s="225" t="s">
        <v>109</v>
      </c>
      <c r="D75" s="226">
        <f t="shared" si="26"/>
        <v>0</v>
      </c>
      <c r="E75" s="226" t="s">
        <v>804</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884</v>
      </c>
      <c r="C76" s="228" t="s">
        <v>68</v>
      </c>
      <c r="D76" s="229">
        <f t="shared" si="26"/>
        <v>0</v>
      </c>
      <c r="E76" s="229" t="s">
        <v>804</v>
      </c>
      <c r="F76" s="241"/>
      <c r="G76" s="241"/>
      <c r="H76" s="241"/>
      <c r="I76" s="241"/>
      <c r="J76" s="241"/>
      <c r="K76" s="241"/>
      <c r="L76" s="241"/>
      <c r="M76" s="241"/>
      <c r="N76" s="241"/>
      <c r="O76" s="241"/>
      <c r="P76" s="241"/>
      <c r="Q76" s="241"/>
    </row>
    <row r="77" outlineLevel="1" spans="1:17">
      <c r="A77" s="216">
        <v>18</v>
      </c>
      <c r="B77" s="237" t="s">
        <v>884</v>
      </c>
      <c r="C77" s="231" t="s">
        <v>19</v>
      </c>
      <c r="D77" s="232">
        <f t="shared" si="26"/>
        <v>6</v>
      </c>
      <c r="E77" s="232" t="s">
        <v>804</v>
      </c>
      <c r="F77" s="241">
        <v>6</v>
      </c>
      <c r="G77" s="241">
        <v>6</v>
      </c>
      <c r="H77" s="241">
        <v>6</v>
      </c>
      <c r="I77" s="241">
        <v>6</v>
      </c>
      <c r="J77" s="241">
        <v>6</v>
      </c>
      <c r="K77" s="241">
        <v>6</v>
      </c>
      <c r="L77" s="241">
        <v>6</v>
      </c>
      <c r="M77" s="241">
        <v>6</v>
      </c>
      <c r="N77" s="241">
        <v>6</v>
      </c>
      <c r="O77" s="241">
        <v>6</v>
      </c>
      <c r="P77" s="241">
        <v>6</v>
      </c>
      <c r="Q77" s="241">
        <v>6</v>
      </c>
    </row>
    <row r="78" outlineLevel="1" spans="1:17">
      <c r="A78" s="216">
        <v>19</v>
      </c>
      <c r="B78" s="237" t="s">
        <v>887</v>
      </c>
      <c r="C78" s="238" t="s">
        <v>744</v>
      </c>
      <c r="D78" s="239">
        <f t="shared" si="26"/>
        <v>0</v>
      </c>
      <c r="E78" s="239" t="s">
        <v>804</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887</v>
      </c>
      <c r="C79" s="225" t="s">
        <v>109</v>
      </c>
      <c r="D79" s="226">
        <f t="shared" si="26"/>
        <v>0</v>
      </c>
      <c r="E79" s="226" t="s">
        <v>804</v>
      </c>
      <c r="F79" s="241"/>
      <c r="G79" s="241"/>
      <c r="H79" s="241"/>
      <c r="I79" s="241"/>
      <c r="J79" s="241"/>
      <c r="K79" s="241"/>
      <c r="L79" s="241"/>
      <c r="M79" s="241"/>
      <c r="N79" s="241"/>
      <c r="O79" s="241"/>
      <c r="P79" s="241"/>
      <c r="Q79" s="241"/>
    </row>
    <row r="80" outlineLevel="1" spans="1:17">
      <c r="A80" s="216">
        <v>19</v>
      </c>
      <c r="B80" s="237" t="s">
        <v>887</v>
      </c>
      <c r="C80" s="228" t="s">
        <v>68</v>
      </c>
      <c r="D80" s="229">
        <f t="shared" si="26"/>
        <v>0</v>
      </c>
      <c r="E80" s="229" t="s">
        <v>804</v>
      </c>
      <c r="F80" s="241"/>
      <c r="G80" s="241"/>
      <c r="H80" s="241"/>
      <c r="I80" s="241"/>
      <c r="J80" s="241"/>
      <c r="K80" s="241"/>
      <c r="L80" s="241"/>
      <c r="M80" s="241"/>
      <c r="N80" s="241"/>
      <c r="O80" s="241"/>
      <c r="P80" s="241"/>
      <c r="Q80" s="241"/>
    </row>
    <row r="81" outlineLevel="1" spans="1:17">
      <c r="A81" s="216">
        <v>19</v>
      </c>
      <c r="B81" s="237" t="s">
        <v>887</v>
      </c>
      <c r="C81" s="231" t="s">
        <v>19</v>
      </c>
      <c r="D81" s="232">
        <f t="shared" si="26"/>
        <v>0</v>
      </c>
      <c r="E81" s="232" t="s">
        <v>804</v>
      </c>
      <c r="F81" s="241"/>
      <c r="G81" s="241"/>
      <c r="H81" s="241"/>
      <c r="I81" s="241"/>
      <c r="J81" s="241"/>
      <c r="K81" s="241"/>
      <c r="L81" s="241"/>
      <c r="M81" s="241"/>
      <c r="N81" s="241"/>
      <c r="O81" s="241"/>
      <c r="P81" s="241"/>
      <c r="Q81" s="241"/>
    </row>
    <row r="82" outlineLevel="1" spans="1:17">
      <c r="A82" s="216">
        <v>20</v>
      </c>
      <c r="B82" s="237" t="s">
        <v>890</v>
      </c>
      <c r="C82" s="238" t="s">
        <v>744</v>
      </c>
      <c r="D82" s="239">
        <f t="shared" si="26"/>
        <v>0</v>
      </c>
      <c r="E82" s="239" t="s">
        <v>804</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890</v>
      </c>
      <c r="C83" s="225" t="s">
        <v>109</v>
      </c>
      <c r="D83" s="226">
        <f t="shared" si="26"/>
        <v>0</v>
      </c>
      <c r="E83" s="226" t="s">
        <v>804</v>
      </c>
      <c r="F83" s="241"/>
      <c r="G83" s="241"/>
      <c r="H83" s="241"/>
      <c r="I83" s="241"/>
      <c r="J83" s="241"/>
      <c r="K83" s="241"/>
      <c r="L83" s="241"/>
      <c r="M83" s="241"/>
      <c r="N83" s="241"/>
      <c r="O83" s="241"/>
      <c r="P83" s="241"/>
      <c r="Q83" s="241"/>
    </row>
    <row r="84" outlineLevel="1" spans="1:17">
      <c r="A84" s="216">
        <v>20</v>
      </c>
      <c r="B84" s="237" t="s">
        <v>890</v>
      </c>
      <c r="C84" s="228" t="s">
        <v>68</v>
      </c>
      <c r="D84" s="229">
        <f t="shared" si="26"/>
        <v>0</v>
      </c>
      <c r="E84" s="229" t="s">
        <v>804</v>
      </c>
      <c r="F84" s="241"/>
      <c r="G84" s="241"/>
      <c r="H84" s="241"/>
      <c r="I84" s="241"/>
      <c r="J84" s="241"/>
      <c r="K84" s="241"/>
      <c r="L84" s="241"/>
      <c r="M84" s="241"/>
      <c r="N84" s="241"/>
      <c r="O84" s="241"/>
      <c r="P84" s="241"/>
      <c r="Q84" s="241"/>
    </row>
    <row r="85" outlineLevel="1" spans="1:17">
      <c r="A85" s="216">
        <v>20</v>
      </c>
      <c r="B85" s="237" t="s">
        <v>890</v>
      </c>
      <c r="C85" s="231" t="s">
        <v>19</v>
      </c>
      <c r="D85" s="232">
        <f t="shared" si="26"/>
        <v>0</v>
      </c>
      <c r="E85" s="232" t="s">
        <v>804</v>
      </c>
      <c r="F85" s="241"/>
      <c r="G85" s="241"/>
      <c r="H85" s="241"/>
      <c r="I85" s="241"/>
      <c r="J85" s="241"/>
      <c r="K85" s="241"/>
      <c r="L85" s="241"/>
      <c r="M85" s="241"/>
      <c r="N85" s="241"/>
      <c r="O85" s="241"/>
      <c r="P85" s="241"/>
      <c r="Q85" s="241"/>
    </row>
    <row r="86" outlineLevel="1" spans="1:17">
      <c r="A86" s="216">
        <v>21</v>
      </c>
      <c r="B86" s="237" t="s">
        <v>893</v>
      </c>
      <c r="C86" s="238" t="s">
        <v>744</v>
      </c>
      <c r="D86" s="239">
        <f t="shared" si="26"/>
        <v>0</v>
      </c>
      <c r="E86" s="239" t="s">
        <v>804</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893</v>
      </c>
      <c r="C87" s="225" t="s">
        <v>109</v>
      </c>
      <c r="D87" s="226">
        <f t="shared" si="26"/>
        <v>0</v>
      </c>
      <c r="E87" s="226" t="s">
        <v>804</v>
      </c>
      <c r="F87" s="241"/>
      <c r="G87" s="241"/>
      <c r="H87" s="241"/>
      <c r="I87" s="241"/>
      <c r="J87" s="241"/>
      <c r="K87" s="241"/>
      <c r="L87" s="241"/>
      <c r="M87" s="241"/>
      <c r="N87" s="241"/>
      <c r="O87" s="241"/>
      <c r="P87" s="241"/>
      <c r="Q87" s="241"/>
    </row>
    <row r="88" outlineLevel="1" spans="1:17">
      <c r="A88" s="216">
        <v>21</v>
      </c>
      <c r="B88" s="237" t="s">
        <v>893</v>
      </c>
      <c r="C88" s="228" t="s">
        <v>68</v>
      </c>
      <c r="D88" s="229">
        <f t="shared" si="26"/>
        <v>0</v>
      </c>
      <c r="E88" s="229" t="s">
        <v>804</v>
      </c>
      <c r="F88" s="241"/>
      <c r="G88" s="241"/>
      <c r="H88" s="241"/>
      <c r="I88" s="241"/>
      <c r="J88" s="241"/>
      <c r="K88" s="241"/>
      <c r="L88" s="241"/>
      <c r="M88" s="241"/>
      <c r="N88" s="241"/>
      <c r="O88" s="241"/>
      <c r="P88" s="241"/>
      <c r="Q88" s="241"/>
    </row>
    <row r="89" outlineLevel="1" spans="1:17">
      <c r="A89" s="216">
        <v>21</v>
      </c>
      <c r="B89" s="237" t="s">
        <v>893</v>
      </c>
      <c r="C89" s="231" t="s">
        <v>19</v>
      </c>
      <c r="D89" s="232">
        <f t="shared" si="26"/>
        <v>0</v>
      </c>
      <c r="E89" s="232" t="s">
        <v>804</v>
      </c>
      <c r="F89" s="241"/>
      <c r="G89" s="241"/>
      <c r="H89" s="241"/>
      <c r="I89" s="241"/>
      <c r="J89" s="241"/>
      <c r="K89" s="241"/>
      <c r="L89" s="241"/>
      <c r="M89" s="241"/>
      <c r="N89" s="241"/>
      <c r="O89" s="241"/>
      <c r="P89" s="241"/>
      <c r="Q89" s="241"/>
    </row>
    <row r="90" outlineLevel="1" spans="1:17">
      <c r="A90" s="216">
        <v>22</v>
      </c>
      <c r="B90" s="237" t="s">
        <v>896</v>
      </c>
      <c r="C90" s="238" t="s">
        <v>744</v>
      </c>
      <c r="D90" s="239">
        <f t="shared" si="26"/>
        <v>0</v>
      </c>
      <c r="E90" s="239" t="s">
        <v>804</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896</v>
      </c>
      <c r="C91" s="225" t="s">
        <v>109</v>
      </c>
      <c r="D91" s="226">
        <f t="shared" si="26"/>
        <v>0</v>
      </c>
      <c r="E91" s="226" t="s">
        <v>804</v>
      </c>
      <c r="F91" s="241"/>
      <c r="G91" s="241"/>
      <c r="H91" s="241"/>
      <c r="I91" s="241"/>
      <c r="J91" s="241"/>
      <c r="K91" s="241"/>
      <c r="L91" s="241"/>
      <c r="M91" s="241"/>
      <c r="N91" s="241"/>
      <c r="O91" s="241"/>
      <c r="P91" s="241"/>
      <c r="Q91" s="241"/>
    </row>
    <row r="92" outlineLevel="1" spans="1:17">
      <c r="A92" s="216">
        <v>22</v>
      </c>
      <c r="B92" s="237" t="s">
        <v>896</v>
      </c>
      <c r="C92" s="228" t="s">
        <v>68</v>
      </c>
      <c r="D92" s="229">
        <f t="shared" si="26"/>
        <v>0</v>
      </c>
      <c r="E92" s="229" t="s">
        <v>804</v>
      </c>
      <c r="F92" s="241"/>
      <c r="G92" s="241"/>
      <c r="H92" s="241"/>
      <c r="I92" s="241"/>
      <c r="J92" s="241"/>
      <c r="K92" s="241"/>
      <c r="L92" s="241"/>
      <c r="M92" s="241"/>
      <c r="N92" s="241"/>
      <c r="O92" s="241"/>
      <c r="P92" s="241"/>
      <c r="Q92" s="241"/>
    </row>
    <row r="93" outlineLevel="1" spans="1:17">
      <c r="A93" s="216">
        <v>22</v>
      </c>
      <c r="B93" s="237" t="s">
        <v>896</v>
      </c>
      <c r="C93" s="231" t="s">
        <v>19</v>
      </c>
      <c r="D93" s="232">
        <f t="shared" si="26"/>
        <v>0</v>
      </c>
      <c r="E93" s="232" t="s">
        <v>804</v>
      </c>
      <c r="F93" s="241"/>
      <c r="G93" s="241"/>
      <c r="H93" s="241"/>
      <c r="I93" s="241"/>
      <c r="J93" s="241"/>
      <c r="K93" s="241"/>
      <c r="L93" s="241"/>
      <c r="M93" s="241"/>
      <c r="N93" s="241"/>
      <c r="O93" s="241"/>
      <c r="P93" s="241"/>
      <c r="Q93" s="241"/>
    </row>
    <row r="94" outlineLevel="1" spans="1:17">
      <c r="A94" s="216">
        <v>23</v>
      </c>
      <c r="B94" s="237" t="s">
        <v>899</v>
      </c>
      <c r="C94" s="238" t="s">
        <v>744</v>
      </c>
      <c r="D94" s="239">
        <f t="shared" si="26"/>
        <v>0</v>
      </c>
      <c r="E94" s="239" t="s">
        <v>804</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899</v>
      </c>
      <c r="C95" s="225" t="s">
        <v>109</v>
      </c>
      <c r="D95" s="226">
        <f t="shared" si="26"/>
        <v>0</v>
      </c>
      <c r="E95" s="226" t="s">
        <v>804</v>
      </c>
      <c r="F95" s="241"/>
      <c r="G95" s="241"/>
      <c r="H95" s="241"/>
      <c r="I95" s="241"/>
      <c r="J95" s="241"/>
      <c r="K95" s="241"/>
      <c r="L95" s="241"/>
      <c r="M95" s="241"/>
      <c r="N95" s="241"/>
      <c r="O95" s="241"/>
      <c r="P95" s="241"/>
      <c r="Q95" s="241"/>
    </row>
    <row r="96" outlineLevel="1" spans="1:17">
      <c r="A96" s="216">
        <v>23</v>
      </c>
      <c r="B96" s="237" t="s">
        <v>899</v>
      </c>
      <c r="C96" s="228" t="s">
        <v>68</v>
      </c>
      <c r="D96" s="229">
        <f t="shared" si="26"/>
        <v>0</v>
      </c>
      <c r="E96" s="229" t="s">
        <v>804</v>
      </c>
      <c r="F96" s="241"/>
      <c r="G96" s="241"/>
      <c r="H96" s="241"/>
      <c r="I96" s="241"/>
      <c r="J96" s="241"/>
      <c r="K96" s="241"/>
      <c r="L96" s="241"/>
      <c r="M96" s="241"/>
      <c r="N96" s="241"/>
      <c r="O96" s="241"/>
      <c r="P96" s="241"/>
      <c r="Q96" s="241"/>
    </row>
    <row r="97" outlineLevel="1" spans="1:17">
      <c r="A97" s="216">
        <v>23</v>
      </c>
      <c r="B97" s="237" t="s">
        <v>899</v>
      </c>
      <c r="C97" s="231" t="s">
        <v>19</v>
      </c>
      <c r="D97" s="232">
        <f t="shared" si="26"/>
        <v>0</v>
      </c>
      <c r="E97" s="232" t="s">
        <v>804</v>
      </c>
      <c r="F97" s="241"/>
      <c r="G97" s="241"/>
      <c r="H97" s="241"/>
      <c r="I97" s="241"/>
      <c r="J97" s="241"/>
      <c r="K97" s="241"/>
      <c r="L97" s="241"/>
      <c r="M97" s="241"/>
      <c r="N97" s="241"/>
      <c r="O97" s="241"/>
      <c r="P97" s="241"/>
      <c r="Q97" s="241"/>
    </row>
    <row r="98" outlineLevel="1" spans="1:17">
      <c r="A98" s="216">
        <v>24</v>
      </c>
      <c r="B98" s="237" t="s">
        <v>902</v>
      </c>
      <c r="C98" s="238" t="s">
        <v>744</v>
      </c>
      <c r="D98" s="239">
        <f t="shared" si="26"/>
        <v>0</v>
      </c>
      <c r="E98" s="239" t="s">
        <v>804</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902</v>
      </c>
      <c r="C99" s="225" t="s">
        <v>109</v>
      </c>
      <c r="D99" s="226">
        <f t="shared" si="26"/>
        <v>0</v>
      </c>
      <c r="E99" s="226" t="s">
        <v>804</v>
      </c>
      <c r="F99" s="241"/>
      <c r="G99" s="241"/>
      <c r="H99" s="241"/>
      <c r="I99" s="241"/>
      <c r="J99" s="241"/>
      <c r="K99" s="241"/>
      <c r="L99" s="241"/>
      <c r="M99" s="241"/>
      <c r="N99" s="241"/>
      <c r="O99" s="241"/>
      <c r="P99" s="241"/>
      <c r="Q99" s="241"/>
    </row>
    <row r="100" outlineLevel="1" spans="1:17">
      <c r="A100" s="216">
        <v>24</v>
      </c>
      <c r="B100" s="237" t="s">
        <v>902</v>
      </c>
      <c r="C100" s="228" t="s">
        <v>68</v>
      </c>
      <c r="D100" s="229">
        <f t="shared" si="26"/>
        <v>0</v>
      </c>
      <c r="E100" s="229" t="s">
        <v>804</v>
      </c>
      <c r="F100" s="241"/>
      <c r="G100" s="241"/>
      <c r="H100" s="241"/>
      <c r="I100" s="241"/>
      <c r="J100" s="241"/>
      <c r="K100" s="241"/>
      <c r="L100" s="241"/>
      <c r="M100" s="241"/>
      <c r="N100" s="241"/>
      <c r="O100" s="241"/>
      <c r="P100" s="241"/>
      <c r="Q100" s="241"/>
    </row>
    <row r="101" outlineLevel="1" spans="1:17">
      <c r="A101" s="216">
        <v>24</v>
      </c>
      <c r="B101" s="237" t="s">
        <v>902</v>
      </c>
      <c r="C101" s="231" t="s">
        <v>19</v>
      </c>
      <c r="D101" s="232">
        <f t="shared" si="26"/>
        <v>0</v>
      </c>
      <c r="E101" s="232" t="s">
        <v>804</v>
      </c>
      <c r="F101" s="241"/>
      <c r="G101" s="241"/>
      <c r="H101" s="241"/>
      <c r="I101" s="241"/>
      <c r="J101" s="241"/>
      <c r="K101" s="241"/>
      <c r="L101" s="241"/>
      <c r="M101" s="241"/>
      <c r="N101" s="241"/>
      <c r="O101" s="241"/>
      <c r="P101" s="241"/>
      <c r="Q101" s="241"/>
    </row>
    <row r="102" outlineLevel="1" spans="1:17">
      <c r="A102" s="216">
        <v>25</v>
      </c>
      <c r="B102" s="237" t="s">
        <v>905</v>
      </c>
      <c r="C102" s="238" t="s">
        <v>744</v>
      </c>
      <c r="D102" s="239">
        <f t="shared" si="26"/>
        <v>0</v>
      </c>
      <c r="E102" s="239" t="s">
        <v>804</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905</v>
      </c>
      <c r="C103" s="225" t="s">
        <v>109</v>
      </c>
      <c r="D103" s="226">
        <f t="shared" si="26"/>
        <v>0</v>
      </c>
      <c r="E103" s="226" t="s">
        <v>804</v>
      </c>
      <c r="F103" s="241"/>
      <c r="G103" s="241"/>
      <c r="H103" s="241"/>
      <c r="I103" s="241"/>
      <c r="J103" s="241"/>
      <c r="K103" s="241"/>
      <c r="L103" s="241"/>
      <c r="M103" s="241"/>
      <c r="N103" s="241"/>
      <c r="O103" s="241"/>
      <c r="P103" s="241"/>
      <c r="Q103" s="241"/>
    </row>
    <row r="104" outlineLevel="1" spans="1:17">
      <c r="A104" s="216">
        <v>25</v>
      </c>
      <c r="B104" s="237" t="s">
        <v>905</v>
      </c>
      <c r="C104" s="228" t="s">
        <v>68</v>
      </c>
      <c r="D104" s="229">
        <f t="shared" si="26"/>
        <v>0</v>
      </c>
      <c r="E104" s="229" t="s">
        <v>804</v>
      </c>
      <c r="F104" s="241"/>
      <c r="G104" s="241"/>
      <c r="H104" s="241"/>
      <c r="I104" s="241"/>
      <c r="J104" s="241"/>
      <c r="K104" s="241"/>
      <c r="L104" s="241"/>
      <c r="M104" s="241"/>
      <c r="N104" s="241"/>
      <c r="O104" s="241"/>
      <c r="P104" s="241"/>
      <c r="Q104" s="241"/>
    </row>
    <row r="105" outlineLevel="1" spans="1:17">
      <c r="A105" s="216">
        <v>25</v>
      </c>
      <c r="B105" s="237" t="s">
        <v>905</v>
      </c>
      <c r="C105" s="231" t="s">
        <v>19</v>
      </c>
      <c r="D105" s="232">
        <f t="shared" si="26"/>
        <v>0</v>
      </c>
      <c r="E105" s="232" t="s">
        <v>804</v>
      </c>
      <c r="F105" s="241"/>
      <c r="G105" s="241"/>
      <c r="H105" s="241"/>
      <c r="I105" s="241"/>
      <c r="J105" s="241"/>
      <c r="K105" s="241"/>
      <c r="L105" s="241"/>
      <c r="M105" s="241"/>
      <c r="N105" s="241"/>
      <c r="O105" s="241"/>
      <c r="P105" s="241"/>
      <c r="Q105" s="241"/>
    </row>
    <row r="106" outlineLevel="1" spans="1:17">
      <c r="A106" s="216">
        <v>26</v>
      </c>
      <c r="B106" s="237" t="s">
        <v>908</v>
      </c>
      <c r="C106" s="238" t="s">
        <v>744</v>
      </c>
      <c r="D106" s="239">
        <f t="shared" si="26"/>
        <v>0</v>
      </c>
      <c r="E106" s="239" t="s">
        <v>804</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908</v>
      </c>
      <c r="C107" s="225" t="s">
        <v>109</v>
      </c>
      <c r="D107" s="226">
        <f t="shared" si="26"/>
        <v>0</v>
      </c>
      <c r="E107" s="226" t="s">
        <v>804</v>
      </c>
      <c r="F107" s="241"/>
      <c r="G107" s="241"/>
      <c r="H107" s="241"/>
      <c r="I107" s="241"/>
      <c r="J107" s="241"/>
      <c r="K107" s="241"/>
      <c r="L107" s="241"/>
      <c r="M107" s="241"/>
      <c r="N107" s="241"/>
      <c r="O107" s="241"/>
      <c r="P107" s="241"/>
      <c r="Q107" s="241"/>
    </row>
    <row r="108" outlineLevel="1" spans="1:17">
      <c r="A108" s="216">
        <v>26</v>
      </c>
      <c r="B108" s="237" t="s">
        <v>908</v>
      </c>
      <c r="C108" s="228" t="s">
        <v>68</v>
      </c>
      <c r="D108" s="229">
        <f t="shared" si="26"/>
        <v>0</v>
      </c>
      <c r="E108" s="229" t="s">
        <v>804</v>
      </c>
      <c r="F108" s="241"/>
      <c r="G108" s="241"/>
      <c r="H108" s="241"/>
      <c r="I108" s="241"/>
      <c r="J108" s="241"/>
      <c r="K108" s="241"/>
      <c r="L108" s="241"/>
      <c r="M108" s="241"/>
      <c r="N108" s="241"/>
      <c r="O108" s="241"/>
      <c r="P108" s="241"/>
      <c r="Q108" s="241"/>
    </row>
    <row r="109" outlineLevel="1" spans="1:17">
      <c r="A109" s="216">
        <v>26</v>
      </c>
      <c r="B109" s="237" t="s">
        <v>908</v>
      </c>
      <c r="C109" s="231" t="s">
        <v>19</v>
      </c>
      <c r="D109" s="232">
        <f t="shared" si="26"/>
        <v>0</v>
      </c>
      <c r="E109" s="232" t="s">
        <v>804</v>
      </c>
      <c r="F109" s="241"/>
      <c r="G109" s="241"/>
      <c r="H109" s="241"/>
      <c r="I109" s="241"/>
      <c r="J109" s="241"/>
      <c r="K109" s="241"/>
      <c r="L109" s="241"/>
      <c r="M109" s="241"/>
      <c r="N109" s="241"/>
      <c r="O109" s="241"/>
      <c r="P109" s="241"/>
      <c r="Q109" s="241"/>
    </row>
    <row r="110" outlineLevel="1" spans="1:17">
      <c r="A110" s="216">
        <v>27</v>
      </c>
      <c r="B110" s="237" t="s">
        <v>911</v>
      </c>
      <c r="C110" s="238" t="s">
        <v>744</v>
      </c>
      <c r="D110" s="239">
        <f t="shared" si="26"/>
        <v>0</v>
      </c>
      <c r="E110" s="239" t="s">
        <v>804</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911</v>
      </c>
      <c r="C111" s="225" t="s">
        <v>109</v>
      </c>
      <c r="D111" s="226">
        <f t="shared" si="26"/>
        <v>0</v>
      </c>
      <c r="E111" s="226" t="s">
        <v>804</v>
      </c>
      <c r="F111" s="241"/>
      <c r="G111" s="241"/>
      <c r="H111" s="241"/>
      <c r="I111" s="241"/>
      <c r="J111" s="241"/>
      <c r="K111" s="241"/>
      <c r="L111" s="241"/>
      <c r="M111" s="241"/>
      <c r="N111" s="241"/>
      <c r="O111" s="241"/>
      <c r="P111" s="241"/>
      <c r="Q111" s="241"/>
    </row>
    <row r="112" outlineLevel="1" spans="1:17">
      <c r="A112" s="216">
        <v>27</v>
      </c>
      <c r="B112" s="237" t="s">
        <v>911</v>
      </c>
      <c r="C112" s="228" t="s">
        <v>68</v>
      </c>
      <c r="D112" s="229">
        <f t="shared" si="26"/>
        <v>0</v>
      </c>
      <c r="E112" s="229" t="s">
        <v>804</v>
      </c>
      <c r="F112" s="241"/>
      <c r="G112" s="241"/>
      <c r="H112" s="241"/>
      <c r="I112" s="241"/>
      <c r="J112" s="241"/>
      <c r="K112" s="241"/>
      <c r="L112" s="241"/>
      <c r="M112" s="241"/>
      <c r="N112" s="241"/>
      <c r="O112" s="241"/>
      <c r="P112" s="241"/>
      <c r="Q112" s="241"/>
    </row>
    <row r="113" outlineLevel="1" spans="1:17">
      <c r="A113" s="216">
        <v>27</v>
      </c>
      <c r="B113" s="237" t="s">
        <v>911</v>
      </c>
      <c r="C113" s="231" t="s">
        <v>19</v>
      </c>
      <c r="D113" s="232">
        <f t="shared" si="26"/>
        <v>0</v>
      </c>
      <c r="E113" s="232" t="s">
        <v>804</v>
      </c>
      <c r="F113" s="241"/>
      <c r="G113" s="241"/>
      <c r="H113" s="241"/>
      <c r="I113" s="241"/>
      <c r="J113" s="241"/>
      <c r="K113" s="241"/>
      <c r="L113" s="241"/>
      <c r="M113" s="241"/>
      <c r="N113" s="241"/>
      <c r="O113" s="241"/>
      <c r="P113" s="241"/>
      <c r="Q113" s="241"/>
    </row>
    <row r="114" spans="1:17">
      <c r="A114" s="216">
        <v>28</v>
      </c>
      <c r="B114" s="234" t="s">
        <v>195</v>
      </c>
      <c r="C114" s="234" t="s">
        <v>744</v>
      </c>
      <c r="D114" s="235">
        <f t="shared" si="26"/>
        <v>1</v>
      </c>
      <c r="E114" s="235" t="s">
        <v>804</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804</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804</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804</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985</v>
      </c>
      <c r="C118" s="238" t="s">
        <v>744</v>
      </c>
      <c r="D118" s="239">
        <f t="shared" si="26"/>
        <v>1</v>
      </c>
      <c r="E118" s="239" t="s">
        <v>804</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985</v>
      </c>
      <c r="C119" s="225" t="s">
        <v>109</v>
      </c>
      <c r="D119" s="226">
        <f t="shared" si="26"/>
        <v>1</v>
      </c>
      <c r="E119" s="226" t="s">
        <v>804</v>
      </c>
      <c r="F119" s="241">
        <f>自有人工预算!E10</f>
        <v>1</v>
      </c>
      <c r="G119" s="241">
        <f>自有人工预算!F10</f>
        <v>1</v>
      </c>
      <c r="H119" s="241">
        <f>自有人工预算!G10</f>
        <v>1</v>
      </c>
      <c r="I119" s="241">
        <f>自有人工预算!H10</f>
        <v>1</v>
      </c>
      <c r="J119" s="241">
        <f>自有人工预算!I10</f>
        <v>1</v>
      </c>
      <c r="K119" s="241">
        <f>自有人工预算!J10</f>
        <v>1</v>
      </c>
      <c r="L119" s="241">
        <f>自有人工预算!K10</f>
        <v>1</v>
      </c>
      <c r="M119" s="241">
        <f>自有人工预算!L10</f>
        <v>1</v>
      </c>
      <c r="N119" s="241">
        <f>自有人工预算!M10</f>
        <v>1</v>
      </c>
      <c r="O119" s="241">
        <f>自有人工预算!N10</f>
        <v>1</v>
      </c>
      <c r="P119" s="241">
        <f>自有人工预算!O10</f>
        <v>1</v>
      </c>
      <c r="Q119" s="241">
        <f>自有人工预算!P10</f>
        <v>1</v>
      </c>
    </row>
    <row r="120" outlineLevel="1" spans="1:17">
      <c r="A120" s="216">
        <v>29</v>
      </c>
      <c r="B120" s="237" t="s">
        <v>985</v>
      </c>
      <c r="C120" s="228" t="s">
        <v>68</v>
      </c>
      <c r="D120" s="229">
        <f t="shared" si="26"/>
        <v>0</v>
      </c>
      <c r="E120" s="229" t="s">
        <v>804</v>
      </c>
      <c r="F120" s="241"/>
      <c r="G120" s="241"/>
      <c r="H120" s="241"/>
      <c r="I120" s="241"/>
      <c r="J120" s="241"/>
      <c r="K120" s="241"/>
      <c r="L120" s="241"/>
      <c r="M120" s="241"/>
      <c r="N120" s="241"/>
      <c r="O120" s="241"/>
      <c r="P120" s="241"/>
      <c r="Q120" s="241"/>
    </row>
    <row r="121" outlineLevel="1" spans="1:17">
      <c r="A121" s="216">
        <v>29</v>
      </c>
      <c r="B121" s="237" t="s">
        <v>985</v>
      </c>
      <c r="C121" s="231" t="s">
        <v>19</v>
      </c>
      <c r="D121" s="232">
        <f t="shared" si="26"/>
        <v>0</v>
      </c>
      <c r="E121" s="232" t="s">
        <v>804</v>
      </c>
      <c r="F121" s="241"/>
      <c r="G121" s="241"/>
      <c r="H121" s="241"/>
      <c r="I121" s="241"/>
      <c r="J121" s="241"/>
      <c r="K121" s="241"/>
      <c r="L121" s="241"/>
      <c r="M121" s="241"/>
      <c r="N121" s="241"/>
      <c r="O121" s="241"/>
      <c r="P121" s="241"/>
      <c r="Q121" s="241"/>
    </row>
    <row r="122" outlineLevel="1" spans="1:17">
      <c r="A122" s="216">
        <v>30</v>
      </c>
      <c r="B122" s="237" t="s">
        <v>988</v>
      </c>
      <c r="C122" s="238" t="s">
        <v>744</v>
      </c>
      <c r="D122" s="239">
        <f t="shared" si="26"/>
        <v>0</v>
      </c>
      <c r="E122" s="239" t="s">
        <v>804</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988</v>
      </c>
      <c r="C123" s="225" t="s">
        <v>109</v>
      </c>
      <c r="D123" s="226">
        <f t="shared" si="26"/>
        <v>0</v>
      </c>
      <c r="E123" s="226" t="s">
        <v>804</v>
      </c>
      <c r="F123" s="241"/>
      <c r="G123" s="241"/>
      <c r="H123" s="241"/>
      <c r="I123" s="241"/>
      <c r="J123" s="241"/>
      <c r="K123" s="241"/>
      <c r="L123" s="241"/>
      <c r="M123" s="241"/>
      <c r="N123" s="241"/>
      <c r="O123" s="241"/>
      <c r="P123" s="241"/>
      <c r="Q123" s="241"/>
    </row>
    <row r="124" outlineLevel="1" spans="1:17">
      <c r="A124" s="216">
        <v>30</v>
      </c>
      <c r="B124" s="237" t="s">
        <v>988</v>
      </c>
      <c r="C124" s="228" t="s">
        <v>68</v>
      </c>
      <c r="D124" s="229">
        <f t="shared" si="26"/>
        <v>0</v>
      </c>
      <c r="E124" s="229" t="s">
        <v>804</v>
      </c>
      <c r="F124" s="241"/>
      <c r="G124" s="241"/>
      <c r="H124" s="241"/>
      <c r="I124" s="241"/>
      <c r="J124" s="241"/>
      <c r="K124" s="241"/>
      <c r="L124" s="241"/>
      <c r="M124" s="241"/>
      <c r="N124" s="241"/>
      <c r="O124" s="241"/>
      <c r="P124" s="241"/>
      <c r="Q124" s="241"/>
    </row>
    <row r="125" outlineLevel="1" spans="1:17">
      <c r="A125" s="216">
        <v>30</v>
      </c>
      <c r="B125" s="237" t="s">
        <v>988</v>
      </c>
      <c r="C125" s="231" t="s">
        <v>19</v>
      </c>
      <c r="D125" s="232">
        <f t="shared" si="26"/>
        <v>0</v>
      </c>
      <c r="E125" s="232" t="s">
        <v>804</v>
      </c>
      <c r="F125" s="241"/>
      <c r="G125" s="241"/>
      <c r="H125" s="241"/>
      <c r="I125" s="241"/>
      <c r="J125" s="241"/>
      <c r="K125" s="241"/>
      <c r="L125" s="241"/>
      <c r="M125" s="241"/>
      <c r="N125" s="241"/>
      <c r="O125" s="241"/>
      <c r="P125" s="241"/>
      <c r="Q125" s="241"/>
    </row>
    <row r="126" outlineLevel="1" spans="1:17">
      <c r="A126" s="216">
        <v>31</v>
      </c>
      <c r="B126" s="237" t="s">
        <v>991</v>
      </c>
      <c r="C126" s="238" t="s">
        <v>744</v>
      </c>
      <c r="D126" s="239">
        <f t="shared" si="26"/>
        <v>0</v>
      </c>
      <c r="E126" s="239" t="s">
        <v>804</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991</v>
      </c>
      <c r="C127" s="225" t="s">
        <v>109</v>
      </c>
      <c r="D127" s="226">
        <f t="shared" si="26"/>
        <v>0</v>
      </c>
      <c r="E127" s="226" t="s">
        <v>804</v>
      </c>
      <c r="F127" s="241"/>
      <c r="G127" s="241"/>
      <c r="H127" s="241"/>
      <c r="I127" s="241"/>
      <c r="J127" s="241"/>
      <c r="K127" s="241"/>
      <c r="L127" s="241"/>
      <c r="M127" s="241"/>
      <c r="N127" s="241"/>
      <c r="O127" s="241"/>
      <c r="P127" s="241"/>
      <c r="Q127" s="241"/>
    </row>
    <row r="128" outlineLevel="1" spans="1:17">
      <c r="A128" s="216">
        <v>31</v>
      </c>
      <c r="B128" s="237" t="s">
        <v>991</v>
      </c>
      <c r="C128" s="228" t="s">
        <v>68</v>
      </c>
      <c r="D128" s="229">
        <f t="shared" si="26"/>
        <v>0</v>
      </c>
      <c r="E128" s="229" t="s">
        <v>804</v>
      </c>
      <c r="F128" s="241"/>
      <c r="G128" s="241"/>
      <c r="H128" s="241"/>
      <c r="I128" s="241"/>
      <c r="J128" s="241"/>
      <c r="K128" s="241"/>
      <c r="L128" s="241"/>
      <c r="M128" s="241"/>
      <c r="N128" s="241"/>
      <c r="O128" s="241"/>
      <c r="P128" s="241"/>
      <c r="Q128" s="241"/>
    </row>
    <row r="129" outlineLevel="1" spans="1:17">
      <c r="A129" s="216">
        <v>31</v>
      </c>
      <c r="B129" s="237" t="s">
        <v>991</v>
      </c>
      <c r="C129" s="231" t="s">
        <v>19</v>
      </c>
      <c r="D129" s="232">
        <f t="shared" si="26"/>
        <v>0</v>
      </c>
      <c r="E129" s="232" t="s">
        <v>804</v>
      </c>
      <c r="F129" s="241"/>
      <c r="G129" s="241"/>
      <c r="H129" s="241"/>
      <c r="I129" s="241"/>
      <c r="J129" s="241"/>
      <c r="K129" s="241"/>
      <c r="L129" s="241"/>
      <c r="M129" s="241"/>
      <c r="N129" s="241"/>
      <c r="O129" s="241"/>
      <c r="P129" s="241"/>
      <c r="Q129" s="241"/>
    </row>
    <row r="130" outlineLevel="1" spans="1:17">
      <c r="A130" s="216">
        <v>32</v>
      </c>
      <c r="B130" s="237" t="s">
        <v>994</v>
      </c>
      <c r="C130" s="238" t="s">
        <v>744</v>
      </c>
      <c r="D130" s="239">
        <f t="shared" ref="D130:D193" si="49">IFERROR(SUM(F130:Q130)/COUNTIF(F130:Q130,"&lt;&gt;0"),0)</f>
        <v>0</v>
      </c>
      <c r="E130" s="239" t="s">
        <v>804</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994</v>
      </c>
      <c r="C131" s="225" t="s">
        <v>109</v>
      </c>
      <c r="D131" s="226">
        <f t="shared" si="49"/>
        <v>0</v>
      </c>
      <c r="E131" s="226" t="s">
        <v>804</v>
      </c>
      <c r="F131" s="241"/>
      <c r="G131" s="241"/>
      <c r="H131" s="241"/>
      <c r="I131" s="241"/>
      <c r="J131" s="241"/>
      <c r="K131" s="241"/>
      <c r="L131" s="241"/>
      <c r="M131" s="241"/>
      <c r="N131" s="241"/>
      <c r="O131" s="241"/>
      <c r="P131" s="241"/>
      <c r="Q131" s="241"/>
    </row>
    <row r="132" outlineLevel="1" spans="1:17">
      <c r="A132" s="216">
        <v>32</v>
      </c>
      <c r="B132" s="237" t="s">
        <v>994</v>
      </c>
      <c r="C132" s="228" t="s">
        <v>68</v>
      </c>
      <c r="D132" s="229">
        <f t="shared" si="49"/>
        <v>0</v>
      </c>
      <c r="E132" s="229" t="s">
        <v>804</v>
      </c>
      <c r="F132" s="241"/>
      <c r="G132" s="241"/>
      <c r="H132" s="241"/>
      <c r="I132" s="241"/>
      <c r="J132" s="241"/>
      <c r="K132" s="241"/>
      <c r="L132" s="241"/>
      <c r="M132" s="241"/>
      <c r="N132" s="241"/>
      <c r="O132" s="241"/>
      <c r="P132" s="241"/>
      <c r="Q132" s="241"/>
    </row>
    <row r="133" outlineLevel="1" spans="1:17">
      <c r="A133" s="216">
        <v>32</v>
      </c>
      <c r="B133" s="237" t="s">
        <v>994</v>
      </c>
      <c r="C133" s="231" t="s">
        <v>19</v>
      </c>
      <c r="D133" s="232">
        <f t="shared" si="49"/>
        <v>0</v>
      </c>
      <c r="E133" s="232" t="s">
        <v>804</v>
      </c>
      <c r="F133" s="241"/>
      <c r="G133" s="241"/>
      <c r="H133" s="241"/>
      <c r="I133" s="241"/>
      <c r="J133" s="241"/>
      <c r="K133" s="241"/>
      <c r="L133" s="241"/>
      <c r="M133" s="241"/>
      <c r="N133" s="241"/>
      <c r="O133" s="241"/>
      <c r="P133" s="241"/>
      <c r="Q133" s="241"/>
    </row>
    <row r="134" outlineLevel="1" spans="1:17">
      <c r="A134" s="216">
        <v>33</v>
      </c>
      <c r="B134" s="237" t="s">
        <v>997</v>
      </c>
      <c r="C134" s="238" t="s">
        <v>744</v>
      </c>
      <c r="D134" s="239">
        <f t="shared" si="49"/>
        <v>0</v>
      </c>
      <c r="E134" s="239" t="s">
        <v>804</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997</v>
      </c>
      <c r="C135" s="225" t="s">
        <v>109</v>
      </c>
      <c r="D135" s="226">
        <f t="shared" si="49"/>
        <v>0</v>
      </c>
      <c r="E135" s="226" t="s">
        <v>804</v>
      </c>
      <c r="F135" s="241"/>
      <c r="G135" s="241"/>
      <c r="H135" s="241"/>
      <c r="I135" s="241"/>
      <c r="J135" s="241"/>
      <c r="K135" s="241"/>
      <c r="L135" s="241"/>
      <c r="M135" s="241"/>
      <c r="N135" s="241"/>
      <c r="O135" s="241"/>
      <c r="P135" s="241"/>
      <c r="Q135" s="241"/>
    </row>
    <row r="136" outlineLevel="1" spans="1:17">
      <c r="A136" s="216">
        <v>33</v>
      </c>
      <c r="B136" s="237" t="s">
        <v>997</v>
      </c>
      <c r="C136" s="228" t="s">
        <v>68</v>
      </c>
      <c r="D136" s="229">
        <f t="shared" si="49"/>
        <v>0</v>
      </c>
      <c r="E136" s="229" t="s">
        <v>804</v>
      </c>
      <c r="F136" s="241"/>
      <c r="G136" s="241"/>
      <c r="H136" s="241"/>
      <c r="I136" s="241"/>
      <c r="J136" s="241"/>
      <c r="K136" s="241"/>
      <c r="L136" s="241"/>
      <c r="M136" s="241"/>
      <c r="N136" s="241"/>
      <c r="O136" s="241"/>
      <c r="P136" s="241"/>
      <c r="Q136" s="241"/>
    </row>
    <row r="137" outlineLevel="1" spans="1:17">
      <c r="A137" s="216">
        <v>33</v>
      </c>
      <c r="B137" s="237" t="s">
        <v>997</v>
      </c>
      <c r="C137" s="231" t="s">
        <v>19</v>
      </c>
      <c r="D137" s="232">
        <f t="shared" si="49"/>
        <v>0</v>
      </c>
      <c r="E137" s="232" t="s">
        <v>804</v>
      </c>
      <c r="F137" s="241"/>
      <c r="G137" s="241"/>
      <c r="H137" s="241"/>
      <c r="I137" s="241"/>
      <c r="J137" s="241"/>
      <c r="K137" s="241"/>
      <c r="L137" s="241"/>
      <c r="M137" s="241"/>
      <c r="N137" s="241"/>
      <c r="O137" s="241"/>
      <c r="P137" s="241"/>
      <c r="Q137" s="241"/>
    </row>
    <row r="138" outlineLevel="1" spans="1:17">
      <c r="A138" s="216">
        <v>34</v>
      </c>
      <c r="B138" s="237" t="s">
        <v>999</v>
      </c>
      <c r="C138" s="238" t="s">
        <v>744</v>
      </c>
      <c r="D138" s="239">
        <f t="shared" si="49"/>
        <v>0</v>
      </c>
      <c r="E138" s="239" t="s">
        <v>804</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999</v>
      </c>
      <c r="C139" s="225" t="s">
        <v>109</v>
      </c>
      <c r="D139" s="226">
        <f t="shared" si="49"/>
        <v>0</v>
      </c>
      <c r="E139" s="226" t="s">
        <v>804</v>
      </c>
      <c r="F139" s="241"/>
      <c r="G139" s="241"/>
      <c r="H139" s="241"/>
      <c r="I139" s="241"/>
      <c r="J139" s="241"/>
      <c r="K139" s="241"/>
      <c r="L139" s="241"/>
      <c r="M139" s="241"/>
      <c r="N139" s="241"/>
      <c r="O139" s="241"/>
      <c r="P139" s="241"/>
      <c r="Q139" s="241"/>
    </row>
    <row r="140" outlineLevel="1" spans="1:17">
      <c r="A140" s="216">
        <v>34</v>
      </c>
      <c r="B140" s="237" t="s">
        <v>999</v>
      </c>
      <c r="C140" s="228" t="s">
        <v>68</v>
      </c>
      <c r="D140" s="229">
        <f t="shared" si="49"/>
        <v>0</v>
      </c>
      <c r="E140" s="229" t="s">
        <v>804</v>
      </c>
      <c r="F140" s="241"/>
      <c r="G140" s="241"/>
      <c r="H140" s="241"/>
      <c r="I140" s="241"/>
      <c r="J140" s="241"/>
      <c r="K140" s="241"/>
      <c r="L140" s="241"/>
      <c r="M140" s="241"/>
      <c r="N140" s="241"/>
      <c r="O140" s="241"/>
      <c r="P140" s="241"/>
      <c r="Q140" s="241"/>
    </row>
    <row r="141" outlineLevel="1" spans="1:17">
      <c r="A141" s="216">
        <v>34</v>
      </c>
      <c r="B141" s="237" t="s">
        <v>999</v>
      </c>
      <c r="C141" s="231" t="s">
        <v>19</v>
      </c>
      <c r="D141" s="232">
        <f t="shared" si="49"/>
        <v>0</v>
      </c>
      <c r="E141" s="232" t="s">
        <v>804</v>
      </c>
      <c r="F141" s="241"/>
      <c r="G141" s="241"/>
      <c r="H141" s="241"/>
      <c r="I141" s="241"/>
      <c r="J141" s="241"/>
      <c r="K141" s="241"/>
      <c r="L141" s="241"/>
      <c r="M141" s="241"/>
      <c r="N141" s="241"/>
      <c r="O141" s="241"/>
      <c r="P141" s="241"/>
      <c r="Q141" s="241"/>
    </row>
    <row r="142" outlineLevel="1" spans="1:17">
      <c r="A142" s="216">
        <v>35</v>
      </c>
      <c r="B142" s="237" t="s">
        <v>1001</v>
      </c>
      <c r="C142" s="238" t="s">
        <v>744</v>
      </c>
      <c r="D142" s="239">
        <f t="shared" si="49"/>
        <v>0</v>
      </c>
      <c r="E142" s="239" t="s">
        <v>804</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1001</v>
      </c>
      <c r="C143" s="225" t="s">
        <v>109</v>
      </c>
      <c r="D143" s="226">
        <f t="shared" si="49"/>
        <v>0</v>
      </c>
      <c r="E143" s="226" t="s">
        <v>804</v>
      </c>
      <c r="F143" s="241"/>
      <c r="G143" s="241"/>
      <c r="H143" s="241"/>
      <c r="I143" s="241"/>
      <c r="J143" s="241"/>
      <c r="K143" s="241"/>
      <c r="L143" s="241"/>
      <c r="M143" s="241"/>
      <c r="N143" s="241"/>
      <c r="O143" s="241"/>
      <c r="P143" s="241"/>
      <c r="Q143" s="241"/>
    </row>
    <row r="144" outlineLevel="1" spans="1:17">
      <c r="A144" s="216">
        <v>35</v>
      </c>
      <c r="B144" s="237" t="s">
        <v>1001</v>
      </c>
      <c r="C144" s="228" t="s">
        <v>68</v>
      </c>
      <c r="D144" s="229">
        <f t="shared" si="49"/>
        <v>0</v>
      </c>
      <c r="E144" s="229" t="s">
        <v>804</v>
      </c>
      <c r="F144" s="241"/>
      <c r="G144" s="241"/>
      <c r="H144" s="241"/>
      <c r="I144" s="241"/>
      <c r="J144" s="241"/>
      <c r="K144" s="241"/>
      <c r="L144" s="241"/>
      <c r="M144" s="241"/>
      <c r="N144" s="241"/>
      <c r="O144" s="241"/>
      <c r="P144" s="241"/>
      <c r="Q144" s="241"/>
    </row>
    <row r="145" outlineLevel="1" spans="1:17">
      <c r="A145" s="216">
        <v>35</v>
      </c>
      <c r="B145" s="237" t="s">
        <v>1001</v>
      </c>
      <c r="C145" s="231" t="s">
        <v>19</v>
      </c>
      <c r="D145" s="232">
        <f t="shared" si="49"/>
        <v>0</v>
      </c>
      <c r="E145" s="232" t="s">
        <v>804</v>
      </c>
      <c r="F145" s="241"/>
      <c r="G145" s="241"/>
      <c r="H145" s="241"/>
      <c r="I145" s="241"/>
      <c r="J145" s="241"/>
      <c r="K145" s="241"/>
      <c r="L145" s="241"/>
      <c r="M145" s="241"/>
      <c r="N145" s="241"/>
      <c r="O145" s="241"/>
      <c r="P145" s="241"/>
      <c r="Q145" s="241"/>
    </row>
    <row r="146" outlineLevel="1" spans="1:17">
      <c r="A146" s="216">
        <v>36</v>
      </c>
      <c r="B146" s="237" t="s">
        <v>1003</v>
      </c>
      <c r="C146" s="238" t="s">
        <v>744</v>
      </c>
      <c r="D146" s="239">
        <f t="shared" si="49"/>
        <v>0</v>
      </c>
      <c r="E146" s="239" t="s">
        <v>804</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1003</v>
      </c>
      <c r="C147" s="225" t="s">
        <v>109</v>
      </c>
      <c r="D147" s="226">
        <f t="shared" si="49"/>
        <v>0</v>
      </c>
      <c r="E147" s="226" t="s">
        <v>804</v>
      </c>
      <c r="F147" s="241"/>
      <c r="G147" s="241"/>
      <c r="H147" s="241"/>
      <c r="I147" s="241"/>
      <c r="J147" s="241"/>
      <c r="K147" s="241"/>
      <c r="L147" s="241"/>
      <c r="M147" s="241"/>
      <c r="N147" s="241"/>
      <c r="O147" s="241"/>
      <c r="P147" s="241"/>
      <c r="Q147" s="241"/>
    </row>
    <row r="148" outlineLevel="1" spans="1:17">
      <c r="A148" s="216">
        <v>36</v>
      </c>
      <c r="B148" s="237" t="s">
        <v>1003</v>
      </c>
      <c r="C148" s="228" t="s">
        <v>68</v>
      </c>
      <c r="D148" s="229">
        <f t="shared" si="49"/>
        <v>0</v>
      </c>
      <c r="E148" s="229" t="s">
        <v>804</v>
      </c>
      <c r="F148" s="241"/>
      <c r="G148" s="241"/>
      <c r="H148" s="241"/>
      <c r="I148" s="241"/>
      <c r="J148" s="241"/>
      <c r="K148" s="241"/>
      <c r="L148" s="241"/>
      <c r="M148" s="241"/>
      <c r="N148" s="241"/>
      <c r="O148" s="241"/>
      <c r="P148" s="241"/>
      <c r="Q148" s="241"/>
    </row>
    <row r="149" outlineLevel="1" spans="1:17">
      <c r="A149" s="216">
        <v>36</v>
      </c>
      <c r="B149" s="237" t="s">
        <v>1003</v>
      </c>
      <c r="C149" s="231" t="s">
        <v>19</v>
      </c>
      <c r="D149" s="232">
        <f t="shared" si="49"/>
        <v>0</v>
      </c>
      <c r="E149" s="232" t="s">
        <v>804</v>
      </c>
      <c r="F149" s="241"/>
      <c r="G149" s="241"/>
      <c r="H149" s="241"/>
      <c r="I149" s="241"/>
      <c r="J149" s="241"/>
      <c r="K149" s="241"/>
      <c r="L149" s="241"/>
      <c r="M149" s="241"/>
      <c r="N149" s="241"/>
      <c r="O149" s="241"/>
      <c r="P149" s="241"/>
      <c r="Q149" s="241"/>
    </row>
    <row r="150" outlineLevel="1" spans="1:17">
      <c r="A150" s="216">
        <v>37</v>
      </c>
      <c r="B150" s="237" t="s">
        <v>1006</v>
      </c>
      <c r="C150" s="238" t="s">
        <v>744</v>
      </c>
      <c r="D150" s="239">
        <f t="shared" si="49"/>
        <v>0</v>
      </c>
      <c r="E150" s="239" t="s">
        <v>804</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1006</v>
      </c>
      <c r="C151" s="225" t="s">
        <v>109</v>
      </c>
      <c r="D151" s="226">
        <f t="shared" si="49"/>
        <v>0</v>
      </c>
      <c r="E151" s="226" t="s">
        <v>804</v>
      </c>
      <c r="F151" s="241"/>
      <c r="G151" s="241"/>
      <c r="H151" s="241"/>
      <c r="I151" s="241"/>
      <c r="J151" s="241"/>
      <c r="K151" s="241"/>
      <c r="L151" s="241"/>
      <c r="M151" s="241"/>
      <c r="N151" s="241"/>
      <c r="O151" s="241"/>
      <c r="P151" s="241"/>
      <c r="Q151" s="241"/>
    </row>
    <row r="152" outlineLevel="1" spans="1:17">
      <c r="A152" s="216">
        <v>37</v>
      </c>
      <c r="B152" s="237" t="s">
        <v>1006</v>
      </c>
      <c r="C152" s="228" t="s">
        <v>68</v>
      </c>
      <c r="D152" s="229">
        <f t="shared" si="49"/>
        <v>0</v>
      </c>
      <c r="E152" s="229" t="s">
        <v>804</v>
      </c>
      <c r="F152" s="241"/>
      <c r="G152" s="241"/>
      <c r="H152" s="241"/>
      <c r="I152" s="241"/>
      <c r="J152" s="241"/>
      <c r="K152" s="241"/>
      <c r="L152" s="241"/>
      <c r="M152" s="241"/>
      <c r="N152" s="241"/>
      <c r="O152" s="241"/>
      <c r="P152" s="241"/>
      <c r="Q152" s="241"/>
    </row>
    <row r="153" outlineLevel="1" spans="1:17">
      <c r="A153" s="216">
        <v>37</v>
      </c>
      <c r="B153" s="237" t="s">
        <v>1006</v>
      </c>
      <c r="C153" s="231" t="s">
        <v>19</v>
      </c>
      <c r="D153" s="232">
        <f t="shared" si="49"/>
        <v>0</v>
      </c>
      <c r="E153" s="232" t="s">
        <v>804</v>
      </c>
      <c r="F153" s="241"/>
      <c r="G153" s="241"/>
      <c r="H153" s="241"/>
      <c r="I153" s="241"/>
      <c r="J153" s="241"/>
      <c r="K153" s="241"/>
      <c r="L153" s="241"/>
      <c r="M153" s="241"/>
      <c r="N153" s="241"/>
      <c r="O153" s="241"/>
      <c r="P153" s="241"/>
      <c r="Q153" s="241"/>
    </row>
    <row r="154" spans="1:17">
      <c r="A154" s="216">
        <v>38</v>
      </c>
      <c r="B154" s="234" t="s">
        <v>199</v>
      </c>
      <c r="C154" s="234" t="s">
        <v>744</v>
      </c>
      <c r="D154" s="235">
        <f t="shared" si="49"/>
        <v>1</v>
      </c>
      <c r="E154" s="235" t="s">
        <v>804</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804</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804</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804</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1036</v>
      </c>
      <c r="C158" s="238" t="s">
        <v>744</v>
      </c>
      <c r="D158" s="239">
        <f t="shared" si="49"/>
        <v>1</v>
      </c>
      <c r="E158" s="239" t="s">
        <v>804</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1036</v>
      </c>
      <c r="C159" s="225" t="s">
        <v>109</v>
      </c>
      <c r="D159" s="226">
        <f t="shared" si="49"/>
        <v>1</v>
      </c>
      <c r="E159" s="226" t="s">
        <v>804</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1036</v>
      </c>
      <c r="C160" s="228" t="s">
        <v>68</v>
      </c>
      <c r="D160" s="229">
        <f t="shared" si="49"/>
        <v>0</v>
      </c>
      <c r="E160" s="229" t="s">
        <v>804</v>
      </c>
      <c r="F160" s="241"/>
      <c r="G160" s="241"/>
      <c r="H160" s="241"/>
      <c r="I160" s="241"/>
      <c r="J160" s="241"/>
      <c r="K160" s="241"/>
      <c r="L160" s="241"/>
      <c r="M160" s="241"/>
      <c r="N160" s="241"/>
      <c r="O160" s="241"/>
      <c r="P160" s="241"/>
      <c r="Q160" s="241"/>
    </row>
    <row r="161" outlineLevel="1" spans="1:17">
      <c r="A161" s="216">
        <v>39</v>
      </c>
      <c r="B161" s="237" t="s">
        <v>1036</v>
      </c>
      <c r="C161" s="231" t="s">
        <v>19</v>
      </c>
      <c r="D161" s="232">
        <f t="shared" si="49"/>
        <v>0</v>
      </c>
      <c r="E161" s="232" t="s">
        <v>804</v>
      </c>
      <c r="F161" s="241"/>
      <c r="G161" s="241"/>
      <c r="H161" s="241"/>
      <c r="I161" s="241"/>
      <c r="J161" s="241"/>
      <c r="K161" s="241"/>
      <c r="L161" s="241"/>
      <c r="M161" s="241"/>
      <c r="N161" s="241"/>
      <c r="O161" s="241"/>
      <c r="P161" s="241"/>
      <c r="Q161" s="241"/>
    </row>
    <row r="162" outlineLevel="1" spans="1:17">
      <c r="A162" s="216">
        <v>40</v>
      </c>
      <c r="B162" s="237" t="s">
        <v>1039</v>
      </c>
      <c r="C162" s="238" t="s">
        <v>744</v>
      </c>
      <c r="D162" s="239">
        <f t="shared" si="49"/>
        <v>0</v>
      </c>
      <c r="E162" s="239" t="s">
        <v>804</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1039</v>
      </c>
      <c r="C163" s="225" t="s">
        <v>109</v>
      </c>
      <c r="D163" s="226">
        <f t="shared" si="49"/>
        <v>0</v>
      </c>
      <c r="E163" s="226" t="s">
        <v>804</v>
      </c>
      <c r="F163" s="241"/>
      <c r="G163" s="241"/>
      <c r="H163" s="241"/>
      <c r="I163" s="241"/>
      <c r="J163" s="241"/>
      <c r="K163" s="241"/>
      <c r="L163" s="241"/>
      <c r="M163" s="241"/>
      <c r="N163" s="241"/>
      <c r="O163" s="241"/>
      <c r="P163" s="241"/>
      <c r="Q163" s="241"/>
    </row>
    <row r="164" outlineLevel="1" spans="1:17">
      <c r="A164" s="216">
        <v>40</v>
      </c>
      <c r="B164" s="237" t="s">
        <v>1039</v>
      </c>
      <c r="C164" s="228" t="s">
        <v>68</v>
      </c>
      <c r="D164" s="229">
        <f t="shared" si="49"/>
        <v>0</v>
      </c>
      <c r="E164" s="229" t="s">
        <v>804</v>
      </c>
      <c r="F164" s="241"/>
      <c r="G164" s="241"/>
      <c r="H164" s="241"/>
      <c r="I164" s="241"/>
      <c r="J164" s="241"/>
      <c r="K164" s="241"/>
      <c r="L164" s="241"/>
      <c r="M164" s="241"/>
      <c r="N164" s="241"/>
      <c r="O164" s="241"/>
      <c r="P164" s="241"/>
      <c r="Q164" s="241"/>
    </row>
    <row r="165" outlineLevel="1" spans="1:17">
      <c r="A165" s="216">
        <v>40</v>
      </c>
      <c r="B165" s="237" t="s">
        <v>1039</v>
      </c>
      <c r="C165" s="231" t="s">
        <v>19</v>
      </c>
      <c r="D165" s="232">
        <f t="shared" si="49"/>
        <v>0</v>
      </c>
      <c r="E165" s="232" t="s">
        <v>804</v>
      </c>
      <c r="F165" s="241"/>
      <c r="G165" s="241"/>
      <c r="H165" s="241"/>
      <c r="I165" s="241"/>
      <c r="J165" s="241"/>
      <c r="K165" s="241"/>
      <c r="L165" s="241"/>
      <c r="M165" s="241"/>
      <c r="N165" s="241"/>
      <c r="O165" s="241"/>
      <c r="P165" s="241"/>
      <c r="Q165" s="241"/>
    </row>
    <row r="166" outlineLevel="1" spans="1:17">
      <c r="A166" s="216">
        <v>41</v>
      </c>
      <c r="B166" s="237" t="s">
        <v>1042</v>
      </c>
      <c r="C166" s="238" t="s">
        <v>744</v>
      </c>
      <c r="D166" s="239">
        <f t="shared" si="49"/>
        <v>0</v>
      </c>
      <c r="E166" s="239" t="s">
        <v>804</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1042</v>
      </c>
      <c r="C167" s="225" t="s">
        <v>109</v>
      </c>
      <c r="D167" s="226">
        <f t="shared" si="49"/>
        <v>0</v>
      </c>
      <c r="E167" s="226" t="s">
        <v>804</v>
      </c>
      <c r="F167" s="241"/>
      <c r="G167" s="241"/>
      <c r="H167" s="241"/>
      <c r="I167" s="241"/>
      <c r="J167" s="241"/>
      <c r="K167" s="241"/>
      <c r="L167" s="241"/>
      <c r="M167" s="241"/>
      <c r="N167" s="241"/>
      <c r="O167" s="241"/>
      <c r="P167" s="241"/>
      <c r="Q167" s="241"/>
    </row>
    <row r="168" outlineLevel="1" spans="1:17">
      <c r="A168" s="216">
        <v>41</v>
      </c>
      <c r="B168" s="237" t="s">
        <v>1042</v>
      </c>
      <c r="C168" s="228" t="s">
        <v>68</v>
      </c>
      <c r="D168" s="229">
        <f t="shared" si="49"/>
        <v>0</v>
      </c>
      <c r="E168" s="229" t="s">
        <v>804</v>
      </c>
      <c r="F168" s="241"/>
      <c r="G168" s="241"/>
      <c r="H168" s="241"/>
      <c r="I168" s="241"/>
      <c r="J168" s="241"/>
      <c r="K168" s="241"/>
      <c r="L168" s="241"/>
      <c r="M168" s="241"/>
      <c r="N168" s="241"/>
      <c r="O168" s="241"/>
      <c r="P168" s="241"/>
      <c r="Q168" s="241"/>
    </row>
    <row r="169" outlineLevel="1" spans="1:17">
      <c r="A169" s="216">
        <v>41</v>
      </c>
      <c r="B169" s="237" t="s">
        <v>1042</v>
      </c>
      <c r="C169" s="231" t="s">
        <v>19</v>
      </c>
      <c r="D169" s="232">
        <f t="shared" si="49"/>
        <v>0</v>
      </c>
      <c r="E169" s="232" t="s">
        <v>804</v>
      </c>
      <c r="F169" s="241"/>
      <c r="G169" s="241"/>
      <c r="H169" s="241"/>
      <c r="I169" s="241"/>
      <c r="J169" s="241"/>
      <c r="K169" s="241"/>
      <c r="L169" s="241"/>
      <c r="M169" s="241"/>
      <c r="N169" s="241"/>
      <c r="O169" s="241"/>
      <c r="P169" s="241"/>
      <c r="Q169" s="241"/>
    </row>
    <row r="170" outlineLevel="1" spans="1:17">
      <c r="A170" s="216">
        <v>42</v>
      </c>
      <c r="B170" s="237" t="s">
        <v>1045</v>
      </c>
      <c r="C170" s="238" t="s">
        <v>744</v>
      </c>
      <c r="D170" s="239">
        <f t="shared" si="49"/>
        <v>0</v>
      </c>
      <c r="E170" s="239" t="s">
        <v>804</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1045</v>
      </c>
      <c r="C171" s="225" t="s">
        <v>109</v>
      </c>
      <c r="D171" s="226">
        <f t="shared" si="49"/>
        <v>0</v>
      </c>
      <c r="E171" s="226" t="s">
        <v>804</v>
      </c>
      <c r="F171" s="241"/>
      <c r="G171" s="241"/>
      <c r="H171" s="241"/>
      <c r="I171" s="241"/>
      <c r="J171" s="241"/>
      <c r="K171" s="241"/>
      <c r="L171" s="241"/>
      <c r="M171" s="241"/>
      <c r="N171" s="241"/>
      <c r="O171" s="241"/>
      <c r="P171" s="241"/>
      <c r="Q171" s="241"/>
    </row>
    <row r="172" outlineLevel="1" spans="1:17">
      <c r="A172" s="216">
        <v>42</v>
      </c>
      <c r="B172" s="237" t="s">
        <v>1045</v>
      </c>
      <c r="C172" s="228" t="s">
        <v>68</v>
      </c>
      <c r="D172" s="229">
        <f t="shared" si="49"/>
        <v>0</v>
      </c>
      <c r="E172" s="229" t="s">
        <v>804</v>
      </c>
      <c r="F172" s="241"/>
      <c r="G172" s="241"/>
      <c r="H172" s="241"/>
      <c r="I172" s="241"/>
      <c r="J172" s="241"/>
      <c r="K172" s="241"/>
      <c r="L172" s="241"/>
      <c r="M172" s="241"/>
      <c r="N172" s="241"/>
      <c r="O172" s="241"/>
      <c r="P172" s="241"/>
      <c r="Q172" s="241"/>
    </row>
    <row r="173" outlineLevel="1" spans="1:17">
      <c r="A173" s="216">
        <v>42</v>
      </c>
      <c r="B173" s="237" t="s">
        <v>1045</v>
      </c>
      <c r="C173" s="231" t="s">
        <v>19</v>
      </c>
      <c r="D173" s="232">
        <f t="shared" si="49"/>
        <v>0</v>
      </c>
      <c r="E173" s="232" t="s">
        <v>804</v>
      </c>
      <c r="F173" s="241"/>
      <c r="G173" s="241"/>
      <c r="H173" s="241"/>
      <c r="I173" s="241"/>
      <c r="J173" s="241"/>
      <c r="K173" s="241"/>
      <c r="L173" s="241"/>
      <c r="M173" s="241"/>
      <c r="N173" s="241"/>
      <c r="O173" s="241"/>
      <c r="P173" s="241"/>
      <c r="Q173" s="241"/>
    </row>
    <row r="174" spans="1:17">
      <c r="A174" s="216">
        <v>43</v>
      </c>
      <c r="B174" s="234" t="s">
        <v>2429</v>
      </c>
      <c r="C174" s="234" t="s">
        <v>744</v>
      </c>
      <c r="D174" s="235">
        <f t="shared" si="49"/>
        <v>1</v>
      </c>
      <c r="E174" s="235" t="s">
        <v>804</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2429</v>
      </c>
      <c r="C175" s="225" t="s">
        <v>109</v>
      </c>
      <c r="D175" s="226">
        <f t="shared" si="49"/>
        <v>0</v>
      </c>
      <c r="E175" s="226" t="s">
        <v>804</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804</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1</v>
      </c>
      <c r="E177" s="232" t="s">
        <v>804</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1068</v>
      </c>
      <c r="C178" s="238" t="s">
        <v>744</v>
      </c>
      <c r="D178" s="239">
        <f t="shared" si="49"/>
        <v>1</v>
      </c>
      <c r="E178" s="239" t="s">
        <v>804</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1068</v>
      </c>
      <c r="C179" s="225" t="s">
        <v>109</v>
      </c>
      <c r="D179" s="226">
        <f t="shared" si="49"/>
        <v>0</v>
      </c>
      <c r="E179" s="226" t="s">
        <v>804</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1068</v>
      </c>
      <c r="C180" s="228" t="s">
        <v>68</v>
      </c>
      <c r="D180" s="229">
        <f t="shared" si="49"/>
        <v>0</v>
      </c>
      <c r="E180" s="229" t="s">
        <v>804</v>
      </c>
      <c r="F180" s="241"/>
      <c r="G180" s="241"/>
      <c r="H180" s="241"/>
      <c r="I180" s="241"/>
      <c r="J180" s="241"/>
      <c r="K180" s="241"/>
      <c r="L180" s="241"/>
      <c r="M180" s="241"/>
      <c r="N180" s="241"/>
      <c r="O180" s="241"/>
      <c r="P180" s="241"/>
      <c r="Q180" s="241"/>
    </row>
    <row r="181" outlineLevel="1" spans="1:17">
      <c r="A181" s="216">
        <v>44</v>
      </c>
      <c r="B181" s="237" t="s">
        <v>1068</v>
      </c>
      <c r="C181" s="231" t="s">
        <v>19</v>
      </c>
      <c r="D181" s="232">
        <f t="shared" si="49"/>
        <v>1</v>
      </c>
      <c r="E181" s="232" t="s">
        <v>804</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1071</v>
      </c>
      <c r="C182" s="238" t="s">
        <v>744</v>
      </c>
      <c r="D182" s="239">
        <f t="shared" si="49"/>
        <v>0</v>
      </c>
      <c r="E182" s="239" t="s">
        <v>804</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1071</v>
      </c>
      <c r="C183" s="225" t="s">
        <v>109</v>
      </c>
      <c r="D183" s="226">
        <f t="shared" si="49"/>
        <v>0</v>
      </c>
      <c r="E183" s="226" t="s">
        <v>804</v>
      </c>
      <c r="F183" s="241"/>
      <c r="G183" s="241"/>
      <c r="H183" s="241"/>
      <c r="I183" s="241"/>
      <c r="J183" s="241"/>
      <c r="K183" s="241"/>
      <c r="L183" s="241"/>
      <c r="M183" s="241"/>
      <c r="N183" s="241"/>
      <c r="O183" s="241"/>
      <c r="P183" s="241"/>
      <c r="Q183" s="241"/>
    </row>
    <row r="184" outlineLevel="1" spans="1:17">
      <c r="A184" s="216">
        <v>45</v>
      </c>
      <c r="B184" s="237" t="s">
        <v>1071</v>
      </c>
      <c r="C184" s="228" t="s">
        <v>68</v>
      </c>
      <c r="D184" s="229">
        <f t="shared" si="49"/>
        <v>0</v>
      </c>
      <c r="E184" s="229" t="s">
        <v>804</v>
      </c>
      <c r="F184" s="241"/>
      <c r="G184" s="241"/>
      <c r="H184" s="241"/>
      <c r="I184" s="241"/>
      <c r="J184" s="241"/>
      <c r="K184" s="241"/>
      <c r="L184" s="241"/>
      <c r="M184" s="241"/>
      <c r="N184" s="241"/>
      <c r="O184" s="241"/>
      <c r="P184" s="241"/>
      <c r="Q184" s="241"/>
    </row>
    <row r="185" outlineLevel="1" spans="1:17">
      <c r="A185" s="216">
        <v>45</v>
      </c>
      <c r="B185" s="237" t="s">
        <v>1071</v>
      </c>
      <c r="C185" s="231" t="s">
        <v>19</v>
      </c>
      <c r="D185" s="232">
        <f t="shared" si="49"/>
        <v>0</v>
      </c>
      <c r="E185" s="232" t="s">
        <v>804</v>
      </c>
      <c r="F185" s="241"/>
      <c r="G185" s="241"/>
      <c r="H185" s="241"/>
      <c r="I185" s="241"/>
      <c r="J185" s="241"/>
      <c r="K185" s="241"/>
      <c r="L185" s="241"/>
      <c r="M185" s="241"/>
      <c r="N185" s="241"/>
      <c r="O185" s="241"/>
      <c r="P185" s="241"/>
      <c r="Q185" s="241"/>
    </row>
    <row r="186" outlineLevel="1" spans="1:17">
      <c r="A186" s="216">
        <v>46</v>
      </c>
      <c r="B186" s="237" t="s">
        <v>1074</v>
      </c>
      <c r="C186" s="238" t="s">
        <v>744</v>
      </c>
      <c r="D186" s="239">
        <f t="shared" si="49"/>
        <v>0</v>
      </c>
      <c r="E186" s="239" t="s">
        <v>804</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1074</v>
      </c>
      <c r="C187" s="225" t="s">
        <v>109</v>
      </c>
      <c r="D187" s="226">
        <f t="shared" si="49"/>
        <v>0</v>
      </c>
      <c r="E187" s="226" t="s">
        <v>804</v>
      </c>
      <c r="F187" s="241"/>
      <c r="G187" s="241"/>
      <c r="H187" s="241"/>
      <c r="I187" s="241"/>
      <c r="J187" s="241"/>
      <c r="K187" s="241"/>
      <c r="L187" s="241"/>
      <c r="M187" s="241"/>
      <c r="N187" s="241"/>
      <c r="O187" s="241"/>
      <c r="P187" s="241"/>
      <c r="Q187" s="241"/>
    </row>
    <row r="188" outlineLevel="1" spans="1:17">
      <c r="A188" s="216">
        <v>46</v>
      </c>
      <c r="B188" s="237" t="s">
        <v>1074</v>
      </c>
      <c r="C188" s="228" t="s">
        <v>68</v>
      </c>
      <c r="D188" s="229">
        <f t="shared" si="49"/>
        <v>0</v>
      </c>
      <c r="E188" s="229" t="s">
        <v>804</v>
      </c>
      <c r="F188" s="241"/>
      <c r="G188" s="241"/>
      <c r="H188" s="241"/>
      <c r="I188" s="241"/>
      <c r="J188" s="241"/>
      <c r="K188" s="241"/>
      <c r="L188" s="241"/>
      <c r="M188" s="241"/>
      <c r="N188" s="241"/>
      <c r="O188" s="241"/>
      <c r="P188" s="241"/>
      <c r="Q188" s="241"/>
    </row>
    <row r="189" outlineLevel="1" spans="1:17">
      <c r="A189" s="216">
        <v>46</v>
      </c>
      <c r="B189" s="237" t="s">
        <v>1074</v>
      </c>
      <c r="C189" s="231" t="s">
        <v>19</v>
      </c>
      <c r="D189" s="232">
        <f t="shared" si="49"/>
        <v>0</v>
      </c>
      <c r="E189" s="232" t="s">
        <v>804</v>
      </c>
      <c r="F189" s="241"/>
      <c r="G189" s="241"/>
      <c r="H189" s="241"/>
      <c r="I189" s="241"/>
      <c r="J189" s="241"/>
      <c r="K189" s="241"/>
      <c r="L189" s="241"/>
      <c r="M189" s="241"/>
      <c r="N189" s="241"/>
      <c r="O189" s="241"/>
      <c r="P189" s="241"/>
      <c r="Q189" s="241"/>
    </row>
    <row r="190" outlineLevel="1" spans="1:17">
      <c r="A190" s="216">
        <v>47</v>
      </c>
      <c r="B190" s="237" t="s">
        <v>1077</v>
      </c>
      <c r="C190" s="238" t="s">
        <v>744</v>
      </c>
      <c r="D190" s="239">
        <f t="shared" si="49"/>
        <v>0</v>
      </c>
      <c r="E190" s="239" t="s">
        <v>804</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1077</v>
      </c>
      <c r="C191" s="225" t="s">
        <v>109</v>
      </c>
      <c r="D191" s="226">
        <f t="shared" si="49"/>
        <v>0</v>
      </c>
      <c r="E191" s="226" t="s">
        <v>804</v>
      </c>
      <c r="F191" s="241"/>
      <c r="G191" s="241"/>
      <c r="H191" s="241"/>
      <c r="I191" s="241"/>
      <c r="J191" s="241"/>
      <c r="K191" s="241"/>
      <c r="L191" s="241"/>
      <c r="M191" s="241"/>
      <c r="N191" s="241"/>
      <c r="O191" s="241"/>
      <c r="P191" s="241"/>
      <c r="Q191" s="241"/>
    </row>
    <row r="192" outlineLevel="1" spans="1:17">
      <c r="A192" s="216">
        <v>47</v>
      </c>
      <c r="B192" s="237" t="s">
        <v>1077</v>
      </c>
      <c r="C192" s="228" t="s">
        <v>68</v>
      </c>
      <c r="D192" s="229">
        <f t="shared" si="49"/>
        <v>0</v>
      </c>
      <c r="E192" s="229" t="s">
        <v>804</v>
      </c>
      <c r="F192" s="241"/>
      <c r="G192" s="241"/>
      <c r="H192" s="241"/>
      <c r="I192" s="241"/>
      <c r="J192" s="241"/>
      <c r="K192" s="241"/>
      <c r="L192" s="241"/>
      <c r="M192" s="241"/>
      <c r="N192" s="241"/>
      <c r="O192" s="241"/>
      <c r="P192" s="241"/>
      <c r="Q192" s="241"/>
    </row>
    <row r="193" outlineLevel="1" spans="1:17">
      <c r="A193" s="216">
        <v>47</v>
      </c>
      <c r="B193" s="237" t="s">
        <v>1077</v>
      </c>
      <c r="C193" s="231" t="s">
        <v>19</v>
      </c>
      <c r="D193" s="232">
        <f t="shared" si="49"/>
        <v>0</v>
      </c>
      <c r="E193" s="232" t="s">
        <v>804</v>
      </c>
      <c r="F193" s="241"/>
      <c r="G193" s="241"/>
      <c r="H193" s="241"/>
      <c r="I193" s="241"/>
      <c r="J193" s="241"/>
      <c r="K193" s="241"/>
      <c r="L193" s="241"/>
      <c r="M193" s="241"/>
      <c r="N193" s="241"/>
      <c r="O193" s="241"/>
      <c r="P193" s="241"/>
      <c r="Q193" s="241"/>
    </row>
    <row r="194" spans="1:17">
      <c r="A194" s="216">
        <v>48</v>
      </c>
      <c r="B194" s="234" t="s">
        <v>2430</v>
      </c>
      <c r="C194" s="234" t="s">
        <v>744</v>
      </c>
      <c r="D194" s="235">
        <f t="shared" ref="D194:D233" si="72">IFERROR(SUM(F194:Q194)/COUNTIF(F194:Q194,"&lt;&gt;0"),0)</f>
        <v>0</v>
      </c>
      <c r="E194" s="235" t="s">
        <v>804</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804</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804</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804</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1099</v>
      </c>
      <c r="C198" s="238" t="s">
        <v>744</v>
      </c>
      <c r="D198" s="239">
        <f t="shared" si="72"/>
        <v>0</v>
      </c>
      <c r="E198" s="239" t="s">
        <v>804</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1099</v>
      </c>
      <c r="C199" s="225" t="s">
        <v>109</v>
      </c>
      <c r="D199" s="226">
        <f t="shared" si="72"/>
        <v>0</v>
      </c>
      <c r="E199" s="226" t="s">
        <v>804</v>
      </c>
      <c r="F199" s="241"/>
      <c r="G199" s="241"/>
      <c r="H199" s="241"/>
      <c r="I199" s="241"/>
      <c r="J199" s="241"/>
      <c r="K199" s="241"/>
      <c r="L199" s="241"/>
      <c r="M199" s="241"/>
      <c r="N199" s="241"/>
      <c r="O199" s="241"/>
      <c r="P199" s="241"/>
      <c r="Q199" s="241"/>
    </row>
    <row r="200" outlineLevel="1" spans="1:17">
      <c r="A200" s="216">
        <v>49</v>
      </c>
      <c r="B200" s="237" t="s">
        <v>1099</v>
      </c>
      <c r="C200" s="228" t="s">
        <v>68</v>
      </c>
      <c r="D200" s="229">
        <f t="shared" si="72"/>
        <v>0</v>
      </c>
      <c r="E200" s="229" t="s">
        <v>804</v>
      </c>
      <c r="F200" s="241"/>
      <c r="G200" s="241"/>
      <c r="H200" s="241"/>
      <c r="I200" s="241"/>
      <c r="J200" s="241"/>
      <c r="K200" s="241"/>
      <c r="L200" s="241"/>
      <c r="M200" s="241"/>
      <c r="N200" s="241"/>
      <c r="O200" s="241"/>
      <c r="P200" s="241"/>
      <c r="Q200" s="241"/>
    </row>
    <row r="201" outlineLevel="1" spans="1:17">
      <c r="A201" s="216">
        <v>49</v>
      </c>
      <c r="B201" s="237" t="s">
        <v>1099</v>
      </c>
      <c r="C201" s="231" t="s">
        <v>19</v>
      </c>
      <c r="D201" s="232">
        <f t="shared" si="72"/>
        <v>0</v>
      </c>
      <c r="E201" s="232" t="s">
        <v>804</v>
      </c>
      <c r="F201" s="241"/>
      <c r="G201" s="241"/>
      <c r="H201" s="241"/>
      <c r="I201" s="241"/>
      <c r="J201" s="241"/>
      <c r="K201" s="241"/>
      <c r="L201" s="241"/>
      <c r="M201" s="241"/>
      <c r="N201" s="241"/>
      <c r="O201" s="241"/>
      <c r="P201" s="241"/>
      <c r="Q201" s="241"/>
    </row>
    <row r="202" outlineLevel="1" spans="1:17">
      <c r="A202" s="216">
        <v>50</v>
      </c>
      <c r="B202" s="237" t="s">
        <v>1097</v>
      </c>
      <c r="C202" s="238" t="s">
        <v>744</v>
      </c>
      <c r="D202" s="239">
        <f t="shared" si="72"/>
        <v>0</v>
      </c>
      <c r="E202" s="239" t="s">
        <v>804</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1097</v>
      </c>
      <c r="C203" s="225" t="s">
        <v>109</v>
      </c>
      <c r="D203" s="226">
        <f t="shared" si="72"/>
        <v>0</v>
      </c>
      <c r="E203" s="226" t="s">
        <v>804</v>
      </c>
      <c r="F203" s="241"/>
      <c r="G203" s="241"/>
      <c r="H203" s="241"/>
      <c r="I203" s="241"/>
      <c r="J203" s="241"/>
      <c r="K203" s="241"/>
      <c r="L203" s="241"/>
      <c r="M203" s="241"/>
      <c r="N203" s="241"/>
      <c r="O203" s="241"/>
      <c r="P203" s="241"/>
      <c r="Q203" s="241"/>
    </row>
    <row r="204" outlineLevel="1" spans="1:17">
      <c r="A204" s="216">
        <v>50</v>
      </c>
      <c r="B204" s="237" t="s">
        <v>1097</v>
      </c>
      <c r="C204" s="228" t="s">
        <v>68</v>
      </c>
      <c r="D204" s="229">
        <f t="shared" si="72"/>
        <v>0</v>
      </c>
      <c r="E204" s="229" t="s">
        <v>804</v>
      </c>
      <c r="F204" s="241"/>
      <c r="G204" s="241"/>
      <c r="H204" s="241"/>
      <c r="I204" s="241"/>
      <c r="J204" s="241"/>
      <c r="K204" s="241"/>
      <c r="L204" s="241"/>
      <c r="M204" s="241"/>
      <c r="N204" s="241"/>
      <c r="O204" s="241"/>
      <c r="P204" s="241"/>
      <c r="Q204" s="241"/>
    </row>
    <row r="205" outlineLevel="1" spans="1:17">
      <c r="A205" s="216">
        <v>50</v>
      </c>
      <c r="B205" s="237" t="s">
        <v>1097</v>
      </c>
      <c r="C205" s="231" t="s">
        <v>19</v>
      </c>
      <c r="D205" s="232">
        <f t="shared" si="72"/>
        <v>0</v>
      </c>
      <c r="E205" s="232" t="s">
        <v>804</v>
      </c>
      <c r="F205" s="241"/>
      <c r="G205" s="241"/>
      <c r="H205" s="241"/>
      <c r="I205" s="241"/>
      <c r="J205" s="241"/>
      <c r="K205" s="241"/>
      <c r="L205" s="241"/>
      <c r="M205" s="241"/>
      <c r="N205" s="241"/>
      <c r="O205" s="241"/>
      <c r="P205" s="241"/>
      <c r="Q205" s="241"/>
    </row>
    <row r="206" outlineLevel="1" spans="1:17">
      <c r="A206" s="216">
        <v>51</v>
      </c>
      <c r="B206" s="237" t="s">
        <v>1104</v>
      </c>
      <c r="C206" s="238" t="s">
        <v>744</v>
      </c>
      <c r="D206" s="239">
        <f t="shared" si="72"/>
        <v>0</v>
      </c>
      <c r="E206" s="239" t="s">
        <v>804</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1104</v>
      </c>
      <c r="C207" s="225" t="s">
        <v>109</v>
      </c>
      <c r="D207" s="226">
        <f t="shared" si="72"/>
        <v>0</v>
      </c>
      <c r="E207" s="226" t="s">
        <v>804</v>
      </c>
      <c r="F207" s="241"/>
      <c r="G207" s="241"/>
      <c r="H207" s="241"/>
      <c r="I207" s="241"/>
      <c r="J207" s="241"/>
      <c r="K207" s="241"/>
      <c r="L207" s="241"/>
      <c r="M207" s="241"/>
      <c r="N207" s="241"/>
      <c r="O207" s="241"/>
      <c r="P207" s="241"/>
      <c r="Q207" s="241"/>
    </row>
    <row r="208" outlineLevel="1" spans="1:17">
      <c r="A208" s="216">
        <v>51</v>
      </c>
      <c r="B208" s="237" t="s">
        <v>1104</v>
      </c>
      <c r="C208" s="228" t="s">
        <v>68</v>
      </c>
      <c r="D208" s="229">
        <f t="shared" si="72"/>
        <v>0</v>
      </c>
      <c r="E208" s="229" t="s">
        <v>804</v>
      </c>
      <c r="F208" s="241"/>
      <c r="G208" s="241"/>
      <c r="H208" s="241"/>
      <c r="I208" s="241"/>
      <c r="J208" s="241"/>
      <c r="K208" s="241"/>
      <c r="L208" s="241"/>
      <c r="M208" s="241"/>
      <c r="N208" s="241"/>
      <c r="O208" s="241"/>
      <c r="P208" s="241"/>
      <c r="Q208" s="241"/>
    </row>
    <row r="209" outlineLevel="1" spans="1:17">
      <c r="A209" s="216">
        <v>51</v>
      </c>
      <c r="B209" s="237" t="s">
        <v>1104</v>
      </c>
      <c r="C209" s="231" t="s">
        <v>19</v>
      </c>
      <c r="D209" s="232">
        <f t="shared" si="72"/>
        <v>0</v>
      </c>
      <c r="E209" s="232" t="s">
        <v>804</v>
      </c>
      <c r="F209" s="241"/>
      <c r="G209" s="241"/>
      <c r="H209" s="241"/>
      <c r="I209" s="241"/>
      <c r="J209" s="241"/>
      <c r="K209" s="241"/>
      <c r="L209" s="241"/>
      <c r="M209" s="241"/>
      <c r="N209" s="241"/>
      <c r="O209" s="241"/>
      <c r="P209" s="241"/>
      <c r="Q209" s="241"/>
    </row>
    <row r="210" spans="1:17">
      <c r="A210" s="216">
        <v>52</v>
      </c>
      <c r="B210" s="234" t="s">
        <v>1120</v>
      </c>
      <c r="C210" s="234" t="s">
        <v>744</v>
      </c>
      <c r="D210" s="235">
        <f t="shared" si="72"/>
        <v>0</v>
      </c>
      <c r="E210" s="235" t="s">
        <v>804</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1120</v>
      </c>
      <c r="C211" s="225" t="s">
        <v>109</v>
      </c>
      <c r="D211" s="226">
        <f t="shared" si="72"/>
        <v>0</v>
      </c>
      <c r="E211" s="226" t="s">
        <v>804</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1120</v>
      </c>
      <c r="C212" s="228" t="s">
        <v>68</v>
      </c>
      <c r="D212" s="229">
        <f t="shared" si="72"/>
        <v>0</v>
      </c>
      <c r="E212" s="229" t="s">
        <v>804</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1120</v>
      </c>
      <c r="C213" s="231" t="s">
        <v>19</v>
      </c>
      <c r="D213" s="232">
        <f t="shared" si="72"/>
        <v>0</v>
      </c>
      <c r="E213" s="232" t="s">
        <v>804</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1122</v>
      </c>
      <c r="C214" s="238" t="s">
        <v>744</v>
      </c>
      <c r="D214" s="239">
        <f t="shared" si="72"/>
        <v>0</v>
      </c>
      <c r="E214" s="238" t="s">
        <v>804</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1122</v>
      </c>
      <c r="C215" s="225" t="s">
        <v>109</v>
      </c>
      <c r="D215" s="226">
        <f t="shared" si="72"/>
        <v>0</v>
      </c>
      <c r="E215" s="225" t="s">
        <v>804</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1122</v>
      </c>
      <c r="C216" s="228" t="s">
        <v>68</v>
      </c>
      <c r="D216" s="229">
        <f t="shared" si="72"/>
        <v>0</v>
      </c>
      <c r="E216" s="228" t="s">
        <v>804</v>
      </c>
      <c r="F216" s="243"/>
      <c r="G216" s="243"/>
      <c r="H216" s="243"/>
      <c r="I216" s="243"/>
      <c r="J216" s="243"/>
      <c r="K216" s="243"/>
      <c r="L216" s="243"/>
      <c r="M216" s="243"/>
      <c r="N216" s="243"/>
      <c r="O216" s="243"/>
      <c r="P216" s="243"/>
      <c r="Q216" s="243"/>
    </row>
    <row r="217" outlineLevel="1" spans="1:17">
      <c r="A217" s="216">
        <v>53</v>
      </c>
      <c r="B217" s="237" t="s">
        <v>1122</v>
      </c>
      <c r="C217" s="231" t="s">
        <v>19</v>
      </c>
      <c r="D217" s="232">
        <f t="shared" si="72"/>
        <v>0</v>
      </c>
      <c r="E217" s="231" t="s">
        <v>804</v>
      </c>
      <c r="F217" s="243"/>
      <c r="G217" s="243"/>
      <c r="H217" s="243"/>
      <c r="I217" s="243"/>
      <c r="J217" s="243"/>
      <c r="K217" s="243"/>
      <c r="L217" s="243"/>
      <c r="M217" s="243"/>
      <c r="N217" s="243"/>
      <c r="O217" s="243"/>
      <c r="P217" s="243"/>
      <c r="Q217" s="243"/>
    </row>
    <row r="218" outlineLevel="1" spans="1:17">
      <c r="A218" s="216">
        <v>54</v>
      </c>
      <c r="B218" s="237" t="s">
        <v>1125</v>
      </c>
      <c r="C218" s="238" t="s">
        <v>744</v>
      </c>
      <c r="D218" s="239">
        <f t="shared" si="72"/>
        <v>0</v>
      </c>
      <c r="E218" s="238" t="s">
        <v>804</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1125</v>
      </c>
      <c r="C219" s="225" t="s">
        <v>109</v>
      </c>
      <c r="D219" s="226">
        <f t="shared" si="72"/>
        <v>0</v>
      </c>
      <c r="E219" s="225" t="s">
        <v>804</v>
      </c>
      <c r="F219" s="243"/>
      <c r="G219" s="243"/>
      <c r="H219" s="243"/>
      <c r="I219" s="243"/>
      <c r="J219" s="243"/>
      <c r="K219" s="243"/>
      <c r="L219" s="243"/>
      <c r="M219" s="243"/>
      <c r="N219" s="243"/>
      <c r="O219" s="243"/>
      <c r="P219" s="243"/>
      <c r="Q219" s="243"/>
    </row>
    <row r="220" outlineLevel="1" spans="1:17">
      <c r="A220" s="216">
        <v>54</v>
      </c>
      <c r="B220" s="237" t="s">
        <v>1125</v>
      </c>
      <c r="C220" s="228" t="s">
        <v>68</v>
      </c>
      <c r="D220" s="229">
        <f t="shared" si="72"/>
        <v>0</v>
      </c>
      <c r="E220" s="228" t="s">
        <v>804</v>
      </c>
      <c r="F220" s="243"/>
      <c r="G220" s="243"/>
      <c r="H220" s="243"/>
      <c r="I220" s="243"/>
      <c r="J220" s="243"/>
      <c r="K220" s="243"/>
      <c r="L220" s="243"/>
      <c r="M220" s="243"/>
      <c r="N220" s="243"/>
      <c r="O220" s="243"/>
      <c r="P220" s="243"/>
      <c r="Q220" s="243"/>
    </row>
    <row r="221" outlineLevel="1" spans="1:17">
      <c r="A221" s="216">
        <v>54</v>
      </c>
      <c r="B221" s="237" t="s">
        <v>1125</v>
      </c>
      <c r="C221" s="231" t="s">
        <v>19</v>
      </c>
      <c r="D221" s="232">
        <f t="shared" si="72"/>
        <v>0</v>
      </c>
      <c r="E221" s="231" t="s">
        <v>804</v>
      </c>
      <c r="F221" s="243"/>
      <c r="G221" s="243"/>
      <c r="H221" s="243"/>
      <c r="I221" s="243"/>
      <c r="J221" s="243"/>
      <c r="K221" s="243"/>
      <c r="L221" s="243"/>
      <c r="M221" s="243"/>
      <c r="N221" s="243"/>
      <c r="O221" s="243"/>
      <c r="P221" s="243"/>
      <c r="Q221" s="243"/>
    </row>
    <row r="222" outlineLevel="1" spans="1:17">
      <c r="A222" s="216">
        <v>55</v>
      </c>
      <c r="B222" s="237" t="s">
        <v>1127</v>
      </c>
      <c r="C222" s="238" t="s">
        <v>744</v>
      </c>
      <c r="D222" s="239">
        <f t="shared" si="72"/>
        <v>0</v>
      </c>
      <c r="E222" s="238" t="s">
        <v>804</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1127</v>
      </c>
      <c r="C223" s="225" t="s">
        <v>109</v>
      </c>
      <c r="D223" s="226">
        <f t="shared" si="72"/>
        <v>0</v>
      </c>
      <c r="E223" s="225" t="s">
        <v>804</v>
      </c>
      <c r="F223" s="243"/>
      <c r="G223" s="243"/>
      <c r="H223" s="243"/>
      <c r="I223" s="243"/>
      <c r="J223" s="243"/>
      <c r="K223" s="243"/>
      <c r="L223" s="243"/>
      <c r="M223" s="243"/>
      <c r="N223" s="243"/>
      <c r="O223" s="243"/>
      <c r="P223" s="243"/>
      <c r="Q223" s="243"/>
    </row>
    <row r="224" outlineLevel="1" spans="1:17">
      <c r="A224" s="216">
        <v>55</v>
      </c>
      <c r="B224" s="237" t="s">
        <v>1127</v>
      </c>
      <c r="C224" s="228" t="s">
        <v>68</v>
      </c>
      <c r="D224" s="229">
        <f t="shared" si="72"/>
        <v>0</v>
      </c>
      <c r="E224" s="228" t="s">
        <v>804</v>
      </c>
      <c r="F224" s="243"/>
      <c r="G224" s="243"/>
      <c r="H224" s="243"/>
      <c r="I224" s="243"/>
      <c r="J224" s="243"/>
      <c r="K224" s="243"/>
      <c r="L224" s="243"/>
      <c r="M224" s="243"/>
      <c r="N224" s="243"/>
      <c r="O224" s="243"/>
      <c r="P224" s="243"/>
      <c r="Q224" s="243"/>
    </row>
    <row r="225" outlineLevel="1" spans="1:17">
      <c r="A225" s="216">
        <v>55</v>
      </c>
      <c r="B225" s="237" t="s">
        <v>1127</v>
      </c>
      <c r="C225" s="231" t="s">
        <v>19</v>
      </c>
      <c r="D225" s="232">
        <f t="shared" si="72"/>
        <v>0</v>
      </c>
      <c r="E225" s="231" t="s">
        <v>804</v>
      </c>
      <c r="F225" s="243"/>
      <c r="G225" s="243"/>
      <c r="H225" s="243"/>
      <c r="I225" s="243"/>
      <c r="J225" s="243"/>
      <c r="K225" s="243"/>
      <c r="L225" s="243"/>
      <c r="M225" s="243"/>
      <c r="N225" s="243"/>
      <c r="O225" s="243"/>
      <c r="P225" s="243"/>
      <c r="Q225" s="243"/>
    </row>
    <row r="226" outlineLevel="1" spans="1:17">
      <c r="A226" s="216">
        <v>56</v>
      </c>
      <c r="B226" s="237" t="s">
        <v>1129</v>
      </c>
      <c r="C226" s="238" t="s">
        <v>744</v>
      </c>
      <c r="D226" s="239">
        <f t="shared" si="72"/>
        <v>0</v>
      </c>
      <c r="E226" s="238" t="s">
        <v>804</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1129</v>
      </c>
      <c r="C227" s="225" t="s">
        <v>109</v>
      </c>
      <c r="D227" s="226">
        <f t="shared" si="72"/>
        <v>0</v>
      </c>
      <c r="E227" s="225" t="s">
        <v>804</v>
      </c>
      <c r="F227" s="243"/>
      <c r="G227" s="243"/>
      <c r="H227" s="243"/>
      <c r="I227" s="243"/>
      <c r="J227" s="243"/>
      <c r="K227" s="243"/>
      <c r="L227" s="243"/>
      <c r="M227" s="243"/>
      <c r="N227" s="243"/>
      <c r="O227" s="243"/>
      <c r="P227" s="243"/>
      <c r="Q227" s="243"/>
    </row>
    <row r="228" outlineLevel="1" spans="1:17">
      <c r="A228" s="216">
        <v>56</v>
      </c>
      <c r="B228" s="237" t="s">
        <v>1129</v>
      </c>
      <c r="C228" s="228" t="s">
        <v>68</v>
      </c>
      <c r="D228" s="229">
        <f t="shared" si="72"/>
        <v>0</v>
      </c>
      <c r="E228" s="228" t="s">
        <v>804</v>
      </c>
      <c r="F228" s="243"/>
      <c r="G228" s="243"/>
      <c r="H228" s="243"/>
      <c r="I228" s="243"/>
      <c r="J228" s="243"/>
      <c r="K228" s="243"/>
      <c r="L228" s="243"/>
      <c r="M228" s="243"/>
      <c r="N228" s="243"/>
      <c r="O228" s="243"/>
      <c r="P228" s="243"/>
      <c r="Q228" s="243"/>
    </row>
    <row r="229" outlineLevel="1" spans="1:17">
      <c r="A229" s="216">
        <v>56</v>
      </c>
      <c r="B229" s="237" t="s">
        <v>1129</v>
      </c>
      <c r="C229" s="231" t="s">
        <v>19</v>
      </c>
      <c r="D229" s="232">
        <f t="shared" si="72"/>
        <v>0</v>
      </c>
      <c r="E229" s="231" t="s">
        <v>804</v>
      </c>
      <c r="F229" s="243"/>
      <c r="G229" s="243"/>
      <c r="H229" s="243"/>
      <c r="I229" s="243"/>
      <c r="J229" s="243"/>
      <c r="K229" s="243"/>
      <c r="L229" s="243"/>
      <c r="M229" s="243"/>
      <c r="N229" s="243"/>
      <c r="O229" s="243"/>
      <c r="P229" s="243"/>
      <c r="Q229" s="243"/>
    </row>
    <row r="230" outlineLevel="1" spans="1:17">
      <c r="A230" s="216">
        <v>57</v>
      </c>
      <c r="B230" s="237" t="s">
        <v>1131</v>
      </c>
      <c r="C230" s="238" t="s">
        <v>744</v>
      </c>
      <c r="D230" s="239">
        <f t="shared" si="72"/>
        <v>0</v>
      </c>
      <c r="E230" s="238" t="s">
        <v>804</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1131</v>
      </c>
      <c r="C231" s="225" t="s">
        <v>109</v>
      </c>
      <c r="D231" s="226">
        <f t="shared" si="72"/>
        <v>0</v>
      </c>
      <c r="E231" s="225" t="s">
        <v>804</v>
      </c>
      <c r="F231" s="243"/>
      <c r="G231" s="243"/>
      <c r="H231" s="243"/>
      <c r="I231" s="243"/>
      <c r="J231" s="243"/>
      <c r="K231" s="243"/>
      <c r="L231" s="243"/>
      <c r="M231" s="243"/>
      <c r="N231" s="243"/>
      <c r="O231" s="243"/>
      <c r="P231" s="243"/>
      <c r="Q231" s="243"/>
    </row>
    <row r="232" outlineLevel="1" spans="1:17">
      <c r="A232" s="216">
        <v>57</v>
      </c>
      <c r="B232" s="237" t="s">
        <v>1131</v>
      </c>
      <c r="C232" s="228" t="s">
        <v>68</v>
      </c>
      <c r="D232" s="229">
        <f t="shared" si="72"/>
        <v>0</v>
      </c>
      <c r="E232" s="228" t="s">
        <v>804</v>
      </c>
      <c r="F232" s="243"/>
      <c r="G232" s="243"/>
      <c r="H232" s="243"/>
      <c r="I232" s="243"/>
      <c r="J232" s="243"/>
      <c r="K232" s="243"/>
      <c r="L232" s="243"/>
      <c r="M232" s="243"/>
      <c r="N232" s="243"/>
      <c r="O232" s="243"/>
      <c r="P232" s="243"/>
      <c r="Q232" s="243"/>
    </row>
    <row r="233" outlineLevel="1" spans="1:17">
      <c r="A233" s="216">
        <v>57</v>
      </c>
      <c r="B233" s="237" t="s">
        <v>1131</v>
      </c>
      <c r="C233" s="231" t="s">
        <v>19</v>
      </c>
      <c r="D233" s="232">
        <f t="shared" si="72"/>
        <v>0</v>
      </c>
      <c r="E233" s="231" t="s">
        <v>804</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780</v>
      </c>
      <c r="C3" s="214" t="s">
        <v>2420</v>
      </c>
      <c r="D3" s="214" t="s">
        <v>2422</v>
      </c>
    </row>
    <row r="4" spans="2:4">
      <c r="B4" t="s">
        <v>1850</v>
      </c>
      <c r="C4" t="s">
        <v>2421</v>
      </c>
      <c r="D4" t="s">
        <v>2431</v>
      </c>
    </row>
    <row r="5" spans="2:4">
      <c r="B5" t="s">
        <v>942</v>
      </c>
      <c r="C5" t="s">
        <v>2432</v>
      </c>
      <c r="D5" t="s">
        <v>2423</v>
      </c>
    </row>
    <row r="6" spans="2:4">
      <c r="B6" s="215" t="s">
        <v>1423</v>
      </c>
      <c r="C6" t="s">
        <v>2433</v>
      </c>
      <c r="D6" t="s">
        <v>2434</v>
      </c>
    </row>
    <row r="7" spans="2:4">
      <c r="B7" t="s">
        <v>802</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1652</v>
      </c>
      <c r="C2" s="173" t="s">
        <v>2439</v>
      </c>
      <c r="D2" s="174">
        <v>150</v>
      </c>
      <c r="E2" s="175"/>
    </row>
    <row r="3" ht="16.5" spans="2:5">
      <c r="B3" s="173" t="s">
        <v>1655</v>
      </c>
      <c r="C3" s="173" t="s">
        <v>2439</v>
      </c>
      <c r="D3" s="174">
        <v>610</v>
      </c>
      <c r="E3" s="175"/>
    </row>
    <row r="4" ht="16.5" spans="2:5">
      <c r="B4" s="173" t="s">
        <v>1658</v>
      </c>
      <c r="C4" s="173" t="s">
        <v>2439</v>
      </c>
      <c r="D4" s="174">
        <v>270</v>
      </c>
      <c r="E4" s="175"/>
    </row>
    <row r="5" ht="16.5" spans="2:5">
      <c r="B5" s="173" t="s">
        <v>1660</v>
      </c>
      <c r="C5" s="173" t="s">
        <v>2439</v>
      </c>
      <c r="D5" s="174">
        <v>600</v>
      </c>
      <c r="E5" s="175"/>
    </row>
    <row r="6" ht="16.5" spans="2:5">
      <c r="B6" s="173" t="s">
        <v>1662</v>
      </c>
      <c r="C6" s="173" t="s">
        <v>2439</v>
      </c>
      <c r="D6" s="174">
        <v>150</v>
      </c>
      <c r="E6" s="175"/>
    </row>
    <row r="7" ht="16.5" spans="2:5">
      <c r="B7" s="173" t="s">
        <v>1664</v>
      </c>
      <c r="C7" s="173" t="s">
        <v>2439</v>
      </c>
      <c r="D7" s="174">
        <v>380</v>
      </c>
      <c r="E7" s="175"/>
    </row>
    <row r="8" ht="16.5" spans="2:5">
      <c r="B8" s="173" t="s">
        <v>1666</v>
      </c>
      <c r="C8" s="173" t="s">
        <v>2439</v>
      </c>
      <c r="D8" s="174">
        <v>150</v>
      </c>
      <c r="E8" s="175"/>
    </row>
    <row r="9" ht="16.5" spans="2:5">
      <c r="B9" s="173" t="s">
        <v>1652</v>
      </c>
      <c r="C9" s="173" t="s">
        <v>2440</v>
      </c>
      <c r="D9" s="174">
        <v>250</v>
      </c>
      <c r="E9" s="175"/>
    </row>
    <row r="10" ht="16.5" spans="2:5">
      <c r="B10" s="173" t="s">
        <v>1655</v>
      </c>
      <c r="C10" s="173" t="s">
        <v>2440</v>
      </c>
      <c r="D10" s="174">
        <v>910</v>
      </c>
      <c r="E10" s="175"/>
    </row>
    <row r="11" ht="16.5" spans="2:5">
      <c r="B11" s="173" t="s">
        <v>1658</v>
      </c>
      <c r="C11" s="173" t="s">
        <v>2440</v>
      </c>
      <c r="D11" s="174">
        <v>260</v>
      </c>
      <c r="E11" s="175"/>
    </row>
    <row r="12" ht="16.5" spans="2:5">
      <c r="B12" s="173" t="s">
        <v>1660</v>
      </c>
      <c r="C12" s="173" t="s">
        <v>2440</v>
      </c>
      <c r="D12" s="174">
        <v>1012</v>
      </c>
      <c r="E12" s="175"/>
    </row>
    <row r="13" ht="16.5" spans="2:5">
      <c r="B13" s="173" t="s">
        <v>1662</v>
      </c>
      <c r="C13" s="173" t="s">
        <v>2440</v>
      </c>
      <c r="D13" s="174">
        <v>150</v>
      </c>
      <c r="E13" s="175"/>
    </row>
    <row r="14" ht="16.5" spans="2:5">
      <c r="B14" s="173" t="s">
        <v>1664</v>
      </c>
      <c r="C14" s="173" t="s">
        <v>2440</v>
      </c>
      <c r="D14" s="174">
        <v>380</v>
      </c>
      <c r="E14" s="175"/>
    </row>
    <row r="15" ht="16.5" spans="2:5">
      <c r="B15" s="173" t="s">
        <v>1666</v>
      </c>
      <c r="C15" s="173" t="s">
        <v>2440</v>
      </c>
      <c r="D15" s="174">
        <v>150</v>
      </c>
      <c r="E15" s="175"/>
    </row>
    <row r="16" ht="16.5" spans="2:5">
      <c r="B16" s="173" t="s">
        <v>1652</v>
      </c>
      <c r="C16" s="173" t="s">
        <v>2441</v>
      </c>
      <c r="D16" s="174">
        <v>250</v>
      </c>
      <c r="E16" s="175"/>
    </row>
    <row r="17" ht="16.5" spans="2:5">
      <c r="B17" s="173" t="s">
        <v>1655</v>
      </c>
      <c r="C17" s="173" t="s">
        <v>2441</v>
      </c>
      <c r="D17" s="174">
        <v>960</v>
      </c>
      <c r="E17" s="175"/>
    </row>
    <row r="18" ht="16.5" spans="2:5">
      <c r="B18" s="173" t="s">
        <v>1658</v>
      </c>
      <c r="C18" s="173" t="s">
        <v>2441</v>
      </c>
      <c r="D18" s="174">
        <v>260</v>
      </c>
      <c r="E18" s="175"/>
    </row>
    <row r="19" ht="16.5" spans="2:5">
      <c r="B19" s="173" t="s">
        <v>1660</v>
      </c>
      <c r="C19" s="173" t="s">
        <v>2441</v>
      </c>
      <c r="D19" s="174">
        <v>1012</v>
      </c>
      <c r="E19" s="175"/>
    </row>
    <row r="20" ht="16.5" spans="2:5">
      <c r="B20" s="173" t="s">
        <v>1662</v>
      </c>
      <c r="C20" s="173" t="s">
        <v>2441</v>
      </c>
      <c r="D20" s="174">
        <v>150</v>
      </c>
      <c r="E20" s="175"/>
    </row>
    <row r="21" ht="16.5" spans="2:5">
      <c r="B21" s="173" t="s">
        <v>1664</v>
      </c>
      <c r="C21" s="173" t="s">
        <v>2441</v>
      </c>
      <c r="D21" s="174">
        <v>380</v>
      </c>
      <c r="E21" s="175"/>
    </row>
    <row r="22" ht="16.5" spans="2:5">
      <c r="B22" s="173" t="s">
        <v>1666</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2418</v>
      </c>
      <c r="BR29" s="178" t="s">
        <v>2418</v>
      </c>
      <c r="BS29" s="178" t="s">
        <v>2418</v>
      </c>
      <c r="BT29" s="178" t="s">
        <v>2418</v>
      </c>
      <c r="BU29" s="178" t="s">
        <v>2418</v>
      </c>
      <c r="BV29" s="178" t="s">
        <v>2418</v>
      </c>
      <c r="BW29" s="178" t="s">
        <v>2418</v>
      </c>
      <c r="BX29" s="178" t="s">
        <v>2418</v>
      </c>
      <c r="BY29" s="178" t="s">
        <v>2418</v>
      </c>
      <c r="BZ29" s="178" t="s">
        <v>2418</v>
      </c>
      <c r="CA29" s="178" t="s">
        <v>2418</v>
      </c>
      <c r="CB29" s="178" t="s">
        <v>2418</v>
      </c>
      <c r="CC29" s="178" t="s">
        <v>2418</v>
      </c>
      <c r="CD29" s="178" t="s">
        <v>2418</v>
      </c>
      <c r="CE29" s="178" t="s">
        <v>2418</v>
      </c>
      <c r="CF29" s="178" t="s">
        <v>2418</v>
      </c>
      <c r="CG29" s="178" t="s">
        <v>2418</v>
      </c>
      <c r="CH29" s="178" t="s">
        <v>2418</v>
      </c>
      <c r="CI29" s="178" t="s">
        <v>2418</v>
      </c>
      <c r="CJ29" s="178" t="s">
        <v>2418</v>
      </c>
      <c r="CK29" s="178" t="s">
        <v>2418</v>
      </c>
      <c r="CL29" s="178" t="s">
        <v>2418</v>
      </c>
      <c r="CM29" s="178" t="s">
        <v>2418</v>
      </c>
      <c r="CN29" s="178" t="s">
        <v>2418</v>
      </c>
      <c r="CO29" s="178" t="s">
        <v>2418</v>
      </c>
      <c r="CP29" s="178" t="s">
        <v>2418</v>
      </c>
      <c r="CQ29" s="178" t="s">
        <v>2418</v>
      </c>
      <c r="CR29" s="178" t="s">
        <v>2418</v>
      </c>
      <c r="CS29" s="178" t="s">
        <v>2418</v>
      </c>
      <c r="CT29" s="178" t="s">
        <v>2418</v>
      </c>
      <c r="CU29" s="178" t="s">
        <v>2418</v>
      </c>
      <c r="CV29" s="178" t="s">
        <v>2418</v>
      </c>
      <c r="CW29" s="178" t="s">
        <v>2418</v>
      </c>
      <c r="CX29" s="178" t="s">
        <v>2418</v>
      </c>
      <c r="CY29" s="178" t="s">
        <v>2418</v>
      </c>
      <c r="CZ29" s="178" t="s">
        <v>2418</v>
      </c>
      <c r="DA29" s="178" t="s">
        <v>2418</v>
      </c>
      <c r="DB29" s="178" t="s">
        <v>2418</v>
      </c>
      <c r="DC29" s="178" t="s">
        <v>2418</v>
      </c>
      <c r="DD29" s="178" t="s">
        <v>2418</v>
      </c>
      <c r="DE29" s="178" t="s">
        <v>2418</v>
      </c>
      <c r="DF29" s="178" t="s">
        <v>2418</v>
      </c>
      <c r="DG29" s="178" t="s">
        <v>2418</v>
      </c>
      <c r="DH29" s="178" t="s">
        <v>2418</v>
      </c>
      <c r="DI29" s="178" t="s">
        <v>2418</v>
      </c>
      <c r="DJ29" s="178" t="s">
        <v>2418</v>
      </c>
      <c r="DK29" s="178" t="s">
        <v>2418</v>
      </c>
      <c r="DL29" s="178" t="s">
        <v>2418</v>
      </c>
      <c r="DM29" s="178" t="s">
        <v>2418</v>
      </c>
      <c r="DN29" s="178" t="s">
        <v>2418</v>
      </c>
      <c r="DO29" s="178" t="s">
        <v>2418</v>
      </c>
      <c r="DP29" s="178" t="s">
        <v>2418</v>
      </c>
      <c r="DQ29" s="178" t="s">
        <v>2418</v>
      </c>
      <c r="DR29" s="178" t="s">
        <v>2418</v>
      </c>
      <c r="DS29" s="178" t="s">
        <v>2418</v>
      </c>
      <c r="DT29" s="178" t="s">
        <v>2418</v>
      </c>
      <c r="DU29" s="178" t="s">
        <v>2418</v>
      </c>
      <c r="DV29" s="178" t="s">
        <v>2418</v>
      </c>
      <c r="DW29" s="178" t="s">
        <v>2418</v>
      </c>
      <c r="DX29" s="178" t="s">
        <v>2418</v>
      </c>
      <c r="DY29" s="178" t="s">
        <v>2418</v>
      </c>
      <c r="DZ29" s="178" t="s">
        <v>2418</v>
      </c>
      <c r="EA29" s="178" t="s">
        <v>2418</v>
      </c>
    </row>
    <row r="30" ht="24" spans="2:131">
      <c r="B30" s="182" t="s">
        <v>2448</v>
      </c>
      <c r="C30" s="183" t="s">
        <v>2449</v>
      </c>
      <c r="D30" s="184" t="s">
        <v>2450</v>
      </c>
      <c r="E30" s="184" t="s">
        <v>1147</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1152</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1154</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1156</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1158</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1160</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1162</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1164</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1166</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1168</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1170</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1172</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1174</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2392</v>
      </c>
      <c r="C46" s="197" t="s">
        <v>2463</v>
      </c>
    </row>
    <row r="47" ht="17.25" spans="2:3">
      <c r="B47" s="198" t="s">
        <v>2464</v>
      </c>
      <c r="C47" s="198" t="s">
        <v>2445</v>
      </c>
    </row>
    <row r="48" ht="17.25" spans="2:3">
      <c r="B48" s="198" t="s">
        <v>2465</v>
      </c>
      <c r="C48" s="198" t="s">
        <v>2445</v>
      </c>
    </row>
    <row r="49" ht="17.25" spans="2:3">
      <c r="B49" s="198" t="s">
        <v>2393</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M55" sqref="M55"/>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761</v>
      </c>
      <c r="B1" s="92" t="s">
        <v>2799</v>
      </c>
      <c r="C1" s="93" t="s">
        <v>763</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718</v>
      </c>
      <c r="Y1" s="158"/>
      <c r="Z1" s="159"/>
      <c r="AA1" s="155" t="s">
        <v>718</v>
      </c>
      <c r="AB1" s="158"/>
      <c r="AC1" s="159"/>
      <c r="AD1" s="155" t="s">
        <v>718</v>
      </c>
      <c r="AE1" s="158"/>
      <c r="AF1" s="159"/>
      <c r="AG1" s="155" t="s">
        <v>718</v>
      </c>
      <c r="AH1" s="158"/>
      <c r="AI1" s="159"/>
      <c r="AJ1" s="155" t="s">
        <v>718</v>
      </c>
      <c r="AK1" s="158"/>
      <c r="AL1" s="159"/>
      <c r="AM1" s="155" t="s">
        <v>718</v>
      </c>
      <c r="AN1" s="158"/>
      <c r="AO1" s="159"/>
      <c r="AP1" s="155" t="s">
        <v>718</v>
      </c>
      <c r="AQ1" s="158"/>
      <c r="AR1" s="159"/>
      <c r="AS1" s="155" t="s">
        <v>718</v>
      </c>
      <c r="AT1" s="158"/>
      <c r="AU1" s="159"/>
      <c r="AV1" s="155" t="s">
        <v>718</v>
      </c>
      <c r="AW1" s="158"/>
      <c r="AX1" s="159"/>
      <c r="AY1" s="155" t="s">
        <v>718</v>
      </c>
      <c r="AZ1" s="158"/>
      <c r="BA1" s="159"/>
      <c r="BB1" s="155" t="s">
        <v>718</v>
      </c>
      <c r="BC1" s="158"/>
      <c r="BD1" s="159"/>
      <c r="BE1" s="155" t="s">
        <v>718</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765</v>
      </c>
      <c r="Y2" s="158"/>
      <c r="Z2" s="159"/>
      <c r="AA2" s="155" t="s">
        <v>766</v>
      </c>
      <c r="AB2" s="158"/>
      <c r="AC2" s="159"/>
      <c r="AD2" s="155" t="s">
        <v>767</v>
      </c>
      <c r="AE2" s="158"/>
      <c r="AF2" s="159"/>
      <c r="AG2" s="155" t="s">
        <v>768</v>
      </c>
      <c r="AH2" s="158"/>
      <c r="AI2" s="159"/>
      <c r="AJ2" s="155" t="s">
        <v>769</v>
      </c>
      <c r="AK2" s="158"/>
      <c r="AL2" s="159"/>
      <c r="AM2" s="155" t="s">
        <v>770</v>
      </c>
      <c r="AN2" s="158"/>
      <c r="AO2" s="159"/>
      <c r="AP2" s="155" t="s">
        <v>771</v>
      </c>
      <c r="AQ2" s="158"/>
      <c r="AR2" s="159"/>
      <c r="AS2" s="155" t="s">
        <v>772</v>
      </c>
      <c r="AT2" s="158"/>
      <c r="AU2" s="159"/>
      <c r="AV2" s="155" t="s">
        <v>773</v>
      </c>
      <c r="AW2" s="158"/>
      <c r="AX2" s="159"/>
      <c r="AY2" s="155" t="s">
        <v>774</v>
      </c>
      <c r="AZ2" s="158"/>
      <c r="BA2" s="159"/>
      <c r="BB2" s="155" t="s">
        <v>775</v>
      </c>
      <c r="BC2" s="158"/>
      <c r="BD2" s="159"/>
      <c r="BE2" s="155" t="s">
        <v>776</v>
      </c>
      <c r="BF2" s="158"/>
      <c r="BG2" s="159"/>
      <c r="BH2" s="162" t="s">
        <v>765</v>
      </c>
      <c r="BI2" s="163"/>
      <c r="BJ2" s="164"/>
      <c r="BK2" s="162" t="s">
        <v>766</v>
      </c>
      <c r="BL2" s="163"/>
      <c r="BM2" s="164"/>
      <c r="BN2" s="162" t="s">
        <v>767</v>
      </c>
      <c r="BO2" s="163"/>
      <c r="BP2" s="164"/>
      <c r="BQ2" s="162" t="s">
        <v>768</v>
      </c>
      <c r="BR2" s="163"/>
      <c r="BS2" s="164"/>
      <c r="BT2" s="162" t="s">
        <v>769</v>
      </c>
      <c r="BU2" s="163"/>
      <c r="BV2" s="164"/>
      <c r="BW2" s="162" t="s">
        <v>770</v>
      </c>
      <c r="BX2" s="163"/>
      <c r="BY2" s="164"/>
      <c r="BZ2" s="162" t="s">
        <v>771</v>
      </c>
      <c r="CA2" s="163"/>
      <c r="CB2" s="164"/>
      <c r="CC2" s="162" t="s">
        <v>772</v>
      </c>
      <c r="CD2" s="163"/>
      <c r="CE2" s="164"/>
      <c r="CF2" s="162" t="s">
        <v>773</v>
      </c>
      <c r="CG2" s="163"/>
      <c r="CH2" s="164"/>
      <c r="CI2" s="162" t="s">
        <v>774</v>
      </c>
      <c r="CJ2" s="163"/>
      <c r="CK2" s="164"/>
      <c r="CL2" s="162" t="s">
        <v>775</v>
      </c>
      <c r="CM2" s="163"/>
      <c r="CN2" s="164"/>
      <c r="CO2" s="162" t="s">
        <v>776</v>
      </c>
      <c r="CP2" s="163"/>
      <c r="CQ2" s="164"/>
    </row>
    <row r="3" s="80" customFormat="1" ht="42.95" customHeight="1" spans="1:95">
      <c r="A3" s="99"/>
      <c r="B3" s="100"/>
      <c r="C3" s="101" t="s">
        <v>777</v>
      </c>
      <c r="D3" s="93" t="s">
        <v>3</v>
      </c>
      <c r="E3" s="93" t="s">
        <v>778</v>
      </c>
      <c r="F3" s="93" t="s">
        <v>779</v>
      </c>
      <c r="G3" s="93" t="s">
        <v>780</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793</v>
      </c>
      <c r="C4" s="103">
        <v>1</v>
      </c>
      <c r="D4" s="81" t="s">
        <v>794</v>
      </c>
      <c r="E4" s="81" t="s">
        <v>795</v>
      </c>
      <c r="F4" s="104"/>
      <c r="G4" s="105"/>
      <c r="H4" s="106">
        <f>X4+AA4+AD4+AG4+AJ4+AM4+AP4+AS4+AV4+AY4+BB4+BE4</f>
        <v>679556.543656347</v>
      </c>
      <c r="I4" s="106">
        <f t="shared" ref="I4:J4" si="0">Y4+AB4+AE4+AH4+AK4+AN4+AQ4+AT4+AW4+AZ4+BC4+BF4</f>
        <v>285647.414542424</v>
      </c>
      <c r="J4" s="106">
        <f t="shared" si="0"/>
        <v>393909.129113924</v>
      </c>
      <c r="K4" s="106"/>
      <c r="L4" s="144"/>
      <c r="M4" s="144"/>
      <c r="N4" s="106"/>
      <c r="O4" s="144"/>
      <c r="P4" s="106"/>
      <c r="Q4" s="106"/>
      <c r="R4" s="106"/>
      <c r="S4" s="106"/>
      <c r="T4" s="106"/>
      <c r="U4" s="106"/>
      <c r="V4" s="106"/>
      <c r="W4" s="106"/>
      <c r="X4" s="106">
        <f t="shared" ref="X4:BC4" si="1">X5+X508+X536+X597+X603+X616</f>
        <v>131055.829298406</v>
      </c>
      <c r="Y4" s="106">
        <f t="shared" si="1"/>
        <v>94589.9955200121</v>
      </c>
      <c r="Z4" s="106">
        <f t="shared" si="1"/>
        <v>36465.8337783943</v>
      </c>
      <c r="AA4" s="106">
        <f t="shared" si="1"/>
        <v>49863.6994870855</v>
      </c>
      <c r="AB4" s="106">
        <f t="shared" si="1"/>
        <v>16926.8173646649</v>
      </c>
      <c r="AC4" s="106">
        <f t="shared" si="1"/>
        <v>32936.8821224207</v>
      </c>
      <c r="AD4" s="106">
        <f t="shared" si="1"/>
        <v>49863.6994870855</v>
      </c>
      <c r="AE4" s="106">
        <f t="shared" si="1"/>
        <v>13397.8657086913</v>
      </c>
      <c r="AF4" s="106">
        <f t="shared" si="1"/>
        <v>36465.8337783943</v>
      </c>
      <c r="AG4" s="106">
        <f t="shared" si="1"/>
        <v>49863.6994870855</v>
      </c>
      <c r="AH4" s="106">
        <f t="shared" si="1"/>
        <v>14574.1829273491</v>
      </c>
      <c r="AI4" s="106">
        <f t="shared" si="1"/>
        <v>35289.5165597364</v>
      </c>
      <c r="AJ4" s="106">
        <f t="shared" si="1"/>
        <v>49863.6994870855</v>
      </c>
      <c r="AK4" s="106">
        <f t="shared" si="1"/>
        <v>13397.8657086913</v>
      </c>
      <c r="AL4" s="106">
        <f t="shared" si="1"/>
        <v>36465.8337783943</v>
      </c>
      <c r="AM4" s="106">
        <f t="shared" si="1"/>
        <v>49863.6994870855</v>
      </c>
      <c r="AN4" s="106">
        <f t="shared" si="1"/>
        <v>14574.1829273491</v>
      </c>
      <c r="AO4" s="106">
        <f t="shared" si="1"/>
        <v>35289.5165597364</v>
      </c>
      <c r="AP4" s="106">
        <f t="shared" si="1"/>
        <v>49863.6994870855</v>
      </c>
      <c r="AQ4" s="106">
        <f t="shared" si="1"/>
        <v>13397.8657086913</v>
      </c>
      <c r="AR4" s="106">
        <f t="shared" si="1"/>
        <v>36465.8337783943</v>
      </c>
      <c r="AS4" s="106">
        <f t="shared" si="1"/>
        <v>49863.6994870855</v>
      </c>
      <c r="AT4" s="106">
        <f t="shared" si="1"/>
        <v>13397.8657086913</v>
      </c>
      <c r="AU4" s="106">
        <f t="shared" si="1"/>
        <v>36465.8337783943</v>
      </c>
      <c r="AV4" s="106">
        <f t="shared" si="1"/>
        <v>49863.6994870855</v>
      </c>
      <c r="AW4" s="106">
        <f t="shared" si="1"/>
        <v>14574.1829273491</v>
      </c>
      <c r="AX4" s="106">
        <f t="shared" si="1"/>
        <v>35289.5165597364</v>
      </c>
      <c r="AY4" s="106">
        <f t="shared" si="1"/>
        <v>49863.6994870855</v>
      </c>
      <c r="AZ4" s="106">
        <f t="shared" si="1"/>
        <v>13397.8657086913</v>
      </c>
      <c r="BA4" s="106">
        <f t="shared" si="1"/>
        <v>36465.8337783943</v>
      </c>
      <c r="BB4" s="106">
        <f t="shared" si="1"/>
        <v>49863.6994870855</v>
      </c>
      <c r="BC4" s="106">
        <f t="shared" si="1"/>
        <v>14574.1829273491</v>
      </c>
      <c r="BD4" s="106">
        <f t="shared" ref="BD4:CI4" si="2">BD5+BD508+BD536+BD597+BD603+BD616</f>
        <v>35289.5165597364</v>
      </c>
      <c r="BE4" s="106">
        <f t="shared" si="2"/>
        <v>49863.7194870855</v>
      </c>
      <c r="BF4" s="106">
        <f t="shared" si="2"/>
        <v>48844.5414048938</v>
      </c>
      <c r="BG4" s="106">
        <f t="shared" si="2"/>
        <v>1019.17808219178</v>
      </c>
      <c r="BH4" s="106">
        <f t="shared" si="2"/>
        <v>131055.829298406</v>
      </c>
      <c r="BI4" s="106">
        <f t="shared" si="2"/>
        <v>131055.829298406</v>
      </c>
      <c r="BJ4" s="106">
        <f t="shared" si="2"/>
        <v>0</v>
      </c>
      <c r="BK4" s="106">
        <f t="shared" si="2"/>
        <v>49863.6994870855</v>
      </c>
      <c r="BL4" s="106">
        <f t="shared" si="2"/>
        <v>49863.6994870856</v>
      </c>
      <c r="BM4" s="106">
        <f t="shared" si="2"/>
        <v>0</v>
      </c>
      <c r="BN4" s="106">
        <f t="shared" si="2"/>
        <v>49863.6994870855</v>
      </c>
      <c r="BO4" s="106">
        <f t="shared" si="2"/>
        <v>49863.6994870856</v>
      </c>
      <c r="BP4" s="106">
        <f t="shared" si="2"/>
        <v>0</v>
      </c>
      <c r="BQ4" s="106">
        <f t="shared" si="2"/>
        <v>49863.6994870855</v>
      </c>
      <c r="BR4" s="106">
        <f t="shared" si="2"/>
        <v>49863.6994870856</v>
      </c>
      <c r="BS4" s="106">
        <f t="shared" si="2"/>
        <v>0</v>
      </c>
      <c r="BT4" s="106">
        <f t="shared" si="2"/>
        <v>49863.6994870855</v>
      </c>
      <c r="BU4" s="106">
        <f t="shared" si="2"/>
        <v>49863.6994870856</v>
      </c>
      <c r="BV4" s="106">
        <f t="shared" si="2"/>
        <v>0</v>
      </c>
      <c r="BW4" s="106">
        <f t="shared" si="2"/>
        <v>49863.6994870855</v>
      </c>
      <c r="BX4" s="106">
        <f t="shared" si="2"/>
        <v>49863.6994870856</v>
      </c>
      <c r="BY4" s="106">
        <f t="shared" si="2"/>
        <v>0</v>
      </c>
      <c r="BZ4" s="106">
        <f t="shared" si="2"/>
        <v>49863.6994870855</v>
      </c>
      <c r="CA4" s="106">
        <f t="shared" si="2"/>
        <v>49863.6994870856</v>
      </c>
      <c r="CB4" s="106">
        <f t="shared" si="2"/>
        <v>0</v>
      </c>
      <c r="CC4" s="106">
        <f t="shared" si="2"/>
        <v>49863.6994870855</v>
      </c>
      <c r="CD4" s="106">
        <f t="shared" si="2"/>
        <v>49863.6994870856</v>
      </c>
      <c r="CE4" s="106">
        <f t="shared" si="2"/>
        <v>0</v>
      </c>
      <c r="CF4" s="106">
        <f t="shared" si="2"/>
        <v>49863.6994870855</v>
      </c>
      <c r="CG4" s="106">
        <f t="shared" si="2"/>
        <v>49863.6994870856</v>
      </c>
      <c r="CH4" s="106">
        <f t="shared" si="2"/>
        <v>0</v>
      </c>
      <c r="CI4" s="106">
        <f t="shared" si="2"/>
        <v>49863.6994870855</v>
      </c>
      <c r="CJ4" s="106">
        <f t="shared" ref="CJ4:CQ4" si="3">CJ5+CJ508+CJ536+CJ597+CJ603+CJ616</f>
        <v>49863.6994870856</v>
      </c>
      <c r="CK4" s="106">
        <f t="shared" si="3"/>
        <v>0</v>
      </c>
      <c r="CL4" s="106">
        <f t="shared" si="3"/>
        <v>49863.6994870855</v>
      </c>
      <c r="CM4" s="106">
        <f t="shared" si="3"/>
        <v>49863.6994870856</v>
      </c>
      <c r="CN4" s="106">
        <f t="shared" si="3"/>
        <v>0</v>
      </c>
      <c r="CO4" s="106">
        <f t="shared" si="3"/>
        <v>49863.7194870855</v>
      </c>
      <c r="CP4" s="106">
        <f t="shared" si="3"/>
        <v>49863.7194870856</v>
      </c>
      <c r="CQ4" s="106">
        <f t="shared" si="3"/>
        <v>0</v>
      </c>
    </row>
    <row r="5" s="82" customFormat="1" ht="24" customHeight="1" spans="1:95">
      <c r="A5" s="107"/>
      <c r="B5" s="108" t="s">
        <v>793</v>
      </c>
      <c r="C5" s="109">
        <v>1.1</v>
      </c>
      <c r="D5" s="107" t="s">
        <v>214</v>
      </c>
      <c r="E5" s="108"/>
      <c r="F5" s="108"/>
      <c r="G5" s="107"/>
      <c r="H5" s="110">
        <f t="shared" ref="H5:I8" si="4">X5+AA5+AD5+AG5+AJ5+AM5+AP5+AS5+AV5+AY5+BB5+BE5</f>
        <v>616921.63799597</v>
      </c>
      <c r="I5" s="110">
        <f t="shared" si="4"/>
        <v>223012.508882046</v>
      </c>
      <c r="J5" s="110">
        <f t="shared" ref="J5:J68" si="5">Z5+AC5+AF5+AI5+AL5+AO5+AR5+AU5+AX5+BA5+BD5+BG5</f>
        <v>393909.129113924</v>
      </c>
      <c r="K5" s="110"/>
      <c r="L5" s="145"/>
      <c r="M5" s="145"/>
      <c r="N5" s="110"/>
      <c r="O5" s="145"/>
      <c r="P5" s="110"/>
      <c r="Q5" s="110"/>
      <c r="R5" s="110"/>
      <c r="S5" s="110"/>
      <c r="T5" s="110"/>
      <c r="U5" s="110"/>
      <c r="V5" s="110"/>
      <c r="W5" s="110"/>
      <c r="X5" s="110">
        <f>VLOOKUP($C5,'1 预算编制表单'!$C:$BJ,27,FALSE)</f>
        <v>71170.923638029</v>
      </c>
      <c r="Y5" s="110">
        <f t="shared" ref="Y5:BG5" si="6">Y6+Y177+Y428</f>
        <v>34705.0898596347</v>
      </c>
      <c r="Z5" s="110">
        <f t="shared" si="6"/>
        <v>36465.8337783943</v>
      </c>
      <c r="AA5" s="110">
        <f>VLOOKUP($C5,'1 预算编制表单'!$C:$BJ,30,FALSE)</f>
        <v>49613.6994870855</v>
      </c>
      <c r="AB5" s="110">
        <f t="shared" si="6"/>
        <v>16676.8173646649</v>
      </c>
      <c r="AC5" s="110">
        <f t="shared" si="6"/>
        <v>32936.8821224207</v>
      </c>
      <c r="AD5" s="110">
        <f>VLOOKUP($C5,'1 预算编制表单'!$C:$BJ,33,FALSE)</f>
        <v>49613.6994870855</v>
      </c>
      <c r="AE5" s="110">
        <f t="shared" si="6"/>
        <v>13147.8657086913</v>
      </c>
      <c r="AF5" s="110">
        <f t="shared" si="6"/>
        <v>36465.8337783943</v>
      </c>
      <c r="AG5" s="110">
        <f>VLOOKUP($C5,'1 预算编制表单'!$C:$BJ,36,FALSE)</f>
        <v>49613.6994870855</v>
      </c>
      <c r="AH5" s="110">
        <f t="shared" si="6"/>
        <v>14324.1829273491</v>
      </c>
      <c r="AI5" s="110">
        <f t="shared" si="6"/>
        <v>35289.5165597364</v>
      </c>
      <c r="AJ5" s="110">
        <f>VLOOKUP($C5,'1 预算编制表单'!$C:$BJ,39,FALSE)</f>
        <v>49613.6994870855</v>
      </c>
      <c r="AK5" s="110">
        <f t="shared" si="6"/>
        <v>13147.8657086913</v>
      </c>
      <c r="AL5" s="110">
        <f t="shared" si="6"/>
        <v>36465.8337783943</v>
      </c>
      <c r="AM5" s="110">
        <f>VLOOKUP($C5,'1 预算编制表单'!$C:$BJ,42,FALSE)</f>
        <v>49613.6994870855</v>
      </c>
      <c r="AN5" s="110">
        <f t="shared" si="6"/>
        <v>14324.1829273491</v>
      </c>
      <c r="AO5" s="110">
        <f t="shared" si="6"/>
        <v>35289.5165597364</v>
      </c>
      <c r="AP5" s="110">
        <f>VLOOKUP($C5,'1 预算编制表单'!$C:$BJ,45,FALSE)</f>
        <v>49613.6994870855</v>
      </c>
      <c r="AQ5" s="110">
        <f t="shared" si="6"/>
        <v>13147.8657086913</v>
      </c>
      <c r="AR5" s="110">
        <f t="shared" si="6"/>
        <v>36465.8337783943</v>
      </c>
      <c r="AS5" s="110">
        <f>VLOOKUP($C5,'1 预算编制表单'!$C:$BJ,48,FALSE)</f>
        <v>49613.6994870855</v>
      </c>
      <c r="AT5" s="110">
        <f t="shared" si="6"/>
        <v>13147.8657086913</v>
      </c>
      <c r="AU5" s="110">
        <f t="shared" si="6"/>
        <v>36465.8337783943</v>
      </c>
      <c r="AV5" s="110">
        <f>VLOOKUP($C5,'1 预算编制表单'!$C:$BJ,51,FALSE)</f>
        <v>49613.6994870855</v>
      </c>
      <c r="AW5" s="110">
        <f t="shared" si="6"/>
        <v>14324.1829273491</v>
      </c>
      <c r="AX5" s="110">
        <f t="shared" si="6"/>
        <v>35289.5165597364</v>
      </c>
      <c r="AY5" s="110">
        <f>VLOOKUP($C5,'1 预算编制表单'!$C:$BJ,54,FALSE)</f>
        <v>49613.6994870855</v>
      </c>
      <c r="AZ5" s="110">
        <f t="shared" si="6"/>
        <v>13147.8657086913</v>
      </c>
      <c r="BA5" s="110">
        <f t="shared" si="6"/>
        <v>36465.8337783943</v>
      </c>
      <c r="BB5" s="110">
        <f>VLOOKUP($C5,'1 预算编制表单'!$C:$BJ,57,FALSE)</f>
        <v>49613.6994870855</v>
      </c>
      <c r="BC5" s="110">
        <f t="shared" si="6"/>
        <v>14324.1829273491</v>
      </c>
      <c r="BD5" s="110">
        <f t="shared" si="6"/>
        <v>35289.5165597364</v>
      </c>
      <c r="BE5" s="110">
        <f>VLOOKUP($C5,'1 预算编制表单'!$C:$BJ,60,FALSE)</f>
        <v>49613.7194870855</v>
      </c>
      <c r="BF5" s="110">
        <f t="shared" si="6"/>
        <v>48594.5414048938</v>
      </c>
      <c r="BG5" s="110">
        <f t="shared" si="6"/>
        <v>1019.17808219178</v>
      </c>
      <c r="BH5" s="110">
        <f>VLOOKUP($C5,'1 预算编制表单'!$C:$BJ,27,FALSE)</f>
        <v>71170.923638029</v>
      </c>
      <c r="BI5" s="110">
        <f t="shared" ref="BI5:BM5" si="7">BI6+BI177+BI428</f>
        <v>71170.923638029</v>
      </c>
      <c r="BJ5" s="110">
        <f t="shared" si="7"/>
        <v>0</v>
      </c>
      <c r="BK5" s="110">
        <f>VLOOKUP($C5,'1 预算编制表单'!$C:$BJ,30,FALSE)</f>
        <v>49613.6994870855</v>
      </c>
      <c r="BL5" s="110">
        <f t="shared" si="7"/>
        <v>49613.6994870856</v>
      </c>
      <c r="BM5" s="110">
        <f t="shared" si="7"/>
        <v>0</v>
      </c>
      <c r="BN5" s="110">
        <f>VLOOKUP($C5,'1 预算编制表单'!$C:$BJ,33,FALSE)</f>
        <v>49613.6994870855</v>
      </c>
      <c r="BO5" s="110">
        <f t="shared" ref="BO5:BS5" si="8">BO6+BO177+BO428</f>
        <v>49613.6994870856</v>
      </c>
      <c r="BP5" s="110">
        <f t="shared" si="8"/>
        <v>0</v>
      </c>
      <c r="BQ5" s="110">
        <f>VLOOKUP($C5,'1 预算编制表单'!$C:$BJ,36,FALSE)</f>
        <v>49613.6994870855</v>
      </c>
      <c r="BR5" s="110">
        <f t="shared" si="8"/>
        <v>49613.6994870856</v>
      </c>
      <c r="BS5" s="110">
        <f t="shared" si="8"/>
        <v>0</v>
      </c>
      <c r="BT5" s="110">
        <f>VLOOKUP($C5,'1 预算编制表单'!$C:$BJ,39,FALSE)</f>
        <v>49613.6994870855</v>
      </c>
      <c r="BU5" s="110">
        <f t="shared" ref="BU5:BY5" si="9">BU6+BU177+BU428</f>
        <v>49613.6994870856</v>
      </c>
      <c r="BV5" s="110">
        <f t="shared" si="9"/>
        <v>0</v>
      </c>
      <c r="BW5" s="110">
        <f>VLOOKUP($C5,'1 预算编制表单'!$C:$BJ,42,FALSE)</f>
        <v>49613.6994870855</v>
      </c>
      <c r="BX5" s="110">
        <f t="shared" si="9"/>
        <v>49613.6994870856</v>
      </c>
      <c r="BY5" s="110">
        <f t="shared" si="9"/>
        <v>0</v>
      </c>
      <c r="BZ5" s="110">
        <f>VLOOKUP($C5,'1 预算编制表单'!$C:$BJ,45,FALSE)</f>
        <v>49613.6994870855</v>
      </c>
      <c r="CA5" s="110">
        <f t="shared" ref="CA5:CE5" si="10">CA6+CA177+CA428</f>
        <v>49613.6994870856</v>
      </c>
      <c r="CB5" s="110">
        <f t="shared" si="10"/>
        <v>0</v>
      </c>
      <c r="CC5" s="110">
        <f>VLOOKUP($C5,'1 预算编制表单'!$C:$BJ,48,FALSE)</f>
        <v>49613.6994870855</v>
      </c>
      <c r="CD5" s="110">
        <f t="shared" si="10"/>
        <v>49613.6994870856</v>
      </c>
      <c r="CE5" s="110">
        <f t="shared" si="10"/>
        <v>0</v>
      </c>
      <c r="CF5" s="110">
        <f>VLOOKUP($C5,'1 预算编制表单'!$C:$BJ,51,FALSE)</f>
        <v>49613.6994870855</v>
      </c>
      <c r="CG5" s="110">
        <f t="shared" ref="CG5:CK5" si="11">CG6+CG177+CG428</f>
        <v>49613.6994870856</v>
      </c>
      <c r="CH5" s="110">
        <f t="shared" si="11"/>
        <v>0</v>
      </c>
      <c r="CI5" s="110">
        <f>VLOOKUP($C5,'1 预算编制表单'!$C:$BJ,54,FALSE)</f>
        <v>49613.6994870855</v>
      </c>
      <c r="CJ5" s="110">
        <f t="shared" si="11"/>
        <v>49613.6994870856</v>
      </c>
      <c r="CK5" s="110">
        <f t="shared" si="11"/>
        <v>0</v>
      </c>
      <c r="CL5" s="110">
        <f>VLOOKUP($C5,'1 预算编制表单'!$C:$BJ,57,FALSE)</f>
        <v>49613.6994870855</v>
      </c>
      <c r="CM5" s="110">
        <f t="shared" ref="CM5:CQ5" si="12">CM6+CM177+CM428</f>
        <v>49613.6994870856</v>
      </c>
      <c r="CN5" s="110">
        <f t="shared" si="12"/>
        <v>0</v>
      </c>
      <c r="CO5" s="110">
        <f>VLOOKUP($C5,'1 预算编制表单'!$C:$BJ,60,FALSE)</f>
        <v>49613.7194870855</v>
      </c>
      <c r="CP5" s="110">
        <f t="shared" si="12"/>
        <v>49613.7194870856</v>
      </c>
      <c r="CQ5" s="110">
        <f t="shared" si="12"/>
        <v>0</v>
      </c>
    </row>
    <row r="6" s="82" customFormat="1" ht="24" customHeight="1" outlineLevel="1" spans="1:95">
      <c r="A6" s="29">
        <f>IF(C6&lt;&gt;"",ROW(),"")</f>
        <v>6</v>
      </c>
      <c r="B6" s="111" t="s">
        <v>793</v>
      </c>
      <c r="C6" s="112" t="s">
        <v>218</v>
      </c>
      <c r="D6" s="29" t="s">
        <v>219</v>
      </c>
      <c r="E6" s="111"/>
      <c r="F6" s="111"/>
      <c r="G6" s="111"/>
      <c r="H6" s="113">
        <f t="shared" si="4"/>
        <v>576544.829056604</v>
      </c>
      <c r="I6" s="113">
        <f t="shared" si="4"/>
        <v>228602.23158825</v>
      </c>
      <c r="J6" s="113">
        <f t="shared" si="5"/>
        <v>347942.597468355</v>
      </c>
      <c r="K6" s="113"/>
      <c r="L6" s="146"/>
      <c r="M6" s="146"/>
      <c r="N6" s="113"/>
      <c r="O6" s="146"/>
      <c r="P6" s="113"/>
      <c r="Q6" s="113"/>
      <c r="R6" s="113"/>
      <c r="S6" s="113"/>
      <c r="T6" s="113"/>
      <c r="U6" s="113"/>
      <c r="V6" s="113"/>
      <c r="W6" s="113"/>
      <c r="X6" s="113">
        <f>VLOOKUP($C6,'1 预算编制表单'!$C:$BJ,27,FALSE)</f>
        <v>48590.780754717</v>
      </c>
      <c r="Y6" s="113">
        <f>X6-Z6</f>
        <v>16296.7073369955</v>
      </c>
      <c r="Z6" s="113">
        <f>Z7+Z26+Z45+Z70+Z95+Z114+Z139+Z158</f>
        <v>32294.0734177215</v>
      </c>
      <c r="AA6" s="113">
        <f>VLOOKUP($C6,'1 预算编制表单'!$C:$BJ,30,FALSE)</f>
        <v>47995.820754717</v>
      </c>
      <c r="AB6" s="113">
        <f>AA6-AC6</f>
        <v>18826.9802483879</v>
      </c>
      <c r="AC6" s="113">
        <f>AC7+AC26+AC45+AC70+AC95+AC114+AC139+AC158</f>
        <v>29168.8405063291</v>
      </c>
      <c r="AD6" s="113">
        <f>VLOOKUP($C6,'1 预算编制表单'!$C:$BJ,33,FALSE)</f>
        <v>47995.820754717</v>
      </c>
      <c r="AE6" s="113">
        <f>AD6-AF6</f>
        <v>15701.7473369955</v>
      </c>
      <c r="AF6" s="113">
        <f>AF7+AF26+AF45+AF70+AF95+AF114+AF139+AF158</f>
        <v>32294.0734177215</v>
      </c>
      <c r="AG6" s="113">
        <f>VLOOKUP($C6,'1 预算编制表单'!$C:$BJ,36,FALSE)</f>
        <v>47995.820754717</v>
      </c>
      <c r="AH6" s="113">
        <f>AG6-AI6</f>
        <v>16743.4916407929</v>
      </c>
      <c r="AI6" s="113">
        <f>AI7+AI26+AI45+AI70+AI95+AI114+AI139+AI158</f>
        <v>31252.3291139241</v>
      </c>
      <c r="AJ6" s="113">
        <f>VLOOKUP($C6,'1 预算编制表单'!$C:$BJ,39,FALSE)</f>
        <v>47995.820754717</v>
      </c>
      <c r="AK6" s="113">
        <f>AJ6-AL6</f>
        <v>15701.7473369955</v>
      </c>
      <c r="AL6" s="113">
        <f>AL7+AL26+AL45+AL70+AL95+AL114+AL139+AL158</f>
        <v>32294.0734177215</v>
      </c>
      <c r="AM6" s="113">
        <f>VLOOKUP($C6,'1 预算编制表单'!$C:$BJ,42,FALSE)</f>
        <v>47995.820754717</v>
      </c>
      <c r="AN6" s="113">
        <f>AM6-AO6</f>
        <v>16743.4916407929</v>
      </c>
      <c r="AO6" s="113">
        <f>AO7+AO26+AO45+AO70+AO95+AO114+AO139+AO158</f>
        <v>31252.3291139241</v>
      </c>
      <c r="AP6" s="113">
        <f>VLOOKUP($C6,'1 预算编制表单'!$C:$BJ,45,FALSE)</f>
        <v>47995.820754717</v>
      </c>
      <c r="AQ6" s="113">
        <f>AP6-AR6</f>
        <v>15701.7473369955</v>
      </c>
      <c r="AR6" s="113">
        <f>AR7+AR26+AR45+AR70+AR95+AR114+AR139+AR158</f>
        <v>32294.0734177215</v>
      </c>
      <c r="AS6" s="113">
        <f>VLOOKUP($C6,'1 预算编制表单'!$C:$BJ,48,FALSE)</f>
        <v>47995.820754717</v>
      </c>
      <c r="AT6" s="113">
        <f>AS6-AU6</f>
        <v>15701.7473369955</v>
      </c>
      <c r="AU6" s="113">
        <f>AU7+AU26+AU45+AU70+AU95+AU114+AU139+AU158</f>
        <v>32294.0734177215</v>
      </c>
      <c r="AV6" s="113">
        <f>VLOOKUP($C6,'1 预算编制表单'!$C:$BJ,51,FALSE)</f>
        <v>47995.820754717</v>
      </c>
      <c r="AW6" s="113">
        <f>AV6-AX6</f>
        <v>16743.4916407929</v>
      </c>
      <c r="AX6" s="113">
        <f>AX7+AX26+AX45+AX70+AX95+AX114+AX139+AX158</f>
        <v>31252.3291139241</v>
      </c>
      <c r="AY6" s="113">
        <f>VLOOKUP($C6,'1 预算编制表单'!$C:$BJ,54,FALSE)</f>
        <v>47995.820754717</v>
      </c>
      <c r="AZ6" s="113">
        <f>AY6-BA6</f>
        <v>15701.7473369955</v>
      </c>
      <c r="BA6" s="113">
        <f>BA7+BA26+BA45+BA70+BA95+BA114+BA139+BA158</f>
        <v>32294.0734177215</v>
      </c>
      <c r="BB6" s="113">
        <f>VLOOKUP($C6,'1 预算编制表单'!$C:$BJ,57,FALSE)</f>
        <v>47995.820754717</v>
      </c>
      <c r="BC6" s="113">
        <f>BB6-BD6</f>
        <v>16743.4916407929</v>
      </c>
      <c r="BD6" s="113">
        <f>BD7+BD26+BD45+BD70+BD95+BD114+BD139+BD158</f>
        <v>31252.3291139241</v>
      </c>
      <c r="BE6" s="113">
        <f>VLOOKUP($C6,'1 预算编制表单'!$C:$BJ,60,FALSE)</f>
        <v>47995.840754717</v>
      </c>
      <c r="BF6" s="113">
        <f>BE6-BG6</f>
        <v>47995.840754717</v>
      </c>
      <c r="BG6" s="113">
        <f>BG7+BG26+BG45+BG70+BG95+BG114+BG139+BG158</f>
        <v>0</v>
      </c>
      <c r="BH6" s="113">
        <f>VLOOKUP($C6,'1 预算编制表单'!$C:$BJ,27,FALSE)</f>
        <v>48590.780754717</v>
      </c>
      <c r="BI6" s="113">
        <f t="shared" ref="BI6:BI8" si="13">BH6-BJ6</f>
        <v>48590.780754717</v>
      </c>
      <c r="BJ6" s="113">
        <f>BJ7+BJ26+BJ45+BJ70+BJ95+BJ114+BJ139+BJ158</f>
        <v>0</v>
      </c>
      <c r="BK6" s="113">
        <f>VLOOKUP($C6,'1 预算编制表单'!$C:$BJ,30,FALSE)</f>
        <v>47995.820754717</v>
      </c>
      <c r="BL6" s="113">
        <f t="shared" ref="BL6:BL8" si="14">BK6-BM6</f>
        <v>47995.820754717</v>
      </c>
      <c r="BM6" s="113">
        <f>BM7+BM26+BM45+BM70+BM95+BM114+BM139+BM158</f>
        <v>0</v>
      </c>
      <c r="BN6" s="113">
        <f>VLOOKUP($C6,'1 预算编制表单'!$C:$BJ,33,FALSE)</f>
        <v>47995.820754717</v>
      </c>
      <c r="BO6" s="113">
        <f t="shared" ref="BO6:BO8" si="15">BN6-BP6</f>
        <v>47995.820754717</v>
      </c>
      <c r="BP6" s="113">
        <f>BP7+BP26+BP45+BP70+BP95+BP114+BP139+BP158</f>
        <v>0</v>
      </c>
      <c r="BQ6" s="113">
        <f>VLOOKUP($C6,'1 预算编制表单'!$C:$BJ,36,FALSE)</f>
        <v>47995.820754717</v>
      </c>
      <c r="BR6" s="113">
        <f t="shared" ref="BR6:BR8" si="16">BQ6-BS6</f>
        <v>47995.820754717</v>
      </c>
      <c r="BS6" s="113">
        <f>BS7+BS26+BS45+BS70+BS95+BS114+BS139+BS158</f>
        <v>0</v>
      </c>
      <c r="BT6" s="113">
        <f>VLOOKUP($C6,'1 预算编制表单'!$C:$BJ,39,FALSE)</f>
        <v>47995.820754717</v>
      </c>
      <c r="BU6" s="113">
        <f t="shared" ref="BU6:BU8" si="17">BT6-BV6</f>
        <v>47995.820754717</v>
      </c>
      <c r="BV6" s="113">
        <f>BV7+BV26+BV45+BV70+BV95+BV114+BV139+BV158</f>
        <v>0</v>
      </c>
      <c r="BW6" s="113">
        <f>VLOOKUP($C6,'1 预算编制表单'!$C:$BJ,42,FALSE)</f>
        <v>47995.820754717</v>
      </c>
      <c r="BX6" s="113">
        <f t="shared" ref="BX6:BX8" si="18">BW6-BY6</f>
        <v>47995.820754717</v>
      </c>
      <c r="BY6" s="113">
        <f>BY7+BY26+BY45+BY70+BY95+BY114+BY139+BY158</f>
        <v>0</v>
      </c>
      <c r="BZ6" s="113">
        <f>VLOOKUP($C6,'1 预算编制表单'!$C:$BJ,45,FALSE)</f>
        <v>47995.820754717</v>
      </c>
      <c r="CA6" s="113">
        <f t="shared" ref="CA6:CA8" si="19">BZ6-CB6</f>
        <v>47995.820754717</v>
      </c>
      <c r="CB6" s="113">
        <f>CB7+CB26+CB45+CB70+CB95+CB114+CB139+CB158</f>
        <v>0</v>
      </c>
      <c r="CC6" s="113">
        <f>VLOOKUP($C6,'1 预算编制表单'!$C:$BJ,48,FALSE)</f>
        <v>47995.820754717</v>
      </c>
      <c r="CD6" s="113">
        <f t="shared" ref="CD6:CD8" si="20">CC6-CE6</f>
        <v>47995.820754717</v>
      </c>
      <c r="CE6" s="113">
        <f>CE7+CE26+CE45+CE70+CE95+CE114+CE139+CE158</f>
        <v>0</v>
      </c>
      <c r="CF6" s="113">
        <f>VLOOKUP($C6,'1 预算编制表单'!$C:$BJ,51,FALSE)</f>
        <v>47995.820754717</v>
      </c>
      <c r="CG6" s="113">
        <f t="shared" ref="CG6:CG8" si="21">CF6-CH6</f>
        <v>47995.820754717</v>
      </c>
      <c r="CH6" s="113">
        <f>CH7+CH26+CH45+CH70+CH95+CH114+CH139+CH158</f>
        <v>0</v>
      </c>
      <c r="CI6" s="113">
        <f>VLOOKUP($C6,'1 预算编制表单'!$C:$BJ,54,FALSE)</f>
        <v>47995.820754717</v>
      </c>
      <c r="CJ6" s="113">
        <f t="shared" ref="CJ6:CJ8" si="22">CI6-CK6</f>
        <v>47995.820754717</v>
      </c>
      <c r="CK6" s="113">
        <f>CK7+CK26+CK45+CK70+CK95+CK114+CK139+CK158</f>
        <v>0</v>
      </c>
      <c r="CL6" s="113">
        <f>VLOOKUP($C6,'1 预算编制表单'!$C:$BJ,57,FALSE)</f>
        <v>47995.820754717</v>
      </c>
      <c r="CM6" s="113">
        <f t="shared" ref="CM6:CM8" si="23">CL6-CN6</f>
        <v>47995.820754717</v>
      </c>
      <c r="CN6" s="113">
        <f>CN7+CN26+CN45+CN70+CN95+CN114+CN139+CN158</f>
        <v>0</v>
      </c>
      <c r="CO6" s="113">
        <f>VLOOKUP($C6,'1 预算编制表单'!$C:$BJ,60,FALSE)</f>
        <v>47995.840754717</v>
      </c>
      <c r="CP6" s="113">
        <f t="shared" ref="CP6:CP8" si="24">CO6-CQ6</f>
        <v>47995.840754717</v>
      </c>
      <c r="CQ6" s="113">
        <f>CQ7+CQ26+CQ45+CQ70+CQ95+CQ114+CQ139+CQ158</f>
        <v>0</v>
      </c>
    </row>
    <row r="7" s="82" customFormat="1" ht="24" customHeight="1" outlineLevel="2" spans="1:95">
      <c r="A7" s="48"/>
      <c r="B7" s="114" t="s">
        <v>793</v>
      </c>
      <c r="C7" s="115" t="s">
        <v>796</v>
      </c>
      <c r="D7" s="48" t="s">
        <v>797</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798</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798</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798</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793</v>
      </c>
      <c r="C26" s="115" t="s">
        <v>837</v>
      </c>
      <c r="D26" s="48" t="s">
        <v>838</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798</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798</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861</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798</v>
      </c>
      <c r="C39" s="119" t="s">
        <v>870</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793</v>
      </c>
      <c r="C45" s="115" t="s">
        <v>881</v>
      </c>
      <c r="D45" s="48" t="s">
        <v>882</v>
      </c>
      <c r="E45" s="114"/>
      <c r="F45" s="114"/>
      <c r="G45" s="114"/>
      <c r="H45" s="116">
        <f>X45+AA45+AD45+AG45+AJ45+AM45+AP45+AS45+AV45+AY45+BB45+BE45</f>
        <v>310233.962264152</v>
      </c>
      <c r="I45" s="116">
        <f>Y45+AB45+AE45+AH45+AK45+AN45+AQ45+AT45+AW45+AZ45+BC45+BF45</f>
        <v>14824.0685932656</v>
      </c>
      <c r="J45" s="116">
        <f t="shared" si="5"/>
        <v>295409.893670886</v>
      </c>
      <c r="K45" s="116"/>
      <c r="L45" s="147"/>
      <c r="M45" s="147"/>
      <c r="N45" s="116"/>
      <c r="O45" s="116"/>
      <c r="P45" s="116"/>
      <c r="Q45" s="116"/>
      <c r="R45" s="116"/>
      <c r="S45" s="116"/>
      <c r="T45" s="116"/>
      <c r="U45" s="116"/>
      <c r="V45" s="116"/>
      <c r="W45" s="116"/>
      <c r="X45" s="116">
        <f>VLOOKUP($C45,'1 预算编制表单'!$C:$BJ,27,FALSE)</f>
        <v>25852.8301886793</v>
      </c>
      <c r="Y45" s="116">
        <f>X45-Z45</f>
        <v>-1565.4533556245</v>
      </c>
      <c r="Z45" s="116">
        <f>Z46+Z52+Z58+Z64</f>
        <v>27418.2835443038</v>
      </c>
      <c r="AA45" s="116">
        <f>VLOOKUP($C45,'1 预算编制表单'!$C:$BJ,30,FALSE)</f>
        <v>25852.8301886793</v>
      </c>
      <c r="AB45" s="116">
        <f>AA45-AC45</f>
        <v>1087.9289228565</v>
      </c>
      <c r="AC45" s="116">
        <f>AC46+AC52+AC58+AC64</f>
        <v>24764.9012658228</v>
      </c>
      <c r="AD45" s="116">
        <f>VLOOKUP($C45,'1 预算编制表单'!$C:$BJ,33,FALSE)</f>
        <v>25852.8301886793</v>
      </c>
      <c r="AE45" s="116">
        <f>AD45-AF45</f>
        <v>-1565.4533556245</v>
      </c>
      <c r="AF45" s="116">
        <f>AF46+AF52+AF58+AF64</f>
        <v>27418.2835443038</v>
      </c>
      <c r="AG45" s="116">
        <f>VLOOKUP($C45,'1 预算编制表单'!$C:$BJ,36,FALSE)</f>
        <v>25852.8301886793</v>
      </c>
      <c r="AH45" s="116">
        <f>AG45-AI45</f>
        <v>-680.9925961308</v>
      </c>
      <c r="AI45" s="116">
        <f>AI46+AI52+AI58+AI64</f>
        <v>26533.8227848101</v>
      </c>
      <c r="AJ45" s="116">
        <f>VLOOKUP($C45,'1 预算编制表单'!$C:$BJ,39,FALSE)</f>
        <v>25852.8301886793</v>
      </c>
      <c r="AK45" s="116">
        <f>AJ45-AL45</f>
        <v>-1565.4533556245</v>
      </c>
      <c r="AL45" s="116">
        <f>AL46+AL52+AL58+AL64</f>
        <v>27418.2835443038</v>
      </c>
      <c r="AM45" s="116">
        <f>VLOOKUP($C45,'1 预算编制表单'!$C:$BJ,42,FALSE)</f>
        <v>25852.8301886793</v>
      </c>
      <c r="AN45" s="116">
        <f>AM45-AO45</f>
        <v>-680.9925961308</v>
      </c>
      <c r="AO45" s="116">
        <f>AO46+AO52+AO58+AO64</f>
        <v>26533.8227848101</v>
      </c>
      <c r="AP45" s="116">
        <f>VLOOKUP($C45,'1 预算编制表单'!$C:$BJ,45,FALSE)</f>
        <v>25852.8301886793</v>
      </c>
      <c r="AQ45" s="116">
        <f>AP45-AR45</f>
        <v>-1565.4533556245</v>
      </c>
      <c r="AR45" s="116">
        <f>AR46+AR52+AR58+AR64</f>
        <v>27418.2835443038</v>
      </c>
      <c r="AS45" s="116">
        <f>VLOOKUP($C45,'1 预算编制表单'!$C:$BJ,48,FALSE)</f>
        <v>25852.8301886793</v>
      </c>
      <c r="AT45" s="116">
        <f>AS45-AU45</f>
        <v>-1565.4533556245</v>
      </c>
      <c r="AU45" s="116">
        <f>AU46+AU52+AU58+AU64</f>
        <v>27418.2835443038</v>
      </c>
      <c r="AV45" s="116">
        <f>VLOOKUP($C45,'1 预算编制表单'!$C:$BJ,51,FALSE)</f>
        <v>25852.8301886793</v>
      </c>
      <c r="AW45" s="116">
        <f>AV45-AX45</f>
        <v>-680.9925961308</v>
      </c>
      <c r="AX45" s="116">
        <f>AX46+AX52+AX58+AX64</f>
        <v>26533.8227848101</v>
      </c>
      <c r="AY45" s="116">
        <f>VLOOKUP($C45,'1 预算编制表单'!$C:$BJ,54,FALSE)</f>
        <v>25852.8301886793</v>
      </c>
      <c r="AZ45" s="116">
        <f>AY45-BA45</f>
        <v>-1565.4533556245</v>
      </c>
      <c r="BA45" s="116">
        <f>BA46+BA52+BA58+BA64</f>
        <v>27418.2835443038</v>
      </c>
      <c r="BB45" s="116">
        <f>VLOOKUP($C45,'1 预算编制表单'!$C:$BJ,57,FALSE)</f>
        <v>25852.8301886793</v>
      </c>
      <c r="BC45" s="116">
        <f>BB45-BD45</f>
        <v>-680.9925961308</v>
      </c>
      <c r="BD45" s="116">
        <f>BD46+BD52+BD58+BD64</f>
        <v>26533.8227848101</v>
      </c>
      <c r="BE45" s="116">
        <f>VLOOKUP($C45,'1 预算编制表单'!$C:$BJ,60,FALSE)</f>
        <v>25852.8301886793</v>
      </c>
      <c r="BF45" s="116">
        <f>BE45-BG45</f>
        <v>25852.8301886793</v>
      </c>
      <c r="BG45" s="116">
        <f>BG46+BG52+BG58+BG64</f>
        <v>0</v>
      </c>
      <c r="BH45" s="116">
        <f>VLOOKUP($C45,'1 预算编制表单'!$C:$BJ,27,FALSE)</f>
        <v>25852.8301886793</v>
      </c>
      <c r="BI45" s="116">
        <f>BH45-BJ45</f>
        <v>25852.8301886793</v>
      </c>
      <c r="BJ45" s="116">
        <f>BJ46+BJ52+BJ58+BJ64</f>
        <v>0</v>
      </c>
      <c r="BK45" s="116">
        <f>VLOOKUP($C45,'1 预算编制表单'!$C:$BJ,30,FALSE)</f>
        <v>25852.8301886793</v>
      </c>
      <c r="BL45" s="116">
        <f>BK45-BM45</f>
        <v>25852.8301886793</v>
      </c>
      <c r="BM45" s="116">
        <f>BM46+BM52+BM58+BM64</f>
        <v>0</v>
      </c>
      <c r="BN45" s="116">
        <f>VLOOKUP($C45,'1 预算编制表单'!$C:$BJ,33,FALSE)</f>
        <v>25852.8301886793</v>
      </c>
      <c r="BO45" s="116">
        <f>BN45-BP45</f>
        <v>25852.8301886793</v>
      </c>
      <c r="BP45" s="116">
        <f>BP46+BP52+BP58+BP64</f>
        <v>0</v>
      </c>
      <c r="BQ45" s="116">
        <f>VLOOKUP($C45,'1 预算编制表单'!$C:$BJ,36,FALSE)</f>
        <v>25852.8301886793</v>
      </c>
      <c r="BR45" s="116">
        <f>BQ45-BS45</f>
        <v>25852.8301886793</v>
      </c>
      <c r="BS45" s="116">
        <f>BS46+BS52+BS58+BS64</f>
        <v>0</v>
      </c>
      <c r="BT45" s="116">
        <f>VLOOKUP($C45,'1 预算编制表单'!$C:$BJ,39,FALSE)</f>
        <v>25852.8301886793</v>
      </c>
      <c r="BU45" s="116">
        <f>BT45-BV45</f>
        <v>25852.8301886793</v>
      </c>
      <c r="BV45" s="116">
        <f>BV46+BV52+BV58+BV64</f>
        <v>0</v>
      </c>
      <c r="BW45" s="116">
        <f>VLOOKUP($C45,'1 预算编制表单'!$C:$BJ,42,FALSE)</f>
        <v>25852.8301886793</v>
      </c>
      <c r="BX45" s="116">
        <f>BW45-BY45</f>
        <v>25852.8301886793</v>
      </c>
      <c r="BY45" s="116">
        <f>BY46+BY52+BY58+BY64</f>
        <v>0</v>
      </c>
      <c r="BZ45" s="116">
        <f>VLOOKUP($C45,'1 预算编制表单'!$C:$BJ,45,FALSE)</f>
        <v>25852.8301886793</v>
      </c>
      <c r="CA45" s="116">
        <f>BZ45-CB45</f>
        <v>25852.8301886793</v>
      </c>
      <c r="CB45" s="116">
        <f>CB46+CB52+CB58+CB64</f>
        <v>0</v>
      </c>
      <c r="CC45" s="116">
        <f>VLOOKUP($C45,'1 预算编制表单'!$C:$BJ,48,FALSE)</f>
        <v>25852.8301886793</v>
      </c>
      <c r="CD45" s="116">
        <f>CC45-CE45</f>
        <v>25852.8301886793</v>
      </c>
      <c r="CE45" s="116">
        <f>CE46+CE52+CE58+CE64</f>
        <v>0</v>
      </c>
      <c r="CF45" s="116">
        <f>VLOOKUP($C45,'1 预算编制表单'!$C:$BJ,51,FALSE)</f>
        <v>25852.8301886793</v>
      </c>
      <c r="CG45" s="116">
        <f>CF45-CH45</f>
        <v>25852.8301886793</v>
      </c>
      <c r="CH45" s="116">
        <f>CH46+CH52+CH58+CH64</f>
        <v>0</v>
      </c>
      <c r="CI45" s="116">
        <f>VLOOKUP($C45,'1 预算编制表单'!$C:$BJ,54,FALSE)</f>
        <v>25852.8301886793</v>
      </c>
      <c r="CJ45" s="116">
        <f>CI45-CK45</f>
        <v>25852.8301886793</v>
      </c>
      <c r="CK45" s="116">
        <f>CK46+CK52+CK58+CK64</f>
        <v>0</v>
      </c>
      <c r="CL45" s="116">
        <f>VLOOKUP($C45,'1 预算编制表单'!$C:$BJ,57,FALSE)</f>
        <v>25852.8301886793</v>
      </c>
      <c r="CM45" s="116">
        <f>CL45-CN45</f>
        <v>25852.8301886793</v>
      </c>
      <c r="CN45" s="116">
        <f>CN46+CN52+CN58+CN64</f>
        <v>0</v>
      </c>
      <c r="CO45" s="116">
        <f>VLOOKUP($C45,'1 预算编制表单'!$C:$BJ,60,FALSE)</f>
        <v>25852.8301886793</v>
      </c>
      <c r="CP45" s="116">
        <f>CO45-CQ45</f>
        <v>25852.8301886793</v>
      </c>
      <c r="CQ45" s="116">
        <f>CQ46+CQ52+CQ58+CQ64</f>
        <v>0</v>
      </c>
    </row>
    <row r="46" s="82" customFormat="1" ht="24" customHeight="1" outlineLevel="3" spans="1:95">
      <c r="A46" s="117"/>
      <c r="B46" s="118" t="s">
        <v>798</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798</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912</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798</v>
      </c>
      <c r="C58" s="119" t="s">
        <v>14</v>
      </c>
      <c r="D58" s="117" t="s">
        <v>15</v>
      </c>
      <c r="E58" s="118"/>
      <c r="F58" s="118"/>
      <c r="G58" s="118"/>
      <c r="H58" s="120">
        <f>X58+AA58+AD58+AG58+AJ58+AM58+AP58+AS58+AV58+AY58+BB58+BE58</f>
        <v>310233.962264152</v>
      </c>
      <c r="I58" s="120">
        <f>Y58+AB58+AE58+AH58+AK58+AN58+AQ58+AT58+AW58+AZ58+BC58+BF58</f>
        <v>14824.0685932656</v>
      </c>
      <c r="J58" s="120">
        <f t="shared" si="5"/>
        <v>295409.893670886</v>
      </c>
      <c r="K58" s="120"/>
      <c r="L58" s="148"/>
      <c r="M58" s="148"/>
      <c r="N58" s="120"/>
      <c r="O58" s="120"/>
      <c r="P58" s="120"/>
      <c r="Q58" s="120"/>
      <c r="R58" s="120"/>
      <c r="S58" s="120"/>
      <c r="T58" s="120"/>
      <c r="U58" s="120"/>
      <c r="V58" s="120"/>
      <c r="W58" s="120"/>
      <c r="X58" s="120">
        <f>VLOOKUP($C58,'1 预算编制表单'!$C:$BJ,27,FALSE)</f>
        <v>25852.8301886793</v>
      </c>
      <c r="Y58" s="120">
        <f>X58-Z58</f>
        <v>-1565.4533556245</v>
      </c>
      <c r="Z58" s="120">
        <f>SUM(Z59:Z63)</f>
        <v>27418.2835443038</v>
      </c>
      <c r="AA58" s="120">
        <f>VLOOKUP($C58,'1 预算编制表单'!$C:$BJ,30,FALSE)</f>
        <v>25852.8301886793</v>
      </c>
      <c r="AB58" s="120">
        <f>AA58-AC58</f>
        <v>1087.9289228565</v>
      </c>
      <c r="AC58" s="120">
        <f>SUM(AC59:AC63)</f>
        <v>24764.9012658228</v>
      </c>
      <c r="AD58" s="120">
        <f>VLOOKUP($C58,'1 预算编制表单'!$C:$BJ,33,FALSE)</f>
        <v>25852.8301886793</v>
      </c>
      <c r="AE58" s="120">
        <f>AD58-AF58</f>
        <v>-1565.4533556245</v>
      </c>
      <c r="AF58" s="120">
        <f>SUM(AF59:AF63)</f>
        <v>27418.2835443038</v>
      </c>
      <c r="AG58" s="120">
        <f>VLOOKUP($C58,'1 预算编制表单'!$C:$BJ,36,FALSE)</f>
        <v>25852.8301886793</v>
      </c>
      <c r="AH58" s="120">
        <f>AG58-AI58</f>
        <v>-680.9925961308</v>
      </c>
      <c r="AI58" s="120">
        <f>SUM(AI59:AI63)</f>
        <v>26533.8227848101</v>
      </c>
      <c r="AJ58" s="120">
        <f>VLOOKUP($C58,'1 预算编制表单'!$C:$BJ,39,FALSE)</f>
        <v>25852.8301886793</v>
      </c>
      <c r="AK58" s="120">
        <f>AJ58-AL58</f>
        <v>-1565.4533556245</v>
      </c>
      <c r="AL58" s="120">
        <f>SUM(AL59:AL63)</f>
        <v>27418.2835443038</v>
      </c>
      <c r="AM58" s="120">
        <f>VLOOKUP($C58,'1 预算编制表单'!$C:$BJ,42,FALSE)</f>
        <v>25852.8301886793</v>
      </c>
      <c r="AN58" s="120">
        <f>AM58-AO58</f>
        <v>-680.9925961308</v>
      </c>
      <c r="AO58" s="120">
        <f>SUM(AO59:AO63)</f>
        <v>26533.8227848101</v>
      </c>
      <c r="AP58" s="120">
        <f>VLOOKUP($C58,'1 预算编制表单'!$C:$BJ,45,FALSE)</f>
        <v>25852.8301886793</v>
      </c>
      <c r="AQ58" s="120">
        <f>AP58-AR58</f>
        <v>-1565.4533556245</v>
      </c>
      <c r="AR58" s="120">
        <f>SUM(AR59:AR63)</f>
        <v>27418.2835443038</v>
      </c>
      <c r="AS58" s="120">
        <f>VLOOKUP($C58,'1 预算编制表单'!$C:$BJ,48,FALSE)</f>
        <v>25852.8301886793</v>
      </c>
      <c r="AT58" s="120">
        <f>AS58-AU58</f>
        <v>-1565.4533556245</v>
      </c>
      <c r="AU58" s="120">
        <f>SUM(AU59:AU63)</f>
        <v>27418.2835443038</v>
      </c>
      <c r="AV58" s="120">
        <f>VLOOKUP($C58,'1 预算编制表单'!$C:$BJ,51,FALSE)</f>
        <v>25852.8301886793</v>
      </c>
      <c r="AW58" s="120">
        <f>AV58-AX58</f>
        <v>-680.9925961308</v>
      </c>
      <c r="AX58" s="120">
        <f>SUM(AX59:AX63)</f>
        <v>26533.8227848101</v>
      </c>
      <c r="AY58" s="120">
        <f>VLOOKUP($C58,'1 预算编制表单'!$C:$BJ,54,FALSE)</f>
        <v>25852.8301886793</v>
      </c>
      <c r="AZ58" s="120">
        <f>AY58-BA58</f>
        <v>-1565.4533556245</v>
      </c>
      <c r="BA58" s="120">
        <f>SUM(BA59:BA63)</f>
        <v>27418.2835443038</v>
      </c>
      <c r="BB58" s="120">
        <f>VLOOKUP($C58,'1 预算编制表单'!$C:$BJ,57,FALSE)</f>
        <v>25852.8301886793</v>
      </c>
      <c r="BC58" s="120">
        <f>BB58-BD58</f>
        <v>-680.9925961308</v>
      </c>
      <c r="BD58" s="120">
        <f>SUM(BD59:BD63)</f>
        <v>26533.8227848101</v>
      </c>
      <c r="BE58" s="120">
        <f>VLOOKUP($C58,'1 预算编制表单'!$C:$BJ,60,FALSE)</f>
        <v>25852.8301886793</v>
      </c>
      <c r="BF58" s="120">
        <f>BE58-BG58</f>
        <v>25852.8301886793</v>
      </c>
      <c r="BG58" s="120">
        <f>SUM(BG59:BG63)</f>
        <v>0</v>
      </c>
      <c r="BH58" s="120">
        <f>VLOOKUP($C58,'1 预算编制表单'!$C:$BJ,27,FALSE)</f>
        <v>25852.8301886793</v>
      </c>
      <c r="BI58" s="120">
        <f>BH58-BJ58</f>
        <v>25852.8301886793</v>
      </c>
      <c r="BJ58" s="120">
        <f>SUM(BJ59:BJ63)</f>
        <v>0</v>
      </c>
      <c r="BK58" s="120">
        <f>VLOOKUP($C58,'1 预算编制表单'!$C:$BJ,30,FALSE)</f>
        <v>25852.8301886793</v>
      </c>
      <c r="BL58" s="120">
        <f>BK58-BM58</f>
        <v>25852.8301886793</v>
      </c>
      <c r="BM58" s="120">
        <f>SUM(BM59:BM63)</f>
        <v>0</v>
      </c>
      <c r="BN58" s="120">
        <f>VLOOKUP($C58,'1 预算编制表单'!$C:$BJ,33,FALSE)</f>
        <v>25852.8301886793</v>
      </c>
      <c r="BO58" s="120">
        <f>BN58-BP58</f>
        <v>25852.8301886793</v>
      </c>
      <c r="BP58" s="120">
        <f>SUM(BP59:BP63)</f>
        <v>0</v>
      </c>
      <c r="BQ58" s="120">
        <f>VLOOKUP($C58,'1 预算编制表单'!$C:$BJ,36,FALSE)</f>
        <v>25852.8301886793</v>
      </c>
      <c r="BR58" s="120">
        <f>BQ58-BS58</f>
        <v>25852.8301886793</v>
      </c>
      <c r="BS58" s="120">
        <f>SUM(BS59:BS63)</f>
        <v>0</v>
      </c>
      <c r="BT58" s="120">
        <f>VLOOKUP($C58,'1 预算编制表单'!$C:$BJ,39,FALSE)</f>
        <v>25852.8301886793</v>
      </c>
      <c r="BU58" s="120">
        <f>BT58-BV58</f>
        <v>25852.8301886793</v>
      </c>
      <c r="BV58" s="120">
        <f>SUM(BV59:BV63)</f>
        <v>0</v>
      </c>
      <c r="BW58" s="120">
        <f>VLOOKUP($C58,'1 预算编制表单'!$C:$BJ,42,FALSE)</f>
        <v>25852.8301886793</v>
      </c>
      <c r="BX58" s="120">
        <f>BW58-BY58</f>
        <v>25852.8301886793</v>
      </c>
      <c r="BY58" s="120">
        <f>SUM(BY59:BY63)</f>
        <v>0</v>
      </c>
      <c r="BZ58" s="120">
        <f>VLOOKUP($C58,'1 预算编制表单'!$C:$BJ,45,FALSE)</f>
        <v>25852.8301886793</v>
      </c>
      <c r="CA58" s="120">
        <f>BZ58-CB58</f>
        <v>25852.8301886793</v>
      </c>
      <c r="CB58" s="120">
        <f>SUM(CB59:CB63)</f>
        <v>0</v>
      </c>
      <c r="CC58" s="120">
        <f>VLOOKUP($C58,'1 预算编制表单'!$C:$BJ,48,FALSE)</f>
        <v>25852.8301886793</v>
      </c>
      <c r="CD58" s="120">
        <f>CC58-CE58</f>
        <v>25852.8301886793</v>
      </c>
      <c r="CE58" s="120">
        <f>SUM(CE59:CE63)</f>
        <v>0</v>
      </c>
      <c r="CF58" s="120">
        <f>VLOOKUP($C58,'1 预算编制表单'!$C:$BJ,51,FALSE)</f>
        <v>25852.8301886793</v>
      </c>
      <c r="CG58" s="120">
        <f>CF58-CH58</f>
        <v>25852.8301886793</v>
      </c>
      <c r="CH58" s="120">
        <f>SUM(CH59:CH63)</f>
        <v>0</v>
      </c>
      <c r="CI58" s="120">
        <f>VLOOKUP($C58,'1 预算编制表单'!$C:$BJ,54,FALSE)</f>
        <v>25852.8301886793</v>
      </c>
      <c r="CJ58" s="120">
        <f>CI58-CK58</f>
        <v>25852.8301886793</v>
      </c>
      <c r="CK58" s="120">
        <f>SUM(CK59:CK63)</f>
        <v>0</v>
      </c>
      <c r="CL58" s="120">
        <f>VLOOKUP($C58,'1 预算编制表单'!$C:$BJ,57,FALSE)</f>
        <v>25852.8301886793</v>
      </c>
      <c r="CM58" s="120">
        <f>CL58-CN58</f>
        <v>25852.8301886793</v>
      </c>
      <c r="CN58" s="120">
        <f>SUM(CN59:CN63)</f>
        <v>0</v>
      </c>
      <c r="CO58" s="120">
        <f>VLOOKUP($C58,'1 预算编制表单'!$C:$BJ,60,FALSE)</f>
        <v>25852.8301886793</v>
      </c>
      <c r="CP58" s="120">
        <f>CO58-CQ58</f>
        <v>25852.8301886793</v>
      </c>
      <c r="CQ58" s="120">
        <f>SUM(CQ59:CQ63)</f>
        <v>0</v>
      </c>
    </row>
    <row r="59" s="82" customFormat="1" ht="24" customHeight="1" outlineLevel="4" spans="1:95">
      <c r="A59" s="121"/>
      <c r="B59" s="122"/>
      <c r="C59" s="123"/>
      <c r="D59" s="121"/>
      <c r="E59" s="122"/>
      <c r="F59" s="122"/>
      <c r="G59" s="122"/>
      <c r="H59" s="124"/>
      <c r="I59" s="124"/>
      <c r="J59" s="124">
        <f t="shared" si="5"/>
        <v>295409.893670886</v>
      </c>
      <c r="K59" s="124">
        <v>1</v>
      </c>
      <c r="L59" s="149" t="s">
        <v>2823</v>
      </c>
      <c r="M59" s="150" t="str">
        <f>IFERROR(VLOOKUP($L59,'2-2 引出数据_合同数据仓库'!$B$2:$BP$10000,3,FALSE),0)</f>
        <v>福田小学保洁合同评审及盖章申请</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2024-11-01</v>
      </c>
      <c r="R59" s="124" t="str">
        <f>IFERROR(VLOOKUP($L59,'2-2 引出数据_合同数据仓库'!$B$2:$BP$10000,29,FALSE),0)</f>
        <v>2024-11-01</v>
      </c>
      <c r="S59" s="124" t="str">
        <f>IFERROR(VLOOKUP($L59,'2-2 引出数据_合同数据仓库'!$B$2:$BP$10000,4,FALSE),0)</f>
        <v>2025-11-30</v>
      </c>
      <c r="T59" s="124"/>
      <c r="U59" s="124">
        <f>IFERROR(VLOOKUP($L59,'2-2 引出数据_合同数据仓库'!$B$2:$BP$10000,15,FALSE),0)</f>
        <v>349362</v>
      </c>
      <c r="V59" s="124">
        <f t="shared" ref="V59:V62" si="670">U59/(S59-R59+1)*365</f>
        <v>322828.17721519</v>
      </c>
      <c r="W59" s="124"/>
      <c r="X59" s="156">
        <v>45658</v>
      </c>
      <c r="Y59" s="156">
        <f t="shared" ref="Y59:Y62" si="671">X59+30</f>
        <v>45688</v>
      </c>
      <c r="Z59" s="160">
        <f t="shared" ref="Z59:Z62" si="672">IFERROR(IF(($R59-Y59)&gt;=0,0,IF(($S59-X59)&lt;0,0,IF(AND(($S59-Y59)&gt;0,(X59-$R59)&gt;0),$V59/365*(Y59-X59+1),IF(AND(($S59-Y59)&lt;=0,(X59-$R59)&gt;0),$V59/365*($S59-X59+1),$V59/365*(Y59-$R59+1))))),0)</f>
        <v>27418.2835443038</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24764.9012658228</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27418.2835443038</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26533.8227848101</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27418.2835443038</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26533.8227848101</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27418.2835443038</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27418.2835443038</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26533.8227848101</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27418.2835443038</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26533.8227848101</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798</v>
      </c>
      <c r="C64" s="119" t="s">
        <v>937</v>
      </c>
      <c r="D64" s="117" t="s">
        <v>938</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793</v>
      </c>
      <c r="C70" s="115" t="s">
        <v>982</v>
      </c>
      <c r="D70" s="48" t="s">
        <v>983</v>
      </c>
      <c r="E70" s="114"/>
      <c r="F70" s="114"/>
      <c r="G70" s="114"/>
      <c r="H70" s="116">
        <f>X70+AA70+AD70+AG70+AJ70+AM70+AP70+AS70+AV70+AY70+BB70+BE70</f>
        <v>85919.3</v>
      </c>
      <c r="I70" s="116">
        <f>Y70+AB70+AE70+AH70+AK70+AN70+AQ70+AT70+AW70+AZ70+BC70+BF70</f>
        <v>85919.3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7432.63</v>
      </c>
      <c r="Y70" s="116">
        <f>X70-Z70</f>
        <v>7432.63</v>
      </c>
      <c r="Z70" s="116">
        <f>Z71+Z77+Z83+Z89</f>
        <v>0</v>
      </c>
      <c r="AA70" s="116">
        <f>VLOOKUP($C70,'1 预算编制表单'!$C:$BJ,30,FALSE)</f>
        <v>7135.15</v>
      </c>
      <c r="AB70" s="116">
        <f>AA70-AC70</f>
        <v>7135.15</v>
      </c>
      <c r="AC70" s="116">
        <f>AC71+AC77+AC83+AC89</f>
        <v>0</v>
      </c>
      <c r="AD70" s="116">
        <f>VLOOKUP($C70,'1 预算编制表单'!$C:$BJ,33,FALSE)</f>
        <v>7135.15</v>
      </c>
      <c r="AE70" s="116">
        <f>AD70-AF70</f>
        <v>7135.15</v>
      </c>
      <c r="AF70" s="116">
        <f>AF71+AF77+AF83+AF89</f>
        <v>0</v>
      </c>
      <c r="AG70" s="116">
        <f>VLOOKUP($C70,'1 预算编制表单'!$C:$BJ,36,FALSE)</f>
        <v>7135.15</v>
      </c>
      <c r="AH70" s="116">
        <f>AG70-AI70</f>
        <v>7135.15</v>
      </c>
      <c r="AI70" s="116">
        <f>AI71+AI77+AI83+AI89</f>
        <v>0</v>
      </c>
      <c r="AJ70" s="116">
        <f>VLOOKUP($C70,'1 预算编制表单'!$C:$BJ,39,FALSE)</f>
        <v>7135.15</v>
      </c>
      <c r="AK70" s="116">
        <f>AJ70-AL70</f>
        <v>7135.15</v>
      </c>
      <c r="AL70" s="116">
        <f>AL71+AL77+AL83+AL89</f>
        <v>0</v>
      </c>
      <c r="AM70" s="116">
        <f>VLOOKUP($C70,'1 预算编制表单'!$C:$BJ,42,FALSE)</f>
        <v>7135.15</v>
      </c>
      <c r="AN70" s="116">
        <f>AM70-AO70</f>
        <v>7135.15</v>
      </c>
      <c r="AO70" s="116">
        <f>AO71+AO77+AO83+AO89</f>
        <v>0</v>
      </c>
      <c r="AP70" s="116">
        <f>VLOOKUP($C70,'1 预算编制表单'!$C:$BJ,45,FALSE)</f>
        <v>7135.15</v>
      </c>
      <c r="AQ70" s="116">
        <f>AP70-AR70</f>
        <v>7135.15</v>
      </c>
      <c r="AR70" s="116">
        <f>AR71+AR77+AR83+AR89</f>
        <v>0</v>
      </c>
      <c r="AS70" s="116">
        <f>VLOOKUP($C70,'1 预算编制表单'!$C:$BJ,48,FALSE)</f>
        <v>7135.15</v>
      </c>
      <c r="AT70" s="116">
        <f>AS70-AU70</f>
        <v>7135.15</v>
      </c>
      <c r="AU70" s="116">
        <f>AU71+AU77+AU83+AU89</f>
        <v>0</v>
      </c>
      <c r="AV70" s="116">
        <f>VLOOKUP($C70,'1 预算编制表单'!$C:$BJ,51,FALSE)</f>
        <v>7135.15</v>
      </c>
      <c r="AW70" s="116">
        <f>AV70-AX70</f>
        <v>7135.15</v>
      </c>
      <c r="AX70" s="116">
        <f>AX71+AX77+AX83+AX89</f>
        <v>0</v>
      </c>
      <c r="AY70" s="116">
        <f>VLOOKUP($C70,'1 预算编制表单'!$C:$BJ,54,FALSE)</f>
        <v>7135.15</v>
      </c>
      <c r="AZ70" s="116">
        <f>AY70-BA70</f>
        <v>7135.15</v>
      </c>
      <c r="BA70" s="116">
        <f>BA71+BA77+BA83+BA89</f>
        <v>0</v>
      </c>
      <c r="BB70" s="116">
        <f>VLOOKUP($C70,'1 预算编制表单'!$C:$BJ,57,FALSE)</f>
        <v>7135.15</v>
      </c>
      <c r="BC70" s="116">
        <f>BB70-BD70</f>
        <v>7135.15</v>
      </c>
      <c r="BD70" s="116">
        <f>BD71+BD77+BD83+BD89</f>
        <v>0</v>
      </c>
      <c r="BE70" s="116">
        <f>VLOOKUP($C70,'1 预算编制表单'!$C:$BJ,60,FALSE)</f>
        <v>7135.17</v>
      </c>
      <c r="BF70" s="116">
        <f>BE70-BG70</f>
        <v>7135.17</v>
      </c>
      <c r="BG70" s="116">
        <f>BG71+BG77+BG83+BG89</f>
        <v>0</v>
      </c>
      <c r="BH70" s="116">
        <f>VLOOKUP($C70,'1 预算编制表单'!$C:$BJ,27,FALSE)</f>
        <v>7432.63</v>
      </c>
      <c r="BI70" s="116">
        <f>BH70-BJ70</f>
        <v>7432.63</v>
      </c>
      <c r="BJ70" s="116">
        <f>BJ71+BJ77+BJ83+BJ89</f>
        <v>0</v>
      </c>
      <c r="BK70" s="116">
        <f>VLOOKUP($C70,'1 预算编制表单'!$C:$BJ,30,FALSE)</f>
        <v>7135.15</v>
      </c>
      <c r="BL70" s="116">
        <f>BK70-BM70</f>
        <v>7135.15</v>
      </c>
      <c r="BM70" s="116">
        <f>BM71+BM77+BM83+BM89</f>
        <v>0</v>
      </c>
      <c r="BN70" s="116">
        <f>VLOOKUP($C70,'1 预算编制表单'!$C:$BJ,33,FALSE)</f>
        <v>7135.15</v>
      </c>
      <c r="BO70" s="116">
        <f>BN70-BP70</f>
        <v>7135.15</v>
      </c>
      <c r="BP70" s="116">
        <f>BP71+BP77+BP83+BP89</f>
        <v>0</v>
      </c>
      <c r="BQ70" s="116">
        <f>VLOOKUP($C70,'1 预算编制表单'!$C:$BJ,36,FALSE)</f>
        <v>7135.15</v>
      </c>
      <c r="BR70" s="116">
        <f>BQ70-BS70</f>
        <v>7135.15</v>
      </c>
      <c r="BS70" s="116">
        <f>BS71+BS77+BS83+BS89</f>
        <v>0</v>
      </c>
      <c r="BT70" s="116">
        <f>VLOOKUP($C70,'1 预算编制表单'!$C:$BJ,39,FALSE)</f>
        <v>7135.15</v>
      </c>
      <c r="BU70" s="116">
        <f>BT70-BV70</f>
        <v>7135.15</v>
      </c>
      <c r="BV70" s="116">
        <f>BV71+BV77+BV83+BV89</f>
        <v>0</v>
      </c>
      <c r="BW70" s="116">
        <f>VLOOKUP($C70,'1 预算编制表单'!$C:$BJ,42,FALSE)</f>
        <v>7135.15</v>
      </c>
      <c r="BX70" s="116">
        <f>BW70-BY70</f>
        <v>7135.15</v>
      </c>
      <c r="BY70" s="116">
        <f>BY71+BY77+BY83+BY89</f>
        <v>0</v>
      </c>
      <c r="BZ70" s="116">
        <f>VLOOKUP($C70,'1 预算编制表单'!$C:$BJ,45,FALSE)</f>
        <v>7135.15</v>
      </c>
      <c r="CA70" s="116">
        <f>BZ70-CB70</f>
        <v>7135.15</v>
      </c>
      <c r="CB70" s="116">
        <f>CB71+CB77+CB83+CB89</f>
        <v>0</v>
      </c>
      <c r="CC70" s="116">
        <f>VLOOKUP($C70,'1 预算编制表单'!$C:$BJ,48,FALSE)</f>
        <v>7135.15</v>
      </c>
      <c r="CD70" s="116">
        <f>CC70-CE70</f>
        <v>7135.15</v>
      </c>
      <c r="CE70" s="116">
        <f>CE71+CE77+CE83+CE89</f>
        <v>0</v>
      </c>
      <c r="CF70" s="116">
        <f>VLOOKUP($C70,'1 预算编制表单'!$C:$BJ,51,FALSE)</f>
        <v>7135.15</v>
      </c>
      <c r="CG70" s="116">
        <f>CF70-CH70</f>
        <v>7135.15</v>
      </c>
      <c r="CH70" s="116">
        <f>CH71+CH77+CH83+CH89</f>
        <v>0</v>
      </c>
      <c r="CI70" s="116">
        <f>VLOOKUP($C70,'1 预算编制表单'!$C:$BJ,54,FALSE)</f>
        <v>7135.15</v>
      </c>
      <c r="CJ70" s="116">
        <f>CI70-CK70</f>
        <v>7135.15</v>
      </c>
      <c r="CK70" s="116">
        <f>CK71+CK77+CK83+CK89</f>
        <v>0</v>
      </c>
      <c r="CL70" s="116">
        <f>VLOOKUP($C70,'1 预算编制表单'!$C:$BJ,57,FALSE)</f>
        <v>7135.15</v>
      </c>
      <c r="CM70" s="116">
        <f>CL70-CN70</f>
        <v>7135.15</v>
      </c>
      <c r="CN70" s="116">
        <f>CN71+CN77+CN83+CN89</f>
        <v>0</v>
      </c>
      <c r="CO70" s="116">
        <f>VLOOKUP($C70,'1 预算编制表单'!$C:$BJ,60,FALSE)</f>
        <v>7135.17</v>
      </c>
      <c r="CP70" s="116">
        <f>CO70-CQ70</f>
        <v>7135.17</v>
      </c>
      <c r="CQ70" s="116">
        <f>CQ71+CQ77+CQ83+CQ89</f>
        <v>0</v>
      </c>
    </row>
    <row r="71" ht="24" customHeight="1" outlineLevel="3" spans="1:95">
      <c r="A71" s="117"/>
      <c r="B71" s="118" t="s">
        <v>798</v>
      </c>
      <c r="C71" s="119" t="s">
        <v>118</v>
      </c>
      <c r="D71" s="117" t="s">
        <v>109</v>
      </c>
      <c r="E71" s="118"/>
      <c r="F71" s="118"/>
      <c r="G71" s="118"/>
      <c r="H71" s="120">
        <f>X71+AA71+AD71+AG71+AJ71+AM71+AP71+AS71+AV71+AY71+BB71+BE71</f>
        <v>85919.3</v>
      </c>
      <c r="I71" s="120">
        <f>Y71+AB71+AE71+AH71+AK71+AN71+AQ71+AT71+AW71+AZ71+BC71+BF71</f>
        <v>85919.3</v>
      </c>
      <c r="J71" s="120">
        <f t="shared" si="814"/>
        <v>0</v>
      </c>
      <c r="K71" s="120"/>
      <c r="L71" s="148"/>
      <c r="M71" s="148"/>
      <c r="N71" s="120"/>
      <c r="O71" s="120"/>
      <c r="P71" s="120"/>
      <c r="Q71" s="120"/>
      <c r="R71" s="120"/>
      <c r="S71" s="120"/>
      <c r="T71" s="120"/>
      <c r="U71" s="120"/>
      <c r="V71" s="120"/>
      <c r="W71" s="120"/>
      <c r="X71" s="120">
        <f>VLOOKUP($C71,'1 预算编制表单'!$C:$BJ,27,FALSE)</f>
        <v>7432.63</v>
      </c>
      <c r="Y71" s="120">
        <f>X71-Z71</f>
        <v>7432.63</v>
      </c>
      <c r="Z71" s="120">
        <f>SUM(Z72:Z76)</f>
        <v>0</v>
      </c>
      <c r="AA71" s="120">
        <f>VLOOKUP($C71,'1 预算编制表单'!$C:$BJ,30,FALSE)</f>
        <v>7135.15</v>
      </c>
      <c r="AB71" s="120">
        <f>AA71-AC71</f>
        <v>7135.15</v>
      </c>
      <c r="AC71" s="120">
        <f>SUM(AC72:AC76)</f>
        <v>0</v>
      </c>
      <c r="AD71" s="120">
        <f>VLOOKUP($C71,'1 预算编制表单'!$C:$BJ,33,FALSE)</f>
        <v>7135.15</v>
      </c>
      <c r="AE71" s="120">
        <f>AD71-AF71</f>
        <v>7135.15</v>
      </c>
      <c r="AF71" s="120">
        <f>SUM(AF72:AF76)</f>
        <v>0</v>
      </c>
      <c r="AG71" s="120">
        <f>VLOOKUP($C71,'1 预算编制表单'!$C:$BJ,36,FALSE)</f>
        <v>7135.15</v>
      </c>
      <c r="AH71" s="120">
        <f>AG71-AI71</f>
        <v>7135.15</v>
      </c>
      <c r="AI71" s="120">
        <f>SUM(AI72:AI76)</f>
        <v>0</v>
      </c>
      <c r="AJ71" s="120">
        <f>VLOOKUP($C71,'1 预算编制表单'!$C:$BJ,39,FALSE)</f>
        <v>7135.15</v>
      </c>
      <c r="AK71" s="120">
        <f>AJ71-AL71</f>
        <v>7135.15</v>
      </c>
      <c r="AL71" s="120">
        <f>SUM(AL72:AL76)</f>
        <v>0</v>
      </c>
      <c r="AM71" s="120">
        <f>VLOOKUP($C71,'1 预算编制表单'!$C:$BJ,42,FALSE)</f>
        <v>7135.15</v>
      </c>
      <c r="AN71" s="120">
        <f>AM71-AO71</f>
        <v>7135.15</v>
      </c>
      <c r="AO71" s="120">
        <f>SUM(AO72:AO76)</f>
        <v>0</v>
      </c>
      <c r="AP71" s="120">
        <f>VLOOKUP($C71,'1 预算编制表单'!$C:$BJ,45,FALSE)</f>
        <v>7135.15</v>
      </c>
      <c r="AQ71" s="120">
        <f>AP71-AR71</f>
        <v>7135.15</v>
      </c>
      <c r="AR71" s="120">
        <f>SUM(AR72:AR76)</f>
        <v>0</v>
      </c>
      <c r="AS71" s="120">
        <f>VLOOKUP($C71,'1 预算编制表单'!$C:$BJ,48,FALSE)</f>
        <v>7135.15</v>
      </c>
      <c r="AT71" s="120">
        <f>AS71-AU71</f>
        <v>7135.15</v>
      </c>
      <c r="AU71" s="120">
        <f>SUM(AU72:AU76)</f>
        <v>0</v>
      </c>
      <c r="AV71" s="120">
        <f>VLOOKUP($C71,'1 预算编制表单'!$C:$BJ,51,FALSE)</f>
        <v>7135.15</v>
      </c>
      <c r="AW71" s="120">
        <f>AV71-AX71</f>
        <v>7135.15</v>
      </c>
      <c r="AX71" s="120">
        <f>SUM(AX72:AX76)</f>
        <v>0</v>
      </c>
      <c r="AY71" s="120">
        <f>VLOOKUP($C71,'1 预算编制表单'!$C:$BJ,54,FALSE)</f>
        <v>7135.15</v>
      </c>
      <c r="AZ71" s="120">
        <f>AY71-BA71</f>
        <v>7135.15</v>
      </c>
      <c r="BA71" s="120">
        <f>SUM(BA72:BA76)</f>
        <v>0</v>
      </c>
      <c r="BB71" s="120">
        <f>VLOOKUP($C71,'1 预算编制表单'!$C:$BJ,57,FALSE)</f>
        <v>7135.15</v>
      </c>
      <c r="BC71" s="120">
        <f>BB71-BD71</f>
        <v>7135.15</v>
      </c>
      <c r="BD71" s="120">
        <f>SUM(BD72:BD76)</f>
        <v>0</v>
      </c>
      <c r="BE71" s="120">
        <f>VLOOKUP($C71,'1 预算编制表单'!$C:$BJ,60,FALSE)</f>
        <v>7135.17</v>
      </c>
      <c r="BF71" s="120">
        <f>BE71-BG71</f>
        <v>7135.17</v>
      </c>
      <c r="BG71" s="120">
        <f>SUM(BG72:BG76)</f>
        <v>0</v>
      </c>
      <c r="BH71" s="120">
        <f>VLOOKUP($C71,'1 预算编制表单'!$C:$BJ,27,FALSE)</f>
        <v>7432.63</v>
      </c>
      <c r="BI71" s="120">
        <f>BH71-BJ71</f>
        <v>7432.63</v>
      </c>
      <c r="BJ71" s="120">
        <f>SUM(BJ72:BJ76)</f>
        <v>0</v>
      </c>
      <c r="BK71" s="120">
        <f>VLOOKUP($C71,'1 预算编制表单'!$C:$BJ,30,FALSE)</f>
        <v>7135.15</v>
      </c>
      <c r="BL71" s="120">
        <f>BK71-BM71</f>
        <v>7135.15</v>
      </c>
      <c r="BM71" s="120">
        <f>SUM(BM72:BM76)</f>
        <v>0</v>
      </c>
      <c r="BN71" s="120">
        <f>VLOOKUP($C71,'1 预算编制表单'!$C:$BJ,33,FALSE)</f>
        <v>7135.15</v>
      </c>
      <c r="BO71" s="120">
        <f>BN71-BP71</f>
        <v>7135.15</v>
      </c>
      <c r="BP71" s="120">
        <f>SUM(BP72:BP76)</f>
        <v>0</v>
      </c>
      <c r="BQ71" s="120">
        <f>VLOOKUP($C71,'1 预算编制表单'!$C:$BJ,36,FALSE)</f>
        <v>7135.15</v>
      </c>
      <c r="BR71" s="120">
        <f>BQ71-BS71</f>
        <v>7135.15</v>
      </c>
      <c r="BS71" s="120">
        <f>SUM(BS72:BS76)</f>
        <v>0</v>
      </c>
      <c r="BT71" s="120">
        <f>VLOOKUP($C71,'1 预算编制表单'!$C:$BJ,39,FALSE)</f>
        <v>7135.15</v>
      </c>
      <c r="BU71" s="120">
        <f>BT71-BV71</f>
        <v>7135.15</v>
      </c>
      <c r="BV71" s="120">
        <f>SUM(BV72:BV76)</f>
        <v>0</v>
      </c>
      <c r="BW71" s="120">
        <f>VLOOKUP($C71,'1 预算编制表单'!$C:$BJ,42,FALSE)</f>
        <v>7135.15</v>
      </c>
      <c r="BX71" s="120">
        <f>BW71-BY71</f>
        <v>7135.15</v>
      </c>
      <c r="BY71" s="120">
        <f>SUM(BY72:BY76)</f>
        <v>0</v>
      </c>
      <c r="BZ71" s="120">
        <f>VLOOKUP($C71,'1 预算编制表单'!$C:$BJ,45,FALSE)</f>
        <v>7135.15</v>
      </c>
      <c r="CA71" s="120">
        <f>BZ71-CB71</f>
        <v>7135.15</v>
      </c>
      <c r="CB71" s="120">
        <f>SUM(CB72:CB76)</f>
        <v>0</v>
      </c>
      <c r="CC71" s="120">
        <f>VLOOKUP($C71,'1 预算编制表单'!$C:$BJ,48,FALSE)</f>
        <v>7135.15</v>
      </c>
      <c r="CD71" s="120">
        <f>CC71-CE71</f>
        <v>7135.15</v>
      </c>
      <c r="CE71" s="120">
        <f>SUM(CE72:CE76)</f>
        <v>0</v>
      </c>
      <c r="CF71" s="120">
        <f>VLOOKUP($C71,'1 预算编制表单'!$C:$BJ,51,FALSE)</f>
        <v>7135.15</v>
      </c>
      <c r="CG71" s="120">
        <f>CF71-CH71</f>
        <v>7135.15</v>
      </c>
      <c r="CH71" s="120">
        <f>SUM(CH72:CH76)</f>
        <v>0</v>
      </c>
      <c r="CI71" s="120">
        <f>VLOOKUP($C71,'1 预算编制表单'!$C:$BJ,54,FALSE)</f>
        <v>7135.15</v>
      </c>
      <c r="CJ71" s="120">
        <f>CI71-CK71</f>
        <v>7135.15</v>
      </c>
      <c r="CK71" s="120">
        <f>SUM(CK72:CK76)</f>
        <v>0</v>
      </c>
      <c r="CL71" s="120">
        <f>VLOOKUP($C71,'1 预算编制表单'!$C:$BJ,57,FALSE)</f>
        <v>7135.15</v>
      </c>
      <c r="CM71" s="120">
        <f>CL71-CN71</f>
        <v>7135.15</v>
      </c>
      <c r="CN71" s="120">
        <f>SUM(CN72:CN76)</f>
        <v>0</v>
      </c>
      <c r="CO71" s="120">
        <f>VLOOKUP($C71,'1 预算编制表单'!$C:$BJ,60,FALSE)</f>
        <v>7135.17</v>
      </c>
      <c r="CP71" s="120">
        <f>CO71-CQ71</f>
        <v>7135.17</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798</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1007</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798</v>
      </c>
      <c r="C83" s="119" t="s">
        <v>1018</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798</v>
      </c>
      <c r="C89" s="119" t="s">
        <v>1030</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793</v>
      </c>
      <c r="C95" s="115" t="s">
        <v>1033</v>
      </c>
      <c r="D95" s="48" t="s">
        <v>1034</v>
      </c>
      <c r="E95" s="114"/>
      <c r="F95" s="114"/>
      <c r="G95" s="114"/>
      <c r="H95" s="116">
        <f>X95+AA95+AD95+AG95+AJ95+AM95+AP95+AS95+AV95+AY95+BB95+BE95</f>
        <v>126289.68</v>
      </c>
      <c r="I95" s="116">
        <f>Y95+AB95+AE95+AH95+AK95+AN95+AQ95+AT95+AW95+AZ95+BC95+BF95</f>
        <v>126289.68</v>
      </c>
      <c r="J95" s="116">
        <f t="shared" si="814"/>
        <v>0</v>
      </c>
      <c r="K95" s="116"/>
      <c r="L95" s="147"/>
      <c r="M95" s="147"/>
      <c r="N95" s="116"/>
      <c r="O95" s="116"/>
      <c r="P95" s="116"/>
      <c r="Q95" s="116"/>
      <c r="R95" s="116"/>
      <c r="S95" s="116"/>
      <c r="T95" s="116"/>
      <c r="U95" s="116"/>
      <c r="V95" s="116"/>
      <c r="W95" s="116"/>
      <c r="X95" s="116">
        <f>VLOOKUP($C95,'1 预算编制表单'!$C:$BJ,27,FALSE)</f>
        <v>10796.83</v>
      </c>
      <c r="Y95" s="116">
        <f>X95-Z95</f>
        <v>10796.83</v>
      </c>
      <c r="Z95" s="116">
        <f>Z96+Z102+Z108</f>
        <v>0</v>
      </c>
      <c r="AA95" s="116">
        <f>VLOOKUP($C95,'1 预算编制表单'!$C:$BJ,30,FALSE)</f>
        <v>10499.35</v>
      </c>
      <c r="AB95" s="116">
        <f>AA95-AC95</f>
        <v>10499.35</v>
      </c>
      <c r="AC95" s="116">
        <f>AC96+AC102+AC108</f>
        <v>0</v>
      </c>
      <c r="AD95" s="116">
        <f>VLOOKUP($C95,'1 预算编制表单'!$C:$BJ,33,FALSE)</f>
        <v>10499.35</v>
      </c>
      <c r="AE95" s="116">
        <f>AD95-AF95</f>
        <v>10499.35</v>
      </c>
      <c r="AF95" s="116">
        <f>AF96+AF102+AF108</f>
        <v>0</v>
      </c>
      <c r="AG95" s="116">
        <f>VLOOKUP($C95,'1 预算编制表单'!$C:$BJ,36,FALSE)</f>
        <v>10499.35</v>
      </c>
      <c r="AH95" s="116">
        <f>AG95-AI95</f>
        <v>10499.35</v>
      </c>
      <c r="AI95" s="116">
        <f>AI96+AI102+AI108</f>
        <v>0</v>
      </c>
      <c r="AJ95" s="116">
        <f>VLOOKUP($C95,'1 预算编制表单'!$C:$BJ,39,FALSE)</f>
        <v>10499.35</v>
      </c>
      <c r="AK95" s="116">
        <f>AJ95-AL95</f>
        <v>10499.35</v>
      </c>
      <c r="AL95" s="116">
        <f>AL96+AL102+AL108</f>
        <v>0</v>
      </c>
      <c r="AM95" s="116">
        <f>VLOOKUP($C95,'1 预算编制表单'!$C:$BJ,42,FALSE)</f>
        <v>10499.35</v>
      </c>
      <c r="AN95" s="116">
        <f>AM95-AO95</f>
        <v>10499.35</v>
      </c>
      <c r="AO95" s="116">
        <f>AO96+AO102+AO108</f>
        <v>0</v>
      </c>
      <c r="AP95" s="116">
        <f>VLOOKUP($C95,'1 预算编制表单'!$C:$BJ,45,FALSE)</f>
        <v>10499.35</v>
      </c>
      <c r="AQ95" s="116">
        <f>AP95-AR95</f>
        <v>10499.35</v>
      </c>
      <c r="AR95" s="116">
        <f>AR96+AR102+AR108</f>
        <v>0</v>
      </c>
      <c r="AS95" s="116">
        <f>VLOOKUP($C95,'1 预算编制表单'!$C:$BJ,48,FALSE)</f>
        <v>10499.35</v>
      </c>
      <c r="AT95" s="116">
        <f>AS95-AU95</f>
        <v>10499.35</v>
      </c>
      <c r="AU95" s="116">
        <f>AU96+AU102+AU108</f>
        <v>0</v>
      </c>
      <c r="AV95" s="116">
        <f>VLOOKUP($C95,'1 预算编制表单'!$C:$BJ,51,FALSE)</f>
        <v>10499.35</v>
      </c>
      <c r="AW95" s="116">
        <f>AV95-AX95</f>
        <v>10499.35</v>
      </c>
      <c r="AX95" s="116">
        <f>AX96+AX102+AX108</f>
        <v>0</v>
      </c>
      <c r="AY95" s="116">
        <f>VLOOKUP($C95,'1 预算编制表单'!$C:$BJ,54,FALSE)</f>
        <v>10499.35</v>
      </c>
      <c r="AZ95" s="116">
        <f>AY95-BA95</f>
        <v>10499.35</v>
      </c>
      <c r="BA95" s="116">
        <f>BA96+BA102+BA108</f>
        <v>0</v>
      </c>
      <c r="BB95" s="116">
        <f>VLOOKUP($C95,'1 预算编制表单'!$C:$BJ,57,FALSE)</f>
        <v>10499.35</v>
      </c>
      <c r="BC95" s="116">
        <f>BB95-BD95</f>
        <v>10499.35</v>
      </c>
      <c r="BD95" s="116">
        <f>BD96+BD102+BD108</f>
        <v>0</v>
      </c>
      <c r="BE95" s="116">
        <f>VLOOKUP($C95,'1 预算编制表单'!$C:$BJ,60,FALSE)</f>
        <v>10499.35</v>
      </c>
      <c r="BF95" s="116">
        <f>BE95-BG95</f>
        <v>10499.35</v>
      </c>
      <c r="BG95" s="116">
        <f>BG96+BG102+BG108</f>
        <v>0</v>
      </c>
      <c r="BH95" s="116">
        <f>VLOOKUP($C95,'1 预算编制表单'!$C:$BJ,27,FALSE)</f>
        <v>10796.83</v>
      </c>
      <c r="BI95" s="116">
        <f>BH95-BJ95</f>
        <v>10796.83</v>
      </c>
      <c r="BJ95" s="116">
        <f>BJ96+BJ102+BJ108</f>
        <v>0</v>
      </c>
      <c r="BK95" s="116">
        <f>VLOOKUP($C95,'1 预算编制表单'!$C:$BJ,30,FALSE)</f>
        <v>10499.35</v>
      </c>
      <c r="BL95" s="116">
        <f>BK95-BM95</f>
        <v>10499.35</v>
      </c>
      <c r="BM95" s="116">
        <f>BM96+BM102+BM108</f>
        <v>0</v>
      </c>
      <c r="BN95" s="116">
        <f>VLOOKUP($C95,'1 预算编制表单'!$C:$BJ,33,FALSE)</f>
        <v>10499.35</v>
      </c>
      <c r="BO95" s="116">
        <f>BN95-BP95</f>
        <v>10499.35</v>
      </c>
      <c r="BP95" s="116">
        <f>BP96+BP102+BP108</f>
        <v>0</v>
      </c>
      <c r="BQ95" s="116">
        <f>VLOOKUP($C95,'1 预算编制表单'!$C:$BJ,36,FALSE)</f>
        <v>10499.35</v>
      </c>
      <c r="BR95" s="116">
        <f>BQ95-BS95</f>
        <v>10499.35</v>
      </c>
      <c r="BS95" s="116">
        <f>BS96+BS102+BS108</f>
        <v>0</v>
      </c>
      <c r="BT95" s="116">
        <f>VLOOKUP($C95,'1 预算编制表单'!$C:$BJ,39,FALSE)</f>
        <v>10499.35</v>
      </c>
      <c r="BU95" s="116">
        <f>BT95-BV95</f>
        <v>10499.35</v>
      </c>
      <c r="BV95" s="116">
        <f>BV96+BV102+BV108</f>
        <v>0</v>
      </c>
      <c r="BW95" s="116">
        <f>VLOOKUP($C95,'1 预算编制表单'!$C:$BJ,42,FALSE)</f>
        <v>10499.35</v>
      </c>
      <c r="BX95" s="116">
        <f>BW95-BY95</f>
        <v>10499.35</v>
      </c>
      <c r="BY95" s="116">
        <f>BY96+BY102+BY108</f>
        <v>0</v>
      </c>
      <c r="BZ95" s="116">
        <f>VLOOKUP($C95,'1 预算编制表单'!$C:$BJ,45,FALSE)</f>
        <v>10499.35</v>
      </c>
      <c r="CA95" s="116">
        <f>BZ95-CB95</f>
        <v>10499.35</v>
      </c>
      <c r="CB95" s="116">
        <f>CB96+CB102+CB108</f>
        <v>0</v>
      </c>
      <c r="CC95" s="116">
        <f>VLOOKUP($C95,'1 预算编制表单'!$C:$BJ,48,FALSE)</f>
        <v>10499.35</v>
      </c>
      <c r="CD95" s="116">
        <f>CC95-CE95</f>
        <v>10499.35</v>
      </c>
      <c r="CE95" s="116">
        <f>CE96+CE102+CE108</f>
        <v>0</v>
      </c>
      <c r="CF95" s="116">
        <f>VLOOKUP($C95,'1 预算编制表单'!$C:$BJ,51,FALSE)</f>
        <v>10499.35</v>
      </c>
      <c r="CG95" s="116">
        <f>CF95-CH95</f>
        <v>10499.35</v>
      </c>
      <c r="CH95" s="116">
        <f>CH96+CH102+CH108</f>
        <v>0</v>
      </c>
      <c r="CI95" s="116">
        <f>VLOOKUP($C95,'1 预算编制表单'!$C:$BJ,54,FALSE)</f>
        <v>10499.35</v>
      </c>
      <c r="CJ95" s="116">
        <f>CI95-CK95</f>
        <v>10499.35</v>
      </c>
      <c r="CK95" s="116">
        <f>CK96+CK102+CK108</f>
        <v>0</v>
      </c>
      <c r="CL95" s="116">
        <f>VLOOKUP($C95,'1 预算编制表单'!$C:$BJ,57,FALSE)</f>
        <v>10499.35</v>
      </c>
      <c r="CM95" s="116">
        <f>CL95-CN95</f>
        <v>10499.35</v>
      </c>
      <c r="CN95" s="116">
        <f>CN96+CN102+CN108</f>
        <v>0</v>
      </c>
      <c r="CO95" s="116">
        <f>VLOOKUP($C95,'1 预算编制表单'!$C:$BJ,60,FALSE)</f>
        <v>10499.35</v>
      </c>
      <c r="CP95" s="116">
        <f>CO95-CQ95</f>
        <v>10499.35</v>
      </c>
      <c r="CQ95" s="116">
        <f>CQ96+CQ102+CQ108</f>
        <v>0</v>
      </c>
    </row>
    <row r="96" ht="24" customHeight="1" outlineLevel="3" spans="1:95">
      <c r="A96" s="117"/>
      <c r="B96" s="118" t="s">
        <v>798</v>
      </c>
      <c r="C96" s="119" t="s">
        <v>121</v>
      </c>
      <c r="D96" s="117" t="s">
        <v>109</v>
      </c>
      <c r="E96" s="118"/>
      <c r="F96" s="118"/>
      <c r="G96" s="118"/>
      <c r="H96" s="120">
        <f>X96+AA96+AD96+AG96+AJ96+AM96+AP96+AS96+AV96+AY96+BB96+BE96</f>
        <v>126289.68</v>
      </c>
      <c r="I96" s="120">
        <f>Y96+AB96+AE96+AH96+AK96+AN96+AQ96+AT96+AW96+AZ96+BC96+BF96</f>
        <v>126289.68</v>
      </c>
      <c r="J96" s="120">
        <f t="shared" si="814"/>
        <v>0</v>
      </c>
      <c r="K96" s="120"/>
      <c r="L96" s="148"/>
      <c r="M96" s="148"/>
      <c r="N96" s="120"/>
      <c r="O96" s="120"/>
      <c r="P96" s="120"/>
      <c r="Q96" s="120"/>
      <c r="R96" s="120"/>
      <c r="S96" s="120"/>
      <c r="T96" s="120"/>
      <c r="U96" s="120"/>
      <c r="V96" s="120"/>
      <c r="W96" s="120"/>
      <c r="X96" s="120">
        <f>VLOOKUP($C96,'1 预算编制表单'!$C:$BJ,27,FALSE)</f>
        <v>10796.83</v>
      </c>
      <c r="Y96" s="120">
        <f>X96-Z96</f>
        <v>10796.83</v>
      </c>
      <c r="Z96" s="120">
        <f>SUM(Z97:Z101)</f>
        <v>0</v>
      </c>
      <c r="AA96" s="120">
        <f>VLOOKUP($C96,'1 预算编制表单'!$C:$BJ,30,FALSE)</f>
        <v>10499.35</v>
      </c>
      <c r="AB96" s="120">
        <f>AA96-AC96</f>
        <v>10499.35</v>
      </c>
      <c r="AC96" s="120">
        <f>SUM(AC97:AC101)</f>
        <v>0</v>
      </c>
      <c r="AD96" s="120">
        <f>VLOOKUP($C96,'1 预算编制表单'!$C:$BJ,33,FALSE)</f>
        <v>10499.35</v>
      </c>
      <c r="AE96" s="120">
        <f>AD96-AF96</f>
        <v>10499.35</v>
      </c>
      <c r="AF96" s="120">
        <f>SUM(AF97:AF101)</f>
        <v>0</v>
      </c>
      <c r="AG96" s="120">
        <f>VLOOKUP($C96,'1 预算编制表单'!$C:$BJ,36,FALSE)</f>
        <v>10499.35</v>
      </c>
      <c r="AH96" s="120">
        <f>AG96-AI96</f>
        <v>10499.35</v>
      </c>
      <c r="AI96" s="120">
        <f>SUM(AI97:AI101)</f>
        <v>0</v>
      </c>
      <c r="AJ96" s="120">
        <f>VLOOKUP($C96,'1 预算编制表单'!$C:$BJ,39,FALSE)</f>
        <v>10499.35</v>
      </c>
      <c r="AK96" s="120">
        <f>AJ96-AL96</f>
        <v>10499.35</v>
      </c>
      <c r="AL96" s="120">
        <f>SUM(AL97:AL101)</f>
        <v>0</v>
      </c>
      <c r="AM96" s="120">
        <f>VLOOKUP($C96,'1 预算编制表单'!$C:$BJ,42,FALSE)</f>
        <v>10499.35</v>
      </c>
      <c r="AN96" s="120">
        <f>AM96-AO96</f>
        <v>10499.35</v>
      </c>
      <c r="AO96" s="120">
        <f>SUM(AO97:AO101)</f>
        <v>0</v>
      </c>
      <c r="AP96" s="120">
        <f>VLOOKUP($C96,'1 预算编制表单'!$C:$BJ,45,FALSE)</f>
        <v>10499.35</v>
      </c>
      <c r="AQ96" s="120">
        <f>AP96-AR96</f>
        <v>10499.35</v>
      </c>
      <c r="AR96" s="120">
        <f>SUM(AR97:AR101)</f>
        <v>0</v>
      </c>
      <c r="AS96" s="120">
        <f>VLOOKUP($C96,'1 预算编制表单'!$C:$BJ,48,FALSE)</f>
        <v>10499.35</v>
      </c>
      <c r="AT96" s="120">
        <f>AS96-AU96</f>
        <v>10499.35</v>
      </c>
      <c r="AU96" s="120">
        <f>SUM(AU97:AU101)</f>
        <v>0</v>
      </c>
      <c r="AV96" s="120">
        <f>VLOOKUP($C96,'1 预算编制表单'!$C:$BJ,51,FALSE)</f>
        <v>10499.35</v>
      </c>
      <c r="AW96" s="120">
        <f>AV96-AX96</f>
        <v>10499.35</v>
      </c>
      <c r="AX96" s="120">
        <f>SUM(AX97:AX101)</f>
        <v>0</v>
      </c>
      <c r="AY96" s="120">
        <f>VLOOKUP($C96,'1 预算编制表单'!$C:$BJ,54,FALSE)</f>
        <v>10499.35</v>
      </c>
      <c r="AZ96" s="120">
        <f>AY96-BA96</f>
        <v>10499.35</v>
      </c>
      <c r="BA96" s="120">
        <f>SUM(BA97:BA101)</f>
        <v>0</v>
      </c>
      <c r="BB96" s="120">
        <f>VLOOKUP($C96,'1 预算编制表单'!$C:$BJ,57,FALSE)</f>
        <v>10499.35</v>
      </c>
      <c r="BC96" s="120">
        <f>BB96-BD96</f>
        <v>10499.35</v>
      </c>
      <c r="BD96" s="120">
        <f>SUM(BD97:BD101)</f>
        <v>0</v>
      </c>
      <c r="BE96" s="120">
        <f>VLOOKUP($C96,'1 预算编制表单'!$C:$BJ,60,FALSE)</f>
        <v>10499.35</v>
      </c>
      <c r="BF96" s="120">
        <f>BE96-BG96</f>
        <v>10499.35</v>
      </c>
      <c r="BG96" s="120">
        <f>SUM(BG97:BG101)</f>
        <v>0</v>
      </c>
      <c r="BH96" s="120">
        <f>VLOOKUP($C96,'1 预算编制表单'!$C:$BJ,27,FALSE)</f>
        <v>10796.83</v>
      </c>
      <c r="BI96" s="120">
        <f>BH96-BJ96</f>
        <v>10796.83</v>
      </c>
      <c r="BJ96" s="120">
        <f>SUM(BJ97:BJ101)</f>
        <v>0</v>
      </c>
      <c r="BK96" s="120">
        <f>VLOOKUP($C96,'1 预算编制表单'!$C:$BJ,30,FALSE)</f>
        <v>10499.35</v>
      </c>
      <c r="BL96" s="120">
        <f>BK96-BM96</f>
        <v>10499.35</v>
      </c>
      <c r="BM96" s="120">
        <f>SUM(BM97:BM101)</f>
        <v>0</v>
      </c>
      <c r="BN96" s="120">
        <f>VLOOKUP($C96,'1 预算编制表单'!$C:$BJ,33,FALSE)</f>
        <v>10499.35</v>
      </c>
      <c r="BO96" s="120">
        <f>BN96-BP96</f>
        <v>10499.35</v>
      </c>
      <c r="BP96" s="120">
        <f>SUM(BP97:BP101)</f>
        <v>0</v>
      </c>
      <c r="BQ96" s="120">
        <f>VLOOKUP($C96,'1 预算编制表单'!$C:$BJ,36,FALSE)</f>
        <v>10499.35</v>
      </c>
      <c r="BR96" s="120">
        <f>BQ96-BS96</f>
        <v>10499.35</v>
      </c>
      <c r="BS96" s="120">
        <f>SUM(BS97:BS101)</f>
        <v>0</v>
      </c>
      <c r="BT96" s="120">
        <f>VLOOKUP($C96,'1 预算编制表单'!$C:$BJ,39,FALSE)</f>
        <v>10499.35</v>
      </c>
      <c r="BU96" s="120">
        <f>BT96-BV96</f>
        <v>10499.35</v>
      </c>
      <c r="BV96" s="120">
        <f>SUM(BV97:BV101)</f>
        <v>0</v>
      </c>
      <c r="BW96" s="120">
        <f>VLOOKUP($C96,'1 预算编制表单'!$C:$BJ,42,FALSE)</f>
        <v>10499.35</v>
      </c>
      <c r="BX96" s="120">
        <f>BW96-BY96</f>
        <v>10499.35</v>
      </c>
      <c r="BY96" s="120">
        <f>SUM(BY97:BY101)</f>
        <v>0</v>
      </c>
      <c r="BZ96" s="120">
        <f>VLOOKUP($C96,'1 预算编制表单'!$C:$BJ,45,FALSE)</f>
        <v>10499.35</v>
      </c>
      <c r="CA96" s="120">
        <f>BZ96-CB96</f>
        <v>10499.35</v>
      </c>
      <c r="CB96" s="120">
        <f>SUM(CB97:CB101)</f>
        <v>0</v>
      </c>
      <c r="CC96" s="120">
        <f>VLOOKUP($C96,'1 预算编制表单'!$C:$BJ,48,FALSE)</f>
        <v>10499.35</v>
      </c>
      <c r="CD96" s="120">
        <f>CC96-CE96</f>
        <v>10499.35</v>
      </c>
      <c r="CE96" s="120">
        <f>SUM(CE97:CE101)</f>
        <v>0</v>
      </c>
      <c r="CF96" s="120">
        <f>VLOOKUP($C96,'1 预算编制表单'!$C:$BJ,51,FALSE)</f>
        <v>10499.35</v>
      </c>
      <c r="CG96" s="120">
        <f>CF96-CH96</f>
        <v>10499.35</v>
      </c>
      <c r="CH96" s="120">
        <f>SUM(CH97:CH101)</f>
        <v>0</v>
      </c>
      <c r="CI96" s="120">
        <f>VLOOKUP($C96,'1 预算编制表单'!$C:$BJ,54,FALSE)</f>
        <v>10499.35</v>
      </c>
      <c r="CJ96" s="120">
        <f>CI96-CK96</f>
        <v>10499.35</v>
      </c>
      <c r="CK96" s="120">
        <f>SUM(CK97:CK101)</f>
        <v>0</v>
      </c>
      <c r="CL96" s="120">
        <f>VLOOKUP($C96,'1 预算编制表单'!$C:$BJ,57,FALSE)</f>
        <v>10499.35</v>
      </c>
      <c r="CM96" s="120">
        <f>CL96-CN96</f>
        <v>10499.35</v>
      </c>
      <c r="CN96" s="120">
        <f>SUM(CN97:CN101)</f>
        <v>0</v>
      </c>
      <c r="CO96" s="120">
        <f>VLOOKUP($C96,'1 预算编制表单'!$C:$BJ,60,FALSE)</f>
        <v>10499.35</v>
      </c>
      <c r="CP96" s="120">
        <f>CO96-CQ96</f>
        <v>10499.35</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798</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798</v>
      </c>
      <c r="C108" s="119" t="s">
        <v>1055</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793</v>
      </c>
      <c r="C114" s="115" t="s">
        <v>1065</v>
      </c>
      <c r="D114" s="48" t="s">
        <v>1066</v>
      </c>
      <c r="E114" s="114"/>
      <c r="F114" s="114"/>
      <c r="G114" s="114"/>
      <c r="H114" s="116">
        <f>X114+AA114+AD114+AG114+AJ114+AM114+AP114+AS114+AV114+AY114+BB114+BE114</f>
        <v>54101.8867924527</v>
      </c>
      <c r="I114" s="116">
        <f>Y114+AB114+AE114+AH114+AK114+AN114+AQ114+AT114+AW114+AZ114+BC114+BF114</f>
        <v>1569.18299498443</v>
      </c>
      <c r="J114" s="116">
        <f t="shared" si="814"/>
        <v>52532.7037974683</v>
      </c>
      <c r="K114" s="116"/>
      <c r="L114" s="147"/>
      <c r="M114" s="147"/>
      <c r="N114" s="116"/>
      <c r="O114" s="116"/>
      <c r="P114" s="116"/>
      <c r="Q114" s="116"/>
      <c r="R114" s="116"/>
      <c r="S114" s="116"/>
      <c r="T114" s="116"/>
      <c r="U114" s="116"/>
      <c r="V114" s="116"/>
      <c r="W114" s="116"/>
      <c r="X114" s="116">
        <f>VLOOKUP($C114,'1 预算编制表单'!$C:$BJ,27,FALSE)</f>
        <v>4508.49056603773</v>
      </c>
      <c r="Y114" s="116">
        <f>X114-Z114</f>
        <v>-367.29930737999</v>
      </c>
      <c r="Z114" s="116">
        <f>Z115+Z121+Z127+Z133</f>
        <v>4875.78987341772</v>
      </c>
      <c r="AA114" s="116">
        <f>VLOOKUP($C114,'1 预算编制表单'!$C:$BJ,30,FALSE)</f>
        <v>4508.49056603773</v>
      </c>
      <c r="AB114" s="116">
        <f>AA114-AC114</f>
        <v>104.5513255314</v>
      </c>
      <c r="AC114" s="116">
        <f>AC115+AC121+AC127+AC133</f>
        <v>4403.93924050633</v>
      </c>
      <c r="AD114" s="116">
        <f>VLOOKUP($C114,'1 预算编制表单'!$C:$BJ,33,FALSE)</f>
        <v>4508.49056603773</v>
      </c>
      <c r="AE114" s="116">
        <f>AD114-AF114</f>
        <v>-367.29930737999</v>
      </c>
      <c r="AF114" s="116">
        <f>AF115+AF121+AF127+AF133</f>
        <v>4875.78987341772</v>
      </c>
      <c r="AG114" s="116">
        <f>VLOOKUP($C114,'1 预算编制表单'!$C:$BJ,36,FALSE)</f>
        <v>4508.49056603773</v>
      </c>
      <c r="AH114" s="116">
        <f>AG114-AI114</f>
        <v>-210.015763076191</v>
      </c>
      <c r="AI114" s="116">
        <f>AI115+AI121+AI127+AI133</f>
        <v>4718.50632911392</v>
      </c>
      <c r="AJ114" s="116">
        <f>VLOOKUP($C114,'1 预算编制表单'!$C:$BJ,39,FALSE)</f>
        <v>4508.49056603773</v>
      </c>
      <c r="AK114" s="116">
        <f>AJ114-AL114</f>
        <v>-367.29930737999</v>
      </c>
      <c r="AL114" s="116">
        <f>AL115+AL121+AL127+AL133</f>
        <v>4875.78987341772</v>
      </c>
      <c r="AM114" s="116">
        <f>VLOOKUP($C114,'1 预算编制表单'!$C:$BJ,42,FALSE)</f>
        <v>4508.49056603773</v>
      </c>
      <c r="AN114" s="116">
        <f>AM114-AO114</f>
        <v>-210.015763076191</v>
      </c>
      <c r="AO114" s="116">
        <f>AO115+AO121+AO127+AO133</f>
        <v>4718.50632911392</v>
      </c>
      <c r="AP114" s="116">
        <f>VLOOKUP($C114,'1 预算编制表单'!$C:$BJ,45,FALSE)</f>
        <v>4508.49056603773</v>
      </c>
      <c r="AQ114" s="116">
        <f>AP114-AR114</f>
        <v>-367.29930737999</v>
      </c>
      <c r="AR114" s="116">
        <f>AR115+AR121+AR127+AR133</f>
        <v>4875.78987341772</v>
      </c>
      <c r="AS114" s="116">
        <f>VLOOKUP($C114,'1 预算编制表单'!$C:$BJ,48,FALSE)</f>
        <v>4508.49056603773</v>
      </c>
      <c r="AT114" s="116">
        <f>AS114-AU114</f>
        <v>-367.29930737999</v>
      </c>
      <c r="AU114" s="116">
        <f>AU115+AU121+AU127+AU133</f>
        <v>4875.78987341772</v>
      </c>
      <c r="AV114" s="116">
        <f>VLOOKUP($C114,'1 预算编制表单'!$C:$BJ,51,FALSE)</f>
        <v>4508.49056603773</v>
      </c>
      <c r="AW114" s="116">
        <f>AV114-AX114</f>
        <v>-210.015763076191</v>
      </c>
      <c r="AX114" s="116">
        <f>AX115+AX121+AX127+AX133</f>
        <v>4718.50632911392</v>
      </c>
      <c r="AY114" s="116">
        <f>VLOOKUP($C114,'1 预算编制表单'!$C:$BJ,54,FALSE)</f>
        <v>4508.49056603773</v>
      </c>
      <c r="AZ114" s="116">
        <f>AY114-BA114</f>
        <v>-367.29930737999</v>
      </c>
      <c r="BA114" s="116">
        <f>BA115+BA121+BA127+BA133</f>
        <v>4875.78987341772</v>
      </c>
      <c r="BB114" s="116">
        <f>VLOOKUP($C114,'1 预算编制表单'!$C:$BJ,57,FALSE)</f>
        <v>4508.49056603773</v>
      </c>
      <c r="BC114" s="116">
        <f>BB114-BD114</f>
        <v>-210.015763076191</v>
      </c>
      <c r="BD114" s="116">
        <f>BD115+BD121+BD127+BD133</f>
        <v>4718.50632911392</v>
      </c>
      <c r="BE114" s="116">
        <f>VLOOKUP($C114,'1 预算编制表单'!$C:$BJ,60,FALSE)</f>
        <v>4508.49056603773</v>
      </c>
      <c r="BF114" s="116">
        <f>BE114-BG114</f>
        <v>4508.49056603773</v>
      </c>
      <c r="BG114" s="116">
        <f>BG115+BG121+BG127+BG133</f>
        <v>0</v>
      </c>
      <c r="BH114" s="116">
        <f>VLOOKUP($C114,'1 预算编制表单'!$C:$BJ,27,FALSE)</f>
        <v>4508.49056603773</v>
      </c>
      <c r="BI114" s="116">
        <f>BH114-BJ114</f>
        <v>4508.49056603773</v>
      </c>
      <c r="BJ114" s="116">
        <f>BJ115+BJ121+BJ127+BJ133</f>
        <v>0</v>
      </c>
      <c r="BK114" s="116">
        <f>VLOOKUP($C114,'1 预算编制表单'!$C:$BJ,30,FALSE)</f>
        <v>4508.49056603773</v>
      </c>
      <c r="BL114" s="116">
        <f>BK114-BM114</f>
        <v>4508.49056603773</v>
      </c>
      <c r="BM114" s="116">
        <f>BM115+BM121+BM127+BM133</f>
        <v>0</v>
      </c>
      <c r="BN114" s="116">
        <f>VLOOKUP($C114,'1 预算编制表单'!$C:$BJ,33,FALSE)</f>
        <v>4508.49056603773</v>
      </c>
      <c r="BO114" s="116">
        <f>BN114-BP114</f>
        <v>4508.49056603773</v>
      </c>
      <c r="BP114" s="116">
        <f>BP115+BP121+BP127+BP133</f>
        <v>0</v>
      </c>
      <c r="BQ114" s="116">
        <f>VLOOKUP($C114,'1 预算编制表单'!$C:$BJ,36,FALSE)</f>
        <v>4508.49056603773</v>
      </c>
      <c r="BR114" s="116">
        <f>BQ114-BS114</f>
        <v>4508.49056603773</v>
      </c>
      <c r="BS114" s="116">
        <f>BS115+BS121+BS127+BS133</f>
        <v>0</v>
      </c>
      <c r="BT114" s="116">
        <f>VLOOKUP($C114,'1 预算编制表单'!$C:$BJ,39,FALSE)</f>
        <v>4508.49056603773</v>
      </c>
      <c r="BU114" s="116">
        <f>BT114-BV114</f>
        <v>4508.49056603773</v>
      </c>
      <c r="BV114" s="116">
        <f>BV115+BV121+BV127+BV133</f>
        <v>0</v>
      </c>
      <c r="BW114" s="116">
        <f>VLOOKUP($C114,'1 预算编制表单'!$C:$BJ,42,FALSE)</f>
        <v>4508.49056603773</v>
      </c>
      <c r="BX114" s="116">
        <f>BW114-BY114</f>
        <v>4508.49056603773</v>
      </c>
      <c r="BY114" s="116">
        <f>BY115+BY121+BY127+BY133</f>
        <v>0</v>
      </c>
      <c r="BZ114" s="116">
        <f>VLOOKUP($C114,'1 预算编制表单'!$C:$BJ,45,FALSE)</f>
        <v>4508.49056603773</v>
      </c>
      <c r="CA114" s="116">
        <f>BZ114-CB114</f>
        <v>4508.49056603773</v>
      </c>
      <c r="CB114" s="116">
        <f>CB115+CB121+CB127+CB133</f>
        <v>0</v>
      </c>
      <c r="CC114" s="116">
        <f>VLOOKUP($C114,'1 预算编制表单'!$C:$BJ,48,FALSE)</f>
        <v>4508.49056603773</v>
      </c>
      <c r="CD114" s="116">
        <f>CC114-CE114</f>
        <v>4508.49056603773</v>
      </c>
      <c r="CE114" s="116">
        <f>CE115+CE121+CE127+CE133</f>
        <v>0</v>
      </c>
      <c r="CF114" s="116">
        <f>VLOOKUP($C114,'1 预算编制表单'!$C:$BJ,51,FALSE)</f>
        <v>4508.49056603773</v>
      </c>
      <c r="CG114" s="116">
        <f>CF114-CH114</f>
        <v>4508.49056603773</v>
      </c>
      <c r="CH114" s="116">
        <f>CH115+CH121+CH127+CH133</f>
        <v>0</v>
      </c>
      <c r="CI114" s="116">
        <f>VLOOKUP($C114,'1 预算编制表单'!$C:$BJ,54,FALSE)</f>
        <v>4508.49056603773</v>
      </c>
      <c r="CJ114" s="116">
        <f>CI114-CK114</f>
        <v>4508.49056603773</v>
      </c>
      <c r="CK114" s="116">
        <f>CK115+CK121+CK127+CK133</f>
        <v>0</v>
      </c>
      <c r="CL114" s="116">
        <f>VLOOKUP($C114,'1 预算编制表单'!$C:$BJ,57,FALSE)</f>
        <v>4508.49056603773</v>
      </c>
      <c r="CM114" s="116">
        <f>CL114-CN114</f>
        <v>4508.49056603773</v>
      </c>
      <c r="CN114" s="116">
        <f>CN115+CN121+CN127+CN133</f>
        <v>0</v>
      </c>
      <c r="CO114" s="116">
        <f>VLOOKUP($C114,'1 预算编制表单'!$C:$BJ,60,FALSE)</f>
        <v>4508.49056603773</v>
      </c>
      <c r="CP114" s="116">
        <f>CO114-CQ114</f>
        <v>4508.49056603773</v>
      </c>
      <c r="CQ114" s="116">
        <f>CQ115+CQ121+CQ127+CQ133</f>
        <v>0</v>
      </c>
    </row>
    <row r="115" ht="24" customHeight="1" outlineLevel="3" spans="1:95">
      <c r="A115" s="117"/>
      <c r="B115" s="118" t="s">
        <v>798</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798</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1079</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798</v>
      </c>
      <c r="C127" s="119" t="s">
        <v>22</v>
      </c>
      <c r="D127" s="117" t="s">
        <v>23</v>
      </c>
      <c r="E127" s="118"/>
      <c r="F127" s="118"/>
      <c r="G127" s="118"/>
      <c r="H127" s="120">
        <f>X127+AA127+AD127+AG127+AJ127+AM127+AP127+AS127+AV127+AY127+BB127+BE127</f>
        <v>54101.8867924527</v>
      </c>
      <c r="I127" s="120">
        <f>Y127+AB127+AE127+AH127+AK127+AN127+AQ127+AT127+AW127+AZ127+BC127+BF127</f>
        <v>1569.18299498443</v>
      </c>
      <c r="J127" s="120">
        <f t="shared" si="814"/>
        <v>52532.7037974683</v>
      </c>
      <c r="K127" s="120"/>
      <c r="L127" s="148"/>
      <c r="M127" s="148"/>
      <c r="N127" s="120"/>
      <c r="O127" s="120"/>
      <c r="P127" s="120"/>
      <c r="Q127" s="120"/>
      <c r="R127" s="120"/>
      <c r="S127" s="120"/>
      <c r="T127" s="120"/>
      <c r="U127" s="120"/>
      <c r="V127" s="120"/>
      <c r="W127" s="120"/>
      <c r="X127" s="120">
        <f>VLOOKUP($C127,'1 预算编制表单'!$C:$BJ,27,FALSE)</f>
        <v>4508.49056603773</v>
      </c>
      <c r="Y127" s="120">
        <f>X127-Z127</f>
        <v>-367.29930737999</v>
      </c>
      <c r="Z127" s="120">
        <f>SUM(Z128:Z132)</f>
        <v>4875.78987341772</v>
      </c>
      <c r="AA127" s="120">
        <f>VLOOKUP($C127,'1 预算编制表单'!$C:$BJ,30,FALSE)</f>
        <v>4508.49056603773</v>
      </c>
      <c r="AB127" s="120">
        <f>AA127-AC127</f>
        <v>104.5513255314</v>
      </c>
      <c r="AC127" s="120">
        <f>SUM(AC128:AC132)</f>
        <v>4403.93924050633</v>
      </c>
      <c r="AD127" s="120">
        <f>VLOOKUP($C127,'1 预算编制表单'!$C:$BJ,33,FALSE)</f>
        <v>4508.49056603773</v>
      </c>
      <c r="AE127" s="120">
        <f>AD127-AF127</f>
        <v>-367.29930737999</v>
      </c>
      <c r="AF127" s="120">
        <f>SUM(AF128:AF132)</f>
        <v>4875.78987341772</v>
      </c>
      <c r="AG127" s="120">
        <f>VLOOKUP($C127,'1 预算编制表单'!$C:$BJ,36,FALSE)</f>
        <v>4508.49056603773</v>
      </c>
      <c r="AH127" s="120">
        <f>AG127-AI127</f>
        <v>-210.015763076191</v>
      </c>
      <c r="AI127" s="120">
        <f>SUM(AI128:AI132)</f>
        <v>4718.50632911392</v>
      </c>
      <c r="AJ127" s="120">
        <f>VLOOKUP($C127,'1 预算编制表单'!$C:$BJ,39,FALSE)</f>
        <v>4508.49056603773</v>
      </c>
      <c r="AK127" s="120">
        <f>AJ127-AL127</f>
        <v>-367.29930737999</v>
      </c>
      <c r="AL127" s="120">
        <f>SUM(AL128:AL132)</f>
        <v>4875.78987341772</v>
      </c>
      <c r="AM127" s="120">
        <f>VLOOKUP($C127,'1 预算编制表单'!$C:$BJ,42,FALSE)</f>
        <v>4508.49056603773</v>
      </c>
      <c r="AN127" s="120">
        <f>AM127-AO127</f>
        <v>-210.015763076191</v>
      </c>
      <c r="AO127" s="120">
        <f>SUM(AO128:AO132)</f>
        <v>4718.50632911392</v>
      </c>
      <c r="AP127" s="120">
        <f>VLOOKUP($C127,'1 预算编制表单'!$C:$BJ,45,FALSE)</f>
        <v>4508.49056603773</v>
      </c>
      <c r="AQ127" s="120">
        <f>AP127-AR127</f>
        <v>-367.29930737999</v>
      </c>
      <c r="AR127" s="120">
        <f>SUM(AR128:AR132)</f>
        <v>4875.78987341772</v>
      </c>
      <c r="AS127" s="120">
        <f>VLOOKUP($C127,'1 预算编制表单'!$C:$BJ,48,FALSE)</f>
        <v>4508.49056603773</v>
      </c>
      <c r="AT127" s="120">
        <f>AS127-AU127</f>
        <v>-367.29930737999</v>
      </c>
      <c r="AU127" s="120">
        <f>SUM(AU128:AU132)</f>
        <v>4875.78987341772</v>
      </c>
      <c r="AV127" s="120">
        <f>VLOOKUP($C127,'1 预算编制表单'!$C:$BJ,51,FALSE)</f>
        <v>4508.49056603773</v>
      </c>
      <c r="AW127" s="120">
        <f>AV127-AX127</f>
        <v>-210.015763076191</v>
      </c>
      <c r="AX127" s="120">
        <f>SUM(AX128:AX132)</f>
        <v>4718.50632911392</v>
      </c>
      <c r="AY127" s="120">
        <f>VLOOKUP($C127,'1 预算编制表单'!$C:$BJ,54,FALSE)</f>
        <v>4508.49056603773</v>
      </c>
      <c r="AZ127" s="120">
        <f>AY127-BA127</f>
        <v>-367.29930737999</v>
      </c>
      <c r="BA127" s="120">
        <f>SUM(BA128:BA132)</f>
        <v>4875.78987341772</v>
      </c>
      <c r="BB127" s="120">
        <f>VLOOKUP($C127,'1 预算编制表单'!$C:$BJ,57,FALSE)</f>
        <v>4508.49056603773</v>
      </c>
      <c r="BC127" s="120">
        <f>BB127-BD127</f>
        <v>-210.015763076191</v>
      </c>
      <c r="BD127" s="120">
        <f>SUM(BD128:BD132)</f>
        <v>4718.50632911392</v>
      </c>
      <c r="BE127" s="120">
        <f>VLOOKUP($C127,'1 预算编制表单'!$C:$BJ,60,FALSE)</f>
        <v>4508.49056603773</v>
      </c>
      <c r="BF127" s="120">
        <f>BE127-BG127</f>
        <v>4508.49056603773</v>
      </c>
      <c r="BG127" s="120">
        <f>SUM(BG128:BG132)</f>
        <v>0</v>
      </c>
      <c r="BH127" s="120">
        <f>VLOOKUP($C127,'1 预算编制表单'!$C:$BJ,27,FALSE)</f>
        <v>4508.49056603773</v>
      </c>
      <c r="BI127" s="120">
        <f>BH127-BJ127</f>
        <v>4508.49056603773</v>
      </c>
      <c r="BJ127" s="120">
        <f>SUM(BJ128:BJ132)</f>
        <v>0</v>
      </c>
      <c r="BK127" s="120">
        <f>VLOOKUP($C127,'1 预算编制表单'!$C:$BJ,30,FALSE)</f>
        <v>4508.49056603773</v>
      </c>
      <c r="BL127" s="120">
        <f>BK127-BM127</f>
        <v>4508.49056603773</v>
      </c>
      <c r="BM127" s="120">
        <f>SUM(BM128:BM132)</f>
        <v>0</v>
      </c>
      <c r="BN127" s="120">
        <f>VLOOKUP($C127,'1 预算编制表单'!$C:$BJ,33,FALSE)</f>
        <v>4508.49056603773</v>
      </c>
      <c r="BO127" s="120">
        <f>BN127-BP127</f>
        <v>4508.49056603773</v>
      </c>
      <c r="BP127" s="120">
        <f>SUM(BP128:BP132)</f>
        <v>0</v>
      </c>
      <c r="BQ127" s="120">
        <f>VLOOKUP($C127,'1 预算编制表单'!$C:$BJ,36,FALSE)</f>
        <v>4508.49056603773</v>
      </c>
      <c r="BR127" s="120">
        <f>BQ127-BS127</f>
        <v>4508.49056603773</v>
      </c>
      <c r="BS127" s="120">
        <f>SUM(BS128:BS132)</f>
        <v>0</v>
      </c>
      <c r="BT127" s="120">
        <f>VLOOKUP($C127,'1 预算编制表单'!$C:$BJ,39,FALSE)</f>
        <v>4508.49056603773</v>
      </c>
      <c r="BU127" s="120">
        <f>BT127-BV127</f>
        <v>4508.49056603773</v>
      </c>
      <c r="BV127" s="120">
        <f>SUM(BV128:BV132)</f>
        <v>0</v>
      </c>
      <c r="BW127" s="120">
        <f>VLOOKUP($C127,'1 预算编制表单'!$C:$BJ,42,FALSE)</f>
        <v>4508.49056603773</v>
      </c>
      <c r="BX127" s="120">
        <f>BW127-BY127</f>
        <v>4508.49056603773</v>
      </c>
      <c r="BY127" s="120">
        <f>SUM(BY128:BY132)</f>
        <v>0</v>
      </c>
      <c r="BZ127" s="120">
        <f>VLOOKUP($C127,'1 预算编制表单'!$C:$BJ,45,FALSE)</f>
        <v>4508.49056603773</v>
      </c>
      <c r="CA127" s="120">
        <f>BZ127-CB127</f>
        <v>4508.49056603773</v>
      </c>
      <c r="CB127" s="120">
        <f>SUM(CB128:CB132)</f>
        <v>0</v>
      </c>
      <c r="CC127" s="120">
        <f>VLOOKUP($C127,'1 预算编制表单'!$C:$BJ,48,FALSE)</f>
        <v>4508.49056603773</v>
      </c>
      <c r="CD127" s="120">
        <f>CC127-CE127</f>
        <v>4508.49056603773</v>
      </c>
      <c r="CE127" s="120">
        <f>SUM(CE128:CE132)</f>
        <v>0</v>
      </c>
      <c r="CF127" s="120">
        <f>VLOOKUP($C127,'1 预算编制表单'!$C:$BJ,51,FALSE)</f>
        <v>4508.49056603773</v>
      </c>
      <c r="CG127" s="120">
        <f>CF127-CH127</f>
        <v>4508.49056603773</v>
      </c>
      <c r="CH127" s="120">
        <f>SUM(CH128:CH132)</f>
        <v>0</v>
      </c>
      <c r="CI127" s="120">
        <f>VLOOKUP($C127,'1 预算编制表单'!$C:$BJ,54,FALSE)</f>
        <v>4508.49056603773</v>
      </c>
      <c r="CJ127" s="120">
        <f>CI127-CK127</f>
        <v>4508.49056603773</v>
      </c>
      <c r="CK127" s="120">
        <f>SUM(CK128:CK132)</f>
        <v>0</v>
      </c>
      <c r="CL127" s="120">
        <f>VLOOKUP($C127,'1 预算编制表单'!$C:$BJ,57,FALSE)</f>
        <v>4508.49056603773</v>
      </c>
      <c r="CM127" s="120">
        <f>CL127-CN127</f>
        <v>4508.49056603773</v>
      </c>
      <c r="CN127" s="120">
        <f>SUM(CN128:CN132)</f>
        <v>0</v>
      </c>
      <c r="CO127" s="120">
        <f>VLOOKUP($C127,'1 预算编制表单'!$C:$BJ,60,FALSE)</f>
        <v>4508.49056603773</v>
      </c>
      <c r="CP127" s="120">
        <f>CO127-CQ127</f>
        <v>4508.49056603773</v>
      </c>
      <c r="CQ127" s="120">
        <f>SUM(CQ128:CQ132)</f>
        <v>0</v>
      </c>
    </row>
    <row r="128" s="82" customFormat="1" ht="24" customHeight="1" outlineLevel="4" spans="1:95">
      <c r="A128" s="121"/>
      <c r="B128" s="122"/>
      <c r="C128" s="123"/>
      <c r="D128" s="121"/>
      <c r="E128" s="122"/>
      <c r="F128" s="122"/>
      <c r="G128" s="122"/>
      <c r="H128" s="124"/>
      <c r="I128" s="124"/>
      <c r="J128" s="124">
        <f t="shared" si="814"/>
        <v>52532.7037974683</v>
      </c>
      <c r="K128" s="124">
        <v>1</v>
      </c>
      <c r="L128" s="149" t="s">
        <v>2824</v>
      </c>
      <c r="M128" s="150" t="str">
        <f>IFERROR(VLOOKUP($L128,'2-2 引出数据_合同数据仓库'!$B$2:$BP$10000,3,FALSE),0)</f>
        <v>福田小学绿化合同评审及盖章申请</v>
      </c>
      <c r="N128" s="124"/>
      <c r="O128" s="150">
        <f>IFERROR(VLOOKUP((LEFT(VLOOKUP($L128,'2-2 引出数据_合同数据仓库'!$B$2:$BP$10000,64,FALSE),15)&amp;(RIGHT(VLOOKUP($L128,'2-2 引出数据_合同数据仓库'!$B$2:$BP$10000,64,FALSE),4)+1)),'2-2 引出数据_合同数据仓库'!$B$2:$BP$10000,3,FALSE),0)</f>
        <v>0</v>
      </c>
      <c r="P128" s="124"/>
      <c r="Q128" s="124" t="str">
        <f>IFERROR(VLOOKUP($L128,'2-2 引出数据_合同数据仓库'!$B$2:$BP$10000,28,FALSE),0)</f>
        <v>2024-11-01</v>
      </c>
      <c r="R128" s="124" t="str">
        <f>IFERROR(VLOOKUP($L128,'2-2 引出数据_合同数据仓库'!$B$2:$BP$10000,29,FALSE),0)</f>
        <v>2024-11-01</v>
      </c>
      <c r="S128" s="124" t="str">
        <f>IFERROR(VLOOKUP($L128,'2-2 引出数据_合同数据仓库'!$B$2:$BP$10000,4,FALSE),0)</f>
        <v>2025-11-30</v>
      </c>
      <c r="T128" s="124"/>
      <c r="U128" s="124">
        <f>IFERROR(VLOOKUP($L128,'2-2 引出数据_合同数据仓库'!$B$2:$BP$10000,15,FALSE),0)</f>
        <v>62127</v>
      </c>
      <c r="V128" s="124">
        <f t="shared" ref="V128:V131" si="1498">U128/(S128-R128+1)*365</f>
        <v>57408.4936708861</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4875.78987341772</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4403.93924050633</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4875.78987341772</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4718.50632911392</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4875.78987341772</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4718.50632911392</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4875.78987341772</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4875.78987341772</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4718.50632911392</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4875.78987341772</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4718.50632911392</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798</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793</v>
      </c>
      <c r="C139" s="115" t="s">
        <v>1096</v>
      </c>
      <c r="D139" s="48" t="s">
        <v>1097</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798</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798</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1106</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798</v>
      </c>
      <c r="C152" s="119" t="s">
        <v>1112</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793</v>
      </c>
      <c r="C158" s="115" t="s">
        <v>1119</v>
      </c>
      <c r="D158" s="48" t="s">
        <v>1120</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798</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798</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1132</v>
      </c>
      <c r="D166" s="121" t="s">
        <v>2825</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798</v>
      </c>
      <c r="C171" s="119" t="s">
        <v>1138</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793</v>
      </c>
      <c r="C177" s="112" t="s">
        <v>220</v>
      </c>
      <c r="D177" s="29" t="s">
        <v>221</v>
      </c>
      <c r="E177" s="111"/>
      <c r="F177" s="111"/>
      <c r="G177" s="111"/>
      <c r="H177" s="113">
        <f t="shared" ref="H177:I179" si="2110">X177+AA177+AD177+AG177+AJ177+AM177+AP177+AS177+AV177+AY177+BB177+BE177</f>
        <v>40376.8089393662</v>
      </c>
      <c r="I177" s="113">
        <f t="shared" si="2110"/>
        <v>-5589.72270620344</v>
      </c>
      <c r="J177" s="113">
        <f t="shared" si="1570"/>
        <v>45966.5316455696</v>
      </c>
      <c r="K177" s="113"/>
      <c r="L177" s="146"/>
      <c r="M177" s="146"/>
      <c r="N177" s="113"/>
      <c r="O177" s="146"/>
      <c r="P177" s="113"/>
      <c r="Q177" s="113"/>
      <c r="R177" s="113"/>
      <c r="S177" s="113"/>
      <c r="T177" s="113"/>
      <c r="U177" s="113"/>
      <c r="V177" s="113"/>
      <c r="W177" s="113"/>
      <c r="X177" s="113">
        <f>VLOOKUP($C177,'1 预算编制表单'!$C:$BJ,27,FALSE)</f>
        <v>22580.142883312</v>
      </c>
      <c r="Y177" s="113">
        <f>X177-Z177</f>
        <v>18408.3825226392</v>
      </c>
      <c r="Z177" s="113">
        <f>Z178+Z203+Z209+Z252+Z265+Z278+Z339+Z397+Z403+Z422</f>
        <v>4171.76036067279</v>
      </c>
      <c r="AA177" s="113">
        <f>VLOOKUP($C177,'1 预算编制表单'!$C:$BJ,30,FALSE)</f>
        <v>1617.87873236856</v>
      </c>
      <c r="AB177" s="113">
        <f>AA177-AC177</f>
        <v>-2150.162883723</v>
      </c>
      <c r="AC177" s="113">
        <f>AC178+AC203+AC209+AC252+AC265+AC278+AC339+AC397+AC403+AC422</f>
        <v>3768.04161609156</v>
      </c>
      <c r="AD177" s="113">
        <f>VLOOKUP($C177,'1 预算编制表单'!$C:$BJ,33,FALSE)</f>
        <v>1617.87873236856</v>
      </c>
      <c r="AE177" s="113">
        <f>AD177-AF177</f>
        <v>-2553.88162830423</v>
      </c>
      <c r="AF177" s="113">
        <f>AF178+AF203+AF209+AF252+AF265+AF278+AF339+AF397+AF403+AF422</f>
        <v>4171.76036067279</v>
      </c>
      <c r="AG177" s="113">
        <f>VLOOKUP($C177,'1 预算编制表单'!$C:$BJ,36,FALSE)</f>
        <v>1617.87873236856</v>
      </c>
      <c r="AH177" s="113">
        <f>AG177-AI177</f>
        <v>-2419.30871344382</v>
      </c>
      <c r="AI177" s="113">
        <f>AI178+AI203+AI209+AI252+AI265+AI278+AI339+AI397+AI403+AI422</f>
        <v>4037.18744581238</v>
      </c>
      <c r="AJ177" s="113">
        <f>VLOOKUP($C177,'1 预算编制表单'!$C:$BJ,39,FALSE)</f>
        <v>1617.87873236856</v>
      </c>
      <c r="AK177" s="113">
        <f>AJ177-AL177</f>
        <v>-2553.88162830423</v>
      </c>
      <c r="AL177" s="113">
        <f>AL178+AL203+AL209+AL252+AL265+AL278+AL339+AL397+AL403+AL422</f>
        <v>4171.76036067279</v>
      </c>
      <c r="AM177" s="113">
        <f>VLOOKUP($C177,'1 预算编制表单'!$C:$BJ,42,FALSE)</f>
        <v>1617.87873236856</v>
      </c>
      <c r="AN177" s="113">
        <f>AM177-AO177</f>
        <v>-2419.30871344382</v>
      </c>
      <c r="AO177" s="113">
        <f>AO178+AO203+AO209+AO252+AO265+AO278+AO339+AO397+AO403+AO422</f>
        <v>4037.18744581238</v>
      </c>
      <c r="AP177" s="113">
        <f>VLOOKUP($C177,'1 预算编制表单'!$C:$BJ,45,FALSE)</f>
        <v>1617.87873236856</v>
      </c>
      <c r="AQ177" s="113">
        <f>AP177-AR177</f>
        <v>-2553.88162830423</v>
      </c>
      <c r="AR177" s="113">
        <f>AR178+AR203+AR209+AR252+AR265+AR278+AR339+AR397+AR403+AR422</f>
        <v>4171.76036067279</v>
      </c>
      <c r="AS177" s="113">
        <f>VLOOKUP($C177,'1 预算编制表单'!$C:$BJ,48,FALSE)</f>
        <v>1617.87873236856</v>
      </c>
      <c r="AT177" s="113">
        <f>AS177-AU177</f>
        <v>-2553.88162830423</v>
      </c>
      <c r="AU177" s="113">
        <f>AU178+AU203+AU209+AU252+AU265+AU278+AU339+AU397+AU403+AU422</f>
        <v>4171.76036067279</v>
      </c>
      <c r="AV177" s="113">
        <f>VLOOKUP($C177,'1 预算编制表单'!$C:$BJ,51,FALSE)</f>
        <v>1617.87873236856</v>
      </c>
      <c r="AW177" s="113">
        <f>AV177-AX177</f>
        <v>-2419.30871344382</v>
      </c>
      <c r="AX177" s="113">
        <f>AX178+AX203+AX209+AX252+AX265+AX278+AX339+AX397+AX403+AX422</f>
        <v>4037.18744581238</v>
      </c>
      <c r="AY177" s="113">
        <f>VLOOKUP($C177,'1 预算编制表单'!$C:$BJ,54,FALSE)</f>
        <v>1617.87873236856</v>
      </c>
      <c r="AZ177" s="113">
        <f>AY177-BA177</f>
        <v>-2553.88162830423</v>
      </c>
      <c r="BA177" s="113">
        <f>BA178+BA203+BA209+BA252+BA265+BA278+BA339+BA397+BA403+BA422</f>
        <v>4171.76036067279</v>
      </c>
      <c r="BB177" s="113">
        <f>VLOOKUP($C177,'1 预算编制表单'!$C:$BJ,57,FALSE)</f>
        <v>1617.87873236856</v>
      </c>
      <c r="BC177" s="113">
        <f>BB177-BD177</f>
        <v>-2419.30871344382</v>
      </c>
      <c r="BD177" s="113">
        <f>BD178+BD203+BD209+BD252+BD265+BD278+BD339+BD397+BD403+BD422</f>
        <v>4037.18744581238</v>
      </c>
      <c r="BE177" s="113">
        <f>VLOOKUP($C177,'1 预算编制表单'!$C:$BJ,60,FALSE)</f>
        <v>1617.87873236856</v>
      </c>
      <c r="BF177" s="113">
        <f>BE177-BG177</f>
        <v>598.70065017678</v>
      </c>
      <c r="BG177" s="113">
        <f>BG178+BG203+BG209+BG252+BG265+BG278+BG339+BG397+BG403+BG422</f>
        <v>1019.17808219178</v>
      </c>
      <c r="BH177" s="113">
        <f>VLOOKUP($C177,'1 预算编制表单'!$C:$BJ,27,FALSE)</f>
        <v>22580.142883312</v>
      </c>
      <c r="BI177" s="113">
        <f t="shared" ref="BI177:BI179" si="2111">BH177-BJ177</f>
        <v>22580.142883312</v>
      </c>
      <c r="BJ177" s="113">
        <f>BJ178+BJ203+BJ209+BJ252+BJ265+BJ278+BJ339+BJ397+BJ403+BJ422</f>
        <v>0</v>
      </c>
      <c r="BK177" s="113">
        <f>VLOOKUP($C177,'1 预算编制表单'!$C:$BJ,30,FALSE)</f>
        <v>1617.87873236856</v>
      </c>
      <c r="BL177" s="113">
        <f t="shared" ref="BL177:BL179" si="2112">BK177-BM177</f>
        <v>1617.87873236856</v>
      </c>
      <c r="BM177" s="113">
        <f>BM178+BM203+BM209+BM252+BM265+BM278+BM339+BM397+BM403+BM422</f>
        <v>0</v>
      </c>
      <c r="BN177" s="113">
        <f>VLOOKUP($C177,'1 预算编制表单'!$C:$BJ,33,FALSE)</f>
        <v>1617.87873236856</v>
      </c>
      <c r="BO177" s="113">
        <f t="shared" ref="BO177:BO179" si="2113">BN177-BP177</f>
        <v>1617.87873236856</v>
      </c>
      <c r="BP177" s="113">
        <f>BP178+BP203+BP209+BP252+BP265+BP278+BP339+BP397+BP403+BP422</f>
        <v>0</v>
      </c>
      <c r="BQ177" s="113">
        <f>VLOOKUP($C177,'1 预算编制表单'!$C:$BJ,36,FALSE)</f>
        <v>1617.87873236856</v>
      </c>
      <c r="BR177" s="113">
        <f t="shared" ref="BR177:BR179" si="2114">BQ177-BS177</f>
        <v>1617.87873236856</v>
      </c>
      <c r="BS177" s="113">
        <f>BS178+BS203+BS209+BS252+BS265+BS278+BS339+BS397+BS403+BS422</f>
        <v>0</v>
      </c>
      <c r="BT177" s="113">
        <f>VLOOKUP($C177,'1 预算编制表单'!$C:$BJ,39,FALSE)</f>
        <v>1617.87873236856</v>
      </c>
      <c r="BU177" s="113">
        <f t="shared" ref="BU177:BU179" si="2115">BT177-BV177</f>
        <v>1617.87873236856</v>
      </c>
      <c r="BV177" s="113">
        <f>BV178+BV203+BV209+BV252+BV265+BV278+BV339+BV397+BV403+BV422</f>
        <v>0</v>
      </c>
      <c r="BW177" s="113">
        <f>VLOOKUP($C177,'1 预算编制表单'!$C:$BJ,42,FALSE)</f>
        <v>1617.87873236856</v>
      </c>
      <c r="BX177" s="113">
        <f t="shared" ref="BX177:BX179" si="2116">BW177-BY177</f>
        <v>1617.87873236856</v>
      </c>
      <c r="BY177" s="113">
        <f>BY178+BY203+BY209+BY252+BY265+BY278+BY339+BY397+BY403+BY422</f>
        <v>0</v>
      </c>
      <c r="BZ177" s="113">
        <f>VLOOKUP($C177,'1 预算编制表单'!$C:$BJ,45,FALSE)</f>
        <v>1617.87873236856</v>
      </c>
      <c r="CA177" s="113">
        <f t="shared" ref="CA177:CA179" si="2117">BZ177-CB177</f>
        <v>1617.87873236856</v>
      </c>
      <c r="CB177" s="113">
        <f>CB178+CB203+CB209+CB252+CB265+CB278+CB339+CB397+CB403+CB422</f>
        <v>0</v>
      </c>
      <c r="CC177" s="113">
        <f>VLOOKUP($C177,'1 预算编制表单'!$C:$BJ,48,FALSE)</f>
        <v>1617.87873236856</v>
      </c>
      <c r="CD177" s="113">
        <f t="shared" ref="CD177:CD179" si="2118">CC177-CE177</f>
        <v>1617.87873236856</v>
      </c>
      <c r="CE177" s="113">
        <f>CE178+CE203+CE209+CE252+CE265+CE278+CE339+CE397+CE403+CE422</f>
        <v>0</v>
      </c>
      <c r="CF177" s="113">
        <f>VLOOKUP($C177,'1 预算编制表单'!$C:$BJ,51,FALSE)</f>
        <v>1617.87873236856</v>
      </c>
      <c r="CG177" s="113">
        <f t="shared" ref="CG177:CG179" si="2119">CF177-CH177</f>
        <v>1617.87873236856</v>
      </c>
      <c r="CH177" s="113">
        <f>CH178+CH203+CH209+CH252+CH265+CH278+CH339+CH397+CH403+CH422</f>
        <v>0</v>
      </c>
      <c r="CI177" s="113">
        <f>VLOOKUP($C177,'1 预算编制表单'!$C:$BJ,54,FALSE)</f>
        <v>1617.87873236856</v>
      </c>
      <c r="CJ177" s="113">
        <f t="shared" ref="CJ177:CJ179" si="2120">CI177-CK177</f>
        <v>1617.87873236856</v>
      </c>
      <c r="CK177" s="113">
        <f>CK178+CK203+CK209+CK252+CK265+CK278+CK339+CK397+CK403+CK422</f>
        <v>0</v>
      </c>
      <c r="CL177" s="113">
        <f>VLOOKUP($C177,'1 预算编制表单'!$C:$BJ,57,FALSE)</f>
        <v>1617.87873236856</v>
      </c>
      <c r="CM177" s="113">
        <f t="shared" ref="CM177:CM179" si="2121">CL177-CN177</f>
        <v>1617.87873236856</v>
      </c>
      <c r="CN177" s="113">
        <f>CN178+CN203+CN209+CN252+CN265+CN278+CN339+CN397+CN403+CN422</f>
        <v>0</v>
      </c>
      <c r="CO177" s="113">
        <f>VLOOKUP($C177,'1 预算编制表单'!$C:$BJ,60,FALSE)</f>
        <v>1617.87873236856</v>
      </c>
      <c r="CP177" s="113">
        <f t="shared" ref="CP177:CP179" si="2122">CO177-CQ177</f>
        <v>1617.87873236856</v>
      </c>
      <c r="CQ177" s="113">
        <f>CQ178+CQ203+CQ209+CQ252+CQ265+CQ278+CQ339+CQ397+CQ403+CQ422</f>
        <v>0</v>
      </c>
    </row>
    <row r="178" ht="24" customHeight="1" outlineLevel="2" spans="1:95">
      <c r="A178" s="48"/>
      <c r="B178" s="114" t="s">
        <v>793</v>
      </c>
      <c r="C178" s="115" t="s">
        <v>32</v>
      </c>
      <c r="D178" s="48" t="s">
        <v>33</v>
      </c>
      <c r="E178" s="114" t="s">
        <v>1145</v>
      </c>
      <c r="F178" s="114"/>
      <c r="G178" s="114"/>
      <c r="H178" s="116">
        <f t="shared" si="2110"/>
        <v>5433.96226415095</v>
      </c>
      <c r="I178" s="116">
        <f t="shared" si="2110"/>
        <v>157.607833771205</v>
      </c>
      <c r="J178" s="116">
        <f t="shared" si="1570"/>
        <v>5276.35443037975</v>
      </c>
      <c r="K178" s="116"/>
      <c r="L178" s="147"/>
      <c r="M178" s="147"/>
      <c r="N178" s="116"/>
      <c r="O178" s="147"/>
      <c r="P178" s="116"/>
      <c r="Q178" s="116"/>
      <c r="R178" s="116"/>
      <c r="S178" s="116"/>
      <c r="T178" s="116"/>
      <c r="U178" s="116"/>
      <c r="V178" s="116"/>
      <c r="W178" s="116"/>
      <c r="X178" s="116">
        <f>VLOOKUP($C178,'1 预算编制表单'!$C:$BJ,27,FALSE)</f>
        <v>452.830188679246</v>
      </c>
      <c r="Y178" s="116">
        <f>X178-Z178</f>
        <v>-36.891330308096</v>
      </c>
      <c r="Z178" s="116">
        <f>Z179+Z185+Z191+Z197</f>
        <v>489.721518987342</v>
      </c>
      <c r="AA178" s="116">
        <f>VLOOKUP($C178,'1 预算编制表单'!$C:$BJ,30,FALSE)</f>
        <v>452.830188679246</v>
      </c>
      <c r="AB178" s="116">
        <f>AA178-AC178</f>
        <v>10.501074755195</v>
      </c>
      <c r="AC178" s="116">
        <f>AC179+AC185+AC191+AC197</f>
        <v>442.329113924051</v>
      </c>
      <c r="AD178" s="116">
        <f>VLOOKUP($C178,'1 预算编制表单'!$C:$BJ,33,FALSE)</f>
        <v>452.830188679246</v>
      </c>
      <c r="AE178" s="116">
        <f>AD178-AF178</f>
        <v>-36.891330308096</v>
      </c>
      <c r="AF178" s="116">
        <f>AF179+AF185+AF191+AF197</f>
        <v>489.721518987342</v>
      </c>
      <c r="AG178" s="116">
        <f>VLOOKUP($C178,'1 预算编制表单'!$C:$BJ,36,FALSE)</f>
        <v>452.830188679246</v>
      </c>
      <c r="AH178" s="116">
        <f>AG178-AI178</f>
        <v>-21.093861953665</v>
      </c>
      <c r="AI178" s="116">
        <f>AI179+AI185+AI191+AI197</f>
        <v>473.924050632911</v>
      </c>
      <c r="AJ178" s="116">
        <f>VLOOKUP($C178,'1 预算编制表单'!$C:$BJ,39,FALSE)</f>
        <v>452.830188679246</v>
      </c>
      <c r="AK178" s="116">
        <f>AJ178-AL178</f>
        <v>-36.891330308096</v>
      </c>
      <c r="AL178" s="116">
        <f>AL179+AL185+AL191+AL197</f>
        <v>489.721518987342</v>
      </c>
      <c r="AM178" s="116">
        <f>VLOOKUP($C178,'1 预算编制表单'!$C:$BJ,42,FALSE)</f>
        <v>452.830188679246</v>
      </c>
      <c r="AN178" s="116">
        <f>AM178-AO178</f>
        <v>-21.093861953665</v>
      </c>
      <c r="AO178" s="116">
        <f>AO179+AO185+AO191+AO197</f>
        <v>473.924050632911</v>
      </c>
      <c r="AP178" s="116">
        <f>VLOOKUP($C178,'1 预算编制表单'!$C:$BJ,45,FALSE)</f>
        <v>452.830188679246</v>
      </c>
      <c r="AQ178" s="116">
        <f>AP178-AR178</f>
        <v>-36.891330308096</v>
      </c>
      <c r="AR178" s="116">
        <f>AR179+AR185+AR191+AR197</f>
        <v>489.721518987342</v>
      </c>
      <c r="AS178" s="116">
        <f>VLOOKUP($C178,'1 预算编制表单'!$C:$BJ,48,FALSE)</f>
        <v>452.830188679246</v>
      </c>
      <c r="AT178" s="116">
        <f>AS178-AU178</f>
        <v>-36.891330308096</v>
      </c>
      <c r="AU178" s="116">
        <f>AU179+AU185+AU191+AU197</f>
        <v>489.721518987342</v>
      </c>
      <c r="AV178" s="116">
        <f>VLOOKUP($C178,'1 预算编制表单'!$C:$BJ,51,FALSE)</f>
        <v>452.830188679246</v>
      </c>
      <c r="AW178" s="116">
        <f>AV178-AX178</f>
        <v>-21.093861953665</v>
      </c>
      <c r="AX178" s="116">
        <f>AX179+AX185+AX191+AX197</f>
        <v>473.924050632911</v>
      </c>
      <c r="AY178" s="116">
        <f>VLOOKUP($C178,'1 预算编制表单'!$C:$BJ,54,FALSE)</f>
        <v>452.830188679246</v>
      </c>
      <c r="AZ178" s="116">
        <f>AY178-BA178</f>
        <v>-36.891330308096</v>
      </c>
      <c r="BA178" s="116">
        <f>BA179+BA185+BA191+BA197</f>
        <v>489.721518987342</v>
      </c>
      <c r="BB178" s="116">
        <f>VLOOKUP($C178,'1 预算编制表单'!$C:$BJ,57,FALSE)</f>
        <v>452.830188679246</v>
      </c>
      <c r="BC178" s="116">
        <f>BB178-BD178</f>
        <v>-21.093861953665</v>
      </c>
      <c r="BD178" s="116">
        <f>BD179+BD185+BD191+BD197</f>
        <v>473.924050632911</v>
      </c>
      <c r="BE178" s="116">
        <f>VLOOKUP($C178,'1 预算编制表单'!$C:$BJ,60,FALSE)</f>
        <v>452.830188679246</v>
      </c>
      <c r="BF178" s="116">
        <f>BE178-BG178</f>
        <v>452.830188679246</v>
      </c>
      <c r="BG178" s="116">
        <f>BG179+BG185+BG191+BG197</f>
        <v>0</v>
      </c>
      <c r="BH178" s="116">
        <f>VLOOKUP($C178,'1 预算编制表单'!$C:$BJ,27,FALSE)</f>
        <v>452.830188679246</v>
      </c>
      <c r="BI178" s="116">
        <f t="shared" si="2111"/>
        <v>452.830188679246</v>
      </c>
      <c r="BJ178" s="116">
        <f>BJ179+BJ185+BJ191+BJ197</f>
        <v>0</v>
      </c>
      <c r="BK178" s="116">
        <f>VLOOKUP($C178,'1 预算编制表单'!$C:$BJ,30,FALSE)</f>
        <v>452.830188679246</v>
      </c>
      <c r="BL178" s="116">
        <f t="shared" si="2112"/>
        <v>452.830188679246</v>
      </c>
      <c r="BM178" s="116">
        <f>BM179+BM185+BM191+BM197</f>
        <v>0</v>
      </c>
      <c r="BN178" s="116">
        <f>VLOOKUP($C178,'1 预算编制表单'!$C:$BJ,33,FALSE)</f>
        <v>452.830188679246</v>
      </c>
      <c r="BO178" s="116">
        <f t="shared" si="2113"/>
        <v>452.830188679246</v>
      </c>
      <c r="BP178" s="116">
        <f>BP179+BP185+BP191+BP197</f>
        <v>0</v>
      </c>
      <c r="BQ178" s="116">
        <f>VLOOKUP($C178,'1 预算编制表单'!$C:$BJ,36,FALSE)</f>
        <v>452.830188679246</v>
      </c>
      <c r="BR178" s="116">
        <f t="shared" si="2114"/>
        <v>452.830188679246</v>
      </c>
      <c r="BS178" s="116">
        <f>BS179+BS185+BS191+BS197</f>
        <v>0</v>
      </c>
      <c r="BT178" s="116">
        <f>VLOOKUP($C178,'1 预算编制表单'!$C:$BJ,39,FALSE)</f>
        <v>452.830188679246</v>
      </c>
      <c r="BU178" s="116">
        <f t="shared" si="2115"/>
        <v>452.830188679246</v>
      </c>
      <c r="BV178" s="116">
        <f>BV179+BV185+BV191+BV197</f>
        <v>0</v>
      </c>
      <c r="BW178" s="116">
        <f>VLOOKUP($C178,'1 预算编制表单'!$C:$BJ,42,FALSE)</f>
        <v>452.830188679246</v>
      </c>
      <c r="BX178" s="116">
        <f t="shared" si="2116"/>
        <v>452.830188679246</v>
      </c>
      <c r="BY178" s="116">
        <f>BY179+BY185+BY191+BY197</f>
        <v>0</v>
      </c>
      <c r="BZ178" s="116">
        <f>VLOOKUP($C178,'1 预算编制表单'!$C:$BJ,45,FALSE)</f>
        <v>452.830188679246</v>
      </c>
      <c r="CA178" s="116">
        <f t="shared" si="2117"/>
        <v>452.830188679246</v>
      </c>
      <c r="CB178" s="116">
        <f>CB179+CB185+CB191+CB197</f>
        <v>0</v>
      </c>
      <c r="CC178" s="116">
        <f>VLOOKUP($C178,'1 预算编制表单'!$C:$BJ,48,FALSE)</f>
        <v>452.830188679246</v>
      </c>
      <c r="CD178" s="116">
        <f t="shared" si="2118"/>
        <v>452.830188679246</v>
      </c>
      <c r="CE178" s="116">
        <f>CE179+CE185+CE191+CE197</f>
        <v>0</v>
      </c>
      <c r="CF178" s="116">
        <f>VLOOKUP($C178,'1 预算编制表单'!$C:$BJ,51,FALSE)</f>
        <v>452.830188679246</v>
      </c>
      <c r="CG178" s="116">
        <f t="shared" si="2119"/>
        <v>452.830188679246</v>
      </c>
      <c r="CH178" s="116">
        <f>CH179+CH185+CH191+CH197</f>
        <v>0</v>
      </c>
      <c r="CI178" s="116">
        <f>VLOOKUP($C178,'1 预算编制表单'!$C:$BJ,54,FALSE)</f>
        <v>452.830188679246</v>
      </c>
      <c r="CJ178" s="116">
        <f t="shared" si="2120"/>
        <v>452.830188679246</v>
      </c>
      <c r="CK178" s="116">
        <f>CK179+CK185+CK191+CK197</f>
        <v>0</v>
      </c>
      <c r="CL178" s="116">
        <f>VLOOKUP($C178,'1 预算编制表单'!$C:$BJ,57,FALSE)</f>
        <v>452.830188679246</v>
      </c>
      <c r="CM178" s="116">
        <f t="shared" si="2121"/>
        <v>452.830188679246</v>
      </c>
      <c r="CN178" s="116">
        <f>CN179+CN185+CN191+CN197</f>
        <v>0</v>
      </c>
      <c r="CO178" s="116">
        <f>VLOOKUP($C178,'1 预算编制表单'!$C:$BJ,60,FALSE)</f>
        <v>452.830188679246</v>
      </c>
      <c r="CP178" s="116">
        <f t="shared" si="2122"/>
        <v>452.830188679246</v>
      </c>
      <c r="CQ178" s="116">
        <f>CQ179+CQ185+CQ191+CQ197</f>
        <v>0</v>
      </c>
    </row>
    <row r="179" ht="24" customHeight="1" outlineLevel="3" spans="1:95">
      <c r="A179" s="117"/>
      <c r="B179" s="118" t="s">
        <v>798</v>
      </c>
      <c r="C179" s="119" t="s">
        <v>1146</v>
      </c>
      <c r="D179" s="117" t="s">
        <v>2826</v>
      </c>
      <c r="E179" s="118"/>
      <c r="F179" s="118"/>
      <c r="G179" s="118"/>
      <c r="H179" s="120">
        <f t="shared" si="2110"/>
        <v>5433.96226415095</v>
      </c>
      <c r="I179" s="120">
        <f t="shared" si="2110"/>
        <v>5433.96226415095</v>
      </c>
      <c r="J179" s="120">
        <f t="shared" si="1570"/>
        <v>0</v>
      </c>
      <c r="K179" s="120"/>
      <c r="L179" s="148"/>
      <c r="M179" s="148"/>
      <c r="N179" s="120"/>
      <c r="O179" s="148"/>
      <c r="P179" s="120"/>
      <c r="Q179" s="120"/>
      <c r="R179" s="120"/>
      <c r="S179" s="120"/>
      <c r="T179" s="120"/>
      <c r="U179" s="120"/>
      <c r="V179" s="120"/>
      <c r="W179" s="120"/>
      <c r="X179" s="120">
        <f>VLOOKUP($C179,'1 预算编制表单'!$C:$BJ,27,FALSE)</f>
        <v>452.830188679246</v>
      </c>
      <c r="Y179" s="120">
        <f>X179-Z179</f>
        <v>452.830188679246</v>
      </c>
      <c r="Z179" s="120">
        <f>SUM(Z180:Z184)</f>
        <v>0</v>
      </c>
      <c r="AA179" s="120">
        <f>VLOOKUP($C179,'1 预算编制表单'!$C:$BJ,30,FALSE)</f>
        <v>452.830188679246</v>
      </c>
      <c r="AB179" s="120">
        <f>AA179-AC179</f>
        <v>452.830188679246</v>
      </c>
      <c r="AC179" s="120">
        <f>SUM(AC180:AC184)</f>
        <v>0</v>
      </c>
      <c r="AD179" s="120">
        <f>VLOOKUP($C179,'1 预算编制表单'!$C:$BJ,33,FALSE)</f>
        <v>452.830188679246</v>
      </c>
      <c r="AE179" s="120">
        <f>AD179-AF179</f>
        <v>452.830188679246</v>
      </c>
      <c r="AF179" s="120">
        <f>SUM(AF180:AF184)</f>
        <v>0</v>
      </c>
      <c r="AG179" s="120">
        <f>VLOOKUP($C179,'1 预算编制表单'!$C:$BJ,36,FALSE)</f>
        <v>452.830188679246</v>
      </c>
      <c r="AH179" s="120">
        <f>AG179-AI179</f>
        <v>452.830188679246</v>
      </c>
      <c r="AI179" s="120">
        <f>SUM(AI180:AI184)</f>
        <v>0</v>
      </c>
      <c r="AJ179" s="120">
        <f>VLOOKUP($C179,'1 预算编制表单'!$C:$BJ,39,FALSE)</f>
        <v>452.830188679246</v>
      </c>
      <c r="AK179" s="120">
        <f>AJ179-AL179</f>
        <v>452.830188679246</v>
      </c>
      <c r="AL179" s="120">
        <f>SUM(AL180:AL184)</f>
        <v>0</v>
      </c>
      <c r="AM179" s="120">
        <f>VLOOKUP($C179,'1 预算编制表单'!$C:$BJ,42,FALSE)</f>
        <v>452.830188679246</v>
      </c>
      <c r="AN179" s="120">
        <f>AM179-AO179</f>
        <v>452.830188679246</v>
      </c>
      <c r="AO179" s="120">
        <f>SUM(AO180:AO184)</f>
        <v>0</v>
      </c>
      <c r="AP179" s="120">
        <f>VLOOKUP($C179,'1 预算编制表单'!$C:$BJ,45,FALSE)</f>
        <v>452.830188679246</v>
      </c>
      <c r="AQ179" s="120">
        <f>AP179-AR179</f>
        <v>452.830188679246</v>
      </c>
      <c r="AR179" s="120">
        <f>SUM(AR180:AR184)</f>
        <v>0</v>
      </c>
      <c r="AS179" s="120">
        <f>VLOOKUP($C179,'1 预算编制表单'!$C:$BJ,48,FALSE)</f>
        <v>452.830188679246</v>
      </c>
      <c r="AT179" s="120">
        <f>AS179-AU179</f>
        <v>452.830188679246</v>
      </c>
      <c r="AU179" s="120">
        <f>SUM(AU180:AU184)</f>
        <v>0</v>
      </c>
      <c r="AV179" s="120">
        <f>VLOOKUP($C179,'1 预算编制表单'!$C:$BJ,51,FALSE)</f>
        <v>452.830188679246</v>
      </c>
      <c r="AW179" s="120">
        <f>AV179-AX179</f>
        <v>452.830188679246</v>
      </c>
      <c r="AX179" s="120">
        <f>SUM(AX180:AX184)</f>
        <v>0</v>
      </c>
      <c r="AY179" s="120">
        <f>VLOOKUP($C179,'1 预算编制表单'!$C:$BJ,54,FALSE)</f>
        <v>452.830188679246</v>
      </c>
      <c r="AZ179" s="120">
        <f>AY179-BA179</f>
        <v>452.830188679246</v>
      </c>
      <c r="BA179" s="120">
        <f>SUM(BA180:BA184)</f>
        <v>0</v>
      </c>
      <c r="BB179" s="120">
        <f>VLOOKUP($C179,'1 预算编制表单'!$C:$BJ,57,FALSE)</f>
        <v>452.830188679246</v>
      </c>
      <c r="BC179" s="120">
        <f>BB179-BD179</f>
        <v>452.830188679246</v>
      </c>
      <c r="BD179" s="120">
        <f>SUM(BD180:BD184)</f>
        <v>0</v>
      </c>
      <c r="BE179" s="120">
        <f>VLOOKUP($C179,'1 预算编制表单'!$C:$BJ,60,FALSE)</f>
        <v>452.830188679246</v>
      </c>
      <c r="BF179" s="120">
        <f>BE179-BG179</f>
        <v>452.830188679246</v>
      </c>
      <c r="BG179" s="120">
        <f>SUM(BG180:BG184)</f>
        <v>0</v>
      </c>
      <c r="BH179" s="120">
        <f>VLOOKUP($C179,'1 预算编制表单'!$C:$BJ,27,FALSE)</f>
        <v>452.830188679246</v>
      </c>
      <c r="BI179" s="120">
        <f t="shared" si="2111"/>
        <v>452.830188679246</v>
      </c>
      <c r="BJ179" s="120">
        <f>SUM(BJ180:BJ184)</f>
        <v>0</v>
      </c>
      <c r="BK179" s="120">
        <f>VLOOKUP($C179,'1 预算编制表单'!$C:$BJ,30,FALSE)</f>
        <v>452.830188679246</v>
      </c>
      <c r="BL179" s="120">
        <f t="shared" si="2112"/>
        <v>452.830188679246</v>
      </c>
      <c r="BM179" s="120">
        <f>SUM(BM180:BM184)</f>
        <v>0</v>
      </c>
      <c r="BN179" s="120">
        <f>VLOOKUP($C179,'1 预算编制表单'!$C:$BJ,33,FALSE)</f>
        <v>452.830188679246</v>
      </c>
      <c r="BO179" s="120">
        <f t="shared" si="2113"/>
        <v>452.830188679246</v>
      </c>
      <c r="BP179" s="120">
        <f>SUM(BP180:BP184)</f>
        <v>0</v>
      </c>
      <c r="BQ179" s="120">
        <f>VLOOKUP($C179,'1 预算编制表单'!$C:$BJ,36,FALSE)</f>
        <v>452.830188679246</v>
      </c>
      <c r="BR179" s="120">
        <f t="shared" si="2114"/>
        <v>452.830188679246</v>
      </c>
      <c r="BS179" s="120">
        <f>SUM(BS180:BS184)</f>
        <v>0</v>
      </c>
      <c r="BT179" s="120">
        <f>VLOOKUP($C179,'1 预算编制表单'!$C:$BJ,39,FALSE)</f>
        <v>452.830188679246</v>
      </c>
      <c r="BU179" s="120">
        <f t="shared" si="2115"/>
        <v>452.830188679246</v>
      </c>
      <c r="BV179" s="120">
        <f>SUM(BV180:BV184)</f>
        <v>0</v>
      </c>
      <c r="BW179" s="120">
        <f>VLOOKUP($C179,'1 预算编制表单'!$C:$BJ,42,FALSE)</f>
        <v>452.830188679246</v>
      </c>
      <c r="BX179" s="120">
        <f t="shared" si="2116"/>
        <v>452.830188679246</v>
      </c>
      <c r="BY179" s="120">
        <f>SUM(BY180:BY184)</f>
        <v>0</v>
      </c>
      <c r="BZ179" s="120">
        <f>VLOOKUP($C179,'1 预算编制表单'!$C:$BJ,45,FALSE)</f>
        <v>452.830188679246</v>
      </c>
      <c r="CA179" s="120">
        <f t="shared" si="2117"/>
        <v>452.830188679246</v>
      </c>
      <c r="CB179" s="120">
        <f>SUM(CB180:CB184)</f>
        <v>0</v>
      </c>
      <c r="CC179" s="120">
        <f>VLOOKUP($C179,'1 预算编制表单'!$C:$BJ,48,FALSE)</f>
        <v>452.830188679246</v>
      </c>
      <c r="CD179" s="120">
        <f t="shared" si="2118"/>
        <v>452.830188679246</v>
      </c>
      <c r="CE179" s="120">
        <f>SUM(CE180:CE184)</f>
        <v>0</v>
      </c>
      <c r="CF179" s="120">
        <f>VLOOKUP($C179,'1 预算编制表单'!$C:$BJ,51,FALSE)</f>
        <v>452.830188679246</v>
      </c>
      <c r="CG179" s="120">
        <f t="shared" si="2119"/>
        <v>452.830188679246</v>
      </c>
      <c r="CH179" s="120">
        <f>SUM(CH180:CH184)</f>
        <v>0</v>
      </c>
      <c r="CI179" s="120">
        <f>VLOOKUP($C179,'1 预算编制表单'!$C:$BJ,54,FALSE)</f>
        <v>452.830188679246</v>
      </c>
      <c r="CJ179" s="120">
        <f t="shared" si="2120"/>
        <v>452.830188679246</v>
      </c>
      <c r="CK179" s="120">
        <f>SUM(CK180:CK184)</f>
        <v>0</v>
      </c>
      <c r="CL179" s="120">
        <f>VLOOKUP($C179,'1 预算编制表单'!$C:$BJ,57,FALSE)</f>
        <v>452.830188679246</v>
      </c>
      <c r="CM179" s="120">
        <f t="shared" si="2121"/>
        <v>452.830188679246</v>
      </c>
      <c r="CN179" s="120">
        <f>SUM(CN180:CN184)</f>
        <v>0</v>
      </c>
      <c r="CO179" s="120">
        <f>VLOOKUP($C179,'1 预算编制表单'!$C:$BJ,60,FALSE)</f>
        <v>452.830188679246</v>
      </c>
      <c r="CP179" s="120">
        <f t="shared" si="2122"/>
        <v>452.830188679246</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798</v>
      </c>
      <c r="C185" s="119" t="s">
        <v>1151</v>
      </c>
      <c r="D185" s="117" t="s">
        <v>2827</v>
      </c>
      <c r="E185" s="118"/>
      <c r="F185" s="118"/>
      <c r="G185" s="118"/>
      <c r="H185" s="120">
        <f>X185+AA185+AD185+AG185+AJ185+AM185+AP185+AS185+AV185+AY185+BB185+BE185</f>
        <v>0</v>
      </c>
      <c r="I185" s="120">
        <f>Y185+AB185+AE185+AH185+AK185+AN185+AQ185+AT185+AW185+AZ185+BC185+BF185</f>
        <v>-5276.35443037975</v>
      </c>
      <c r="J185" s="120">
        <f t="shared" si="1570"/>
        <v>5276.35443037975</v>
      </c>
      <c r="K185" s="120"/>
      <c r="L185" s="148"/>
      <c r="M185" s="148"/>
      <c r="N185" s="120"/>
      <c r="O185" s="120"/>
      <c r="P185" s="120"/>
      <c r="Q185" s="120"/>
      <c r="R185" s="120"/>
      <c r="S185" s="120"/>
      <c r="T185" s="120"/>
      <c r="U185" s="120"/>
      <c r="V185" s="120"/>
      <c r="W185" s="120"/>
      <c r="X185" s="120">
        <f>VLOOKUP($C185,'1 预算编制表单'!$C:$BJ,27,FALSE)</f>
        <v>0</v>
      </c>
      <c r="Y185" s="120">
        <f>X185-Z185</f>
        <v>-489.721518987342</v>
      </c>
      <c r="Z185" s="120">
        <f>SUM(Z186:Z190)</f>
        <v>489.721518987342</v>
      </c>
      <c r="AA185" s="120">
        <f>VLOOKUP($C185,'1 预算编制表单'!$C:$BJ,30,FALSE)</f>
        <v>0</v>
      </c>
      <c r="AB185" s="120">
        <f>AA185-AC185</f>
        <v>-442.329113924051</v>
      </c>
      <c r="AC185" s="120">
        <f>SUM(AC186:AC190)</f>
        <v>442.329113924051</v>
      </c>
      <c r="AD185" s="120">
        <f>VLOOKUP($C185,'1 预算编制表单'!$C:$BJ,33,FALSE)</f>
        <v>0</v>
      </c>
      <c r="AE185" s="120">
        <f>AD185-AF185</f>
        <v>-489.721518987342</v>
      </c>
      <c r="AF185" s="120">
        <f>SUM(AF186:AF190)</f>
        <v>489.721518987342</v>
      </c>
      <c r="AG185" s="120">
        <f>VLOOKUP($C185,'1 预算编制表单'!$C:$BJ,36,FALSE)</f>
        <v>0</v>
      </c>
      <c r="AH185" s="120">
        <f>AG185-AI185</f>
        <v>-473.924050632911</v>
      </c>
      <c r="AI185" s="120">
        <f>SUM(AI186:AI190)</f>
        <v>473.924050632911</v>
      </c>
      <c r="AJ185" s="120">
        <f>VLOOKUP($C185,'1 预算编制表单'!$C:$BJ,39,FALSE)</f>
        <v>0</v>
      </c>
      <c r="AK185" s="120">
        <f>AJ185-AL185</f>
        <v>-489.721518987342</v>
      </c>
      <c r="AL185" s="120">
        <f>SUM(AL186:AL190)</f>
        <v>489.721518987342</v>
      </c>
      <c r="AM185" s="120">
        <f>VLOOKUP($C185,'1 预算编制表单'!$C:$BJ,42,FALSE)</f>
        <v>0</v>
      </c>
      <c r="AN185" s="120">
        <f>AM185-AO185</f>
        <v>-473.924050632911</v>
      </c>
      <c r="AO185" s="120">
        <f>SUM(AO186:AO190)</f>
        <v>473.924050632911</v>
      </c>
      <c r="AP185" s="120">
        <f>VLOOKUP($C185,'1 预算编制表单'!$C:$BJ,45,FALSE)</f>
        <v>0</v>
      </c>
      <c r="AQ185" s="120">
        <f>AP185-AR185</f>
        <v>-489.721518987342</v>
      </c>
      <c r="AR185" s="120">
        <f>SUM(AR186:AR190)</f>
        <v>489.721518987342</v>
      </c>
      <c r="AS185" s="120">
        <f>VLOOKUP($C185,'1 预算编制表单'!$C:$BJ,48,FALSE)</f>
        <v>0</v>
      </c>
      <c r="AT185" s="120">
        <f>AS185-AU185</f>
        <v>-489.721518987342</v>
      </c>
      <c r="AU185" s="120">
        <f>SUM(AU186:AU190)</f>
        <v>489.721518987342</v>
      </c>
      <c r="AV185" s="120">
        <f>VLOOKUP($C185,'1 预算编制表单'!$C:$BJ,51,FALSE)</f>
        <v>0</v>
      </c>
      <c r="AW185" s="120">
        <f>AV185-AX185</f>
        <v>-473.924050632911</v>
      </c>
      <c r="AX185" s="120">
        <f>SUM(AX186:AX190)</f>
        <v>473.924050632911</v>
      </c>
      <c r="AY185" s="120">
        <f>VLOOKUP($C185,'1 预算编制表单'!$C:$BJ,54,FALSE)</f>
        <v>0</v>
      </c>
      <c r="AZ185" s="120">
        <f>AY185-BA185</f>
        <v>-489.721518987342</v>
      </c>
      <c r="BA185" s="120">
        <f>SUM(BA186:BA190)</f>
        <v>489.721518987342</v>
      </c>
      <c r="BB185" s="120">
        <f>VLOOKUP($C185,'1 预算编制表单'!$C:$BJ,57,FALSE)</f>
        <v>0</v>
      </c>
      <c r="BC185" s="120">
        <f>BB185-BD185</f>
        <v>-473.924050632911</v>
      </c>
      <c r="BD185" s="120">
        <f>SUM(BD186:BD190)</f>
        <v>473.924050632911</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5276.35443037975</v>
      </c>
      <c r="K186" s="124">
        <v>1</v>
      </c>
      <c r="L186" s="149" t="s">
        <v>2828</v>
      </c>
      <c r="M186" s="150" t="str">
        <f>IFERROR(VLOOKUP($L186,'2-2 引出数据_合同数据仓库'!$B$2:$BP$10000,3,FALSE),0)</f>
        <v>福田小学电梯合同评审及盖章申请</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2024-11-01</v>
      </c>
      <c r="R186" s="124" t="str">
        <f>IFERROR(VLOOKUP($L186,'2-2 引出数据_合同数据仓库'!$B$2:$BP$10000,29,FALSE),0)</f>
        <v>2024-11-01</v>
      </c>
      <c r="S186" s="124" t="str">
        <f>IFERROR(VLOOKUP($L186,'2-2 引出数据_合同数据仓库'!$B$2:$BP$10000,4,FALSE),0)</f>
        <v>2025-11-30</v>
      </c>
      <c r="T186" s="124"/>
      <c r="U186" s="124">
        <f>IFERROR(VLOOKUP($L186,'2-2 引出数据_合同数据仓库'!$B$2:$BP$10000,15,FALSE),0)</f>
        <v>6240</v>
      </c>
      <c r="V186" s="124">
        <f t="shared" ref="V186:V189" si="2195">U186/(S186-R186+1)*365</f>
        <v>5766.07594936709</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489.721518987342</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442.329113924051</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489.721518987342</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473.924050632911</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489.721518987342</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473.924050632911</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489.721518987342</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489.721518987342</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473.924050632911</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489.721518987342</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473.924050632911</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798</v>
      </c>
      <c r="C191" s="119" t="s">
        <v>1153</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798</v>
      </c>
      <c r="C197" s="119" t="s">
        <v>1155</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798</v>
      </c>
      <c r="C203" s="115" t="s">
        <v>46</v>
      </c>
      <c r="D203" s="48" t="s">
        <v>47</v>
      </c>
      <c r="E203" s="114" t="s">
        <v>1175</v>
      </c>
      <c r="F203" s="114"/>
      <c r="G203" s="114" t="s">
        <v>802</v>
      </c>
      <c r="H203" s="116">
        <f>X203+AA203+AD203+AG203+AJ203+AM203+AP203+AS203+AV203+AY203+BB203+BE203</f>
        <v>0</v>
      </c>
      <c r="I203" s="116">
        <f>Y203+AB203+AE203+AH203+AK203+AN203+AQ203+AT203+AW203+AZ203+BC203+BF203</f>
        <v>-12000</v>
      </c>
      <c r="J203" s="116">
        <f t="shared" si="2339"/>
        <v>12000</v>
      </c>
      <c r="K203" s="116"/>
      <c r="L203" s="147"/>
      <c r="M203" s="147"/>
      <c r="N203" s="116"/>
      <c r="O203" s="116"/>
      <c r="P203" s="116"/>
      <c r="Q203" s="116"/>
      <c r="R203" s="116"/>
      <c r="S203" s="116"/>
      <c r="T203" s="116"/>
      <c r="U203" s="116"/>
      <c r="V203" s="116"/>
      <c r="W203" s="116"/>
      <c r="X203" s="116">
        <f>VLOOKUP($C203,'1 预算编制表单'!$C:$BJ,27,FALSE)</f>
        <v>0</v>
      </c>
      <c r="Y203" s="116">
        <f>X203-Z203</f>
        <v>-1019.17808219178</v>
      </c>
      <c r="Z203" s="116">
        <f>SUM(Z204:Z208)</f>
        <v>1019.17808219178</v>
      </c>
      <c r="AA203" s="116">
        <f>VLOOKUP($C203,'1 预算编制表单'!$C:$BJ,30,FALSE)</f>
        <v>0</v>
      </c>
      <c r="AB203" s="116">
        <f>AA203-AC203</f>
        <v>-920.54794520548</v>
      </c>
      <c r="AC203" s="116">
        <f>SUM(AC204:AC208)</f>
        <v>920.54794520548</v>
      </c>
      <c r="AD203" s="116">
        <f>VLOOKUP($C203,'1 预算编制表单'!$C:$BJ,33,FALSE)</f>
        <v>0</v>
      </c>
      <c r="AE203" s="116">
        <f>AD203-AF203</f>
        <v>-1019.17808219178</v>
      </c>
      <c r="AF203" s="116">
        <f>SUM(AF204:AF208)</f>
        <v>1019.17808219178</v>
      </c>
      <c r="AG203" s="116">
        <f>VLOOKUP($C203,'1 预算编制表单'!$C:$BJ,36,FALSE)</f>
        <v>0</v>
      </c>
      <c r="AH203" s="116">
        <f>AG203-AI203</f>
        <v>-986.301369863014</v>
      </c>
      <c r="AI203" s="116">
        <f>SUM(AI204:AI208)</f>
        <v>986.301369863014</v>
      </c>
      <c r="AJ203" s="116">
        <f>VLOOKUP($C203,'1 预算编制表单'!$C:$BJ,39,FALSE)</f>
        <v>0</v>
      </c>
      <c r="AK203" s="116">
        <f>AJ203-AL203</f>
        <v>-1019.17808219178</v>
      </c>
      <c r="AL203" s="116">
        <f>SUM(AL204:AL208)</f>
        <v>1019.17808219178</v>
      </c>
      <c r="AM203" s="116">
        <f>VLOOKUP($C203,'1 预算编制表单'!$C:$BJ,42,FALSE)</f>
        <v>0</v>
      </c>
      <c r="AN203" s="116">
        <f>AM203-AO203</f>
        <v>-986.301369863014</v>
      </c>
      <c r="AO203" s="116">
        <f>SUM(AO204:AO208)</f>
        <v>986.301369863014</v>
      </c>
      <c r="AP203" s="116">
        <f>VLOOKUP($C203,'1 预算编制表单'!$C:$BJ,45,FALSE)</f>
        <v>0</v>
      </c>
      <c r="AQ203" s="116">
        <f>AP203-AR203</f>
        <v>-1019.17808219178</v>
      </c>
      <c r="AR203" s="116">
        <f>SUM(AR204:AR208)</f>
        <v>1019.17808219178</v>
      </c>
      <c r="AS203" s="116">
        <f>VLOOKUP($C203,'1 预算编制表单'!$C:$BJ,48,FALSE)</f>
        <v>0</v>
      </c>
      <c r="AT203" s="116">
        <f>AS203-AU203</f>
        <v>-1019.17808219178</v>
      </c>
      <c r="AU203" s="116">
        <f>SUM(AU204:AU208)</f>
        <v>1019.17808219178</v>
      </c>
      <c r="AV203" s="116">
        <f>VLOOKUP($C203,'1 预算编制表单'!$C:$BJ,51,FALSE)</f>
        <v>0</v>
      </c>
      <c r="AW203" s="116">
        <f>AV203-AX203</f>
        <v>-986.301369863014</v>
      </c>
      <c r="AX203" s="116">
        <f>SUM(AX204:AX208)</f>
        <v>986.301369863014</v>
      </c>
      <c r="AY203" s="116">
        <f>VLOOKUP($C203,'1 预算编制表单'!$C:$BJ,54,FALSE)</f>
        <v>0</v>
      </c>
      <c r="AZ203" s="116">
        <f>AY203-BA203</f>
        <v>-1019.17808219178</v>
      </c>
      <c r="BA203" s="116">
        <f>SUM(BA204:BA208)</f>
        <v>1019.17808219178</v>
      </c>
      <c r="BB203" s="116">
        <f>VLOOKUP($C203,'1 预算编制表单'!$C:$BJ,57,FALSE)</f>
        <v>0</v>
      </c>
      <c r="BC203" s="116">
        <f>BB203-BD203</f>
        <v>-986.301369863014</v>
      </c>
      <c r="BD203" s="116">
        <f>SUM(BD204:BD208)</f>
        <v>986.301369863014</v>
      </c>
      <c r="BE203" s="116">
        <f>VLOOKUP($C203,'1 预算编制表单'!$C:$BJ,60,FALSE)</f>
        <v>0</v>
      </c>
      <c r="BF203" s="116">
        <f>BE203-BG203</f>
        <v>-1019.17808219178</v>
      </c>
      <c r="BG203" s="116">
        <f>SUM(BG204:BG208)</f>
        <v>1019.17808219178</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12000</v>
      </c>
      <c r="K204" s="124">
        <v>1</v>
      </c>
      <c r="L204" s="149" t="s">
        <v>2829</v>
      </c>
      <c r="M204" s="150" t="str">
        <f>IFERROR(VLOOKUP($L204,'2-2 引出数据_合同数据仓库'!$B$2:$BP$10000,3,FALSE),0)</f>
        <v>福田小学消防维保合同评审及盖章</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2025-01-01</v>
      </c>
      <c r="R204" s="124" t="str">
        <f>IFERROR(VLOOKUP($L204,'2-2 引出数据_合同数据仓库'!$B$2:$BP$10000,29,FALSE),0)</f>
        <v>2025-01-01</v>
      </c>
      <c r="S204" s="124" t="str">
        <f>IFERROR(VLOOKUP($L204,'2-2 引出数据_合同数据仓库'!$B$2:$BP$10000,4,FALSE),0)</f>
        <v>2025-12-31</v>
      </c>
      <c r="T204" s="124"/>
      <c r="U204" s="124">
        <f>IFERROR(VLOOKUP($L204,'2-2 引出数据_合同数据仓库'!$B$2:$BP$10000,15,FALSE),0)</f>
        <v>12000</v>
      </c>
      <c r="V204" s="124">
        <f t="shared" ref="V204:V207" si="2412">U204/(S204-R204+1)*365</f>
        <v>12000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1019.17808219178</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920.54794520548</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1019.17808219178</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986.301369863014</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1019.17808219178</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986.301369863014</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1019.17808219178</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1019.17808219178</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986.301369863014</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1019.17808219178</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986.301369863014</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1019.17808219178</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793</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798</v>
      </c>
      <c r="C210" s="119" t="s">
        <v>1177</v>
      </c>
      <c r="D210" s="117" t="s">
        <v>1178</v>
      </c>
      <c r="E210" s="118" t="s">
        <v>1179</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798</v>
      </c>
      <c r="C216" s="119" t="s">
        <v>1183</v>
      </c>
      <c r="D216" s="117" t="s">
        <v>1189</v>
      </c>
      <c r="E216" s="118" t="s">
        <v>1190</v>
      </c>
      <c r="F216" s="118"/>
      <c r="G216" s="118" t="s">
        <v>942</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798</v>
      </c>
      <c r="C222" s="119" t="s">
        <v>1185</v>
      </c>
      <c r="D222" s="117" t="s">
        <v>1191</v>
      </c>
      <c r="E222" s="118" t="s">
        <v>1192</v>
      </c>
      <c r="F222" s="118"/>
      <c r="G222" s="118" t="s">
        <v>942</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798</v>
      </c>
      <c r="C228" s="119" t="s">
        <v>1187</v>
      </c>
      <c r="D228" s="117" t="s">
        <v>1193</v>
      </c>
      <c r="E228" s="118" t="s">
        <v>1194</v>
      </c>
      <c r="F228" s="118"/>
      <c r="G228" s="118" t="s">
        <v>942</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798</v>
      </c>
      <c r="C234" s="119" t="s">
        <v>1196</v>
      </c>
      <c r="D234" s="117" t="s">
        <v>1197</v>
      </c>
      <c r="E234" s="118" t="s">
        <v>1198</v>
      </c>
      <c r="F234" s="118"/>
      <c r="G234" s="118" t="s">
        <v>942</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798</v>
      </c>
      <c r="C240" s="119" t="s">
        <v>1202</v>
      </c>
      <c r="D240" s="117" t="s">
        <v>1203</v>
      </c>
      <c r="E240" s="118" t="s">
        <v>1204</v>
      </c>
      <c r="F240" s="118"/>
      <c r="G240" s="118" t="s">
        <v>942</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798</v>
      </c>
      <c r="C246" s="119" t="s">
        <v>1205</v>
      </c>
      <c r="D246" s="117" t="s">
        <v>1206</v>
      </c>
      <c r="E246" s="118" t="s">
        <v>1207</v>
      </c>
      <c r="F246" s="118"/>
      <c r="G246" s="118" t="s">
        <v>942</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793</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798</v>
      </c>
      <c r="C253" s="119" t="s">
        <v>1208</v>
      </c>
      <c r="D253" s="117" t="s">
        <v>1209</v>
      </c>
      <c r="E253" s="118" t="s">
        <v>1210</v>
      </c>
      <c r="F253" s="118"/>
      <c r="G253" s="118" t="s">
        <v>942</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798</v>
      </c>
      <c r="C259" s="119" t="s">
        <v>1211</v>
      </c>
      <c r="D259" s="117" t="s">
        <v>1212</v>
      </c>
      <c r="E259" s="118" t="s">
        <v>1213</v>
      </c>
      <c r="F259" s="118"/>
      <c r="G259" s="118" t="s">
        <v>942</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793</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798</v>
      </c>
      <c r="C266" s="119" t="s">
        <v>1214</v>
      </c>
      <c r="D266" s="117" t="s">
        <v>1215</v>
      </c>
      <c r="E266" s="118" t="s">
        <v>1216</v>
      </c>
      <c r="F266" s="118"/>
      <c r="G266" s="118" t="s">
        <v>942</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798</v>
      </c>
      <c r="C272" s="119" t="s">
        <v>1217</v>
      </c>
      <c r="D272" s="117" t="s">
        <v>1218</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t="s">
        <v>2830</v>
      </c>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793</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798</v>
      </c>
      <c r="C279" s="119" t="s">
        <v>1244</v>
      </c>
      <c r="D279" s="117" t="s">
        <v>1245</v>
      </c>
      <c r="E279" s="118" t="s">
        <v>1246</v>
      </c>
      <c r="F279" s="118"/>
      <c r="G279" s="118" t="s">
        <v>942</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798</v>
      </c>
      <c r="C285" s="119" t="s">
        <v>1247</v>
      </c>
      <c r="D285" s="117" t="s">
        <v>1248</v>
      </c>
      <c r="E285" s="118" t="s">
        <v>1249</v>
      </c>
      <c r="F285" s="118"/>
      <c r="G285" s="118" t="s">
        <v>942</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2831</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798</v>
      </c>
      <c r="C291" s="119" t="s">
        <v>1250</v>
      </c>
      <c r="D291" s="117" t="s">
        <v>1251</v>
      </c>
      <c r="E291" s="118"/>
      <c r="F291" s="118"/>
      <c r="G291" s="118" t="s">
        <v>942</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798</v>
      </c>
      <c r="C297" s="119" t="s">
        <v>1252</v>
      </c>
      <c r="D297" s="117" t="s">
        <v>1253</v>
      </c>
      <c r="E297" s="118" t="s">
        <v>1254</v>
      </c>
      <c r="F297" s="118"/>
      <c r="G297" s="118" t="s">
        <v>942</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798</v>
      </c>
      <c r="C303" s="119" t="s">
        <v>1255</v>
      </c>
      <c r="D303" s="117" t="s">
        <v>1256</v>
      </c>
      <c r="E303" s="118" t="s">
        <v>1257</v>
      </c>
      <c r="F303" s="118"/>
      <c r="G303" s="118" t="s">
        <v>942</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798</v>
      </c>
      <c r="C309" s="119" t="s">
        <v>1258</v>
      </c>
      <c r="D309" s="117" t="s">
        <v>1259</v>
      </c>
      <c r="E309" s="118" t="s">
        <v>1260</v>
      </c>
      <c r="F309" s="118"/>
      <c r="G309" s="118" t="s">
        <v>942</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798</v>
      </c>
      <c r="C315" s="119" t="s">
        <v>1261</v>
      </c>
      <c r="D315" s="117" t="s">
        <v>1262</v>
      </c>
      <c r="E315" s="118" t="s">
        <v>1263</v>
      </c>
      <c r="F315" s="118"/>
      <c r="G315" s="118" t="s">
        <v>942</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798</v>
      </c>
      <c r="C321" s="119" t="s">
        <v>1264</v>
      </c>
      <c r="D321" s="117" t="s">
        <v>1265</v>
      </c>
      <c r="E321" s="118" t="s">
        <v>1263</v>
      </c>
      <c r="F321" s="118"/>
      <c r="G321" s="118" t="s">
        <v>942</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798</v>
      </c>
      <c r="C327" s="119" t="s">
        <v>1266</v>
      </c>
      <c r="D327" s="117" t="s">
        <v>1267</v>
      </c>
      <c r="E327" s="118" t="s">
        <v>1268</v>
      </c>
      <c r="F327" s="118"/>
      <c r="G327" s="118" t="s">
        <v>942</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798</v>
      </c>
      <c r="C333" s="119" t="s">
        <v>1269</v>
      </c>
      <c r="D333" s="117" t="s">
        <v>1270</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793</v>
      </c>
      <c r="C339" s="115" t="s">
        <v>1286</v>
      </c>
      <c r="D339" s="48" t="s">
        <v>1287</v>
      </c>
      <c r="E339" s="114" t="s">
        <v>1288</v>
      </c>
      <c r="F339" s="114"/>
      <c r="G339" s="114" t="s">
        <v>942</v>
      </c>
      <c r="H339" s="116">
        <f>X339+AA339+AD339+AG339+AJ339+AM339+AP339+AS339+AV339+AY339+BB339+BE339</f>
        <v>29942.8466752152</v>
      </c>
      <c r="I339" s="116">
        <f>Y339+AB339+AE339+AH339+AK339+AN339+AQ339+AT339+AW339+AZ339+BC339+BF339</f>
        <v>1252.66946002533</v>
      </c>
      <c r="J339" s="116">
        <f t="shared" si="3853"/>
        <v>28690.1772151899</v>
      </c>
      <c r="K339" s="116"/>
      <c r="L339" s="147"/>
      <c r="M339" s="147"/>
      <c r="N339" s="116"/>
      <c r="O339" s="116"/>
      <c r="P339" s="116"/>
      <c r="Q339" s="116"/>
      <c r="R339" s="116"/>
      <c r="S339" s="116"/>
      <c r="T339" s="116"/>
      <c r="U339" s="116"/>
      <c r="V339" s="116"/>
      <c r="W339" s="116"/>
      <c r="X339" s="116">
        <f>VLOOKUP($C339,'1 预算编制表单'!$C:$BJ,27,FALSE)</f>
        <v>17127.3126946327</v>
      </c>
      <c r="Y339" s="116">
        <f>X339-Z339</f>
        <v>14464.451935139</v>
      </c>
      <c r="Z339" s="116">
        <f>Z340+Z346+Z355+Z361+Z367+Z373+Z379+Z385+Z391</f>
        <v>2662.86075949367</v>
      </c>
      <c r="AA339" s="116">
        <f>VLOOKUP($C339,'1 预算编制表单'!$C:$BJ,30,FALSE)</f>
        <v>1165.04854368932</v>
      </c>
      <c r="AB339" s="116">
        <f>AA339-AC339</f>
        <v>-1240.11601327271</v>
      </c>
      <c r="AC339" s="116">
        <f>AC340+AC346+AC355+AC361+AC367+AC373+AC379+AC385+AC391</f>
        <v>2405.16455696203</v>
      </c>
      <c r="AD339" s="116">
        <f>VLOOKUP($C339,'1 预算编制表单'!$C:$BJ,33,FALSE)</f>
        <v>1165.04854368932</v>
      </c>
      <c r="AE339" s="116">
        <f>AD339-AF339</f>
        <v>-1497.81221580435</v>
      </c>
      <c r="AF339" s="116">
        <f>AF340+AF346+AF355+AF361+AF367+AF373+AF379+AF385+AF391</f>
        <v>2662.86075949367</v>
      </c>
      <c r="AG339" s="116">
        <f>VLOOKUP($C339,'1 预算编制表单'!$C:$BJ,36,FALSE)</f>
        <v>1165.04854368932</v>
      </c>
      <c r="AH339" s="116">
        <f>AG339-AI339</f>
        <v>-1411.91348162714</v>
      </c>
      <c r="AI339" s="116">
        <f>AI340+AI346+AI355+AI361+AI367+AI373+AI379+AI385+AI391</f>
        <v>2576.96202531646</v>
      </c>
      <c r="AJ339" s="116">
        <f>VLOOKUP($C339,'1 预算编制表单'!$C:$BJ,39,FALSE)</f>
        <v>1165.04854368932</v>
      </c>
      <c r="AK339" s="116">
        <f>AJ339-AL339</f>
        <v>-1497.81221580435</v>
      </c>
      <c r="AL339" s="116">
        <f>AL340+AL346+AL355+AL361+AL367+AL373+AL379+AL385+AL391</f>
        <v>2662.86075949367</v>
      </c>
      <c r="AM339" s="116">
        <f>VLOOKUP($C339,'1 预算编制表单'!$C:$BJ,42,FALSE)</f>
        <v>1165.04854368932</v>
      </c>
      <c r="AN339" s="116">
        <f>AM339-AO339</f>
        <v>-1411.91348162714</v>
      </c>
      <c r="AO339" s="116">
        <f>AO340+AO346+AO355+AO361+AO367+AO373+AO379+AO385+AO391</f>
        <v>2576.96202531646</v>
      </c>
      <c r="AP339" s="116">
        <f>VLOOKUP($C339,'1 预算编制表单'!$C:$BJ,45,FALSE)</f>
        <v>1165.04854368932</v>
      </c>
      <c r="AQ339" s="116">
        <f>AP339-AR339</f>
        <v>-1497.81221580435</v>
      </c>
      <c r="AR339" s="116">
        <f>AR340+AR346+AR355+AR361+AR367+AR373+AR379+AR385+AR391</f>
        <v>2662.86075949367</v>
      </c>
      <c r="AS339" s="116">
        <f>VLOOKUP($C339,'1 预算编制表单'!$C:$BJ,48,FALSE)</f>
        <v>1165.04854368932</v>
      </c>
      <c r="AT339" s="116">
        <f>AS339-AU339</f>
        <v>-1497.81221580435</v>
      </c>
      <c r="AU339" s="116">
        <f>AU340+AU346+AU355+AU361+AU367+AU373+AU379+AU385+AU391</f>
        <v>2662.86075949367</v>
      </c>
      <c r="AV339" s="116">
        <f>VLOOKUP($C339,'1 预算编制表单'!$C:$BJ,51,FALSE)</f>
        <v>1165.04854368932</v>
      </c>
      <c r="AW339" s="116">
        <f>AV339-AX339</f>
        <v>-1411.91348162714</v>
      </c>
      <c r="AX339" s="116">
        <f>AX340+AX346+AX355+AX361+AX367+AX373+AX379+AX385+AX391</f>
        <v>2576.96202531646</v>
      </c>
      <c r="AY339" s="116">
        <f>VLOOKUP($C339,'1 预算编制表单'!$C:$BJ,54,FALSE)</f>
        <v>1165.04854368932</v>
      </c>
      <c r="AZ339" s="116">
        <f>AY339-BA339</f>
        <v>-1497.81221580435</v>
      </c>
      <c r="BA339" s="116">
        <f>BA340+BA346+BA355+BA361+BA367+BA373+BA379+BA385+BA391</f>
        <v>2662.86075949367</v>
      </c>
      <c r="BB339" s="116">
        <f>VLOOKUP($C339,'1 预算编制表单'!$C:$BJ,57,FALSE)</f>
        <v>1165.04854368932</v>
      </c>
      <c r="BC339" s="116">
        <f>BB339-BD339</f>
        <v>-1411.91348162714</v>
      </c>
      <c r="BD339" s="116">
        <f>BD340+BD346+BD355+BD361+BD367+BD373+BD379+BD385+BD391</f>
        <v>2576.96202531646</v>
      </c>
      <c r="BE339" s="116">
        <f>VLOOKUP($C339,'1 预算编制表单'!$C:$BJ,60,FALSE)</f>
        <v>1165.04854368932</v>
      </c>
      <c r="BF339" s="116">
        <f>BE339-BG339</f>
        <v>1165.04854368932</v>
      </c>
      <c r="BG339" s="116">
        <f>BG340+BG346+BG355+BG361+BG367+BG373+BG379+BG385+BG391</f>
        <v>0</v>
      </c>
      <c r="BH339" s="116">
        <f>VLOOKUP($C339,'1 预算编制表单'!$C:$BJ,27,FALSE)</f>
        <v>17127.3126946327</v>
      </c>
      <c r="BI339" s="116">
        <f>BH339-BJ339</f>
        <v>17127.3126946327</v>
      </c>
      <c r="BJ339" s="116">
        <f>BJ340+BJ346+BJ355+BJ361+BJ367+BJ373+BJ379+BJ385+BJ391</f>
        <v>0</v>
      </c>
      <c r="BK339" s="116">
        <f>VLOOKUP($C339,'1 预算编制表单'!$C:$BJ,30,FALSE)</f>
        <v>1165.04854368932</v>
      </c>
      <c r="BL339" s="116">
        <f>BK339-BM339</f>
        <v>1165.04854368932</v>
      </c>
      <c r="BM339" s="116">
        <f>BM340+BM346+BM355+BM361+BM367+BM373+BM379+BM385+BM391</f>
        <v>0</v>
      </c>
      <c r="BN339" s="116">
        <f>VLOOKUP($C339,'1 预算编制表单'!$C:$BJ,33,FALSE)</f>
        <v>1165.04854368932</v>
      </c>
      <c r="BO339" s="116">
        <f>BN339-BP339</f>
        <v>1165.04854368932</v>
      </c>
      <c r="BP339" s="116">
        <f>BP340+BP346+BP355+BP361+BP367+BP373+BP379+BP385+BP391</f>
        <v>0</v>
      </c>
      <c r="BQ339" s="116">
        <f>VLOOKUP($C339,'1 预算编制表单'!$C:$BJ,36,FALSE)</f>
        <v>1165.04854368932</v>
      </c>
      <c r="BR339" s="116">
        <f>BQ339-BS339</f>
        <v>1165.04854368932</v>
      </c>
      <c r="BS339" s="116">
        <f>BS340+BS346+BS355+BS361+BS367+BS373+BS379+BS385+BS391</f>
        <v>0</v>
      </c>
      <c r="BT339" s="116">
        <f>VLOOKUP($C339,'1 预算编制表单'!$C:$BJ,39,FALSE)</f>
        <v>1165.04854368932</v>
      </c>
      <c r="BU339" s="116">
        <f>BT339-BV339</f>
        <v>1165.04854368932</v>
      </c>
      <c r="BV339" s="116">
        <f>BV340+BV346+BV355+BV361+BV367+BV373+BV379+BV385+BV391</f>
        <v>0</v>
      </c>
      <c r="BW339" s="116">
        <f>VLOOKUP($C339,'1 预算编制表单'!$C:$BJ,42,FALSE)</f>
        <v>1165.04854368932</v>
      </c>
      <c r="BX339" s="116">
        <f>BW339-BY339</f>
        <v>1165.04854368932</v>
      </c>
      <c r="BY339" s="116">
        <f>BY340+BY346+BY355+BY361+BY367+BY373+BY379+BY385+BY391</f>
        <v>0</v>
      </c>
      <c r="BZ339" s="116">
        <f>VLOOKUP($C339,'1 预算编制表单'!$C:$BJ,45,FALSE)</f>
        <v>1165.04854368932</v>
      </c>
      <c r="CA339" s="116">
        <f>BZ339-CB339</f>
        <v>1165.04854368932</v>
      </c>
      <c r="CB339" s="116">
        <f>CB340+CB346+CB355+CB361+CB367+CB373+CB379+CB385+CB391</f>
        <v>0</v>
      </c>
      <c r="CC339" s="116">
        <f>VLOOKUP($C339,'1 预算编制表单'!$C:$BJ,48,FALSE)</f>
        <v>1165.04854368932</v>
      </c>
      <c r="CD339" s="116">
        <f>CC339-CE339</f>
        <v>1165.04854368932</v>
      </c>
      <c r="CE339" s="116">
        <f>CE340+CE346+CE355+CE361+CE367+CE373+CE379+CE385+CE391</f>
        <v>0</v>
      </c>
      <c r="CF339" s="116">
        <f>VLOOKUP($C339,'1 预算编制表单'!$C:$BJ,51,FALSE)</f>
        <v>1165.04854368932</v>
      </c>
      <c r="CG339" s="116">
        <f>CF339-CH339</f>
        <v>1165.04854368932</v>
      </c>
      <c r="CH339" s="116">
        <f>CH340+CH346+CH355+CH361+CH367+CH373+CH379+CH385+CH391</f>
        <v>0</v>
      </c>
      <c r="CI339" s="116">
        <f>VLOOKUP($C339,'1 预算编制表单'!$C:$BJ,54,FALSE)</f>
        <v>1165.04854368932</v>
      </c>
      <c r="CJ339" s="116">
        <f>CI339-CK339</f>
        <v>1165.04854368932</v>
      </c>
      <c r="CK339" s="116">
        <f>CK340+CK346+CK355+CK361+CK367+CK373+CK379+CK385+CK391</f>
        <v>0</v>
      </c>
      <c r="CL339" s="116">
        <f>VLOOKUP($C339,'1 预算编制表单'!$C:$BJ,57,FALSE)</f>
        <v>1165.04854368932</v>
      </c>
      <c r="CM339" s="116">
        <f>CL339-CN339</f>
        <v>1165.04854368932</v>
      </c>
      <c r="CN339" s="116">
        <f>CN340+CN346+CN355+CN361+CN367+CN373+CN379+CN385+CN391</f>
        <v>0</v>
      </c>
      <c r="CO339" s="116">
        <f>VLOOKUP($C339,'1 预算编制表单'!$C:$BJ,60,FALSE)</f>
        <v>1165.04854368932</v>
      </c>
      <c r="CP339" s="116">
        <f>CO339-CQ339</f>
        <v>1165.04854368932</v>
      </c>
      <c r="CQ339" s="116">
        <f>CQ340+CQ346+CQ355+CQ361+CQ367+CQ373+CQ379+CQ385+CQ391</f>
        <v>0</v>
      </c>
    </row>
    <row r="340" ht="24" customHeight="1" outlineLevel="3" spans="1:95">
      <c r="A340" s="117"/>
      <c r="B340" s="118" t="s">
        <v>798</v>
      </c>
      <c r="C340" s="119" t="s">
        <v>28</v>
      </c>
      <c r="D340" s="117" t="s">
        <v>29</v>
      </c>
      <c r="E340" s="118" t="s">
        <v>1289</v>
      </c>
      <c r="F340" s="118"/>
      <c r="G340" s="118" t="s">
        <v>942</v>
      </c>
      <c r="H340" s="120">
        <f>X340+AA340+AD340+AG340+AJ340+AM340+AP340+AS340+AV340+AY340+BB340+BE340</f>
        <v>13980.5825242718</v>
      </c>
      <c r="I340" s="120">
        <f>Y340+AB340+AE340+AH340+AK340+AN340+AQ340+AT340+AW340+AZ340+BC340+BF340</f>
        <v>789.69644832249</v>
      </c>
      <c r="J340" s="120">
        <f t="shared" si="3853"/>
        <v>13190.8860759494</v>
      </c>
      <c r="K340" s="120"/>
      <c r="L340" s="148"/>
      <c r="M340" s="148"/>
      <c r="N340" s="120"/>
      <c r="O340" s="120"/>
      <c r="P340" s="120"/>
      <c r="Q340" s="120"/>
      <c r="R340" s="120"/>
      <c r="S340" s="120"/>
      <c r="T340" s="120"/>
      <c r="U340" s="120"/>
      <c r="V340" s="120"/>
      <c r="W340" s="120"/>
      <c r="X340" s="120">
        <f>VLOOKUP($C340,'1 预算编制表单'!$C:$BJ,27,FALSE)</f>
        <v>1165.04854368932</v>
      </c>
      <c r="Y340" s="120">
        <f>X340-Z340</f>
        <v>-59.25525377903</v>
      </c>
      <c r="Z340" s="120">
        <f>SUM(Z341:Z345)</f>
        <v>1224.30379746835</v>
      </c>
      <c r="AA340" s="120">
        <f>VLOOKUP($C340,'1 预算编制表单'!$C:$BJ,30,FALSE)</f>
        <v>1165.04854368932</v>
      </c>
      <c r="AB340" s="120">
        <f>AA340-AC340</f>
        <v>59.2257588791899</v>
      </c>
      <c r="AC340" s="120">
        <f>SUM(AC341:AC345)</f>
        <v>1105.82278481013</v>
      </c>
      <c r="AD340" s="120">
        <f>VLOOKUP($C340,'1 预算编制表单'!$C:$BJ,33,FALSE)</f>
        <v>1165.04854368932</v>
      </c>
      <c r="AE340" s="120">
        <f>AD340-AF340</f>
        <v>-59.25525377903</v>
      </c>
      <c r="AF340" s="120">
        <f>SUM(AF341:AF345)</f>
        <v>1224.30379746835</v>
      </c>
      <c r="AG340" s="120">
        <f>VLOOKUP($C340,'1 预算编制表单'!$C:$BJ,36,FALSE)</f>
        <v>1165.04854368932</v>
      </c>
      <c r="AH340" s="120">
        <f>AG340-AI340</f>
        <v>-19.76158289296</v>
      </c>
      <c r="AI340" s="120">
        <f>SUM(AI341:AI345)</f>
        <v>1184.81012658228</v>
      </c>
      <c r="AJ340" s="120">
        <f>VLOOKUP($C340,'1 预算编制表单'!$C:$BJ,39,FALSE)</f>
        <v>1165.04854368932</v>
      </c>
      <c r="AK340" s="120">
        <f>AJ340-AL340</f>
        <v>-59.25525377903</v>
      </c>
      <c r="AL340" s="120">
        <f>SUM(AL341:AL345)</f>
        <v>1224.30379746835</v>
      </c>
      <c r="AM340" s="120">
        <f>VLOOKUP($C340,'1 预算编制表单'!$C:$BJ,42,FALSE)</f>
        <v>1165.04854368932</v>
      </c>
      <c r="AN340" s="120">
        <f>AM340-AO340</f>
        <v>-19.76158289296</v>
      </c>
      <c r="AO340" s="120">
        <f>SUM(AO341:AO345)</f>
        <v>1184.81012658228</v>
      </c>
      <c r="AP340" s="120">
        <f>VLOOKUP($C340,'1 预算编制表单'!$C:$BJ,45,FALSE)</f>
        <v>1165.04854368932</v>
      </c>
      <c r="AQ340" s="120">
        <f>AP340-AR340</f>
        <v>-59.25525377903</v>
      </c>
      <c r="AR340" s="120">
        <f>SUM(AR341:AR345)</f>
        <v>1224.30379746835</v>
      </c>
      <c r="AS340" s="120">
        <f>VLOOKUP($C340,'1 预算编制表单'!$C:$BJ,48,FALSE)</f>
        <v>1165.04854368932</v>
      </c>
      <c r="AT340" s="120">
        <f>AS340-AU340</f>
        <v>-59.25525377903</v>
      </c>
      <c r="AU340" s="120">
        <f>SUM(AU341:AU345)</f>
        <v>1224.30379746835</v>
      </c>
      <c r="AV340" s="120">
        <f>VLOOKUP($C340,'1 预算编制表单'!$C:$BJ,51,FALSE)</f>
        <v>1165.04854368932</v>
      </c>
      <c r="AW340" s="120">
        <f>AV340-AX340</f>
        <v>-19.76158289296</v>
      </c>
      <c r="AX340" s="120">
        <f>SUM(AX341:AX345)</f>
        <v>1184.81012658228</v>
      </c>
      <c r="AY340" s="120">
        <f>VLOOKUP($C340,'1 预算编制表单'!$C:$BJ,54,FALSE)</f>
        <v>1165.04854368932</v>
      </c>
      <c r="AZ340" s="120">
        <f>AY340-BA340</f>
        <v>-59.25525377903</v>
      </c>
      <c r="BA340" s="120">
        <f>SUM(BA341:BA345)</f>
        <v>1224.30379746835</v>
      </c>
      <c r="BB340" s="120">
        <f>VLOOKUP($C340,'1 预算编制表单'!$C:$BJ,57,FALSE)</f>
        <v>1165.04854368932</v>
      </c>
      <c r="BC340" s="120">
        <f>BB340-BD340</f>
        <v>-19.76158289296</v>
      </c>
      <c r="BD340" s="120">
        <f>SUM(BD341:BD345)</f>
        <v>1184.81012658228</v>
      </c>
      <c r="BE340" s="120">
        <f>VLOOKUP($C340,'1 预算编制表单'!$C:$BJ,60,FALSE)</f>
        <v>1165.04854368932</v>
      </c>
      <c r="BF340" s="120">
        <f>BE340-BG340</f>
        <v>1165.04854368932</v>
      </c>
      <c r="BG340" s="120">
        <f>SUM(BG341:BG345)</f>
        <v>0</v>
      </c>
      <c r="BH340" s="120">
        <f>VLOOKUP($C340,'1 预算编制表单'!$C:$BJ,27,FALSE)</f>
        <v>1165.04854368932</v>
      </c>
      <c r="BI340" s="120">
        <f>BH340-BJ340</f>
        <v>1165.04854368932</v>
      </c>
      <c r="BJ340" s="120">
        <f>SUM(BJ341:BJ345)</f>
        <v>0</v>
      </c>
      <c r="BK340" s="120">
        <f>VLOOKUP($C340,'1 预算编制表单'!$C:$BJ,30,FALSE)</f>
        <v>1165.04854368932</v>
      </c>
      <c r="BL340" s="120">
        <f>BK340-BM340</f>
        <v>1165.04854368932</v>
      </c>
      <c r="BM340" s="120">
        <f>SUM(BM341:BM345)</f>
        <v>0</v>
      </c>
      <c r="BN340" s="120">
        <f>VLOOKUP($C340,'1 预算编制表单'!$C:$BJ,33,FALSE)</f>
        <v>1165.04854368932</v>
      </c>
      <c r="BO340" s="120">
        <f>BN340-BP340</f>
        <v>1165.04854368932</v>
      </c>
      <c r="BP340" s="120">
        <f>SUM(BP341:BP345)</f>
        <v>0</v>
      </c>
      <c r="BQ340" s="120">
        <f>VLOOKUP($C340,'1 预算编制表单'!$C:$BJ,36,FALSE)</f>
        <v>1165.04854368932</v>
      </c>
      <c r="BR340" s="120">
        <f>BQ340-BS340</f>
        <v>1165.04854368932</v>
      </c>
      <c r="BS340" s="120">
        <f>SUM(BS341:BS345)</f>
        <v>0</v>
      </c>
      <c r="BT340" s="120">
        <f>VLOOKUP($C340,'1 预算编制表单'!$C:$BJ,39,FALSE)</f>
        <v>1165.04854368932</v>
      </c>
      <c r="BU340" s="120">
        <f>BT340-BV340</f>
        <v>1165.04854368932</v>
      </c>
      <c r="BV340" s="120">
        <f>SUM(BV341:BV345)</f>
        <v>0</v>
      </c>
      <c r="BW340" s="120">
        <f>VLOOKUP($C340,'1 预算编制表单'!$C:$BJ,42,FALSE)</f>
        <v>1165.04854368932</v>
      </c>
      <c r="BX340" s="120">
        <f>BW340-BY340</f>
        <v>1165.04854368932</v>
      </c>
      <c r="BY340" s="120">
        <f>SUM(BY341:BY345)</f>
        <v>0</v>
      </c>
      <c r="BZ340" s="120">
        <f>VLOOKUP($C340,'1 预算编制表单'!$C:$BJ,45,FALSE)</f>
        <v>1165.04854368932</v>
      </c>
      <c r="CA340" s="120">
        <f>BZ340-CB340</f>
        <v>1165.04854368932</v>
      </c>
      <c r="CB340" s="120">
        <f>SUM(CB341:CB345)</f>
        <v>0</v>
      </c>
      <c r="CC340" s="120">
        <f>VLOOKUP($C340,'1 预算编制表单'!$C:$BJ,48,FALSE)</f>
        <v>1165.04854368932</v>
      </c>
      <c r="CD340" s="120">
        <f>CC340-CE340</f>
        <v>1165.04854368932</v>
      </c>
      <c r="CE340" s="120">
        <f>SUM(CE341:CE345)</f>
        <v>0</v>
      </c>
      <c r="CF340" s="120">
        <f>VLOOKUP($C340,'1 预算编制表单'!$C:$BJ,51,FALSE)</f>
        <v>1165.04854368932</v>
      </c>
      <c r="CG340" s="120">
        <f>CF340-CH340</f>
        <v>1165.04854368932</v>
      </c>
      <c r="CH340" s="120">
        <f>SUM(CH341:CH345)</f>
        <v>0</v>
      </c>
      <c r="CI340" s="120">
        <f>VLOOKUP($C340,'1 预算编制表单'!$C:$BJ,54,FALSE)</f>
        <v>1165.04854368932</v>
      </c>
      <c r="CJ340" s="120">
        <f>CI340-CK340</f>
        <v>1165.04854368932</v>
      </c>
      <c r="CK340" s="120">
        <f>SUM(CK341:CK345)</f>
        <v>0</v>
      </c>
      <c r="CL340" s="120">
        <f>VLOOKUP($C340,'1 预算编制表单'!$C:$BJ,57,FALSE)</f>
        <v>1165.04854368932</v>
      </c>
      <c r="CM340" s="120">
        <f>CL340-CN340</f>
        <v>1165.04854368932</v>
      </c>
      <c r="CN340" s="120">
        <f>SUM(CN341:CN345)</f>
        <v>0</v>
      </c>
      <c r="CO340" s="120">
        <f>VLOOKUP($C340,'1 预算编制表单'!$C:$BJ,60,FALSE)</f>
        <v>1165.04854368932</v>
      </c>
      <c r="CP340" s="120">
        <f>CO340-CQ340</f>
        <v>1165.04854368932</v>
      </c>
      <c r="CQ340" s="120">
        <f>SUM(CQ341:CQ345)</f>
        <v>0</v>
      </c>
    </row>
    <row r="341" s="82" customFormat="1" ht="24" customHeight="1" outlineLevel="4" spans="1:95">
      <c r="A341" s="121"/>
      <c r="B341" s="122"/>
      <c r="C341" s="123"/>
      <c r="D341" s="121"/>
      <c r="E341" s="122"/>
      <c r="F341" s="122"/>
      <c r="G341" s="122"/>
      <c r="H341" s="124"/>
      <c r="I341" s="124"/>
      <c r="J341" s="124">
        <f t="shared" si="3853"/>
        <v>13190.8860759494</v>
      </c>
      <c r="K341" s="124">
        <v>1</v>
      </c>
      <c r="L341" s="149" t="s">
        <v>2832</v>
      </c>
      <c r="M341" s="150" t="str">
        <f>IFERROR(VLOOKUP($L341,'2-2 引出数据_合同数据仓库'!$B$2:$BP$10000,3,FALSE),0)</f>
        <v>四害消杀合同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2024-11-01</v>
      </c>
      <c r="R341" s="124" t="str">
        <f>IFERROR(VLOOKUP($L341,'2-2 引出数据_合同数据仓库'!$B$2:$BP$10000,29,FALSE),0)</f>
        <v>2024-11-01</v>
      </c>
      <c r="S341" s="124" t="str">
        <f>IFERROR(VLOOKUP($L341,'2-2 引出数据_合同数据仓库'!$B$2:$BP$10000,4,FALSE),0)</f>
        <v>2025-11-30</v>
      </c>
      <c r="T341" s="124"/>
      <c r="U341" s="124">
        <f>IFERROR(VLOOKUP($L341,'2-2 引出数据_合同数据仓库'!$B$2:$BP$10000,15,FALSE),0)</f>
        <v>15600</v>
      </c>
      <c r="V341" s="124">
        <f t="shared" ref="V341:V344" si="3998">U341/(S341-R341+1)*365</f>
        <v>14415.1898734177</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1224.30379746835</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1105.82278481013</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1224.30379746835</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1184.81012658228</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1224.30379746835</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1184.81012658228</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1224.30379746835</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1224.30379746835</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1184.81012658228</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1224.30379746835</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1184.81012658228</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798</v>
      </c>
      <c r="C346" s="119" t="s">
        <v>1292</v>
      </c>
      <c r="D346" s="117" t="s">
        <v>1293</v>
      </c>
      <c r="E346" s="118"/>
      <c r="F346" s="118"/>
      <c r="G346" s="118"/>
      <c r="H346" s="120">
        <f>X346+AA346+AD346+AG346+AJ346+AM346+AP346+AS346+AV346+AY346+BB346+BE346</f>
        <v>15962.2641509434</v>
      </c>
      <c r="I346" s="120">
        <f>Y346+AB346+AE346+AH346+AK346+AN346+AQ346+AT346+AW346+AZ346+BC346+BF346</f>
        <v>462.973011702863</v>
      </c>
      <c r="J346" s="120">
        <f t="shared" si="3853"/>
        <v>15499.2911392405</v>
      </c>
      <c r="K346" s="120"/>
      <c r="L346" s="148"/>
      <c r="M346" s="148"/>
      <c r="N346" s="120"/>
      <c r="O346" s="120"/>
      <c r="P346" s="120"/>
      <c r="Q346" s="120"/>
      <c r="R346" s="120"/>
      <c r="S346" s="120"/>
      <c r="T346" s="120"/>
      <c r="U346" s="120"/>
      <c r="V346" s="120"/>
      <c r="W346" s="120"/>
      <c r="X346" s="120">
        <f>VLOOKUP($C346,'1 预算编制表单'!$C:$BJ,27,FALSE)</f>
        <v>15962.2641509434</v>
      </c>
      <c r="Y346" s="120">
        <f>X346-Z346</f>
        <v>14523.7071889181</v>
      </c>
      <c r="Z346" s="120">
        <f>SUM(Z347:Z354)</f>
        <v>1438.55696202532</v>
      </c>
      <c r="AA346" s="120">
        <f>VLOOKUP($C346,'1 预算编制表单'!$C:$BJ,30,FALSE)</f>
        <v>0</v>
      </c>
      <c r="AB346" s="120">
        <f>AA346-AC346</f>
        <v>-1299.3417721519</v>
      </c>
      <c r="AC346" s="120">
        <f>SUM(AC347:AC354)</f>
        <v>1299.3417721519</v>
      </c>
      <c r="AD346" s="120">
        <f>VLOOKUP($C346,'1 预算编制表单'!$C:$BJ,33,FALSE)</f>
        <v>0</v>
      </c>
      <c r="AE346" s="120">
        <f>AD346-AF346</f>
        <v>-1438.55696202532</v>
      </c>
      <c r="AF346" s="120">
        <f>SUM(AF347:AF354)</f>
        <v>1438.55696202532</v>
      </c>
      <c r="AG346" s="120">
        <f>VLOOKUP($C346,'1 预算编制表单'!$C:$BJ,36,FALSE)</f>
        <v>0</v>
      </c>
      <c r="AH346" s="120">
        <f>AG346-AI346</f>
        <v>-1392.15189873418</v>
      </c>
      <c r="AI346" s="120">
        <f>SUM(AI347:AI354)</f>
        <v>1392.15189873418</v>
      </c>
      <c r="AJ346" s="120">
        <f>VLOOKUP($C346,'1 预算编制表单'!$C:$BJ,39,FALSE)</f>
        <v>0</v>
      </c>
      <c r="AK346" s="120">
        <f>AJ346-AL346</f>
        <v>-1438.55696202532</v>
      </c>
      <c r="AL346" s="120">
        <f>SUM(AL347:AL354)</f>
        <v>1438.55696202532</v>
      </c>
      <c r="AM346" s="120">
        <f>VLOOKUP($C346,'1 预算编制表单'!$C:$BJ,42,FALSE)</f>
        <v>0</v>
      </c>
      <c r="AN346" s="120">
        <f>AM346-AO346</f>
        <v>-1392.15189873418</v>
      </c>
      <c r="AO346" s="120">
        <f>SUM(AO347:AO354)</f>
        <v>1392.15189873418</v>
      </c>
      <c r="AP346" s="120">
        <f>VLOOKUP($C346,'1 预算编制表单'!$C:$BJ,45,FALSE)</f>
        <v>0</v>
      </c>
      <c r="AQ346" s="120">
        <f>AP346-AR346</f>
        <v>-1438.55696202532</v>
      </c>
      <c r="AR346" s="120">
        <f>SUM(AR347:AR354)</f>
        <v>1438.55696202532</v>
      </c>
      <c r="AS346" s="120">
        <f>VLOOKUP($C346,'1 预算编制表单'!$C:$BJ,48,FALSE)</f>
        <v>0</v>
      </c>
      <c r="AT346" s="120">
        <f>AS346-AU346</f>
        <v>-1438.55696202532</v>
      </c>
      <c r="AU346" s="120">
        <f>SUM(AU347:AU354)</f>
        <v>1438.55696202532</v>
      </c>
      <c r="AV346" s="120">
        <f>VLOOKUP($C346,'1 预算编制表单'!$C:$BJ,51,FALSE)</f>
        <v>0</v>
      </c>
      <c r="AW346" s="120">
        <f>AV346-AX346</f>
        <v>-1392.15189873418</v>
      </c>
      <c r="AX346" s="120">
        <f>SUM(AX347:AX354)</f>
        <v>1392.15189873418</v>
      </c>
      <c r="AY346" s="120">
        <f>VLOOKUP($C346,'1 预算编制表单'!$C:$BJ,54,FALSE)</f>
        <v>0</v>
      </c>
      <c r="AZ346" s="120">
        <f>AY346-BA346</f>
        <v>-1438.55696202532</v>
      </c>
      <c r="BA346" s="120">
        <f>SUM(BA347:BA354)</f>
        <v>1438.55696202532</v>
      </c>
      <c r="BB346" s="120">
        <f>VLOOKUP($C346,'1 预算编制表单'!$C:$BJ,57,FALSE)</f>
        <v>0</v>
      </c>
      <c r="BC346" s="120">
        <f>BB346-BD346</f>
        <v>-1392.15189873418</v>
      </c>
      <c r="BD346" s="120">
        <f>SUM(BD347:BD354)</f>
        <v>1392.15189873418</v>
      </c>
      <c r="BE346" s="120">
        <f>VLOOKUP($C346,'1 预算编制表单'!$C:$BJ,60,FALSE)</f>
        <v>0</v>
      </c>
      <c r="BF346" s="120">
        <f>BE346-BG346</f>
        <v>0</v>
      </c>
      <c r="BG346" s="120">
        <f>SUM(BG347:BG354)</f>
        <v>0</v>
      </c>
      <c r="BH346" s="120">
        <f>VLOOKUP($C346,'1 预算编制表单'!$C:$BJ,27,FALSE)</f>
        <v>15962.2641509434</v>
      </c>
      <c r="BI346" s="120">
        <f>BH346-BJ346</f>
        <v>15962.2641509434</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2833</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15499.2911392405</v>
      </c>
      <c r="K348" s="124">
        <f t="shared" ref="K348:K349" si="4070">K347+1</f>
        <v>1</v>
      </c>
      <c r="L348" s="149" t="s">
        <v>2834</v>
      </c>
      <c r="M348" s="150" t="str">
        <f>IFERROR(VLOOKUP($L348,'2-2 引出数据_合同数据仓库'!$B$2:$BP$10000,3,FALSE),0)</f>
        <v>福田小学垃圾清运合同评审及盖章</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2024-11-01</v>
      </c>
      <c r="R348" s="124" t="str">
        <f>IFERROR(VLOOKUP($L348,'2-2 引出数据_合同数据仓库'!$B$2:$BP$10000,29,FALSE),0)</f>
        <v>2024-11-01</v>
      </c>
      <c r="S348" s="124" t="str">
        <f>IFERROR(VLOOKUP($L348,'2-2 引出数据_合同数据仓库'!$B$2:$BP$10000,4,FALSE),0)</f>
        <v>2025-11-30</v>
      </c>
      <c r="T348" s="124"/>
      <c r="U348" s="124">
        <f>IFERROR(VLOOKUP($L348,'2-2 引出数据_合同数据仓库'!$B$2:$BP$10000,15,FALSE),0)</f>
        <v>18330</v>
      </c>
      <c r="V348" s="124">
        <f t="shared" ref="V348:V353" si="4071">U348/(S348-R348+1)*365</f>
        <v>16937.8481012658</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1438.55696202532</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1299.3417721519</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1438.55696202532</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1392.15189873418</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1438.55696202532</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1392.15189873418</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1438.55696202532</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1438.55696202532</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1392.15189873418</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1438.55696202532</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1392.15189873418</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798</v>
      </c>
      <c r="C355" s="119" t="s">
        <v>1311</v>
      </c>
      <c r="D355" s="117" t="s">
        <v>1312</v>
      </c>
      <c r="E355" s="118"/>
      <c r="F355" s="118"/>
      <c r="G355" s="118" t="s">
        <v>942</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798</v>
      </c>
      <c r="C361" s="119" t="s">
        <v>1313</v>
      </c>
      <c r="D361" s="117" t="s">
        <v>1314</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798</v>
      </c>
      <c r="C367" s="119" t="s">
        <v>1340</v>
      </c>
      <c r="D367" s="117" t="s">
        <v>1341</v>
      </c>
      <c r="E367" s="118" t="s">
        <v>1342</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798</v>
      </c>
      <c r="C373" s="119" t="s">
        <v>1355</v>
      </c>
      <c r="D373" s="117" t="s">
        <v>1356</v>
      </c>
      <c r="E373" s="118" t="s">
        <v>1357</v>
      </c>
      <c r="F373" s="118"/>
      <c r="G373" s="118" t="s">
        <v>942</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2835</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798</v>
      </c>
      <c r="C379" s="119" t="s">
        <v>1358</v>
      </c>
      <c r="D379" s="117" t="s">
        <v>1359</v>
      </c>
      <c r="E379" s="118" t="s">
        <v>1360</v>
      </c>
      <c r="F379" s="118"/>
      <c r="G379" s="118" t="s">
        <v>942</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798</v>
      </c>
      <c r="C385" s="119" t="s">
        <v>1362</v>
      </c>
      <c r="D385" s="117" t="s">
        <v>1363</v>
      </c>
      <c r="E385" s="118" t="s">
        <v>1364</v>
      </c>
      <c r="F385" s="118"/>
      <c r="G385" s="118" t="s">
        <v>942</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798</v>
      </c>
      <c r="C391" s="119" t="s">
        <v>1366</v>
      </c>
      <c r="D391" s="117" t="s">
        <v>1367</v>
      </c>
      <c r="E391" s="118" t="s">
        <v>1368</v>
      </c>
      <c r="F391" s="118"/>
      <c r="G391" s="118" t="s">
        <v>942</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798</v>
      </c>
      <c r="C397" s="115" t="s">
        <v>1370</v>
      </c>
      <c r="D397" s="48" t="s">
        <v>1371</v>
      </c>
      <c r="E397" s="114"/>
      <c r="F397" s="114"/>
      <c r="G397" s="114"/>
      <c r="H397" s="116">
        <f>X397+AA397+AD397+AG397+AJ397+AM397+AP397+AS397+AV397+AY397+BB397+BE397</f>
        <v>5000</v>
      </c>
      <c r="I397" s="116">
        <f>Y397+AB397+AE397+AH397+AK397+AN397+AQ397+AT397+AW397+AZ397+BC397+BF397</f>
        <v>5000</v>
      </c>
      <c r="J397" s="116">
        <f t="shared" si="4646"/>
        <v>0</v>
      </c>
      <c r="K397" s="116"/>
      <c r="L397" s="147"/>
      <c r="M397" s="147"/>
      <c r="N397" s="116"/>
      <c r="O397" s="116"/>
      <c r="P397" s="116"/>
      <c r="Q397" s="116"/>
      <c r="R397" s="116"/>
      <c r="S397" s="116"/>
      <c r="T397" s="116"/>
      <c r="U397" s="116"/>
      <c r="V397" s="116"/>
      <c r="W397" s="116"/>
      <c r="X397" s="116">
        <f>VLOOKUP($C397,'1 预算编制表单'!$C:$BJ,27,FALSE)</f>
        <v>5000</v>
      </c>
      <c r="Y397" s="116">
        <f>X397-Z397</f>
        <v>5000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5000</v>
      </c>
      <c r="BI397" s="116">
        <f>BH397-BJ397</f>
        <v>5000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1372</v>
      </c>
      <c r="D398" s="121" t="s">
        <v>2836</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793</v>
      </c>
      <c r="C403" s="115" t="s">
        <v>1406</v>
      </c>
      <c r="D403" s="48" t="s">
        <v>1407</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798</v>
      </c>
      <c r="C404" s="119" t="s">
        <v>1408</v>
      </c>
      <c r="D404" s="117" t="s">
        <v>1409</v>
      </c>
      <c r="E404" s="118" t="s">
        <v>1410</v>
      </c>
      <c r="F404" s="118"/>
      <c r="G404" s="118" t="s">
        <v>942</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1412</v>
      </c>
      <c r="D405" s="121" t="s">
        <v>2837</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798</v>
      </c>
      <c r="C410" s="119" t="s">
        <v>1412</v>
      </c>
      <c r="D410" s="117" t="s">
        <v>1413</v>
      </c>
      <c r="E410" s="118" t="s">
        <v>1414</v>
      </c>
      <c r="F410" s="118"/>
      <c r="G410" s="118" t="s">
        <v>942</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2838</v>
      </c>
      <c r="D411" s="121" t="s">
        <v>2839</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798</v>
      </c>
      <c r="C416" s="119" t="s">
        <v>1417</v>
      </c>
      <c r="D416" s="117" t="s">
        <v>1418</v>
      </c>
      <c r="E416" s="118" t="s">
        <v>1419</v>
      </c>
      <c r="F416" s="118"/>
      <c r="G416" s="118" t="s">
        <v>942</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798</v>
      </c>
      <c r="C422" s="115" t="s">
        <v>1421</v>
      </c>
      <c r="D422" s="48" t="s">
        <v>1422</v>
      </c>
      <c r="E422" s="114" t="s">
        <v>1288</v>
      </c>
      <c r="F422" s="114"/>
      <c r="G422" s="114" t="s">
        <v>1423</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793</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798</v>
      </c>
      <c r="C429" s="115" t="s">
        <v>1424</v>
      </c>
      <c r="D429" s="48" t="s">
        <v>1425</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1426</v>
      </c>
      <c r="D430" s="121" t="s">
        <v>2840</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2841</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2842</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2843</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2844</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798</v>
      </c>
      <c r="C436" s="115" t="s">
        <v>1439</v>
      </c>
      <c r="D436" s="48" t="s">
        <v>1440</v>
      </c>
      <c r="E436" s="114"/>
      <c r="F436" s="114"/>
      <c r="G436" s="114" t="s">
        <v>942</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798</v>
      </c>
      <c r="C442" s="115" t="s">
        <v>1441</v>
      </c>
      <c r="D442" s="48" t="s">
        <v>1442</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798</v>
      </c>
      <c r="C448" s="115" t="s">
        <v>1497</v>
      </c>
      <c r="D448" s="48" t="s">
        <v>1498</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798</v>
      </c>
      <c r="C454" s="115" t="s">
        <v>1553</v>
      </c>
      <c r="D454" s="48" t="s">
        <v>1554</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798</v>
      </c>
      <c r="C460" s="115" t="s">
        <v>1568</v>
      </c>
      <c r="D460" s="48" t="s">
        <v>1569</v>
      </c>
      <c r="E460" s="114" t="s">
        <v>1570</v>
      </c>
      <c r="F460" s="114"/>
      <c r="G460" s="114" t="s">
        <v>942</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798</v>
      </c>
      <c r="C466" s="115" t="s">
        <v>1571</v>
      </c>
      <c r="D466" s="48" t="s">
        <v>1572</v>
      </c>
      <c r="E466" s="114" t="s">
        <v>1573</v>
      </c>
      <c r="F466" s="114"/>
      <c r="G466" s="114" t="s">
        <v>942</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798</v>
      </c>
      <c r="C472" s="115" t="s">
        <v>1574</v>
      </c>
      <c r="D472" s="48" t="s">
        <v>1575</v>
      </c>
      <c r="E472" s="114" t="s">
        <v>1576</v>
      </c>
      <c r="F472" s="114"/>
      <c r="G472" s="114" t="s">
        <v>942</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798</v>
      </c>
      <c r="C478" s="115" t="s">
        <v>1577</v>
      </c>
      <c r="D478" s="48" t="s">
        <v>1578</v>
      </c>
      <c r="E478" s="114"/>
      <c r="F478" s="114"/>
      <c r="G478" s="114" t="s">
        <v>942</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1579</v>
      </c>
      <c r="D479" s="121" t="s">
        <v>2845</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798</v>
      </c>
      <c r="C484" s="115" t="s">
        <v>1595</v>
      </c>
      <c r="D484" s="48" t="s">
        <v>1596</v>
      </c>
      <c r="E484" s="114" t="s">
        <v>1597</v>
      </c>
      <c r="F484" s="114"/>
      <c r="G484" s="114" t="s">
        <v>942</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2846</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798</v>
      </c>
      <c r="C490" s="115" t="s">
        <v>1598</v>
      </c>
      <c r="D490" s="48" t="s">
        <v>1599</v>
      </c>
      <c r="E490" s="114" t="s">
        <v>1600</v>
      </c>
      <c r="F490" s="114"/>
      <c r="G490" s="114" t="s">
        <v>942</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798</v>
      </c>
      <c r="C496" s="115" t="s">
        <v>1601</v>
      </c>
      <c r="D496" s="48" t="s">
        <v>1602</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798</v>
      </c>
      <c r="C502" s="115" t="s">
        <v>1621</v>
      </c>
      <c r="D502" s="48" t="s">
        <v>1622</v>
      </c>
      <c r="E502" s="114" t="s">
        <v>1623</v>
      </c>
      <c r="F502" s="114" t="s">
        <v>1624</v>
      </c>
      <c r="G502" s="114" t="s">
        <v>942</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793</v>
      </c>
      <c r="C508" s="109">
        <v>1.2</v>
      </c>
      <c r="D508" s="107" t="s">
        <v>9</v>
      </c>
      <c r="E508" s="108"/>
      <c r="F508" s="108"/>
      <c r="G508" s="108"/>
      <c r="H508" s="166">
        <f t="shared" ref="H508:H537" si="5979">X508+AA508+AD508+AG508+AJ508+AM508+AP508+AS508+AV508+AY508+BB508+BE508</f>
        <v>31550</v>
      </c>
      <c r="I508" s="166">
        <f t="shared" ref="I508:I537" si="5980">Y508+AB508+AE508+AH508+AK508+AN508+AQ508+AT508+AW508+AZ508+BC508+BF508</f>
        <v>31550</v>
      </c>
      <c r="J508" s="166">
        <f t="shared" si="5367"/>
        <v>0</v>
      </c>
      <c r="K508" s="166"/>
      <c r="L508" s="167"/>
      <c r="M508" s="167"/>
      <c r="N508" s="166"/>
      <c r="O508" s="167"/>
      <c r="P508" s="166"/>
      <c r="Q508" s="166"/>
      <c r="R508" s="166"/>
      <c r="S508" s="166"/>
      <c r="T508" s="166"/>
      <c r="U508" s="166"/>
      <c r="V508" s="166"/>
      <c r="W508" s="166"/>
      <c r="X508" s="166">
        <f>VLOOKUP($C508,'1 预算编制表单'!$C:$BJ,27,FALSE)</f>
        <v>31550</v>
      </c>
      <c r="Y508" s="166">
        <f>Y509+Y516+Y520+Y524+Y527+Y531</f>
        <v>31550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31550</v>
      </c>
      <c r="BI508" s="166">
        <f>BI509+BI516+BI520+BI524+BI527+BI531</f>
        <v>31550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793</v>
      </c>
      <c r="C509" s="112" t="s">
        <v>1625</v>
      </c>
      <c r="D509" s="29" t="s">
        <v>1626</v>
      </c>
      <c r="E509" s="111"/>
      <c r="F509" s="111"/>
      <c r="G509" s="111"/>
      <c r="H509" s="113">
        <f t="shared" si="5979"/>
        <v>31550</v>
      </c>
      <c r="I509" s="113">
        <f t="shared" si="5980"/>
        <v>31550</v>
      </c>
      <c r="J509" s="113">
        <f t="shared" si="5367"/>
        <v>0</v>
      </c>
      <c r="K509" s="113"/>
      <c r="L509" s="146"/>
      <c r="M509" s="146"/>
      <c r="N509" s="113"/>
      <c r="O509" s="146"/>
      <c r="P509" s="113"/>
      <c r="Q509" s="113"/>
      <c r="R509" s="113"/>
      <c r="S509" s="113"/>
      <c r="T509" s="113"/>
      <c r="U509" s="113"/>
      <c r="V509" s="113"/>
      <c r="W509" s="113"/>
      <c r="X509" s="113">
        <f>VLOOKUP($C509,'1 预算编制表单'!$C:$BJ,27,FALSE)</f>
        <v>31550</v>
      </c>
      <c r="Y509" s="113">
        <f t="shared" ref="Y509:Y513" si="5981">X509-Z509</f>
        <v>31550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31550</v>
      </c>
      <c r="BI509" s="113">
        <f t="shared" ref="BI509:BI535" si="5993">BH509-BJ509</f>
        <v>31550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793</v>
      </c>
      <c r="C510" s="115" t="s">
        <v>1627</v>
      </c>
      <c r="D510" s="48" t="s">
        <v>1628</v>
      </c>
      <c r="E510" s="114"/>
      <c r="F510" s="114"/>
      <c r="G510" s="114"/>
      <c r="H510" s="116">
        <f t="shared" si="5979"/>
        <v>350</v>
      </c>
      <c r="I510" s="116">
        <f t="shared" si="5980"/>
        <v>350</v>
      </c>
      <c r="J510" s="116">
        <f t="shared" si="5367"/>
        <v>0</v>
      </c>
      <c r="K510" s="116"/>
      <c r="L510" s="147"/>
      <c r="M510" s="147"/>
      <c r="N510" s="116"/>
      <c r="O510" s="147"/>
      <c r="P510" s="116"/>
      <c r="Q510" s="116"/>
      <c r="R510" s="116"/>
      <c r="S510" s="116"/>
      <c r="T510" s="116"/>
      <c r="U510" s="116"/>
      <c r="V510" s="116"/>
      <c r="W510" s="116"/>
      <c r="X510" s="116">
        <f>VLOOKUP($C510,'1 预算编制表单'!$C:$BJ,27,FALSE)</f>
        <v>350</v>
      </c>
      <c r="Y510" s="116">
        <f t="shared" si="5981"/>
        <v>350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350</v>
      </c>
      <c r="BI510" s="116">
        <f t="shared" si="5993"/>
        <v>350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793</v>
      </c>
      <c r="C511" s="115" t="s">
        <v>1669</v>
      </c>
      <c r="D511" s="48" t="s">
        <v>1670</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793</v>
      </c>
      <c r="C512" s="115" t="s">
        <v>1702</v>
      </c>
      <c r="D512" s="48" t="s">
        <v>1703</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793</v>
      </c>
      <c r="C513" s="115" t="s">
        <v>1725</v>
      </c>
      <c r="D513" s="48" t="s">
        <v>2847</v>
      </c>
      <c r="E513" s="114"/>
      <c r="F513" s="114"/>
      <c r="G513" s="114" t="s">
        <v>942</v>
      </c>
      <c r="H513" s="116">
        <f t="shared" si="5979"/>
        <v>31200</v>
      </c>
      <c r="I513" s="116">
        <f t="shared" si="5980"/>
        <v>31200</v>
      </c>
      <c r="J513" s="116">
        <f t="shared" si="5367"/>
        <v>0</v>
      </c>
      <c r="K513" s="116"/>
      <c r="L513" s="147"/>
      <c r="M513" s="147"/>
      <c r="N513" s="116"/>
      <c r="O513" s="147"/>
      <c r="P513" s="116"/>
      <c r="Q513" s="116"/>
      <c r="R513" s="116"/>
      <c r="S513" s="116"/>
      <c r="T513" s="116"/>
      <c r="U513" s="116"/>
      <c r="V513" s="116"/>
      <c r="W513" s="116"/>
      <c r="X513" s="116">
        <f>X514</f>
        <v>31200</v>
      </c>
      <c r="Y513" s="116">
        <f t="shared" si="5981"/>
        <v>31200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31200</v>
      </c>
      <c r="BI513" s="116">
        <f t="shared" si="5993"/>
        <v>31200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1726</v>
      </c>
      <c r="E514" s="114"/>
      <c r="F514" s="114"/>
      <c r="G514" s="114" t="s">
        <v>942</v>
      </c>
      <c r="H514" s="116"/>
      <c r="I514" s="116"/>
      <c r="J514" s="116"/>
      <c r="K514" s="116"/>
      <c r="L514" s="147"/>
      <c r="M514" s="147"/>
      <c r="N514" s="116"/>
      <c r="O514" s="147"/>
      <c r="P514" s="116"/>
      <c r="Q514" s="116"/>
      <c r="R514" s="116"/>
      <c r="S514" s="116"/>
      <c r="T514" s="116"/>
      <c r="U514" s="116"/>
      <c r="V514" s="116"/>
      <c r="W514" s="116"/>
      <c r="X514" s="116">
        <f>VLOOKUP($C513,'1 预算编制表单'!$C:$BJ,27,FALSE)</f>
        <v>31200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31200</v>
      </c>
      <c r="BI514" s="116">
        <f t="shared" si="5993"/>
        <v>31200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793</v>
      </c>
      <c r="C516" s="112" t="s">
        <v>1763</v>
      </c>
      <c r="D516" s="29" t="s">
        <v>1764</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793</v>
      </c>
      <c r="C517" s="115" t="s">
        <v>1765</v>
      </c>
      <c r="D517" s="48" t="s">
        <v>1766</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793</v>
      </c>
      <c r="C518" s="115" t="s">
        <v>1785</v>
      </c>
      <c r="D518" s="48" t="s">
        <v>1786</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793</v>
      </c>
      <c r="C519" s="115" t="s">
        <v>1798</v>
      </c>
      <c r="D519" s="48" t="s">
        <v>1799</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793</v>
      </c>
      <c r="C520" s="112" t="s">
        <v>1851</v>
      </c>
      <c r="D520" s="29" t="s">
        <v>1852</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793</v>
      </c>
      <c r="C521" s="115" t="s">
        <v>1853</v>
      </c>
      <c r="D521" s="48" t="s">
        <v>1854</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793</v>
      </c>
      <c r="C522" s="115" t="s">
        <v>1865</v>
      </c>
      <c r="D522" s="48" t="s">
        <v>1866</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793</v>
      </c>
      <c r="C523" s="115" t="s">
        <v>1892</v>
      </c>
      <c r="D523" s="48" t="s">
        <v>1893</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793</v>
      </c>
      <c r="C524" s="112" t="s">
        <v>1917</v>
      </c>
      <c r="D524" s="29" t="s">
        <v>1918</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793</v>
      </c>
      <c r="C525" s="115" t="s">
        <v>1919</v>
      </c>
      <c r="D525" s="48" t="s">
        <v>1920</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793</v>
      </c>
      <c r="C526" s="115" t="s">
        <v>1935</v>
      </c>
      <c r="D526" s="48" t="s">
        <v>1936</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793</v>
      </c>
      <c r="C527" s="112" t="s">
        <v>1958</v>
      </c>
      <c r="D527" s="29" t="s">
        <v>1959</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793</v>
      </c>
      <c r="C528" s="115" t="s">
        <v>1960</v>
      </c>
      <c r="D528" s="48" t="s">
        <v>1961</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793</v>
      </c>
      <c r="C529" s="115" t="s">
        <v>1986</v>
      </c>
      <c r="D529" s="48" t="s">
        <v>1987</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793</v>
      </c>
      <c r="C530" s="115" t="s">
        <v>2012</v>
      </c>
      <c r="D530" s="48" t="s">
        <v>2013</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793</v>
      </c>
      <c r="C531" s="112" t="s">
        <v>2069</v>
      </c>
      <c r="D531" s="29" t="s">
        <v>2070</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793</v>
      </c>
      <c r="C532" s="115" t="s">
        <v>2071</v>
      </c>
      <c r="D532" s="48" t="s">
        <v>2072</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793</v>
      </c>
      <c r="C533" s="115" t="s">
        <v>2094</v>
      </c>
      <c r="D533" s="48" t="s">
        <v>2095</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793</v>
      </c>
      <c r="C534" s="115" t="s">
        <v>2134</v>
      </c>
      <c r="D534" s="48" t="s">
        <v>2135</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793</v>
      </c>
      <c r="C535" s="115" t="s">
        <v>2158</v>
      </c>
      <c r="D535" s="48" t="s">
        <v>2159</v>
      </c>
      <c r="E535" s="114"/>
      <c r="F535" s="114" t="s">
        <v>2138</v>
      </c>
      <c r="G535" s="114" t="s">
        <v>1850</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793</v>
      </c>
      <c r="C536" s="109">
        <v>1.3</v>
      </c>
      <c r="D536" s="107" t="s">
        <v>64</v>
      </c>
      <c r="E536" s="108"/>
      <c r="F536" s="108"/>
      <c r="G536" s="108"/>
      <c r="H536" s="166">
        <f t="shared" si="5979"/>
        <v>4500</v>
      </c>
      <c r="I536" s="166">
        <f t="shared" si="5980"/>
        <v>4500</v>
      </c>
      <c r="J536" s="166">
        <f t="shared" si="6007"/>
        <v>0</v>
      </c>
      <c r="K536" s="166"/>
      <c r="L536" s="167"/>
      <c r="M536" s="167"/>
      <c r="N536" s="166"/>
      <c r="O536" s="167"/>
      <c r="P536" s="166"/>
      <c r="Q536" s="166"/>
      <c r="R536" s="166"/>
      <c r="S536" s="166"/>
      <c r="T536" s="166"/>
      <c r="U536" s="166"/>
      <c r="V536" s="166"/>
      <c r="W536" s="166"/>
      <c r="X536" s="166">
        <f>VLOOKUP($C536,'1 预算编制表单'!$C:$BJ,27,FALSE)</f>
        <v>4500</v>
      </c>
      <c r="Y536" s="166">
        <f t="shared" ref="Y536:BG536" si="6010">Y537+Y543+Y549+Y555+Y561+Y567+Y573+Y579+Y585+Y591</f>
        <v>4500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4500</v>
      </c>
      <c r="BI536" s="166">
        <f t="shared" ref="BI536:BM536" si="6011">BI537+BI543+BI549+BI555+BI561+BI567+BI573+BI579+BI585+BI591</f>
        <v>4500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798</v>
      </c>
      <c r="C537" s="112" t="s">
        <v>2160</v>
      </c>
      <c r="D537" s="29" t="s">
        <v>2161</v>
      </c>
      <c r="E537" s="111"/>
      <c r="F537" s="111"/>
      <c r="G537" s="111"/>
      <c r="H537" s="113">
        <f t="shared" si="5979"/>
        <v>4500</v>
      </c>
      <c r="I537" s="113">
        <f t="shared" si="5980"/>
        <v>4500</v>
      </c>
      <c r="J537" s="113">
        <f t="shared" si="6007"/>
        <v>0</v>
      </c>
      <c r="K537" s="113"/>
      <c r="L537" s="146"/>
      <c r="M537" s="146"/>
      <c r="N537" s="113"/>
      <c r="O537" s="146"/>
      <c r="P537" s="113"/>
      <c r="Q537" s="113"/>
      <c r="R537" s="113"/>
      <c r="S537" s="113"/>
      <c r="T537" s="113"/>
      <c r="U537" s="113"/>
      <c r="V537" s="113"/>
      <c r="W537" s="113"/>
      <c r="X537" s="113">
        <f>VLOOKUP($C537,'1 预算编制表单'!$C:$BJ,27,FALSE)</f>
        <v>4500</v>
      </c>
      <c r="Y537" s="113">
        <f>X537-Z537</f>
        <v>4500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4500</v>
      </c>
      <c r="BI537" s="113">
        <f>BH537-BJ537</f>
        <v>4500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798</v>
      </c>
      <c r="C543" s="112" t="s">
        <v>2196</v>
      </c>
      <c r="D543" s="29" t="s">
        <v>2197</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798</v>
      </c>
      <c r="C549" s="112" t="s">
        <v>2204</v>
      </c>
      <c r="D549" s="29" t="s">
        <v>2205</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798</v>
      </c>
      <c r="C555" s="112" t="s">
        <v>2222</v>
      </c>
      <c r="D555" s="29" t="s">
        <v>2223</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798</v>
      </c>
      <c r="C561" s="112" t="s">
        <v>2242</v>
      </c>
      <c r="D561" s="29" t="s">
        <v>2243</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798</v>
      </c>
      <c r="C567" s="112" t="s">
        <v>2248</v>
      </c>
      <c r="D567" s="29" t="s">
        <v>2249</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798</v>
      </c>
      <c r="C573" s="112" t="s">
        <v>2262</v>
      </c>
      <c r="D573" s="29" t="s">
        <v>2263</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798</v>
      </c>
      <c r="C579" s="112" t="s">
        <v>2280</v>
      </c>
      <c r="D579" s="29" t="s">
        <v>2281</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798</v>
      </c>
      <c r="C585" s="112" t="s">
        <v>2286</v>
      </c>
      <c r="D585" s="29" t="s">
        <v>2287</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798</v>
      </c>
      <c r="C591" s="112" t="s">
        <v>2299</v>
      </c>
      <c r="D591" s="29" t="s">
        <v>2300</v>
      </c>
      <c r="E591" s="29"/>
      <c r="F591" s="29"/>
      <c r="G591" s="111" t="s">
        <v>1850</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793</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793</v>
      </c>
      <c r="C598" s="170" t="s">
        <v>84</v>
      </c>
      <c r="D598" s="168" t="s">
        <v>85</v>
      </c>
      <c r="E598" s="169" t="s">
        <v>2301</v>
      </c>
      <c r="F598" s="169"/>
      <c r="G598" s="169" t="s">
        <v>1850</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793</v>
      </c>
      <c r="C599" s="170" t="s">
        <v>88</v>
      </c>
      <c r="D599" s="168" t="s">
        <v>89</v>
      </c>
      <c r="E599" s="169" t="s">
        <v>2305</v>
      </c>
      <c r="F599" s="169"/>
      <c r="G599" s="169" t="s">
        <v>1850</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793</v>
      </c>
      <c r="C600" s="170" t="s">
        <v>96</v>
      </c>
      <c r="D600" s="168" t="s">
        <v>97</v>
      </c>
      <c r="E600" s="169" t="s">
        <v>2309</v>
      </c>
      <c r="F600" s="169"/>
      <c r="G600" s="169" t="s">
        <v>1850</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793</v>
      </c>
      <c r="C601" s="170" t="s">
        <v>92</v>
      </c>
      <c r="D601" s="168" t="s">
        <v>93</v>
      </c>
      <c r="E601" s="169" t="s">
        <v>2311</v>
      </c>
      <c r="F601" s="169" t="s">
        <v>1624</v>
      </c>
      <c r="G601" s="169" t="s">
        <v>1850</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793</v>
      </c>
      <c r="C602" s="112" t="s">
        <v>100</v>
      </c>
      <c r="D602" s="29" t="s">
        <v>101</v>
      </c>
      <c r="E602" s="111" t="s">
        <v>2314</v>
      </c>
      <c r="F602" s="111"/>
      <c r="G602" s="111" t="s">
        <v>1850</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793</v>
      </c>
      <c r="C603" s="109">
        <v>1.5</v>
      </c>
      <c r="D603" s="107" t="s">
        <v>216</v>
      </c>
      <c r="E603" s="107"/>
      <c r="F603" s="107"/>
      <c r="G603" s="108"/>
      <c r="H603" s="166">
        <f t="shared" si="6666"/>
        <v>3000</v>
      </c>
      <c r="I603" s="166">
        <f t="shared" si="6667"/>
        <v>3000</v>
      </c>
      <c r="J603" s="166">
        <f t="shared" si="6664"/>
        <v>0</v>
      </c>
      <c r="K603" s="166"/>
      <c r="L603" s="167"/>
      <c r="M603" s="167"/>
      <c r="N603" s="166"/>
      <c r="O603" s="167"/>
      <c r="P603" s="166"/>
      <c r="Q603" s="166"/>
      <c r="R603" s="166"/>
      <c r="S603" s="166"/>
      <c r="T603" s="166"/>
      <c r="U603" s="166"/>
      <c r="V603" s="166"/>
      <c r="W603" s="166"/>
      <c r="X603" s="166">
        <f>VLOOKUP($C603,'1 预算编制表单'!$C:$BJ,27,FALSE)</f>
        <v>250</v>
      </c>
      <c r="Y603" s="166">
        <f t="shared" ref="Y603:BG603" si="6771">Y604+Y605+Y608+Y609+Y611+Y612+Y613+Y614+Y615</f>
        <v>250</v>
      </c>
      <c r="Z603" s="166">
        <f t="shared" si="6771"/>
        <v>0</v>
      </c>
      <c r="AA603" s="166">
        <f>VLOOKUP($C603,'1 预算编制表单'!$C:$BJ,30,FALSE)</f>
        <v>250</v>
      </c>
      <c r="AB603" s="166">
        <f t="shared" si="6771"/>
        <v>250</v>
      </c>
      <c r="AC603" s="166">
        <f t="shared" si="6771"/>
        <v>0</v>
      </c>
      <c r="AD603" s="166">
        <f>VLOOKUP($C603,'1 预算编制表单'!$C:$BJ,33,FALSE)</f>
        <v>250</v>
      </c>
      <c r="AE603" s="166">
        <f t="shared" si="6771"/>
        <v>250</v>
      </c>
      <c r="AF603" s="166">
        <f t="shared" si="6771"/>
        <v>0</v>
      </c>
      <c r="AG603" s="166">
        <f>VLOOKUP($C603,'1 预算编制表单'!$C:$BJ,36,FALSE)</f>
        <v>250</v>
      </c>
      <c r="AH603" s="166">
        <f t="shared" si="6771"/>
        <v>250</v>
      </c>
      <c r="AI603" s="166">
        <f t="shared" si="6771"/>
        <v>0</v>
      </c>
      <c r="AJ603" s="166">
        <f>VLOOKUP($C603,'1 预算编制表单'!$C:$BJ,39,FALSE)</f>
        <v>250</v>
      </c>
      <c r="AK603" s="166">
        <f t="shared" si="6771"/>
        <v>250</v>
      </c>
      <c r="AL603" s="166">
        <f t="shared" si="6771"/>
        <v>0</v>
      </c>
      <c r="AM603" s="166">
        <f>VLOOKUP($C603,'1 预算编制表单'!$C:$BJ,42,FALSE)</f>
        <v>250</v>
      </c>
      <c r="AN603" s="166">
        <f t="shared" si="6771"/>
        <v>250</v>
      </c>
      <c r="AO603" s="166">
        <f t="shared" si="6771"/>
        <v>0</v>
      </c>
      <c r="AP603" s="166">
        <f>VLOOKUP($C603,'1 预算编制表单'!$C:$BJ,45,FALSE)</f>
        <v>250</v>
      </c>
      <c r="AQ603" s="166">
        <f t="shared" si="6771"/>
        <v>250</v>
      </c>
      <c r="AR603" s="166">
        <f t="shared" si="6771"/>
        <v>0</v>
      </c>
      <c r="AS603" s="166">
        <f>VLOOKUP($C603,'1 预算编制表单'!$C:$BJ,48,FALSE)</f>
        <v>250</v>
      </c>
      <c r="AT603" s="166">
        <f t="shared" si="6771"/>
        <v>250</v>
      </c>
      <c r="AU603" s="166">
        <f t="shared" si="6771"/>
        <v>0</v>
      </c>
      <c r="AV603" s="166">
        <f>VLOOKUP($C603,'1 预算编制表单'!$C:$BJ,51,FALSE)</f>
        <v>250</v>
      </c>
      <c r="AW603" s="166">
        <f t="shared" si="6771"/>
        <v>250</v>
      </c>
      <c r="AX603" s="166">
        <f t="shared" si="6771"/>
        <v>0</v>
      </c>
      <c r="AY603" s="166">
        <f>VLOOKUP($C603,'1 预算编制表单'!$C:$BJ,54,FALSE)</f>
        <v>250</v>
      </c>
      <c r="AZ603" s="166">
        <f t="shared" si="6771"/>
        <v>250</v>
      </c>
      <c r="BA603" s="166">
        <f t="shared" si="6771"/>
        <v>0</v>
      </c>
      <c r="BB603" s="166">
        <f>VLOOKUP($C603,'1 预算编制表单'!$C:$BJ,57,FALSE)</f>
        <v>250</v>
      </c>
      <c r="BC603" s="166">
        <f t="shared" si="6771"/>
        <v>250</v>
      </c>
      <c r="BD603" s="166">
        <f t="shared" si="6771"/>
        <v>0</v>
      </c>
      <c r="BE603" s="166">
        <f>VLOOKUP($C603,'1 预算编制表单'!$C:$BJ,60,FALSE)</f>
        <v>250</v>
      </c>
      <c r="BF603" s="166">
        <f t="shared" si="6771"/>
        <v>250</v>
      </c>
      <c r="BG603" s="166">
        <f t="shared" si="6771"/>
        <v>0</v>
      </c>
      <c r="BH603" s="166">
        <f>VLOOKUP($C603,'1 预算编制表单'!$C:$BJ,27,FALSE)</f>
        <v>250</v>
      </c>
      <c r="BI603" s="166">
        <f t="shared" ref="BI603:BM603" si="6772">BI604+BI605+BI608+BI609+BI611+BI612+BI613+BI614+BI615</f>
        <v>250</v>
      </c>
      <c r="BJ603" s="166">
        <f t="shared" si="6772"/>
        <v>0</v>
      </c>
      <c r="BK603" s="166">
        <f>VLOOKUP($C603,'1 预算编制表单'!$C:$BJ,30,FALSE)</f>
        <v>250</v>
      </c>
      <c r="BL603" s="166">
        <f t="shared" si="6772"/>
        <v>250</v>
      </c>
      <c r="BM603" s="166">
        <f t="shared" si="6772"/>
        <v>0</v>
      </c>
      <c r="BN603" s="166">
        <f>VLOOKUP($C603,'1 预算编制表单'!$C:$BJ,33,FALSE)</f>
        <v>250</v>
      </c>
      <c r="BO603" s="166">
        <f t="shared" ref="BO603:BS603" si="6773">BO604+BO605+BO608+BO609+BO611+BO612+BO613+BO614+BO615</f>
        <v>250</v>
      </c>
      <c r="BP603" s="166">
        <f t="shared" si="6773"/>
        <v>0</v>
      </c>
      <c r="BQ603" s="166">
        <f>VLOOKUP($C603,'1 预算编制表单'!$C:$BJ,36,FALSE)</f>
        <v>250</v>
      </c>
      <c r="BR603" s="166">
        <f t="shared" si="6773"/>
        <v>250</v>
      </c>
      <c r="BS603" s="166">
        <f t="shared" si="6773"/>
        <v>0</v>
      </c>
      <c r="BT603" s="166">
        <f>VLOOKUP($C603,'1 预算编制表单'!$C:$BJ,39,FALSE)</f>
        <v>250</v>
      </c>
      <c r="BU603" s="166">
        <f t="shared" ref="BU603:BY603" si="6774">BU604+BU605+BU608+BU609+BU611+BU612+BU613+BU614+BU615</f>
        <v>250</v>
      </c>
      <c r="BV603" s="166">
        <f t="shared" si="6774"/>
        <v>0</v>
      </c>
      <c r="BW603" s="166">
        <f>VLOOKUP($C603,'1 预算编制表单'!$C:$BJ,42,FALSE)</f>
        <v>250</v>
      </c>
      <c r="BX603" s="166">
        <f t="shared" si="6774"/>
        <v>250</v>
      </c>
      <c r="BY603" s="166">
        <f t="shared" si="6774"/>
        <v>0</v>
      </c>
      <c r="BZ603" s="166">
        <f>VLOOKUP($C603,'1 预算编制表单'!$C:$BJ,45,FALSE)</f>
        <v>250</v>
      </c>
      <c r="CA603" s="166">
        <f t="shared" ref="CA603:CE603" si="6775">CA604+CA605+CA608+CA609+CA611+CA612+CA613+CA614+CA615</f>
        <v>250</v>
      </c>
      <c r="CB603" s="166">
        <f t="shared" si="6775"/>
        <v>0</v>
      </c>
      <c r="CC603" s="166">
        <f>VLOOKUP($C603,'1 预算编制表单'!$C:$BJ,48,FALSE)</f>
        <v>250</v>
      </c>
      <c r="CD603" s="166">
        <f t="shared" si="6775"/>
        <v>250</v>
      </c>
      <c r="CE603" s="166">
        <f t="shared" si="6775"/>
        <v>0</v>
      </c>
      <c r="CF603" s="166">
        <f>VLOOKUP($C603,'1 预算编制表单'!$C:$BJ,51,FALSE)</f>
        <v>250</v>
      </c>
      <c r="CG603" s="166">
        <f t="shared" ref="CG603:CK603" si="6776">CG604+CG605+CG608+CG609+CG611+CG612+CG613+CG614+CG615</f>
        <v>250</v>
      </c>
      <c r="CH603" s="166">
        <f t="shared" si="6776"/>
        <v>0</v>
      </c>
      <c r="CI603" s="166">
        <f>VLOOKUP($C603,'1 预算编制表单'!$C:$BJ,54,FALSE)</f>
        <v>250</v>
      </c>
      <c r="CJ603" s="166">
        <f t="shared" si="6776"/>
        <v>250</v>
      </c>
      <c r="CK603" s="166">
        <f t="shared" si="6776"/>
        <v>0</v>
      </c>
      <c r="CL603" s="166">
        <f>VLOOKUP($C603,'1 预算编制表单'!$C:$BJ,57,FALSE)</f>
        <v>250</v>
      </c>
      <c r="CM603" s="166">
        <f t="shared" ref="CM603:CQ603" si="6777">CM604+CM605+CM608+CM609+CM611+CM612+CM613+CM614+CM615</f>
        <v>250</v>
      </c>
      <c r="CN603" s="166">
        <f t="shared" si="6777"/>
        <v>0</v>
      </c>
      <c r="CO603" s="166">
        <f>VLOOKUP($C603,'1 预算编制表单'!$C:$BJ,60,FALSE)</f>
        <v>250</v>
      </c>
      <c r="CP603" s="166">
        <f t="shared" si="6777"/>
        <v>250</v>
      </c>
      <c r="CQ603" s="166">
        <f t="shared" si="6777"/>
        <v>0</v>
      </c>
    </row>
    <row r="604" ht="24" customHeight="1" outlineLevel="1" spans="1:95">
      <c r="A604" s="29"/>
      <c r="B604" s="111" t="s">
        <v>793</v>
      </c>
      <c r="C604" s="112" t="s">
        <v>135</v>
      </c>
      <c r="D604" s="29" t="s">
        <v>136</v>
      </c>
      <c r="E604" s="111" t="s">
        <v>2315</v>
      </c>
      <c r="F604" s="111"/>
      <c r="G604" s="111" t="s">
        <v>942</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793</v>
      </c>
      <c r="C605" s="112" t="s">
        <v>137</v>
      </c>
      <c r="D605" s="29" t="s">
        <v>2849</v>
      </c>
      <c r="E605" s="111" t="s">
        <v>2316</v>
      </c>
      <c r="F605" s="111"/>
      <c r="G605" s="111" t="s">
        <v>1850</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2850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2851</v>
      </c>
      <c r="D607" s="130" t="s">
        <v>2852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793</v>
      </c>
      <c r="C608" s="170" t="s">
        <v>141</v>
      </c>
      <c r="D608" s="168" t="s">
        <v>142</v>
      </c>
      <c r="E608" s="169" t="s">
        <v>2317</v>
      </c>
      <c r="F608" s="169"/>
      <c r="G608" s="169" t="s">
        <v>1850</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793</v>
      </c>
      <c r="C609" s="170" t="s">
        <v>102</v>
      </c>
      <c r="D609" s="168" t="s">
        <v>103</v>
      </c>
      <c r="E609" s="169" t="s">
        <v>2318</v>
      </c>
      <c r="F609" s="169"/>
      <c r="G609" s="169" t="s">
        <v>1850</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2853</v>
      </c>
      <c r="D610" s="130" t="s">
        <v>2854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793</v>
      </c>
      <c r="C611" s="112" t="s">
        <v>143</v>
      </c>
      <c r="D611" s="29" t="s">
        <v>144</v>
      </c>
      <c r="E611" s="111"/>
      <c r="F611" s="111"/>
      <c r="G611" s="111" t="s">
        <v>1850</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793</v>
      </c>
      <c r="C612" s="170" t="s">
        <v>147</v>
      </c>
      <c r="D612" s="168" t="s">
        <v>148</v>
      </c>
      <c r="E612" s="169" t="s">
        <v>2319</v>
      </c>
      <c r="F612" s="169"/>
      <c r="G612" s="169" t="s">
        <v>1850</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793</v>
      </c>
      <c r="C613" s="112" t="s">
        <v>153</v>
      </c>
      <c r="D613" s="29" t="s">
        <v>154</v>
      </c>
      <c r="E613" s="111" t="s">
        <v>2320</v>
      </c>
      <c r="F613" s="111"/>
      <c r="G613" s="111" t="s">
        <v>1850</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793</v>
      </c>
      <c r="C614" s="112" t="s">
        <v>157</v>
      </c>
      <c r="D614" s="29" t="s">
        <v>158</v>
      </c>
      <c r="E614" s="111" t="s">
        <v>2321</v>
      </c>
      <c r="F614" s="111"/>
      <c r="G614" s="111" t="s">
        <v>1850</v>
      </c>
      <c r="H614" s="113">
        <f t="shared" si="6779"/>
        <v>3000</v>
      </c>
      <c r="I614" s="113">
        <f t="shared" si="6780"/>
        <v>3000</v>
      </c>
      <c r="J614" s="113">
        <f t="shared" si="6781"/>
        <v>0</v>
      </c>
      <c r="K614" s="113"/>
      <c r="L614" s="146"/>
      <c r="M614" s="146"/>
      <c r="N614" s="113"/>
      <c r="O614" s="146"/>
      <c r="P614" s="113"/>
      <c r="Q614" s="113"/>
      <c r="R614" s="113"/>
      <c r="S614" s="113"/>
      <c r="T614" s="113"/>
      <c r="U614" s="113"/>
      <c r="V614" s="113"/>
      <c r="W614" s="113"/>
      <c r="X614" s="113">
        <f>VLOOKUP($C614,'1 预算编制表单'!$C:$BJ,27,FALSE)</f>
        <v>250</v>
      </c>
      <c r="Y614" s="113">
        <f>X614-Z614</f>
        <v>250</v>
      </c>
      <c r="Z614" s="113"/>
      <c r="AA614" s="113">
        <f>VLOOKUP($C614,'1 预算编制表单'!$C:$BJ,30,FALSE)</f>
        <v>250</v>
      </c>
      <c r="AB614" s="113">
        <f>AA614-AC614</f>
        <v>250</v>
      </c>
      <c r="AC614" s="113"/>
      <c r="AD614" s="113">
        <f>VLOOKUP($C614,'1 预算编制表单'!$C:$BJ,33,FALSE)</f>
        <v>250</v>
      </c>
      <c r="AE614" s="113">
        <f>AD614-AF614</f>
        <v>250</v>
      </c>
      <c r="AF614" s="113"/>
      <c r="AG614" s="113">
        <f>VLOOKUP($C614,'1 预算编制表单'!$C:$BJ,36,FALSE)</f>
        <v>250</v>
      </c>
      <c r="AH614" s="113">
        <f>AG614-AI614</f>
        <v>250</v>
      </c>
      <c r="AI614" s="113"/>
      <c r="AJ614" s="113">
        <f>VLOOKUP($C614,'1 预算编制表单'!$C:$BJ,39,FALSE)</f>
        <v>250</v>
      </c>
      <c r="AK614" s="113">
        <f>AJ614-AL614</f>
        <v>250</v>
      </c>
      <c r="AL614" s="113"/>
      <c r="AM614" s="113">
        <f>VLOOKUP($C614,'1 预算编制表单'!$C:$BJ,42,FALSE)</f>
        <v>250</v>
      </c>
      <c r="AN614" s="113">
        <f>AM614-AO614</f>
        <v>250</v>
      </c>
      <c r="AO614" s="113"/>
      <c r="AP614" s="113">
        <f>VLOOKUP($C614,'1 预算编制表单'!$C:$BJ,45,FALSE)</f>
        <v>250</v>
      </c>
      <c r="AQ614" s="113">
        <f>AP614-AR614</f>
        <v>250</v>
      </c>
      <c r="AR614" s="113"/>
      <c r="AS614" s="113">
        <f>VLOOKUP($C614,'1 预算编制表单'!$C:$BJ,48,FALSE)</f>
        <v>250</v>
      </c>
      <c r="AT614" s="113">
        <f>AS614-AU614</f>
        <v>250</v>
      </c>
      <c r="AU614" s="113"/>
      <c r="AV614" s="113">
        <f>VLOOKUP($C614,'1 预算编制表单'!$C:$BJ,51,FALSE)</f>
        <v>250</v>
      </c>
      <c r="AW614" s="113">
        <f>AV614-AX614</f>
        <v>250</v>
      </c>
      <c r="AX614" s="113"/>
      <c r="AY614" s="113">
        <f>VLOOKUP($C614,'1 预算编制表单'!$C:$BJ,54,FALSE)</f>
        <v>250</v>
      </c>
      <c r="AZ614" s="113">
        <f>AY614-BA614</f>
        <v>250</v>
      </c>
      <c r="BA614" s="113"/>
      <c r="BB614" s="113">
        <f>VLOOKUP($C614,'1 预算编制表单'!$C:$BJ,57,FALSE)</f>
        <v>250</v>
      </c>
      <c r="BC614" s="113">
        <f>BB614-BD614</f>
        <v>250</v>
      </c>
      <c r="BD614" s="113"/>
      <c r="BE614" s="113">
        <f>VLOOKUP($C614,'1 预算编制表单'!$C:$BJ,60,FALSE)</f>
        <v>250</v>
      </c>
      <c r="BF614" s="113">
        <f>BE614-BG614</f>
        <v>250</v>
      </c>
      <c r="BG614" s="113"/>
      <c r="BH614" s="113">
        <f>VLOOKUP($C614,'1 预算编制表单'!$C:$BJ,27,FALSE)</f>
        <v>250</v>
      </c>
      <c r="BI614" s="113">
        <f>BH614-BJ614</f>
        <v>250</v>
      </c>
      <c r="BJ614" s="113"/>
      <c r="BK614" s="113">
        <f>VLOOKUP($C614,'1 预算编制表单'!$C:$BJ,30,FALSE)</f>
        <v>250</v>
      </c>
      <c r="BL614" s="113">
        <f>BK614-BM614</f>
        <v>250</v>
      </c>
      <c r="BM614" s="113"/>
      <c r="BN614" s="113">
        <f>VLOOKUP($C614,'1 预算编制表单'!$C:$BJ,33,FALSE)</f>
        <v>250</v>
      </c>
      <c r="BO614" s="113">
        <f>BN614-BP614</f>
        <v>250</v>
      </c>
      <c r="BP614" s="113"/>
      <c r="BQ614" s="113">
        <f>VLOOKUP($C614,'1 预算编制表单'!$C:$BJ,36,FALSE)</f>
        <v>250</v>
      </c>
      <c r="BR614" s="113">
        <f>BQ614-BS614</f>
        <v>250</v>
      </c>
      <c r="BS614" s="113"/>
      <c r="BT614" s="113">
        <f>VLOOKUP($C614,'1 预算编制表单'!$C:$BJ,39,FALSE)</f>
        <v>250</v>
      </c>
      <c r="BU614" s="113">
        <f>BT614-BV614</f>
        <v>250</v>
      </c>
      <c r="BV614" s="113"/>
      <c r="BW614" s="113">
        <f>VLOOKUP($C614,'1 预算编制表单'!$C:$BJ,42,FALSE)</f>
        <v>250</v>
      </c>
      <c r="BX614" s="113">
        <f>BW614-BY614</f>
        <v>250</v>
      </c>
      <c r="BY614" s="113"/>
      <c r="BZ614" s="113">
        <f>VLOOKUP($C614,'1 预算编制表单'!$C:$BJ,45,FALSE)</f>
        <v>250</v>
      </c>
      <c r="CA614" s="113">
        <f>BZ614-CB614</f>
        <v>250</v>
      </c>
      <c r="CB614" s="113"/>
      <c r="CC614" s="113">
        <f>VLOOKUP($C614,'1 预算编制表单'!$C:$BJ,48,FALSE)</f>
        <v>250</v>
      </c>
      <c r="CD614" s="113">
        <f>CC614-CE614</f>
        <v>250</v>
      </c>
      <c r="CE614" s="113"/>
      <c r="CF614" s="113">
        <f>VLOOKUP($C614,'1 预算编制表单'!$C:$BJ,51,FALSE)</f>
        <v>250</v>
      </c>
      <c r="CG614" s="113">
        <f>CF614-CH614</f>
        <v>250</v>
      </c>
      <c r="CH614" s="113"/>
      <c r="CI614" s="113">
        <f>VLOOKUP($C614,'1 预算编制表单'!$C:$BJ,54,FALSE)</f>
        <v>250</v>
      </c>
      <c r="CJ614" s="113">
        <f>CI614-CK614</f>
        <v>250</v>
      </c>
      <c r="CK614" s="113"/>
      <c r="CL614" s="113">
        <f>VLOOKUP($C614,'1 预算编制表单'!$C:$BJ,57,FALSE)</f>
        <v>250</v>
      </c>
      <c r="CM614" s="113">
        <f>CL614-CN614</f>
        <v>250</v>
      </c>
      <c r="CN614" s="113"/>
      <c r="CO614" s="113">
        <f>VLOOKUP($C614,'1 预算编制表单'!$C:$BJ,60,FALSE)</f>
        <v>250</v>
      </c>
      <c r="CP614" s="113">
        <f>CO614-CQ614</f>
        <v>250</v>
      </c>
      <c r="CQ614" s="113"/>
    </row>
    <row r="615" s="85" customFormat="1" ht="24" customHeight="1" outlineLevel="1" spans="1:95">
      <c r="A615" s="168"/>
      <c r="B615" s="169" t="s">
        <v>793</v>
      </c>
      <c r="C615" s="170" t="s">
        <v>78</v>
      </c>
      <c r="D615" s="168" t="s">
        <v>79</v>
      </c>
      <c r="E615" s="169" t="s">
        <v>2322</v>
      </c>
      <c r="F615" s="169"/>
      <c r="G615" s="169" t="s">
        <v>1850</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793</v>
      </c>
      <c r="C616" s="109">
        <v>1.6</v>
      </c>
      <c r="D616" s="107" t="s">
        <v>217</v>
      </c>
      <c r="E616" s="107"/>
      <c r="F616" s="107" t="s">
        <v>2323</v>
      </c>
      <c r="G616" s="108"/>
      <c r="H616" s="166">
        <f t="shared" si="6779"/>
        <v>23584.9056603774</v>
      </c>
      <c r="I616" s="166">
        <f t="shared" si="6780"/>
        <v>23584.9056603774</v>
      </c>
      <c r="J616" s="166">
        <f t="shared" si="6781"/>
        <v>0</v>
      </c>
      <c r="K616" s="166"/>
      <c r="L616" s="167"/>
      <c r="M616" s="167"/>
      <c r="N616" s="166"/>
      <c r="O616" s="167"/>
      <c r="P616" s="166"/>
      <c r="Q616" s="166"/>
      <c r="R616" s="166"/>
      <c r="S616" s="166"/>
      <c r="T616" s="166"/>
      <c r="U616" s="166"/>
      <c r="V616" s="166"/>
      <c r="W616" s="166"/>
      <c r="X616" s="166">
        <f>VLOOKUP($C616,'1 预算编制表单'!$C:$BJ,27,FALSE)</f>
        <v>23584.9056603774</v>
      </c>
      <c r="Y616" s="166">
        <f t="shared" ref="Y616:AC616" si="6782">Y617+Y618+Y619+Y620+Y621</f>
        <v>23584.9056603774</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23584.9056603774</v>
      </c>
      <c r="BI616" s="166">
        <f t="shared" ref="BI616:BM616" si="6788">BI617+BI618+BI619+BI620+BI621</f>
        <v>23584.9056603774</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793</v>
      </c>
      <c r="C617" s="112" t="s">
        <v>2324</v>
      </c>
      <c r="D617" s="29" t="s">
        <v>2325</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793</v>
      </c>
      <c r="C618" s="112" t="s">
        <v>2378</v>
      </c>
      <c r="D618" s="29" t="s">
        <v>2379</v>
      </c>
      <c r="E618" s="111" t="s">
        <v>2380</v>
      </c>
      <c r="F618" s="111" t="s">
        <v>1624</v>
      </c>
      <c r="G618" s="111" t="s">
        <v>942</v>
      </c>
      <c r="H618" s="113">
        <f t="shared" si="6779"/>
        <v>0</v>
      </c>
      <c r="I618" s="113">
        <f t="shared" si="6780"/>
        <v>0</v>
      </c>
      <c r="J618" s="113">
        <f t="shared" si="6781"/>
        <v>0</v>
      </c>
      <c r="K618" s="113"/>
      <c r="L618" s="146"/>
      <c r="M618" s="146"/>
      <c r="N618" s="113"/>
      <c r="O618" s="146"/>
      <c r="P618" s="113"/>
      <c r="Q618" s="113"/>
      <c r="R618" s="113"/>
      <c r="S618" s="113"/>
      <c r="T618" s="113"/>
      <c r="U618" s="113"/>
      <c r="V618" s="113"/>
      <c r="W618" s="113"/>
      <c r="X618" s="113">
        <f>VLOOKUP($C618,'1 预算编制表单'!$C:$BJ,27,FALSE)</f>
        <v>0</v>
      </c>
      <c r="Y618" s="113">
        <f t="shared" ref="Y618:Y621" si="6806">X618-Z618</f>
        <v>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0</v>
      </c>
      <c r="BI618" s="113">
        <f t="shared" si="6794"/>
        <v>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793</v>
      </c>
      <c r="C619" s="112" t="s">
        <v>2381</v>
      </c>
      <c r="D619" s="29" t="s">
        <v>2382</v>
      </c>
      <c r="E619" s="111" t="s">
        <v>2383</v>
      </c>
      <c r="F619" s="111" t="s">
        <v>1624</v>
      </c>
      <c r="G619" s="111" t="s">
        <v>942</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793</v>
      </c>
      <c r="C620" s="112" t="s">
        <v>2384</v>
      </c>
      <c r="D620" s="29" t="s">
        <v>2385</v>
      </c>
      <c r="E620" s="29"/>
      <c r="F620" s="111" t="s">
        <v>1624</v>
      </c>
      <c r="G620" s="111" t="s">
        <v>942</v>
      </c>
      <c r="H620" s="113">
        <f t="shared" si="6779"/>
        <v>23584.9056603774</v>
      </c>
      <c r="I620" s="113">
        <f t="shared" si="6780"/>
        <v>23584.9056603774</v>
      </c>
      <c r="J620" s="113">
        <f t="shared" si="6781"/>
        <v>0</v>
      </c>
      <c r="K620" s="113"/>
      <c r="L620" s="146"/>
      <c r="M620" s="146"/>
      <c r="N620" s="113"/>
      <c r="O620" s="146"/>
      <c r="P620" s="113"/>
      <c r="Q620" s="113"/>
      <c r="R620" s="113"/>
      <c r="S620" s="113"/>
      <c r="T620" s="113"/>
      <c r="U620" s="113"/>
      <c r="V620" s="113"/>
      <c r="W620" s="113"/>
      <c r="X620" s="113">
        <f>VLOOKUP($C620,'1 预算编制表单'!$C:$BJ,27,FALSE)</f>
        <v>23584.9056603774</v>
      </c>
      <c r="Y620" s="113">
        <f t="shared" si="6806"/>
        <v>23584.9056603774</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23584.9056603774</v>
      </c>
      <c r="BI620" s="113">
        <f t="shared" si="6794"/>
        <v>23584.9056603774</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793</v>
      </c>
      <c r="C621" s="112" t="s">
        <v>2386</v>
      </c>
      <c r="D621" s="29" t="s">
        <v>2387</v>
      </c>
      <c r="E621" s="29"/>
      <c r="F621" s="111" t="s">
        <v>1624</v>
      </c>
      <c r="G621" s="111" t="s">
        <v>942</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F5" sqref="F5:I5"/>
    </sheetView>
  </sheetViews>
  <sheetFormatPr defaultColWidth="9" defaultRowHeight="13.5" outlineLevelRow="4"/>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2855</v>
      </c>
    </row>
    <row r="2" s="65" customFormat="1" ht="20" customHeight="1" spans="1:1">
      <c r="A2" s="76" t="s">
        <v>2856</v>
      </c>
    </row>
    <row r="3" s="65" customFormat="1" ht="20" customHeight="1" spans="1:1">
      <c r="A3" s="76" t="s">
        <v>2857</v>
      </c>
    </row>
    <row r="4" s="65" customFormat="1" ht="32.45" customHeight="1" spans="1:13">
      <c r="A4" s="77" t="s">
        <v>2858</v>
      </c>
      <c r="B4" s="77" t="s">
        <v>2859</v>
      </c>
      <c r="C4" s="77" t="s">
        <v>2860</v>
      </c>
      <c r="D4" s="77" t="s">
        <v>2861</v>
      </c>
      <c r="E4" s="77" t="s">
        <v>2862</v>
      </c>
      <c r="F4" s="77" t="s">
        <v>2863</v>
      </c>
      <c r="G4" s="77" t="s">
        <v>1241</v>
      </c>
      <c r="H4" s="77" t="s">
        <v>2864</v>
      </c>
      <c r="I4" s="77" t="s">
        <v>2865</v>
      </c>
      <c r="J4" s="77" t="s">
        <v>2866</v>
      </c>
      <c r="K4" s="77" t="s">
        <v>2867</v>
      </c>
      <c r="L4" s="77" t="s">
        <v>2868</v>
      </c>
      <c r="M4" s="77" t="s">
        <v>2869</v>
      </c>
    </row>
    <row r="5" s="65" customFormat="1" ht="185.25" spans="1:13">
      <c r="A5" s="78" t="s">
        <v>2870</v>
      </c>
      <c r="B5" s="78" t="s">
        <v>2871</v>
      </c>
      <c r="C5" s="78" t="s">
        <v>2872</v>
      </c>
      <c r="D5" s="78" t="s">
        <v>2873</v>
      </c>
      <c r="E5" s="78" t="s">
        <v>2872</v>
      </c>
      <c r="F5" s="79">
        <v>2800</v>
      </c>
      <c r="G5" s="79">
        <v>1</v>
      </c>
      <c r="H5" s="79">
        <v>2800</v>
      </c>
      <c r="I5" s="79">
        <v>2800</v>
      </c>
      <c r="J5" s="78" t="s">
        <v>2874</v>
      </c>
      <c r="K5" s="78" t="s">
        <v>2875</v>
      </c>
      <c r="L5" s="78" t="s">
        <v>2876</v>
      </c>
      <c r="M5" s="78" t="s">
        <v>2877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8"/>
  <sheetViews>
    <sheetView zoomScale="70" zoomScaleNormal="70" topLeftCell="AZ1" workbookViewId="0">
      <selection activeCell="BC11" sqref="BC11"/>
    </sheetView>
  </sheetViews>
  <sheetFormatPr defaultColWidth="9" defaultRowHeight="13.5"/>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2878</v>
      </c>
      <c r="E1" s="66"/>
      <c r="N1" s="67"/>
      <c r="O1" s="68"/>
      <c r="P1" s="68"/>
      <c r="R1" s="68"/>
      <c r="S1" s="69"/>
      <c r="U1" s="70"/>
      <c r="AC1" s="66"/>
      <c r="AD1" s="66"/>
      <c r="AJ1" s="67"/>
      <c r="BF1" s="71"/>
      <c r="BG1" s="71"/>
      <c r="BH1" s="71"/>
      <c r="BM1" s="65" t="s">
        <v>2879</v>
      </c>
    </row>
    <row r="2" s="65" customFormat="1" ht="45" hidden="1" customHeight="1" spans="1:60">
      <c r="A2" s="72" t="s">
        <v>2880</v>
      </c>
      <c r="E2" s="66"/>
      <c r="N2" s="67"/>
      <c r="O2" s="68"/>
      <c r="P2" s="68"/>
      <c r="R2" s="68"/>
      <c r="S2" s="69"/>
      <c r="U2" s="70"/>
      <c r="AC2" s="66"/>
      <c r="AD2" s="66"/>
      <c r="AJ2" s="67"/>
      <c r="BF2" s="71"/>
      <c r="BG2" s="71"/>
      <c r="BH2" s="71"/>
    </row>
    <row r="3" s="65" customFormat="1" hidden="1" spans="1:68">
      <c r="A3" s="65" t="s">
        <v>2881</v>
      </c>
      <c r="B3" s="65" t="s">
        <v>2882</v>
      </c>
      <c r="C3" s="65" t="s">
        <v>2883</v>
      </c>
      <c r="D3" s="65" t="s">
        <v>2884</v>
      </c>
      <c r="E3" s="65" t="s">
        <v>2885</v>
      </c>
      <c r="F3" s="65" t="s">
        <v>2886</v>
      </c>
      <c r="G3" s="65" t="s">
        <v>2887</v>
      </c>
      <c r="H3" s="65" t="s">
        <v>2888</v>
      </c>
      <c r="I3" s="65" t="s">
        <v>2889</v>
      </c>
      <c r="J3" s="65" t="s">
        <v>2890</v>
      </c>
      <c r="K3" s="65" t="s">
        <v>2891</v>
      </c>
      <c r="L3" s="65" t="s">
        <v>2892</v>
      </c>
      <c r="M3" s="65" t="s">
        <v>2893</v>
      </c>
      <c r="N3" s="65" t="s">
        <v>2894</v>
      </c>
      <c r="O3" s="65" t="s">
        <v>2895</v>
      </c>
      <c r="P3" s="65" t="s">
        <v>2896</v>
      </c>
      <c r="Q3" s="65" t="s">
        <v>2897</v>
      </c>
      <c r="R3" s="65" t="s">
        <v>2898</v>
      </c>
      <c r="S3" s="65" t="s">
        <v>2899</v>
      </c>
      <c r="T3" s="65" t="s">
        <v>2900</v>
      </c>
      <c r="U3" s="65" t="s">
        <v>2901</v>
      </c>
      <c r="V3" s="65" t="s">
        <v>2902</v>
      </c>
      <c r="W3" s="65" t="s">
        <v>2903</v>
      </c>
      <c r="X3" s="65" t="s">
        <v>2904</v>
      </c>
      <c r="Y3" s="65" t="s">
        <v>2905</v>
      </c>
      <c r="Z3" s="65" t="s">
        <v>2906</v>
      </c>
      <c r="AA3" s="65" t="s">
        <v>2907</v>
      </c>
      <c r="AB3" s="65" t="s">
        <v>2908</v>
      </c>
      <c r="AC3" s="65" t="s">
        <v>2909</v>
      </c>
      <c r="AD3" s="65" t="s">
        <v>2910</v>
      </c>
      <c r="AE3" s="65" t="s">
        <v>2911</v>
      </c>
      <c r="AF3" s="65" t="s">
        <v>2912</v>
      </c>
      <c r="AG3" s="65" t="s">
        <v>2913</v>
      </c>
      <c r="AH3" s="65" t="s">
        <v>2914</v>
      </c>
      <c r="AI3" s="65" t="s">
        <v>2915</v>
      </c>
      <c r="AJ3" s="65" t="s">
        <v>2916</v>
      </c>
      <c r="AK3" s="65" t="s">
        <v>2917</v>
      </c>
      <c r="AL3" s="65" t="s">
        <v>2918</v>
      </c>
      <c r="AM3" s="65" t="s">
        <v>2919</v>
      </c>
      <c r="AN3" s="65" t="s">
        <v>2920</v>
      </c>
      <c r="AO3" s="65" t="s">
        <v>2921</v>
      </c>
      <c r="AP3" s="65" t="s">
        <v>2922</v>
      </c>
      <c r="AQ3" s="65" t="s">
        <v>2923</v>
      </c>
      <c r="AR3" s="65" t="s">
        <v>2924</v>
      </c>
      <c r="AS3" s="65" t="s">
        <v>2925</v>
      </c>
      <c r="AT3" s="65" t="s">
        <v>2926</v>
      </c>
      <c r="AU3" s="65" t="s">
        <v>2927</v>
      </c>
      <c r="AV3" s="65" t="s">
        <v>2928</v>
      </c>
      <c r="AW3" s="65" t="s">
        <v>2929</v>
      </c>
      <c r="AX3" s="65" t="s">
        <v>2930</v>
      </c>
      <c r="AY3" s="65" t="s">
        <v>2931</v>
      </c>
      <c r="AZ3" s="65" t="s">
        <v>2932</v>
      </c>
      <c r="BA3" s="65" t="s">
        <v>2933</v>
      </c>
      <c r="BB3" s="65" t="s">
        <v>2934</v>
      </c>
      <c r="BC3" s="65" t="s">
        <v>2935</v>
      </c>
      <c r="BD3" s="65" t="s">
        <v>2936</v>
      </c>
      <c r="BE3" s="65" t="s">
        <v>2937</v>
      </c>
      <c r="BF3" s="65" t="s">
        <v>2938</v>
      </c>
      <c r="BG3" s="65" t="s">
        <v>2939</v>
      </c>
      <c r="BH3" s="65" t="s">
        <v>2940</v>
      </c>
      <c r="BI3" s="65" t="s">
        <v>2941</v>
      </c>
      <c r="BJ3" s="65" t="s">
        <v>2942</v>
      </c>
      <c r="BK3" s="65" t="s">
        <v>2943</v>
      </c>
      <c r="BL3" s="65" t="s">
        <v>2944</v>
      </c>
      <c r="BM3" s="65" t="s">
        <v>2945</v>
      </c>
      <c r="BN3" s="65" t="s">
        <v>2946</v>
      </c>
      <c r="BO3" s="65" t="s">
        <v>2947</v>
      </c>
      <c r="BP3" s="65" t="s">
        <v>2948</v>
      </c>
    </row>
    <row r="4" s="65" customFormat="1" ht="15" hidden="1" spans="1:68">
      <c r="A4" s="73" t="s">
        <v>2949</v>
      </c>
      <c r="B4" s="74" t="s">
        <v>2950</v>
      </c>
      <c r="C4" s="74" t="s">
        <v>2951</v>
      </c>
      <c r="D4" s="74" t="s">
        <v>2952</v>
      </c>
      <c r="E4" s="74" t="s">
        <v>2953</v>
      </c>
      <c r="F4" s="74" t="s">
        <v>2954</v>
      </c>
      <c r="G4" s="74" t="s">
        <v>2955</v>
      </c>
      <c r="H4" s="73" t="s">
        <v>2956</v>
      </c>
      <c r="I4" s="73" t="s">
        <v>2957</v>
      </c>
      <c r="J4" s="73" t="s">
        <v>2958</v>
      </c>
      <c r="K4" s="73" t="s">
        <v>2959</v>
      </c>
      <c r="L4" s="73" t="s">
        <v>2960</v>
      </c>
      <c r="M4" s="73" t="s">
        <v>2961</v>
      </c>
      <c r="N4" s="73" t="s">
        <v>2962</v>
      </c>
      <c r="O4" s="73" t="s">
        <v>2963</v>
      </c>
      <c r="P4" s="73" t="s">
        <v>2964</v>
      </c>
      <c r="Q4" s="73" t="s">
        <v>2965</v>
      </c>
      <c r="R4" s="73" t="s">
        <v>2966</v>
      </c>
      <c r="S4" s="73" t="s">
        <v>2967</v>
      </c>
      <c r="T4" s="73" t="s">
        <v>2968</v>
      </c>
      <c r="U4" s="73" t="s">
        <v>2969</v>
      </c>
      <c r="V4" s="73" t="s">
        <v>2970</v>
      </c>
      <c r="W4" s="73" t="s">
        <v>2971</v>
      </c>
      <c r="X4" s="73" t="s">
        <v>2972</v>
      </c>
      <c r="Y4" s="73" t="s">
        <v>2973</v>
      </c>
      <c r="Z4" s="73" t="s">
        <v>2974</v>
      </c>
      <c r="AA4" s="73" t="s">
        <v>2975</v>
      </c>
      <c r="AB4" s="73" t="s">
        <v>2976</v>
      </c>
      <c r="AC4" s="73" t="s">
        <v>2811</v>
      </c>
      <c r="AD4" s="73" t="s">
        <v>2977</v>
      </c>
      <c r="AE4" s="73" t="s">
        <v>2978</v>
      </c>
      <c r="AF4" s="73" t="s">
        <v>2979</v>
      </c>
      <c r="AG4" s="73" t="s">
        <v>714</v>
      </c>
      <c r="AH4" s="73" t="s">
        <v>2980</v>
      </c>
      <c r="AI4" s="73" t="s">
        <v>2981</v>
      </c>
      <c r="AJ4" s="73" t="s">
        <v>2982</v>
      </c>
      <c r="AK4" s="73" t="s">
        <v>2983</v>
      </c>
      <c r="AL4" s="73" t="s">
        <v>2984</v>
      </c>
      <c r="AM4" s="73" t="s">
        <v>2985</v>
      </c>
      <c r="AN4" s="73" t="s">
        <v>2986</v>
      </c>
      <c r="AO4" s="73" t="s">
        <v>2987</v>
      </c>
      <c r="AP4" s="73" t="s">
        <v>2988</v>
      </c>
      <c r="AQ4" s="73" t="s">
        <v>2989</v>
      </c>
      <c r="AR4" s="73" t="s">
        <v>2990</v>
      </c>
      <c r="AS4" s="74" t="s">
        <v>2991</v>
      </c>
      <c r="AT4" s="73" t="s">
        <v>2992</v>
      </c>
      <c r="AU4" s="73" t="s">
        <v>2993</v>
      </c>
      <c r="AV4" s="73" t="s">
        <v>2994</v>
      </c>
      <c r="AW4" s="73" t="s">
        <v>2995</v>
      </c>
      <c r="AX4" s="73" t="s">
        <v>2996</v>
      </c>
      <c r="AY4" s="73" t="s">
        <v>2997</v>
      </c>
      <c r="AZ4" s="73" t="s">
        <v>2998</v>
      </c>
      <c r="BA4" s="73" t="s">
        <v>2999</v>
      </c>
      <c r="BB4" s="73" t="s">
        <v>3000</v>
      </c>
      <c r="BC4" s="73" t="s">
        <v>3001</v>
      </c>
      <c r="BD4" s="73" t="s">
        <v>3002</v>
      </c>
      <c r="BE4" s="73" t="s">
        <v>3003</v>
      </c>
      <c r="BF4" s="73" t="s">
        <v>3004</v>
      </c>
      <c r="BG4" s="73" t="s">
        <v>3005</v>
      </c>
      <c r="BH4" s="73" t="s">
        <v>3006</v>
      </c>
      <c r="BI4" s="73" t="s">
        <v>3007</v>
      </c>
      <c r="BJ4" s="73" t="s">
        <v>3008</v>
      </c>
      <c r="BK4" s="73" t="s">
        <v>3009</v>
      </c>
      <c r="BL4" s="73" t="s">
        <v>3010</v>
      </c>
      <c r="BM4" s="73" t="s">
        <v>2949</v>
      </c>
      <c r="BN4" s="73" t="s">
        <v>3011</v>
      </c>
      <c r="BO4" s="73" t="s">
        <v>3012</v>
      </c>
      <c r="BP4" s="73" t="s">
        <v>3013</v>
      </c>
    </row>
    <row r="5" s="65" customFormat="1" ht="283.5" hidden="1" spans="1:68">
      <c r="A5" s="75" t="s">
        <v>3014</v>
      </c>
      <c r="B5" s="75" t="s">
        <v>2829</v>
      </c>
      <c r="C5" s="75" t="s">
        <v>3015</v>
      </c>
      <c r="D5" s="75" t="s">
        <v>3016</v>
      </c>
      <c r="E5" s="66" t="s">
        <v>3017</v>
      </c>
      <c r="F5" s="75" t="s">
        <v>3018</v>
      </c>
      <c r="G5" s="75" t="s">
        <v>3019</v>
      </c>
      <c r="J5" s="75" t="s">
        <v>3020</v>
      </c>
      <c r="K5" s="75" t="s">
        <v>3021</v>
      </c>
      <c r="L5" s="75" t="s">
        <v>3022</v>
      </c>
      <c r="M5" s="75" t="s">
        <v>3023</v>
      </c>
      <c r="N5" s="67"/>
      <c r="O5" s="68"/>
      <c r="P5" s="69">
        <v>12000</v>
      </c>
      <c r="Q5" s="75" t="s">
        <v>3024</v>
      </c>
      <c r="R5" s="68"/>
      <c r="S5" s="69"/>
      <c r="T5" s="75" t="s">
        <v>3025</v>
      </c>
      <c r="U5" s="70"/>
      <c r="V5" s="75" t="s">
        <v>3026</v>
      </c>
      <c r="W5" s="75" t="s">
        <v>3027</v>
      </c>
      <c r="X5" s="75" t="s">
        <v>2401</v>
      </c>
      <c r="Y5" s="75" t="s">
        <v>2403</v>
      </c>
      <c r="Z5" s="75" t="s">
        <v>2829</v>
      </c>
      <c r="AA5" s="75" t="s">
        <v>3024</v>
      </c>
      <c r="AB5" s="75" t="s">
        <v>3024</v>
      </c>
      <c r="AC5" s="66" t="s">
        <v>3028</v>
      </c>
      <c r="AD5" s="66" t="s">
        <v>3028</v>
      </c>
      <c r="AE5" s="75" t="s">
        <v>3029</v>
      </c>
      <c r="AF5" s="75" t="s">
        <v>3030</v>
      </c>
      <c r="AG5" s="75" t="s">
        <v>3031</v>
      </c>
      <c r="AJ5" s="67"/>
      <c r="AM5" s="75" t="s">
        <v>3032</v>
      </c>
      <c r="AN5" s="75" t="s">
        <v>3033</v>
      </c>
      <c r="AO5" s="75" t="s">
        <v>3034</v>
      </c>
      <c r="AP5" s="75" t="s">
        <v>3035</v>
      </c>
      <c r="AQ5" s="75" t="s">
        <v>3036</v>
      </c>
      <c r="AR5" s="75" t="s">
        <v>3037</v>
      </c>
      <c r="AS5" s="75" t="s">
        <v>3038</v>
      </c>
      <c r="AT5" s="75" t="s">
        <v>47</v>
      </c>
      <c r="AU5" s="75" t="s">
        <v>3039</v>
      </c>
      <c r="AV5" s="75" t="s">
        <v>793</v>
      </c>
      <c r="AW5" s="75" t="s">
        <v>793</v>
      </c>
      <c r="AX5" s="75" t="s">
        <v>3040</v>
      </c>
      <c r="AY5" s="75" t="s">
        <v>3041</v>
      </c>
      <c r="AZ5" s="75" t="s">
        <v>3042</v>
      </c>
      <c r="BA5" s="75" t="s">
        <v>3039</v>
      </c>
      <c r="BC5" s="75" t="s">
        <v>3043</v>
      </c>
      <c r="BD5" s="75" t="s">
        <v>3032</v>
      </c>
      <c r="BE5" s="75" t="s">
        <v>3033</v>
      </c>
      <c r="BF5" s="71" t="s">
        <v>3044</v>
      </c>
      <c r="BG5" s="71" t="s">
        <v>3045</v>
      </c>
      <c r="BH5" s="71" t="s">
        <v>3046</v>
      </c>
      <c r="BI5" s="75" t="s">
        <v>3047</v>
      </c>
      <c r="BJ5" s="75" t="s">
        <v>3048</v>
      </c>
      <c r="BK5" s="75" t="s">
        <v>3049</v>
      </c>
      <c r="BL5" s="75" t="s">
        <v>3050</v>
      </c>
      <c r="BM5" s="75" t="s">
        <v>3051</v>
      </c>
      <c r="BN5" s="75" t="s">
        <v>3052</v>
      </c>
      <c r="BO5" s="75" t="s">
        <v>3053</v>
      </c>
      <c r="BP5" s="75" t="s">
        <v>3053</v>
      </c>
    </row>
    <row r="6" s="65" customFormat="1" ht="27" hidden="1" spans="5:68">
      <c r="E6" s="66"/>
      <c r="N6" s="67"/>
      <c r="O6" s="68"/>
      <c r="P6" s="68"/>
      <c r="R6" s="68"/>
      <c r="S6" s="69"/>
      <c r="U6" s="70"/>
      <c r="AC6" s="66"/>
      <c r="AD6" s="66"/>
      <c r="AJ6" s="67"/>
      <c r="BF6" s="71"/>
      <c r="BG6" s="71"/>
      <c r="BH6" s="71"/>
      <c r="BM6" s="75" t="s">
        <v>3054</v>
      </c>
      <c r="BN6" s="75" t="s">
        <v>3055</v>
      </c>
      <c r="BO6" s="75" t="s">
        <v>3056</v>
      </c>
      <c r="BP6" s="75" t="s">
        <v>3056</v>
      </c>
    </row>
    <row r="7" s="65" customFormat="1" ht="324" hidden="1" spans="1:68">
      <c r="A7" s="75" t="s">
        <v>3057</v>
      </c>
      <c r="B7" s="75" t="s">
        <v>2832</v>
      </c>
      <c r="C7" s="75" t="s">
        <v>3015</v>
      </c>
      <c r="D7" s="75" t="s">
        <v>3058</v>
      </c>
      <c r="E7" s="66" t="s">
        <v>3059</v>
      </c>
      <c r="F7" s="75" t="s">
        <v>3018</v>
      </c>
      <c r="G7" s="75" t="s">
        <v>3019</v>
      </c>
      <c r="J7" s="75" t="s">
        <v>3020</v>
      </c>
      <c r="K7" s="75" t="s">
        <v>3021</v>
      </c>
      <c r="L7" s="75" t="s">
        <v>3022</v>
      </c>
      <c r="M7" s="75" t="s">
        <v>3023</v>
      </c>
      <c r="N7" s="67"/>
      <c r="O7" s="68"/>
      <c r="P7" s="69">
        <v>15600</v>
      </c>
      <c r="Q7" s="75" t="s">
        <v>3024</v>
      </c>
      <c r="R7" s="69">
        <v>15600</v>
      </c>
      <c r="S7" s="69"/>
      <c r="T7" s="75" t="s">
        <v>3025</v>
      </c>
      <c r="U7" s="70"/>
      <c r="V7" s="75" t="s">
        <v>3026</v>
      </c>
      <c r="W7" s="75" t="s">
        <v>3027</v>
      </c>
      <c r="X7" s="75" t="s">
        <v>2401</v>
      </c>
      <c r="Y7" s="75" t="s">
        <v>2403</v>
      </c>
      <c r="Z7" s="75" t="s">
        <v>2832</v>
      </c>
      <c r="AA7" s="75" t="s">
        <v>3024</v>
      </c>
      <c r="AB7" s="75" t="s">
        <v>3024</v>
      </c>
      <c r="AC7" s="66" t="s">
        <v>3060</v>
      </c>
      <c r="AD7" s="66" t="s">
        <v>3060</v>
      </c>
      <c r="AE7" s="75" t="s">
        <v>3029</v>
      </c>
      <c r="AF7" s="75" t="s">
        <v>3030</v>
      </c>
      <c r="AG7" s="75" t="s">
        <v>3031</v>
      </c>
      <c r="AJ7" s="67"/>
      <c r="AM7" s="75" t="s">
        <v>3032</v>
      </c>
      <c r="AN7" s="75" t="s">
        <v>3033</v>
      </c>
      <c r="AO7" s="75" t="s">
        <v>3034</v>
      </c>
      <c r="AP7" s="75" t="s">
        <v>3035</v>
      </c>
      <c r="AQ7" s="75" t="s">
        <v>3036</v>
      </c>
      <c r="AR7" s="75" t="s">
        <v>3037</v>
      </c>
      <c r="AS7" s="75" t="s">
        <v>3061</v>
      </c>
      <c r="AT7" s="75" t="s">
        <v>3062</v>
      </c>
      <c r="AU7" s="75" t="s">
        <v>3063</v>
      </c>
      <c r="AV7" s="75" t="s">
        <v>793</v>
      </c>
      <c r="AW7" s="75" t="s">
        <v>793</v>
      </c>
      <c r="AX7" s="75" t="s">
        <v>3064</v>
      </c>
      <c r="AY7" s="75" t="s">
        <v>3065</v>
      </c>
      <c r="AZ7" s="75" t="s">
        <v>3042</v>
      </c>
      <c r="BA7" s="75" t="s">
        <v>3063</v>
      </c>
      <c r="BC7" s="75" t="s">
        <v>3066</v>
      </c>
      <c r="BD7" s="75" t="s">
        <v>3032</v>
      </c>
      <c r="BE7" s="75" t="s">
        <v>3033</v>
      </c>
      <c r="BF7" s="71" t="s">
        <v>3067</v>
      </c>
      <c r="BG7" s="71" t="s">
        <v>3068</v>
      </c>
      <c r="BH7" s="71" t="s">
        <v>3069</v>
      </c>
      <c r="BI7" s="75" t="s">
        <v>3047</v>
      </c>
      <c r="BJ7" s="75" t="s">
        <v>3048</v>
      </c>
      <c r="BK7" s="75" t="s">
        <v>3070</v>
      </c>
      <c r="BL7" s="75" t="s">
        <v>3071</v>
      </c>
      <c r="BM7" s="75" t="s">
        <v>3072</v>
      </c>
      <c r="BN7" s="75" t="s">
        <v>3052</v>
      </c>
      <c r="BO7" s="75" t="s">
        <v>3053</v>
      </c>
      <c r="BP7" s="75" t="s">
        <v>3053</v>
      </c>
    </row>
    <row r="8" s="65" customFormat="1" ht="27" hidden="1" spans="5:68">
      <c r="E8" s="66"/>
      <c r="N8" s="67"/>
      <c r="O8" s="68"/>
      <c r="P8" s="68"/>
      <c r="R8" s="68"/>
      <c r="S8" s="69"/>
      <c r="U8" s="70"/>
      <c r="AC8" s="66"/>
      <c r="AD8" s="66"/>
      <c r="AJ8" s="67"/>
      <c r="BF8" s="71"/>
      <c r="BG8" s="71"/>
      <c r="BH8" s="71"/>
      <c r="BM8" s="75" t="s">
        <v>3073</v>
      </c>
      <c r="BN8" s="75" t="s">
        <v>3074</v>
      </c>
      <c r="BO8" s="75" t="s">
        <v>3075</v>
      </c>
      <c r="BP8" s="75" t="s">
        <v>3075</v>
      </c>
    </row>
    <row r="9" s="65" customFormat="1" ht="310.5" hidden="1" spans="1:68">
      <c r="A9" s="75" t="s">
        <v>3076</v>
      </c>
      <c r="B9" s="75" t="s">
        <v>2834</v>
      </c>
      <c r="C9" s="75" t="s">
        <v>3015</v>
      </c>
      <c r="D9" s="75" t="s">
        <v>3077</v>
      </c>
      <c r="E9" s="66" t="s">
        <v>3059</v>
      </c>
      <c r="F9" s="75" t="s">
        <v>3018</v>
      </c>
      <c r="G9" s="75" t="s">
        <v>3019</v>
      </c>
      <c r="J9" s="75" t="s">
        <v>3020</v>
      </c>
      <c r="K9" s="75" t="s">
        <v>3021</v>
      </c>
      <c r="L9" s="75" t="s">
        <v>3022</v>
      </c>
      <c r="M9" s="75" t="s">
        <v>3023</v>
      </c>
      <c r="N9" s="67"/>
      <c r="O9" s="68"/>
      <c r="P9" s="69">
        <v>18330</v>
      </c>
      <c r="Q9" s="75" t="s">
        <v>3024</v>
      </c>
      <c r="R9" s="69">
        <v>18330</v>
      </c>
      <c r="S9" s="69"/>
      <c r="T9" s="75" t="s">
        <v>3025</v>
      </c>
      <c r="U9" s="70"/>
      <c r="V9" s="75" t="s">
        <v>3026</v>
      </c>
      <c r="W9" s="75" t="s">
        <v>3027</v>
      </c>
      <c r="X9" s="75" t="s">
        <v>2401</v>
      </c>
      <c r="Y9" s="75" t="s">
        <v>2403</v>
      </c>
      <c r="Z9" s="75" t="s">
        <v>2834</v>
      </c>
      <c r="AA9" s="75" t="s">
        <v>3024</v>
      </c>
      <c r="AB9" s="75" t="s">
        <v>3024</v>
      </c>
      <c r="AC9" s="66" t="s">
        <v>3060</v>
      </c>
      <c r="AD9" s="66" t="s">
        <v>3060</v>
      </c>
      <c r="AE9" s="75" t="s">
        <v>3078</v>
      </c>
      <c r="AF9" s="75" t="s">
        <v>3079</v>
      </c>
      <c r="AG9" s="75" t="s">
        <v>3031</v>
      </c>
      <c r="AJ9" s="67"/>
      <c r="AM9" s="75" t="s">
        <v>3032</v>
      </c>
      <c r="AN9" s="75" t="s">
        <v>3033</v>
      </c>
      <c r="AO9" s="75" t="s">
        <v>3034</v>
      </c>
      <c r="AP9" s="75" t="s">
        <v>3080</v>
      </c>
      <c r="AQ9" s="75" t="s">
        <v>3036</v>
      </c>
      <c r="AR9" s="75" t="s">
        <v>3037</v>
      </c>
      <c r="AS9" s="75" t="s">
        <v>3081</v>
      </c>
      <c r="AT9" s="75" t="s">
        <v>3082</v>
      </c>
      <c r="AU9" s="75" t="s">
        <v>3063</v>
      </c>
      <c r="AV9" s="75" t="s">
        <v>793</v>
      </c>
      <c r="AW9" s="75" t="s">
        <v>793</v>
      </c>
      <c r="AX9" s="75" t="s">
        <v>3083</v>
      </c>
      <c r="AY9" s="75" t="s">
        <v>3084</v>
      </c>
      <c r="AZ9" s="75" t="s">
        <v>3042</v>
      </c>
      <c r="BA9" s="75" t="s">
        <v>3063</v>
      </c>
      <c r="BC9" s="75" t="s">
        <v>3085</v>
      </c>
      <c r="BD9" s="75" t="s">
        <v>3086</v>
      </c>
      <c r="BE9" s="75" t="s">
        <v>3087</v>
      </c>
      <c r="BF9" s="71" t="s">
        <v>3088</v>
      </c>
      <c r="BG9" s="71" t="s">
        <v>3089</v>
      </c>
      <c r="BH9" s="71" t="s">
        <v>3090</v>
      </c>
      <c r="BI9" s="75" t="s">
        <v>3047</v>
      </c>
      <c r="BJ9" s="75" t="s">
        <v>3048</v>
      </c>
      <c r="BK9" s="75" t="s">
        <v>3091</v>
      </c>
      <c r="BL9" s="75" t="s">
        <v>3071</v>
      </c>
      <c r="BM9" s="75" t="s">
        <v>3092</v>
      </c>
      <c r="BN9" s="75" t="s">
        <v>3052</v>
      </c>
      <c r="BO9" s="75" t="s">
        <v>3053</v>
      </c>
      <c r="BP9" s="75" t="s">
        <v>3053</v>
      </c>
    </row>
    <row r="10" s="65" customFormat="1" ht="27" hidden="1" spans="5:68">
      <c r="E10" s="66"/>
      <c r="N10" s="67"/>
      <c r="O10" s="68"/>
      <c r="P10" s="68"/>
      <c r="R10" s="68"/>
      <c r="S10" s="69"/>
      <c r="U10" s="70"/>
      <c r="AC10" s="66"/>
      <c r="AD10" s="66"/>
      <c r="AJ10" s="67"/>
      <c r="BF10" s="71"/>
      <c r="BG10" s="71"/>
      <c r="BH10" s="71"/>
      <c r="BM10" s="75" t="s">
        <v>3093</v>
      </c>
      <c r="BN10" s="75" t="s">
        <v>3094</v>
      </c>
      <c r="BO10" s="75" t="s">
        <v>3095</v>
      </c>
      <c r="BP10" s="75" t="s">
        <v>3095</v>
      </c>
    </row>
    <row r="11" s="65" customFormat="1" ht="283.5" spans="1:68">
      <c r="A11" s="75" t="s">
        <v>3096</v>
      </c>
      <c r="B11" s="75" t="s">
        <v>2823</v>
      </c>
      <c r="C11" s="75" t="s">
        <v>3015</v>
      </c>
      <c r="D11" s="75" t="s">
        <v>3097</v>
      </c>
      <c r="E11" s="66" t="s">
        <v>3059</v>
      </c>
      <c r="F11" s="75" t="s">
        <v>3018</v>
      </c>
      <c r="G11" s="75" t="s">
        <v>3019</v>
      </c>
      <c r="J11" s="75" t="s">
        <v>3020</v>
      </c>
      <c r="K11" s="75" t="s">
        <v>3021</v>
      </c>
      <c r="L11" s="75" t="s">
        <v>3022</v>
      </c>
      <c r="M11" s="75" t="s">
        <v>3023</v>
      </c>
      <c r="N11" s="67"/>
      <c r="O11" s="68"/>
      <c r="P11" s="69">
        <v>349362</v>
      </c>
      <c r="Q11" s="75" t="s">
        <v>3024</v>
      </c>
      <c r="R11" s="69">
        <v>349362</v>
      </c>
      <c r="S11" s="69"/>
      <c r="T11" s="75" t="s">
        <v>3025</v>
      </c>
      <c r="U11" s="70"/>
      <c r="V11" s="75" t="s">
        <v>3026</v>
      </c>
      <c r="W11" s="75" t="s">
        <v>3027</v>
      </c>
      <c r="X11" s="75" t="s">
        <v>2401</v>
      </c>
      <c r="Y11" s="75" t="s">
        <v>2403</v>
      </c>
      <c r="Z11" s="75" t="s">
        <v>2823</v>
      </c>
      <c r="AA11" s="75" t="s">
        <v>3024</v>
      </c>
      <c r="AB11" s="75" t="s">
        <v>3024</v>
      </c>
      <c r="AC11" s="66" t="s">
        <v>3060</v>
      </c>
      <c r="AD11" s="66" t="s">
        <v>3060</v>
      </c>
      <c r="AE11" s="75" t="s">
        <v>3098</v>
      </c>
      <c r="AF11" s="75" t="s">
        <v>3099</v>
      </c>
      <c r="AG11" s="75" t="s">
        <v>3100</v>
      </c>
      <c r="AJ11" s="67"/>
      <c r="AM11" s="75" t="s">
        <v>3032</v>
      </c>
      <c r="AN11" s="75" t="s">
        <v>3033</v>
      </c>
      <c r="AO11" s="75" t="s">
        <v>3101</v>
      </c>
      <c r="AP11" s="75" t="s">
        <v>3080</v>
      </c>
      <c r="AQ11" s="75" t="s">
        <v>3036</v>
      </c>
      <c r="AR11" s="75" t="s">
        <v>3037</v>
      </c>
      <c r="AS11" s="75" t="s">
        <v>3102</v>
      </c>
      <c r="AT11" s="75" t="s">
        <v>3103</v>
      </c>
      <c r="AU11" s="75" t="s">
        <v>3063</v>
      </c>
      <c r="AV11" s="75" t="s">
        <v>793</v>
      </c>
      <c r="AW11" s="75" t="s">
        <v>793</v>
      </c>
      <c r="AX11" s="75" t="s">
        <v>3104</v>
      </c>
      <c r="AY11" s="75" t="s">
        <v>3105</v>
      </c>
      <c r="AZ11" s="75" t="s">
        <v>3042</v>
      </c>
      <c r="BA11" s="75" t="s">
        <v>3063</v>
      </c>
      <c r="BC11" s="75" t="s">
        <v>3106</v>
      </c>
      <c r="BD11" s="75" t="s">
        <v>3086</v>
      </c>
      <c r="BE11" s="75" t="s">
        <v>3087</v>
      </c>
      <c r="BF11" s="71" t="s">
        <v>3107</v>
      </c>
      <c r="BG11" s="71" t="s">
        <v>3108</v>
      </c>
      <c r="BH11" s="71" t="s">
        <v>3109</v>
      </c>
      <c r="BI11" s="75" t="s">
        <v>3047</v>
      </c>
      <c r="BJ11" s="75" t="s">
        <v>3048</v>
      </c>
      <c r="BK11" s="75" t="s">
        <v>3110</v>
      </c>
      <c r="BL11" s="75" t="s">
        <v>3071</v>
      </c>
      <c r="BM11" s="75" t="s">
        <v>3111</v>
      </c>
      <c r="BN11" s="75" t="s">
        <v>3052</v>
      </c>
      <c r="BO11" s="75" t="s">
        <v>3053</v>
      </c>
      <c r="BP11" s="75" t="s">
        <v>3053</v>
      </c>
    </row>
    <row r="12" s="65" customFormat="1" ht="27" hidden="1" spans="5:68">
      <c r="E12" s="66"/>
      <c r="N12" s="67"/>
      <c r="O12" s="68"/>
      <c r="P12" s="68"/>
      <c r="R12" s="68"/>
      <c r="S12" s="69"/>
      <c r="U12" s="70"/>
      <c r="AC12" s="66"/>
      <c r="AD12" s="66"/>
      <c r="AJ12" s="67"/>
      <c r="BF12" s="71"/>
      <c r="BG12" s="71"/>
      <c r="BH12" s="71"/>
      <c r="BM12" s="75" t="s">
        <v>3112</v>
      </c>
      <c r="BN12" s="75" t="s">
        <v>3113</v>
      </c>
      <c r="BO12" s="75" t="s">
        <v>3114</v>
      </c>
      <c r="BP12" s="75" t="s">
        <v>3114</v>
      </c>
    </row>
    <row r="13" s="65" customFormat="1" ht="297" hidden="1" spans="1:68">
      <c r="A13" s="75" t="s">
        <v>3115</v>
      </c>
      <c r="B13" s="75" t="s">
        <v>2828</v>
      </c>
      <c r="C13" s="75" t="s">
        <v>3015</v>
      </c>
      <c r="D13" s="75" t="s">
        <v>3116</v>
      </c>
      <c r="E13" s="66" t="s">
        <v>3059</v>
      </c>
      <c r="F13" s="75" t="s">
        <v>3018</v>
      </c>
      <c r="G13" s="75" t="s">
        <v>3019</v>
      </c>
      <c r="J13" s="75" t="s">
        <v>3020</v>
      </c>
      <c r="K13" s="75" t="s">
        <v>3021</v>
      </c>
      <c r="L13" s="75" t="s">
        <v>3022</v>
      </c>
      <c r="M13" s="75" t="s">
        <v>3023</v>
      </c>
      <c r="N13" s="67"/>
      <c r="O13" s="68"/>
      <c r="P13" s="69">
        <v>6240</v>
      </c>
      <c r="Q13" s="75" t="s">
        <v>3024</v>
      </c>
      <c r="R13" s="68"/>
      <c r="S13" s="69"/>
      <c r="T13" s="75" t="s">
        <v>3025</v>
      </c>
      <c r="U13" s="70"/>
      <c r="V13" s="75" t="s">
        <v>3026</v>
      </c>
      <c r="W13" s="75" t="s">
        <v>3027</v>
      </c>
      <c r="X13" s="75" t="s">
        <v>2401</v>
      </c>
      <c r="Y13" s="75" t="s">
        <v>2403</v>
      </c>
      <c r="Z13" s="75" t="s">
        <v>2828</v>
      </c>
      <c r="AA13" s="75" t="s">
        <v>3024</v>
      </c>
      <c r="AB13" s="75" t="s">
        <v>3024</v>
      </c>
      <c r="AC13" s="66" t="s">
        <v>3060</v>
      </c>
      <c r="AD13" s="66" t="s">
        <v>3060</v>
      </c>
      <c r="AE13" s="75" t="s">
        <v>3078</v>
      </c>
      <c r="AF13" s="75" t="s">
        <v>3079</v>
      </c>
      <c r="AG13" s="75" t="s">
        <v>3031</v>
      </c>
      <c r="AJ13" s="67"/>
      <c r="AM13" s="75" t="s">
        <v>3032</v>
      </c>
      <c r="AN13" s="75" t="s">
        <v>3033</v>
      </c>
      <c r="AO13" s="75" t="s">
        <v>3034</v>
      </c>
      <c r="AP13" s="75" t="s">
        <v>3080</v>
      </c>
      <c r="AQ13" s="75" t="s">
        <v>3036</v>
      </c>
      <c r="AR13" s="75" t="s">
        <v>3037</v>
      </c>
      <c r="AS13" s="75" t="s">
        <v>3117</v>
      </c>
      <c r="AT13" s="75" t="s">
        <v>3118</v>
      </c>
      <c r="AU13" s="75" t="s">
        <v>3039</v>
      </c>
      <c r="AV13" s="75" t="s">
        <v>793</v>
      </c>
      <c r="AW13" s="75" t="s">
        <v>793</v>
      </c>
      <c r="AX13" s="75" t="s">
        <v>3119</v>
      </c>
      <c r="AY13" s="75" t="s">
        <v>3120</v>
      </c>
      <c r="AZ13" s="75" t="s">
        <v>3042</v>
      </c>
      <c r="BA13" s="75" t="s">
        <v>3039</v>
      </c>
      <c r="BC13" s="75" t="s">
        <v>3121</v>
      </c>
      <c r="BD13" s="75" t="s">
        <v>3086</v>
      </c>
      <c r="BE13" s="75" t="s">
        <v>3087</v>
      </c>
      <c r="BF13" s="71" t="s">
        <v>3122</v>
      </c>
      <c r="BG13" s="71" t="s">
        <v>3123</v>
      </c>
      <c r="BH13" s="71" t="s">
        <v>3124</v>
      </c>
      <c r="BI13" s="75" t="s">
        <v>3047</v>
      </c>
      <c r="BJ13" s="75" t="s">
        <v>3048</v>
      </c>
      <c r="BK13" s="75" t="s">
        <v>3125</v>
      </c>
      <c r="BL13" s="75" t="s">
        <v>3050</v>
      </c>
      <c r="BM13" s="75" t="s">
        <v>3126</v>
      </c>
      <c r="BN13" s="75" t="s">
        <v>3052</v>
      </c>
      <c r="BO13" s="75" t="s">
        <v>3053</v>
      </c>
      <c r="BP13" s="75" t="s">
        <v>3053</v>
      </c>
    </row>
    <row r="14" s="65" customFormat="1" ht="27" hidden="1" spans="5:68">
      <c r="E14" s="66"/>
      <c r="N14" s="67"/>
      <c r="O14" s="68"/>
      <c r="P14" s="68"/>
      <c r="R14" s="68"/>
      <c r="S14" s="69"/>
      <c r="U14" s="70"/>
      <c r="AC14" s="66"/>
      <c r="AD14" s="66"/>
      <c r="AJ14" s="67"/>
      <c r="BF14" s="71"/>
      <c r="BG14" s="71"/>
      <c r="BH14" s="71"/>
      <c r="BM14" s="75" t="s">
        <v>3127</v>
      </c>
      <c r="BN14" s="75" t="s">
        <v>3128</v>
      </c>
      <c r="BO14" s="75" t="s">
        <v>3129</v>
      </c>
      <c r="BP14" s="75" t="s">
        <v>3129</v>
      </c>
    </row>
    <row r="15" s="65" customFormat="1" ht="297" hidden="1" spans="1:68">
      <c r="A15" s="75" t="s">
        <v>3130</v>
      </c>
      <c r="B15" s="75" t="s">
        <v>3131</v>
      </c>
      <c r="C15" s="75" t="s">
        <v>3132</v>
      </c>
      <c r="D15" s="75" t="s">
        <v>3116</v>
      </c>
      <c r="E15" s="66" t="s">
        <v>3059</v>
      </c>
      <c r="F15" s="75" t="s">
        <v>3018</v>
      </c>
      <c r="G15" s="75" t="s">
        <v>3019</v>
      </c>
      <c r="J15" s="75" t="s">
        <v>3020</v>
      </c>
      <c r="K15" s="75" t="s">
        <v>3021</v>
      </c>
      <c r="L15" s="75" t="s">
        <v>3022</v>
      </c>
      <c r="M15" s="75" t="s">
        <v>3023</v>
      </c>
      <c r="N15" s="67"/>
      <c r="O15" s="68"/>
      <c r="P15" s="69">
        <v>6240</v>
      </c>
      <c r="Q15" s="75" t="s">
        <v>3024</v>
      </c>
      <c r="R15" s="69">
        <v>6240</v>
      </c>
      <c r="S15" s="69"/>
      <c r="T15" s="75" t="s">
        <v>3025</v>
      </c>
      <c r="U15" s="70"/>
      <c r="V15" s="75" t="s">
        <v>3026</v>
      </c>
      <c r="W15" s="75" t="s">
        <v>3027</v>
      </c>
      <c r="X15" s="75" t="s">
        <v>2401</v>
      </c>
      <c r="Y15" s="75" t="s">
        <v>2403</v>
      </c>
      <c r="Z15" s="75" t="s">
        <v>3131</v>
      </c>
      <c r="AA15" s="75" t="s">
        <v>3024</v>
      </c>
      <c r="AB15" s="75" t="s">
        <v>3024</v>
      </c>
      <c r="AC15" s="66" t="s">
        <v>3060</v>
      </c>
      <c r="AD15" s="66" t="s">
        <v>3060</v>
      </c>
      <c r="AE15" s="75" t="s">
        <v>3078</v>
      </c>
      <c r="AF15" s="75" t="s">
        <v>3079</v>
      </c>
      <c r="AG15" s="75" t="s">
        <v>3031</v>
      </c>
      <c r="AJ15" s="67"/>
      <c r="AM15" s="75" t="s">
        <v>3032</v>
      </c>
      <c r="AN15" s="75" t="s">
        <v>3033</v>
      </c>
      <c r="AO15" s="75" t="s">
        <v>3034</v>
      </c>
      <c r="AP15" s="75" t="s">
        <v>3035</v>
      </c>
      <c r="AQ15" s="75" t="s">
        <v>3133</v>
      </c>
      <c r="AR15" s="75" t="s">
        <v>3134</v>
      </c>
      <c r="AS15" s="75" t="s">
        <v>3135</v>
      </c>
      <c r="AT15" s="75" t="s">
        <v>3136</v>
      </c>
      <c r="AU15" s="75" t="s">
        <v>3063</v>
      </c>
      <c r="AV15" s="75" t="s">
        <v>793</v>
      </c>
      <c r="AW15" s="75" t="s">
        <v>793</v>
      </c>
      <c r="AX15" s="75" t="s">
        <v>3137</v>
      </c>
      <c r="AY15" s="75" t="s">
        <v>3138</v>
      </c>
      <c r="AZ15" s="75" t="s">
        <v>3042</v>
      </c>
      <c r="BA15" s="75" t="s">
        <v>3063</v>
      </c>
      <c r="BC15" s="75" t="s">
        <v>3121</v>
      </c>
      <c r="BD15" s="75" t="s">
        <v>3086</v>
      </c>
      <c r="BE15" s="75" t="s">
        <v>3087</v>
      </c>
      <c r="BF15" s="71"/>
      <c r="BG15" s="71" t="s">
        <v>3139</v>
      </c>
      <c r="BH15" s="71" t="s">
        <v>3140</v>
      </c>
      <c r="BK15" s="75" t="s">
        <v>3141</v>
      </c>
      <c r="BL15" s="75" t="s">
        <v>3071</v>
      </c>
      <c r="BM15" s="75" t="s">
        <v>3142</v>
      </c>
      <c r="BN15" s="75" t="s">
        <v>3052</v>
      </c>
      <c r="BO15" s="75" t="s">
        <v>3053</v>
      </c>
      <c r="BP15" s="75" t="s">
        <v>3053</v>
      </c>
    </row>
    <row r="16" s="65" customFormat="1" ht="27" hidden="1" spans="5:68">
      <c r="E16" s="66"/>
      <c r="N16" s="67"/>
      <c r="O16" s="68"/>
      <c r="P16" s="68"/>
      <c r="R16" s="68"/>
      <c r="S16" s="69"/>
      <c r="U16" s="70"/>
      <c r="AC16" s="66"/>
      <c r="AD16" s="66"/>
      <c r="AJ16" s="67"/>
      <c r="BF16" s="71"/>
      <c r="BG16" s="71"/>
      <c r="BH16" s="71"/>
      <c r="BM16" s="75" t="s">
        <v>3143</v>
      </c>
      <c r="BN16" s="75" t="s">
        <v>3128</v>
      </c>
      <c r="BO16" s="75" t="s">
        <v>3129</v>
      </c>
      <c r="BP16" s="75" t="s">
        <v>3129</v>
      </c>
    </row>
    <row r="17" s="65" customFormat="1" ht="189" hidden="1" spans="1:68">
      <c r="A17" s="75" t="s">
        <v>3144</v>
      </c>
      <c r="B17" s="75" t="s">
        <v>2824</v>
      </c>
      <c r="C17" s="75" t="s">
        <v>3015</v>
      </c>
      <c r="D17" s="75" t="s">
        <v>3145</v>
      </c>
      <c r="E17" s="66" t="s">
        <v>3059</v>
      </c>
      <c r="F17" s="75" t="s">
        <v>3018</v>
      </c>
      <c r="G17" s="75" t="s">
        <v>3019</v>
      </c>
      <c r="J17" s="75" t="s">
        <v>3020</v>
      </c>
      <c r="K17" s="75" t="s">
        <v>3021</v>
      </c>
      <c r="L17" s="75" t="s">
        <v>3022</v>
      </c>
      <c r="M17" s="75" t="s">
        <v>3023</v>
      </c>
      <c r="N17" s="67"/>
      <c r="O17" s="68"/>
      <c r="P17" s="69">
        <v>62127</v>
      </c>
      <c r="Q17" s="75" t="s">
        <v>3024</v>
      </c>
      <c r="R17" s="69">
        <v>62127</v>
      </c>
      <c r="S17" s="69"/>
      <c r="T17" s="75" t="s">
        <v>3025</v>
      </c>
      <c r="U17" s="70"/>
      <c r="V17" s="75" t="s">
        <v>3026</v>
      </c>
      <c r="W17" s="75" t="s">
        <v>3027</v>
      </c>
      <c r="X17" s="75" t="s">
        <v>2401</v>
      </c>
      <c r="Y17" s="75" t="s">
        <v>2403</v>
      </c>
      <c r="Z17" s="75" t="s">
        <v>2824</v>
      </c>
      <c r="AA17" s="75" t="s">
        <v>3024</v>
      </c>
      <c r="AB17" s="75" t="s">
        <v>3024</v>
      </c>
      <c r="AC17" s="66" t="s">
        <v>3060</v>
      </c>
      <c r="AD17" s="66" t="s">
        <v>3060</v>
      </c>
      <c r="AE17" s="75" t="s">
        <v>3098</v>
      </c>
      <c r="AF17" s="75" t="s">
        <v>3099</v>
      </c>
      <c r="AG17" s="75" t="s">
        <v>3031</v>
      </c>
      <c r="AJ17" s="67"/>
      <c r="AM17" s="75" t="s">
        <v>3032</v>
      </c>
      <c r="AN17" s="75" t="s">
        <v>3033</v>
      </c>
      <c r="AO17" s="75" t="s">
        <v>3034</v>
      </c>
      <c r="AP17" s="75" t="s">
        <v>3080</v>
      </c>
      <c r="AQ17" s="75" t="s">
        <v>3036</v>
      </c>
      <c r="AR17" s="75" t="s">
        <v>3037</v>
      </c>
      <c r="AS17" s="75" t="s">
        <v>3135</v>
      </c>
      <c r="AT17" s="75" t="s">
        <v>3136</v>
      </c>
      <c r="AU17" s="75" t="s">
        <v>3063</v>
      </c>
      <c r="AV17" s="75" t="s">
        <v>793</v>
      </c>
      <c r="AW17" s="75" t="s">
        <v>793</v>
      </c>
      <c r="AX17" s="75" t="s">
        <v>3146</v>
      </c>
      <c r="AY17" s="75" t="s">
        <v>3147</v>
      </c>
      <c r="AZ17" s="75" t="s">
        <v>3042</v>
      </c>
      <c r="BA17" s="75" t="s">
        <v>3063</v>
      </c>
      <c r="BC17" s="75" t="s">
        <v>3148</v>
      </c>
      <c r="BD17" s="75" t="s">
        <v>3086</v>
      </c>
      <c r="BE17" s="75" t="s">
        <v>3087</v>
      </c>
      <c r="BF17" s="71" t="s">
        <v>3149</v>
      </c>
      <c r="BG17" s="71" t="s">
        <v>3150</v>
      </c>
      <c r="BH17" s="71" t="s">
        <v>3151</v>
      </c>
      <c r="BI17" s="75" t="s">
        <v>3047</v>
      </c>
      <c r="BJ17" s="75" t="s">
        <v>3048</v>
      </c>
      <c r="BK17" s="75" t="s">
        <v>3152</v>
      </c>
      <c r="BL17" s="75" t="s">
        <v>3071</v>
      </c>
      <c r="BM17" s="75" t="s">
        <v>3153</v>
      </c>
      <c r="BN17" s="75" t="s">
        <v>3052</v>
      </c>
      <c r="BO17" s="75" t="s">
        <v>3053</v>
      </c>
      <c r="BP17" s="75" t="s">
        <v>3053</v>
      </c>
    </row>
    <row r="18" s="65" customFormat="1" ht="27" hidden="1" spans="5:68">
      <c r="E18" s="66"/>
      <c r="N18" s="67"/>
      <c r="O18" s="68"/>
      <c r="P18" s="68"/>
      <c r="R18" s="68"/>
      <c r="S18" s="69"/>
      <c r="U18" s="70"/>
      <c r="AC18" s="66"/>
      <c r="AD18" s="66"/>
      <c r="AJ18" s="67"/>
      <c r="BF18" s="71"/>
      <c r="BG18" s="71"/>
      <c r="BH18" s="71"/>
      <c r="BM18" s="75" t="s">
        <v>3154</v>
      </c>
      <c r="BN18" s="75" t="s">
        <v>3113</v>
      </c>
      <c r="BO18" s="75" t="s">
        <v>3114</v>
      </c>
      <c r="BP18" s="75" t="s">
        <v>3114</v>
      </c>
    </row>
  </sheetData>
  <autoFilter xmlns:etc="http://www.wps.cn/officeDocument/2017/etCustomData" ref="A1:BP18"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3155</v>
      </c>
      <c r="B1" s="60" t="s">
        <v>3156</v>
      </c>
      <c r="C1" s="60" t="s">
        <v>3157</v>
      </c>
      <c r="D1" s="60" t="s">
        <v>3158</v>
      </c>
      <c r="E1" s="60" t="s">
        <v>3159</v>
      </c>
      <c r="F1" s="61" t="s">
        <v>3160</v>
      </c>
      <c r="G1" s="62" t="s">
        <v>3161</v>
      </c>
      <c r="H1" s="63" t="s">
        <v>2974</v>
      </c>
      <c r="I1" s="1" t="s">
        <v>3162</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3163</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3164</v>
      </c>
      <c r="C1" s="27" t="s">
        <v>3165</v>
      </c>
      <c r="D1" s="27" t="s">
        <v>3166</v>
      </c>
      <c r="E1" s="27" t="s">
        <v>3167</v>
      </c>
      <c r="F1" s="27" t="s">
        <v>3168</v>
      </c>
      <c r="G1" s="27" t="s">
        <v>3169</v>
      </c>
      <c r="H1" s="27" t="s">
        <v>3170</v>
      </c>
      <c r="I1" s="27" t="s">
        <v>3171</v>
      </c>
      <c r="J1" s="27" t="s">
        <v>3172</v>
      </c>
      <c r="K1" s="27" t="s">
        <v>3173</v>
      </c>
      <c r="L1" s="27" t="s">
        <v>3174</v>
      </c>
      <c r="M1" s="27" t="s">
        <v>3175</v>
      </c>
    </row>
    <row r="2" s="53" customFormat="1" spans="1:13">
      <c r="A2" s="56" t="s">
        <v>3176</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3177</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3178</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3179</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3180</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3181</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3182</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3183</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3184</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3185</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3186</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3187</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3188</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3189</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3190</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3191</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3192</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3193</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3194</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3195</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3196</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3197</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3198</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3199</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3200</v>
      </c>
      <c r="C1" s="26" t="s">
        <v>3201</v>
      </c>
      <c r="D1" s="27" t="s">
        <v>3164</v>
      </c>
      <c r="E1" s="27" t="s">
        <v>3165</v>
      </c>
      <c r="F1" s="27" t="s">
        <v>3166</v>
      </c>
      <c r="G1" s="27" t="s">
        <v>3167</v>
      </c>
      <c r="H1" s="27" t="s">
        <v>3168</v>
      </c>
      <c r="I1" s="27" t="s">
        <v>3169</v>
      </c>
      <c r="J1" s="27" t="s">
        <v>3170</v>
      </c>
      <c r="K1" s="27" t="s">
        <v>3171</v>
      </c>
      <c r="L1" s="27" t="s">
        <v>3172</v>
      </c>
      <c r="M1" s="27" t="s">
        <v>3173</v>
      </c>
      <c r="N1" s="27" t="s">
        <v>3174</v>
      </c>
      <c r="O1" s="27" t="s">
        <v>3175</v>
      </c>
    </row>
    <row r="2" ht="16.5" spans="1:15">
      <c r="A2" s="17" t="s">
        <v>3202</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3203</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3204</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3205</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3206</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3207</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3208</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3209</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3210</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3211</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3212</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3213</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3214</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3215</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3216</v>
      </c>
      <c r="B16" s="28" t="s">
        <v>2324</v>
      </c>
      <c r="C16" s="29" t="s">
        <v>2325</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3217</v>
      </c>
      <c r="B17" s="28" t="s">
        <v>2324</v>
      </c>
      <c r="C17" s="29" t="s">
        <v>2325</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3218</v>
      </c>
      <c r="B18" s="28" t="s">
        <v>2324</v>
      </c>
      <c r="C18" s="29" t="s">
        <v>2325</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3219</v>
      </c>
      <c r="B19" s="28" t="s">
        <v>2324</v>
      </c>
      <c r="C19" s="29" t="s">
        <v>2325</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3220</v>
      </c>
      <c r="B20" s="28" t="s">
        <v>2324</v>
      </c>
      <c r="C20" s="29" t="s">
        <v>2325</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3221</v>
      </c>
      <c r="B21" s="28" t="s">
        <v>2324</v>
      </c>
      <c r="C21" s="29" t="s">
        <v>2325</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3222</v>
      </c>
      <c r="B22" s="28" t="s">
        <v>2324</v>
      </c>
      <c r="C22" s="29" t="s">
        <v>2325</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3223</v>
      </c>
      <c r="B23" s="28" t="s">
        <v>2324</v>
      </c>
      <c r="C23" s="29" t="s">
        <v>2325</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3224</v>
      </c>
      <c r="B24" s="28" t="s">
        <v>2324</v>
      </c>
      <c r="C24" s="29" t="s">
        <v>2325</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3225</v>
      </c>
      <c r="B25" s="28" t="s">
        <v>2324</v>
      </c>
      <c r="C25" s="29" t="s">
        <v>2325</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3226</v>
      </c>
      <c r="B26" s="28" t="s">
        <v>2324</v>
      </c>
      <c r="C26" s="29" t="s">
        <v>2325</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3227</v>
      </c>
      <c r="B27" s="28" t="s">
        <v>2324</v>
      </c>
      <c r="C27" s="29" t="s">
        <v>2325</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3228</v>
      </c>
      <c r="B28" s="28" t="s">
        <v>2324</v>
      </c>
      <c r="C28" s="29" t="s">
        <v>2325</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3229</v>
      </c>
      <c r="B29" s="31"/>
      <c r="C29" s="31" t="s">
        <v>3230</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3231</v>
      </c>
      <c r="B30" s="31"/>
      <c r="C30" s="31" t="s">
        <v>3230</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3232</v>
      </c>
      <c r="B31" s="31"/>
      <c r="C31" s="31" t="s">
        <v>3230</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3233</v>
      </c>
      <c r="B32" s="31"/>
      <c r="C32" s="31" t="s">
        <v>3230</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3234</v>
      </c>
      <c r="B33" s="31"/>
      <c r="C33" s="31" t="s">
        <v>3230</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3235</v>
      </c>
      <c r="B34" s="31"/>
      <c r="C34" s="31" t="s">
        <v>3230</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3236</v>
      </c>
      <c r="B35" s="31"/>
      <c r="C35" s="31" t="s">
        <v>3230</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3237</v>
      </c>
      <c r="B36" s="31"/>
      <c r="C36" s="31" t="s">
        <v>3230</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3238</v>
      </c>
      <c r="B37" s="31"/>
      <c r="C37" s="31" t="s">
        <v>3230</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3239</v>
      </c>
      <c r="B38" s="31"/>
      <c r="C38" s="31" t="s">
        <v>3230</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3240</v>
      </c>
      <c r="B39" s="31"/>
      <c r="C39" s="31" t="s">
        <v>3230</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3241</v>
      </c>
      <c r="B40" s="31"/>
      <c r="C40" s="31" t="s">
        <v>3230</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3242</v>
      </c>
      <c r="B41" s="31"/>
      <c r="C41" s="31" t="s">
        <v>3230</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3243</v>
      </c>
      <c r="B42" s="31"/>
      <c r="C42" s="31" t="s">
        <v>3230</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3244</v>
      </c>
      <c r="B43" s="31"/>
      <c r="C43" s="31" t="s">
        <v>3230</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3245</v>
      </c>
      <c r="B44" s="31"/>
      <c r="C44" s="31" t="s">
        <v>3230</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3246</v>
      </c>
      <c r="B45" s="31"/>
      <c r="C45" s="31" t="s">
        <v>3230</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3247</v>
      </c>
      <c r="B46" s="31"/>
      <c r="C46" s="31" t="s">
        <v>3230</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2873</v>
      </c>
      <c r="B47" s="31"/>
      <c r="C47" s="31" t="s">
        <v>3230</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3248</v>
      </c>
      <c r="B48" s="31"/>
      <c r="C48" s="31" t="s">
        <v>3230</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3249</v>
      </c>
      <c r="B49" s="31"/>
      <c r="C49" s="31" t="s">
        <v>3230</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3250</v>
      </c>
      <c r="B50" s="31"/>
      <c r="C50" s="31" t="s">
        <v>3230</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3251</v>
      </c>
      <c r="B51" s="31"/>
      <c r="C51" s="31" t="s">
        <v>3230</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3252</v>
      </c>
      <c r="B52" s="31"/>
      <c r="C52" s="31" t="s">
        <v>3230</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3253</v>
      </c>
      <c r="B53" s="31"/>
      <c r="C53" s="31" t="s">
        <v>3230</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3254</v>
      </c>
      <c r="B54" s="31"/>
      <c r="C54" s="31" t="s">
        <v>3230</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3255</v>
      </c>
      <c r="B55" s="31"/>
      <c r="C55" s="31" t="s">
        <v>3230</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3256</v>
      </c>
      <c r="B56" s="31"/>
      <c r="C56" s="31" t="s">
        <v>3230</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3257</v>
      </c>
      <c r="B57" s="31"/>
      <c r="C57" s="31" t="s">
        <v>3230</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3258</v>
      </c>
      <c r="B58" s="31"/>
      <c r="C58" s="31" t="s">
        <v>3230</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3259</v>
      </c>
      <c r="B59" s="31"/>
      <c r="C59" s="31" t="s">
        <v>3230</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3260</v>
      </c>
      <c r="B60" s="31"/>
      <c r="C60" s="31" t="s">
        <v>3230</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3261</v>
      </c>
      <c r="B61" s="31"/>
      <c r="C61" s="31" t="s">
        <v>3230</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3262</v>
      </c>
      <c r="B62" s="31"/>
      <c r="C62" s="31" t="s">
        <v>3230</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3263</v>
      </c>
      <c r="B63" s="31"/>
      <c r="C63" s="31" t="s">
        <v>3230</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3264</v>
      </c>
      <c r="B64" s="31"/>
      <c r="C64" s="31" t="s">
        <v>3230</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3265</v>
      </c>
      <c r="B65" s="31"/>
      <c r="C65" s="31" t="s">
        <v>3230</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3266</v>
      </c>
      <c r="B66" s="31"/>
      <c r="C66" s="31" t="s">
        <v>3230</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3267</v>
      </c>
      <c r="B67" s="31"/>
      <c r="C67" s="31" t="s">
        <v>3230</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3268</v>
      </c>
      <c r="B68" s="31"/>
      <c r="C68" s="31" t="s">
        <v>3230</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3269</v>
      </c>
      <c r="B69" s="31"/>
      <c r="C69" s="31" t="s">
        <v>3230</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3270</v>
      </c>
      <c r="B70" s="31"/>
      <c r="C70" s="31" t="s">
        <v>3230</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3271</v>
      </c>
      <c r="B71" s="31"/>
      <c r="C71" s="31" t="s">
        <v>3230</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3272</v>
      </c>
      <c r="B72" s="31"/>
      <c r="C72" s="31" t="s">
        <v>3230</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3273</v>
      </c>
      <c r="B73" s="31"/>
      <c r="C73" s="31" t="s">
        <v>3230</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3274</v>
      </c>
      <c r="B74" s="31"/>
      <c r="C74" s="31" t="s">
        <v>3230</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3275</v>
      </c>
      <c r="B75" s="31"/>
      <c r="C75" s="31" t="s">
        <v>3230</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3276</v>
      </c>
      <c r="B76" s="31"/>
      <c r="C76" s="31" t="s">
        <v>3230</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3277</v>
      </c>
      <c r="B77" s="31"/>
      <c r="C77" s="31" t="s">
        <v>3230</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3278</v>
      </c>
      <c r="B78" s="31"/>
      <c r="C78" s="31" t="s">
        <v>3230</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3279</v>
      </c>
      <c r="B79" s="31"/>
      <c r="C79" s="31" t="s">
        <v>3230</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3280</v>
      </c>
      <c r="B80" s="31"/>
      <c r="C80" s="31" t="s">
        <v>3230</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3281</v>
      </c>
      <c r="B81" s="31"/>
      <c r="C81" s="31" t="s">
        <v>3230</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3282</v>
      </c>
      <c r="B82" s="31"/>
      <c r="C82" s="31" t="s">
        <v>3230</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3283</v>
      </c>
      <c r="B83" s="31"/>
      <c r="C83" s="31" t="s">
        <v>3230</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3284</v>
      </c>
      <c r="B84" s="31"/>
      <c r="C84" s="31" t="s">
        <v>3230</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3285</v>
      </c>
      <c r="B85" s="31"/>
      <c r="C85" s="31" t="s">
        <v>3230</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3286</v>
      </c>
      <c r="B86" s="31"/>
      <c r="C86" s="31" t="s">
        <v>3230</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3287</v>
      </c>
      <c r="B87" s="31"/>
      <c r="C87" s="31" t="s">
        <v>3230</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3288</v>
      </c>
      <c r="B88" s="31"/>
      <c r="C88" s="31" t="s">
        <v>3230</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3289</v>
      </c>
      <c r="B89" s="31"/>
      <c r="C89" s="31" t="s">
        <v>3230</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3290</v>
      </c>
      <c r="B90" s="31"/>
      <c r="C90" s="31" t="s">
        <v>3230</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3291</v>
      </c>
      <c r="B91" s="47" t="s">
        <v>2134</v>
      </c>
      <c r="C91" s="48" t="s">
        <v>2135</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3292</v>
      </c>
      <c r="B92" s="47" t="s">
        <v>2134</v>
      </c>
      <c r="C92" s="48" t="s">
        <v>2135</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3293</v>
      </c>
      <c r="B93" s="47" t="s">
        <v>2134</v>
      </c>
      <c r="C93" s="48" t="s">
        <v>2135</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3294</v>
      </c>
      <c r="B94" s="47" t="s">
        <v>2134</v>
      </c>
      <c r="C94" s="48" t="s">
        <v>2135</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3295</v>
      </c>
      <c r="B95" s="47" t="s">
        <v>2134</v>
      </c>
      <c r="C95" s="48" t="s">
        <v>2135</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3296</v>
      </c>
      <c r="B96" s="47" t="s">
        <v>2134</v>
      </c>
      <c r="C96" s="48" t="s">
        <v>2135</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3297</v>
      </c>
      <c r="B97" s="47" t="s">
        <v>2134</v>
      </c>
      <c r="C97" s="48" t="s">
        <v>2135</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3298</v>
      </c>
      <c r="B98" s="47" t="s">
        <v>2134</v>
      </c>
      <c r="C98" s="48" t="s">
        <v>2135</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3299</v>
      </c>
      <c r="B99" s="47" t="s">
        <v>2134</v>
      </c>
      <c r="C99" s="48" t="s">
        <v>2135</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3300</v>
      </c>
      <c r="B100" s="47" t="s">
        <v>2134</v>
      </c>
      <c r="C100" s="48" t="s">
        <v>2135</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3301</v>
      </c>
      <c r="B101" s="47" t="s">
        <v>2134</v>
      </c>
      <c r="C101" s="48" t="s">
        <v>2135</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3302</v>
      </c>
      <c r="B102" s="47" t="s">
        <v>2134</v>
      </c>
      <c r="C102" s="48" t="s">
        <v>2135</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3303</v>
      </c>
      <c r="B103" s="47" t="s">
        <v>2134</v>
      </c>
      <c r="C103" s="48" t="s">
        <v>2135</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3304</v>
      </c>
      <c r="B104" s="47" t="s">
        <v>2071</v>
      </c>
      <c r="C104" s="48" t="s">
        <v>2072</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3305</v>
      </c>
      <c r="B105" s="47" t="s">
        <v>2071</v>
      </c>
      <c r="C105" s="48" t="s">
        <v>2072</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3306</v>
      </c>
      <c r="B106" s="47" t="s">
        <v>2071</v>
      </c>
      <c r="C106" s="48" t="s">
        <v>2072</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3307</v>
      </c>
      <c r="B107" s="47" t="s">
        <v>2071</v>
      </c>
      <c r="C107" s="48" t="s">
        <v>2072</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3308</v>
      </c>
      <c r="B108" s="47" t="s">
        <v>2071</v>
      </c>
      <c r="C108" s="48" t="s">
        <v>2072</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3309</v>
      </c>
      <c r="B109" s="47" t="s">
        <v>2071</v>
      </c>
      <c r="C109" s="48" t="s">
        <v>2072</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3310</v>
      </c>
      <c r="B110" s="47" t="s">
        <v>2071</v>
      </c>
      <c r="C110" s="48" t="s">
        <v>2072</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3311</v>
      </c>
      <c r="B111" s="47" t="s">
        <v>2071</v>
      </c>
      <c r="C111" s="48" t="s">
        <v>2072</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3312</v>
      </c>
      <c r="B112" s="47" t="s">
        <v>2094</v>
      </c>
      <c r="C112" s="48" t="s">
        <v>2095</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3313</v>
      </c>
      <c r="B113" s="47" t="s">
        <v>2094</v>
      </c>
      <c r="C113" s="48" t="s">
        <v>2095</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3314</v>
      </c>
      <c r="B114" s="47" t="s">
        <v>2094</v>
      </c>
      <c r="C114" s="48" t="s">
        <v>2095</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3315</v>
      </c>
      <c r="B115" s="47" t="s">
        <v>2094</v>
      </c>
      <c r="C115" s="48" t="s">
        <v>2095</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3316</v>
      </c>
      <c r="B116" s="47" t="s">
        <v>2094</v>
      </c>
      <c r="C116" s="48" t="s">
        <v>2095</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3317</v>
      </c>
      <c r="B117" s="47" t="s">
        <v>2094</v>
      </c>
      <c r="C117" s="48" t="s">
        <v>2095</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3318</v>
      </c>
      <c r="B118" s="47" t="s">
        <v>2094</v>
      </c>
      <c r="C118" s="48" t="s">
        <v>2095</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3319</v>
      </c>
      <c r="B119" s="47" t="s">
        <v>2094</v>
      </c>
      <c r="C119" s="48" t="s">
        <v>2095</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3320</v>
      </c>
      <c r="B120" s="47" t="s">
        <v>2094</v>
      </c>
      <c r="C120" s="48" t="s">
        <v>2095</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3321</v>
      </c>
      <c r="B121" s="47" t="s">
        <v>2094</v>
      </c>
      <c r="C121" s="48" t="s">
        <v>2095</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3322</v>
      </c>
      <c r="B122" s="47" t="s">
        <v>2094</v>
      </c>
      <c r="C122" s="48" t="s">
        <v>2095</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3323</v>
      </c>
      <c r="B123" s="47" t="s">
        <v>2094</v>
      </c>
      <c r="C123" s="48" t="s">
        <v>2095</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3324</v>
      </c>
      <c r="B124" s="47" t="s">
        <v>2094</v>
      </c>
      <c r="C124" s="48" t="s">
        <v>2095</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3325</v>
      </c>
      <c r="B125" s="47" t="s">
        <v>2094</v>
      </c>
      <c r="C125" s="48" t="s">
        <v>2095</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3326</v>
      </c>
      <c r="B126" s="47" t="s">
        <v>2094</v>
      </c>
      <c r="C126" s="48" t="s">
        <v>2095</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3327</v>
      </c>
      <c r="B127" s="47" t="s">
        <v>2094</v>
      </c>
      <c r="C127" s="48" t="s">
        <v>2095</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3328</v>
      </c>
      <c r="B128" s="47" t="s">
        <v>2094</v>
      </c>
      <c r="C128" s="48" t="s">
        <v>2095</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3329</v>
      </c>
      <c r="B129" s="47" t="s">
        <v>2094</v>
      </c>
      <c r="C129" s="48" t="s">
        <v>2095</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3330</v>
      </c>
      <c r="B130" s="47" t="s">
        <v>2094</v>
      </c>
      <c r="C130" s="48" t="s">
        <v>2095</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3331</v>
      </c>
      <c r="B131" s="47" t="s">
        <v>2094</v>
      </c>
      <c r="C131" s="48" t="s">
        <v>2095</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3332</v>
      </c>
      <c r="B132" s="47" t="s">
        <v>2094</v>
      </c>
      <c r="C132" s="48" t="s">
        <v>2095</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3333</v>
      </c>
      <c r="B133" s="47" t="s">
        <v>2094</v>
      </c>
      <c r="C133" s="48" t="s">
        <v>2095</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3334</v>
      </c>
      <c r="B134" s="47" t="s">
        <v>2094</v>
      </c>
      <c r="C134" s="48" t="s">
        <v>2095</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3335</v>
      </c>
      <c r="B135" s="47" t="s">
        <v>2094</v>
      </c>
      <c r="C135" s="48" t="s">
        <v>2095</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3336</v>
      </c>
      <c r="B136" s="47" t="s">
        <v>2094</v>
      </c>
      <c r="C136" s="48" t="s">
        <v>2095</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3337</v>
      </c>
      <c r="B137" s="47" t="s">
        <v>2094</v>
      </c>
      <c r="C137" s="48" t="s">
        <v>2095</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3338</v>
      </c>
      <c r="B138" s="47" t="s">
        <v>2094</v>
      </c>
      <c r="C138" s="48" t="s">
        <v>2095</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3339</v>
      </c>
      <c r="B139" s="47" t="s">
        <v>2094</v>
      </c>
      <c r="C139" s="48" t="s">
        <v>2095</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3340</v>
      </c>
      <c r="B140" s="47" t="s">
        <v>2094</v>
      </c>
      <c r="C140" s="48" t="s">
        <v>2095</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3341</v>
      </c>
      <c r="B141" s="47" t="s">
        <v>2134</v>
      </c>
      <c r="C141" s="48" t="s">
        <v>2135</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3342</v>
      </c>
      <c r="B142" s="47" t="s">
        <v>2134</v>
      </c>
      <c r="C142" s="48" t="s">
        <v>2135</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3343</v>
      </c>
      <c r="B143" s="47" t="s">
        <v>2134</v>
      </c>
      <c r="C143" s="48" t="s">
        <v>2135</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3344</v>
      </c>
      <c r="B144" s="47" t="s">
        <v>2134</v>
      </c>
      <c r="C144" s="48" t="s">
        <v>2135</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3345</v>
      </c>
      <c r="B145" s="47" t="s">
        <v>2134</v>
      </c>
      <c r="C145" s="48" t="s">
        <v>2135</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3346</v>
      </c>
      <c r="B146" s="47" t="s">
        <v>2134</v>
      </c>
      <c r="C146" s="48" t="s">
        <v>2135</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3347</v>
      </c>
      <c r="B147" s="47" t="s">
        <v>2134</v>
      </c>
      <c r="C147" s="48" t="s">
        <v>2135</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3348</v>
      </c>
      <c r="B148" s="47" t="s">
        <v>2134</v>
      </c>
      <c r="C148" s="48" t="s">
        <v>2135</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3349</v>
      </c>
      <c r="B149" s="47" t="s">
        <v>2134</v>
      </c>
      <c r="C149" s="48" t="s">
        <v>2135</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3350</v>
      </c>
      <c r="B150" s="47" t="s">
        <v>2134</v>
      </c>
      <c r="C150" s="48" t="s">
        <v>2135</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3351</v>
      </c>
      <c r="B151" s="47" t="s">
        <v>2134</v>
      </c>
      <c r="C151" s="48" t="s">
        <v>2135</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3352</v>
      </c>
      <c r="B152" s="47" t="s">
        <v>2134</v>
      </c>
      <c r="C152" s="48" t="s">
        <v>2135</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3353</v>
      </c>
      <c r="B153" s="47" t="s">
        <v>2134</v>
      </c>
      <c r="C153" s="48" t="s">
        <v>2135</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3354</v>
      </c>
      <c r="B154" s="47" t="s">
        <v>2134</v>
      </c>
      <c r="C154" s="48" t="s">
        <v>2135</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3355</v>
      </c>
      <c r="B155" s="47" t="s">
        <v>2134</v>
      </c>
      <c r="C155" s="48" t="s">
        <v>2135</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3356</v>
      </c>
      <c r="B156" s="47" t="s">
        <v>2134</v>
      </c>
      <c r="C156" s="48" t="s">
        <v>2135</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3357</v>
      </c>
      <c r="B157" s="47" t="s">
        <v>2134</v>
      </c>
      <c r="C157" s="48" t="s">
        <v>2135</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3358</v>
      </c>
      <c r="B158" s="47" t="s">
        <v>2134</v>
      </c>
      <c r="C158" s="48" t="s">
        <v>2135</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3359</v>
      </c>
      <c r="B159" s="47" t="s">
        <v>2134</v>
      </c>
      <c r="C159" s="48" t="s">
        <v>2135</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3360</v>
      </c>
      <c r="B160" s="47" t="s">
        <v>2134</v>
      </c>
      <c r="C160" s="48" t="s">
        <v>2135</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3361</v>
      </c>
      <c r="B161" s="47" t="s">
        <v>2134</v>
      </c>
      <c r="C161" s="48" t="s">
        <v>2135</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3362</v>
      </c>
      <c r="B162" s="47" t="s">
        <v>2134</v>
      </c>
      <c r="C162" s="48" t="s">
        <v>2135</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3363</v>
      </c>
      <c r="B163" s="47" t="s">
        <v>2134</v>
      </c>
      <c r="C163" s="48" t="s">
        <v>2135</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3364</v>
      </c>
      <c r="B164" s="47" t="s">
        <v>2134</v>
      </c>
      <c r="C164" s="48" t="s">
        <v>2135</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3365</v>
      </c>
      <c r="B165" s="47" t="s">
        <v>2134</v>
      </c>
      <c r="C165" s="48" t="s">
        <v>2135</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3366</v>
      </c>
      <c r="B166" s="47" t="s">
        <v>2134</v>
      </c>
      <c r="C166" s="48" t="s">
        <v>2135</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3367</v>
      </c>
      <c r="B167" s="47" t="s">
        <v>2134</v>
      </c>
      <c r="C167" s="48" t="s">
        <v>2135</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3368</v>
      </c>
      <c r="B168" s="47" t="s">
        <v>2134</v>
      </c>
      <c r="C168" s="48" t="s">
        <v>2135</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3369</v>
      </c>
      <c r="B169" s="47" t="s">
        <v>2134</v>
      </c>
      <c r="C169" s="48" t="s">
        <v>2135</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3370</v>
      </c>
      <c r="B170" s="47" t="s">
        <v>2134</v>
      </c>
      <c r="C170" s="48" t="s">
        <v>2135</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3371</v>
      </c>
      <c r="B171" s="47" t="s">
        <v>2134</v>
      </c>
      <c r="C171" s="48" t="s">
        <v>2135</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3372</v>
      </c>
      <c r="B172" s="47" t="s">
        <v>2134</v>
      </c>
      <c r="C172" s="48" t="s">
        <v>2135</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3373</v>
      </c>
      <c r="B173" s="47" t="s">
        <v>2134</v>
      </c>
      <c r="C173" s="48" t="s">
        <v>2135</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3374</v>
      </c>
      <c r="B174" s="47" t="s">
        <v>2134</v>
      </c>
      <c r="C174" s="48" t="s">
        <v>2135</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3375</v>
      </c>
      <c r="B175" s="47" t="s">
        <v>2134</v>
      </c>
      <c r="C175" s="48" t="s">
        <v>2135</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3376</v>
      </c>
      <c r="B176" s="47" t="s">
        <v>2134</v>
      </c>
      <c r="C176" s="48" t="s">
        <v>2135</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3377</v>
      </c>
      <c r="B177" s="47" t="s">
        <v>2134</v>
      </c>
      <c r="C177" s="48" t="s">
        <v>2135</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3378</v>
      </c>
      <c r="B178" s="47" t="s">
        <v>2134</v>
      </c>
      <c r="C178" s="48" t="s">
        <v>2135</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3379</v>
      </c>
      <c r="B179" s="47" t="s">
        <v>2134</v>
      </c>
      <c r="C179" s="48" t="s">
        <v>2135</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3380</v>
      </c>
      <c r="B180" s="47" t="s">
        <v>2134</v>
      </c>
      <c r="C180" s="48" t="s">
        <v>2135</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3381</v>
      </c>
      <c r="B181" s="47" t="s">
        <v>2134</v>
      </c>
      <c r="C181" s="48" t="s">
        <v>2135</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3382</v>
      </c>
      <c r="B182" s="47" t="s">
        <v>2134</v>
      </c>
      <c r="C182" s="48" t="s">
        <v>2135</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3383</v>
      </c>
      <c r="B183" s="47" t="s">
        <v>2134</v>
      </c>
      <c r="C183" s="48" t="s">
        <v>2135</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3384</v>
      </c>
      <c r="B184" s="47" t="s">
        <v>2134</v>
      </c>
      <c r="C184" s="48" t="s">
        <v>2135</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3385</v>
      </c>
      <c r="B185" s="47" t="s">
        <v>2134</v>
      </c>
      <c r="C185" s="48" t="s">
        <v>2135</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3386</v>
      </c>
      <c r="B186" s="47" t="s">
        <v>2134</v>
      </c>
      <c r="C186" s="48" t="s">
        <v>2135</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3387</v>
      </c>
      <c r="B187" s="47" t="s">
        <v>2134</v>
      </c>
      <c r="C187" s="48" t="s">
        <v>2135</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3388</v>
      </c>
      <c r="B188" s="47" t="s">
        <v>2134</v>
      </c>
      <c r="C188" s="48" t="s">
        <v>2135</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3389</v>
      </c>
      <c r="B189" s="47" t="s">
        <v>2134</v>
      </c>
      <c r="C189" s="48" t="s">
        <v>2135</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3390</v>
      </c>
      <c r="B190" s="47" t="s">
        <v>2134</v>
      </c>
      <c r="C190" s="48" t="s">
        <v>2135</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3391</v>
      </c>
      <c r="B191" s="47" t="s">
        <v>2134</v>
      </c>
      <c r="C191" s="48" t="s">
        <v>2135</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3392</v>
      </c>
      <c r="B192" s="47" t="s">
        <v>2134</v>
      </c>
      <c r="C192" s="48" t="s">
        <v>2135</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3393</v>
      </c>
      <c r="B193" s="47" t="s">
        <v>2134</v>
      </c>
      <c r="C193" s="48" t="s">
        <v>2135</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3394</v>
      </c>
      <c r="B194" s="47" t="s">
        <v>2134</v>
      </c>
      <c r="C194" s="48" t="s">
        <v>2135</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3395</v>
      </c>
      <c r="B195" s="47" t="s">
        <v>2134</v>
      </c>
      <c r="C195" s="48" t="s">
        <v>2135</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3396</v>
      </c>
      <c r="B196" s="47" t="s">
        <v>2134</v>
      </c>
      <c r="C196" s="48" t="s">
        <v>2135</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3397</v>
      </c>
      <c r="B197" s="47" t="s">
        <v>2134</v>
      </c>
      <c r="C197" s="48" t="s">
        <v>2135</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3398</v>
      </c>
      <c r="B198" s="47" t="s">
        <v>2134</v>
      </c>
      <c r="C198" s="48" t="s">
        <v>2135</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3399</v>
      </c>
      <c r="B199" s="47" t="s">
        <v>2134</v>
      </c>
      <c r="C199" s="48" t="s">
        <v>2135</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3400</v>
      </c>
      <c r="B200" s="47" t="s">
        <v>2134</v>
      </c>
      <c r="C200" s="48" t="s">
        <v>2135</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3401</v>
      </c>
      <c r="B201" s="47" t="s">
        <v>2134</v>
      </c>
      <c r="C201" s="48" t="s">
        <v>2135</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3402</v>
      </c>
      <c r="B202" s="47" t="s">
        <v>2134</v>
      </c>
      <c r="C202" s="48" t="s">
        <v>2135</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3403</v>
      </c>
      <c r="B203" s="47" t="s">
        <v>2134</v>
      </c>
      <c r="C203" s="48" t="s">
        <v>2135</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3404</v>
      </c>
      <c r="B204" s="47" t="s">
        <v>2134</v>
      </c>
      <c r="C204" s="48" t="s">
        <v>2135</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3405</v>
      </c>
      <c r="B205" s="47" t="s">
        <v>2134</v>
      </c>
      <c r="C205" s="48" t="s">
        <v>2135</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3406</v>
      </c>
      <c r="B206" s="47" t="s">
        <v>2134</v>
      </c>
      <c r="C206" s="48" t="s">
        <v>2135</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3407</v>
      </c>
      <c r="B207" s="47" t="s">
        <v>2134</v>
      </c>
      <c r="C207" s="48" t="s">
        <v>2135</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3408</v>
      </c>
      <c r="B208" s="47" t="s">
        <v>2134</v>
      </c>
      <c r="C208" s="48" t="s">
        <v>2135</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3409</v>
      </c>
      <c r="B209" s="47" t="s">
        <v>2134</v>
      </c>
      <c r="C209" s="48" t="s">
        <v>2135</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3410</v>
      </c>
      <c r="B210" s="47" t="s">
        <v>2134</v>
      </c>
      <c r="C210" s="48" t="s">
        <v>2135</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3411</v>
      </c>
      <c r="B211" s="47" t="s">
        <v>2134</v>
      </c>
      <c r="C211" s="48" t="s">
        <v>2135</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3412</v>
      </c>
      <c r="B212" s="47" t="s">
        <v>2134</v>
      </c>
      <c r="C212" s="48" t="s">
        <v>2135</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3413</v>
      </c>
      <c r="B213" s="47" t="s">
        <v>2134</v>
      </c>
      <c r="C213" s="48" t="s">
        <v>2135</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3414</v>
      </c>
      <c r="B214" s="47" t="s">
        <v>2134</v>
      </c>
      <c r="C214" s="48" t="s">
        <v>2135</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3415</v>
      </c>
      <c r="B215" s="47" t="s">
        <v>2134</v>
      </c>
      <c r="C215" s="48" t="s">
        <v>2135</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3416</v>
      </c>
      <c r="B216" s="47" t="s">
        <v>2134</v>
      </c>
      <c r="C216" s="48" t="s">
        <v>2135</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3417</v>
      </c>
      <c r="B217" s="47" t="s">
        <v>2134</v>
      </c>
      <c r="C217" s="48" t="s">
        <v>2135</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3418</v>
      </c>
      <c r="B218" s="47" t="s">
        <v>2134</v>
      </c>
      <c r="C218" s="48" t="s">
        <v>2135</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3419</v>
      </c>
      <c r="B219" s="47" t="s">
        <v>2134</v>
      </c>
      <c r="C219" s="48" t="s">
        <v>2135</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3420</v>
      </c>
      <c r="B220" s="47" t="s">
        <v>2134</v>
      </c>
      <c r="C220" s="48" t="s">
        <v>2135</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3421</v>
      </c>
      <c r="B221" s="47" t="s">
        <v>2134</v>
      </c>
      <c r="C221" s="48" t="s">
        <v>2135</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3422</v>
      </c>
      <c r="B222" s="47" t="s">
        <v>2134</v>
      </c>
      <c r="C222" s="48" t="s">
        <v>2135</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3423</v>
      </c>
      <c r="B223" s="47" t="s">
        <v>2134</v>
      </c>
      <c r="C223" s="48" t="s">
        <v>2135</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3424</v>
      </c>
      <c r="B224" s="47" t="s">
        <v>2134</v>
      </c>
      <c r="C224" s="48" t="s">
        <v>2135</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3425</v>
      </c>
      <c r="B225" s="47" t="s">
        <v>2134</v>
      </c>
      <c r="C225" s="48" t="s">
        <v>2135</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3426</v>
      </c>
      <c r="B226" s="47" t="s">
        <v>2134</v>
      </c>
      <c r="C226" s="48" t="s">
        <v>2135</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3427</v>
      </c>
      <c r="B227" s="47" t="s">
        <v>2134</v>
      </c>
      <c r="C227" s="48" t="s">
        <v>2135</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3428</v>
      </c>
      <c r="B228" s="47" t="s">
        <v>2134</v>
      </c>
      <c r="C228" s="48" t="s">
        <v>2135</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3429</v>
      </c>
      <c r="B229" s="47" t="s">
        <v>2134</v>
      </c>
      <c r="C229" s="48" t="s">
        <v>2135</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3430</v>
      </c>
      <c r="B230" s="47" t="s">
        <v>2134</v>
      </c>
      <c r="C230" s="48" t="s">
        <v>2135</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3431</v>
      </c>
      <c r="B231" s="47" t="s">
        <v>2134</v>
      </c>
      <c r="C231" s="48" t="s">
        <v>2135</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3432</v>
      </c>
      <c r="B232" s="47" t="s">
        <v>2134</v>
      </c>
      <c r="C232" s="48" t="s">
        <v>2135</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3433</v>
      </c>
      <c r="B233" s="47" t="s">
        <v>2134</v>
      </c>
      <c r="C233" s="48" t="s">
        <v>2135</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3434</v>
      </c>
      <c r="B234" s="47" t="s">
        <v>2134</v>
      </c>
      <c r="C234" s="48" t="s">
        <v>2135</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3435</v>
      </c>
      <c r="B235" s="47" t="s">
        <v>2134</v>
      </c>
      <c r="C235" s="48" t="s">
        <v>2135</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3436</v>
      </c>
      <c r="B236" s="47" t="s">
        <v>2134</v>
      </c>
      <c r="C236" s="48" t="s">
        <v>2135</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3437</v>
      </c>
      <c r="B237" s="47" t="s">
        <v>2134</v>
      </c>
      <c r="C237" s="48" t="s">
        <v>2135</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3438</v>
      </c>
      <c r="B238" s="47" t="s">
        <v>2134</v>
      </c>
      <c r="C238" s="48" t="s">
        <v>2135</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3439</v>
      </c>
      <c r="B239" s="47" t="s">
        <v>2134</v>
      </c>
      <c r="C239" s="48" t="s">
        <v>2135</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3440</v>
      </c>
      <c r="B240" s="47" t="s">
        <v>2134</v>
      </c>
      <c r="C240" s="48" t="s">
        <v>2135</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3441</v>
      </c>
      <c r="B241" s="47" t="s">
        <v>2134</v>
      </c>
      <c r="C241" s="48" t="s">
        <v>2135</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3442</v>
      </c>
      <c r="B242" s="47" t="s">
        <v>2134</v>
      </c>
      <c r="C242" s="48" t="s">
        <v>2135</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3443</v>
      </c>
      <c r="B243" s="47" t="s">
        <v>2134</v>
      </c>
      <c r="C243" s="48" t="s">
        <v>2135</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3444</v>
      </c>
      <c r="B244" s="47" t="s">
        <v>2134</v>
      </c>
      <c r="C244" s="48" t="s">
        <v>2135</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3445</v>
      </c>
      <c r="B245" s="47" t="s">
        <v>2134</v>
      </c>
      <c r="C245" s="48" t="s">
        <v>2135</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3446</v>
      </c>
      <c r="B246" s="47" t="s">
        <v>2134</v>
      </c>
      <c r="C246" s="48" t="s">
        <v>2135</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3447</v>
      </c>
      <c r="B247" s="47" t="s">
        <v>2134</v>
      </c>
      <c r="C247" s="48" t="s">
        <v>2135</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3448</v>
      </c>
      <c r="B248" s="47" t="s">
        <v>2134</v>
      </c>
      <c r="C248" s="48" t="s">
        <v>2135</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3449</v>
      </c>
      <c r="B249" s="47" t="s">
        <v>2134</v>
      </c>
      <c r="C249" s="48" t="s">
        <v>2135</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3450</v>
      </c>
      <c r="B250" s="47" t="s">
        <v>2134</v>
      </c>
      <c r="C250" s="48" t="s">
        <v>2135</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3451</v>
      </c>
      <c r="B251" s="47" t="s">
        <v>2134</v>
      </c>
      <c r="C251" s="48" t="s">
        <v>2135</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3452</v>
      </c>
      <c r="B252" s="47" t="s">
        <v>2134</v>
      </c>
      <c r="C252" s="48" t="s">
        <v>2135</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3453</v>
      </c>
      <c r="B253" s="47" t="s">
        <v>2134</v>
      </c>
      <c r="C253" s="48" t="s">
        <v>2135</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3454</v>
      </c>
      <c r="B254" s="47" t="s">
        <v>2134</v>
      </c>
      <c r="C254" s="48" t="s">
        <v>2135</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3455</v>
      </c>
      <c r="B255" s="47" t="s">
        <v>2134</v>
      </c>
      <c r="C255" s="48" t="s">
        <v>2135</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3456</v>
      </c>
      <c r="B256" s="47" t="s">
        <v>2134</v>
      </c>
      <c r="C256" s="48" t="s">
        <v>2135</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3457</v>
      </c>
      <c r="B257" s="47" t="s">
        <v>2134</v>
      </c>
      <c r="C257" s="48" t="s">
        <v>2135</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3458</v>
      </c>
      <c r="B258" s="47" t="s">
        <v>2134</v>
      </c>
      <c r="C258" s="48" t="s">
        <v>2135</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3459</v>
      </c>
      <c r="B259" s="47" t="s">
        <v>2134</v>
      </c>
      <c r="C259" s="48" t="s">
        <v>2135</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3460</v>
      </c>
      <c r="B260" s="47" t="s">
        <v>2134</v>
      </c>
      <c r="C260" s="48" t="s">
        <v>2135</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3461</v>
      </c>
      <c r="B261" s="47" t="s">
        <v>2134</v>
      </c>
      <c r="C261" s="48" t="s">
        <v>2135</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3462</v>
      </c>
      <c r="B262" s="47" t="s">
        <v>2134</v>
      </c>
      <c r="C262" s="48" t="s">
        <v>2135</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3463</v>
      </c>
      <c r="B263" s="47" t="s">
        <v>2134</v>
      </c>
      <c r="C263" s="48" t="s">
        <v>2135</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3464</v>
      </c>
      <c r="B264" s="47" t="s">
        <v>2134</v>
      </c>
      <c r="C264" s="48" t="s">
        <v>2135</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3465</v>
      </c>
      <c r="B265" s="47" t="s">
        <v>2134</v>
      </c>
      <c r="C265" s="48" t="s">
        <v>2135</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3466</v>
      </c>
      <c r="B266" s="47" t="s">
        <v>2134</v>
      </c>
      <c r="C266" s="48" t="s">
        <v>2135</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3467</v>
      </c>
      <c r="B267" s="47" t="s">
        <v>2134</v>
      </c>
      <c r="C267" s="48" t="s">
        <v>2135</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3468</v>
      </c>
      <c r="B268" s="47" t="s">
        <v>2134</v>
      </c>
      <c r="C268" s="48" t="s">
        <v>2135</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3469</v>
      </c>
      <c r="B269" s="47" t="s">
        <v>2134</v>
      </c>
      <c r="C269" s="48" t="s">
        <v>2135</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3470</v>
      </c>
      <c r="B270" s="47" t="s">
        <v>2134</v>
      </c>
      <c r="C270" s="48" t="s">
        <v>2135</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3471</v>
      </c>
      <c r="B271" s="47" t="s">
        <v>2134</v>
      </c>
      <c r="C271" s="48" t="s">
        <v>2135</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3472</v>
      </c>
      <c r="B272" s="47" t="s">
        <v>2134</v>
      </c>
      <c r="C272" s="48" t="s">
        <v>2135</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3473</v>
      </c>
      <c r="B273" s="47" t="s">
        <v>2134</v>
      </c>
      <c r="C273" s="48" t="s">
        <v>2135</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3474</v>
      </c>
      <c r="B274" s="47" t="s">
        <v>2134</v>
      </c>
      <c r="C274" s="48" t="s">
        <v>2135</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3475</v>
      </c>
      <c r="B275" s="47" t="s">
        <v>2134</v>
      </c>
      <c r="C275" s="48" t="s">
        <v>2135</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3476</v>
      </c>
      <c r="B276" s="47" t="s">
        <v>2134</v>
      </c>
      <c r="C276" s="48" t="s">
        <v>2135</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3477</v>
      </c>
      <c r="B277" s="47" t="s">
        <v>2134</v>
      </c>
      <c r="C277" s="48" t="s">
        <v>2135</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3478</v>
      </c>
      <c r="B278" s="47" t="s">
        <v>2134</v>
      </c>
      <c r="C278" s="48" t="s">
        <v>2135</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3479</v>
      </c>
      <c r="B279" s="47" t="s">
        <v>2134</v>
      </c>
      <c r="C279" s="48" t="s">
        <v>2135</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3480</v>
      </c>
      <c r="B280" s="47" t="s">
        <v>2134</v>
      </c>
      <c r="C280" s="48" t="s">
        <v>2135</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3481</v>
      </c>
      <c r="B281" s="47" t="s">
        <v>2134</v>
      </c>
      <c r="C281" s="48" t="s">
        <v>2135</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3482</v>
      </c>
      <c r="B282" s="47" t="s">
        <v>2134</v>
      </c>
      <c r="C282" s="48" t="s">
        <v>2135</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3483</v>
      </c>
      <c r="B283" s="47" t="s">
        <v>2134</v>
      </c>
      <c r="C283" s="48" t="s">
        <v>2135</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3484</v>
      </c>
      <c r="B284" s="47" t="s">
        <v>2134</v>
      </c>
      <c r="C284" s="48" t="s">
        <v>2135</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3485</v>
      </c>
      <c r="B285" s="47" t="s">
        <v>2134</v>
      </c>
      <c r="C285" s="48" t="s">
        <v>2135</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3486</v>
      </c>
      <c r="B286" s="47" t="s">
        <v>2134</v>
      </c>
      <c r="C286" s="48" t="s">
        <v>2135</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3487</v>
      </c>
      <c r="B287" s="47" t="s">
        <v>2134</v>
      </c>
      <c r="C287" s="48" t="s">
        <v>2135</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3488</v>
      </c>
      <c r="B288" s="47" t="s">
        <v>2134</v>
      </c>
      <c r="C288" s="48" t="s">
        <v>2135</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3489</v>
      </c>
      <c r="B289" s="47" t="s">
        <v>2134</v>
      </c>
      <c r="C289" s="48" t="s">
        <v>2135</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3490</v>
      </c>
      <c r="B290" s="47" t="s">
        <v>2134</v>
      </c>
      <c r="C290" s="48" t="s">
        <v>2135</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3491</v>
      </c>
      <c r="B291" s="47" t="s">
        <v>2134</v>
      </c>
      <c r="C291" s="48" t="s">
        <v>2135</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3492</v>
      </c>
      <c r="B292" s="47" t="s">
        <v>2134</v>
      </c>
      <c r="C292" s="48" t="s">
        <v>2135</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3493</v>
      </c>
      <c r="B293" s="47" t="s">
        <v>2134</v>
      </c>
      <c r="C293" s="48" t="s">
        <v>2135</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3494</v>
      </c>
      <c r="B294" s="47" t="s">
        <v>2134</v>
      </c>
      <c r="C294" s="48" t="s">
        <v>2135</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3495</v>
      </c>
      <c r="B295" s="47" t="s">
        <v>2134</v>
      </c>
      <c r="C295" s="48" t="s">
        <v>2135</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3496</v>
      </c>
      <c r="B296" s="47" t="s">
        <v>2134</v>
      </c>
      <c r="C296" s="48" t="s">
        <v>2135</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3497</v>
      </c>
      <c r="B297" s="47" t="s">
        <v>2134</v>
      </c>
      <c r="C297" s="48" t="s">
        <v>2135</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3498</v>
      </c>
      <c r="B298" s="47" t="s">
        <v>2134</v>
      </c>
      <c r="C298" s="48" t="s">
        <v>2135</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3499</v>
      </c>
      <c r="B299" s="47" t="s">
        <v>2134</v>
      </c>
      <c r="C299" s="48" t="s">
        <v>2135</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3500</v>
      </c>
      <c r="B300" s="47" t="s">
        <v>2134</v>
      </c>
      <c r="C300" s="48" t="s">
        <v>2135</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3501</v>
      </c>
      <c r="B301" s="47" t="s">
        <v>2134</v>
      </c>
      <c r="C301" s="48" t="s">
        <v>2135</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3502</v>
      </c>
      <c r="B302" s="47" t="s">
        <v>2134</v>
      </c>
      <c r="C302" s="48" t="s">
        <v>2135</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3503</v>
      </c>
      <c r="B303" s="47" t="s">
        <v>2071</v>
      </c>
      <c r="C303" s="48" t="s">
        <v>2072</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3504</v>
      </c>
      <c r="B304" s="47" t="s">
        <v>2071</v>
      </c>
      <c r="C304" s="48" t="s">
        <v>2072</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3505</v>
      </c>
      <c r="B305" s="47" t="s">
        <v>2071</v>
      </c>
      <c r="C305" s="48" t="s">
        <v>2072</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3506</v>
      </c>
      <c r="B306" s="47" t="s">
        <v>2071</v>
      </c>
      <c r="C306" s="48" t="s">
        <v>2072</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3507</v>
      </c>
      <c r="B307" s="47" t="s">
        <v>2071</v>
      </c>
      <c r="C307" s="48" t="s">
        <v>2072</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3508</v>
      </c>
      <c r="B308" s="47" t="s">
        <v>2071</v>
      </c>
      <c r="C308" s="48" t="s">
        <v>2072</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3509</v>
      </c>
      <c r="B309" s="47" t="s">
        <v>2094</v>
      </c>
      <c r="C309" s="48" t="s">
        <v>2095</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3510</v>
      </c>
      <c r="B310" s="47" t="s">
        <v>2094</v>
      </c>
      <c r="C310" s="48" t="s">
        <v>2095</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3511</v>
      </c>
      <c r="B311" s="47" t="s">
        <v>2094</v>
      </c>
      <c r="C311" s="48" t="s">
        <v>2095</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3512</v>
      </c>
      <c r="B312" s="47" t="s">
        <v>2094</v>
      </c>
      <c r="C312" s="48" t="s">
        <v>2095</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3513</v>
      </c>
      <c r="B313" s="47" t="s">
        <v>2094</v>
      </c>
      <c r="C313" s="48" t="s">
        <v>2095</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3514</v>
      </c>
      <c r="B314" s="47" t="s">
        <v>2094</v>
      </c>
      <c r="C314" s="48" t="s">
        <v>2095</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3515</v>
      </c>
      <c r="B315" s="47" t="s">
        <v>2094</v>
      </c>
      <c r="C315" s="48" t="s">
        <v>2095</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3516</v>
      </c>
      <c r="B316" s="47" t="s">
        <v>2094</v>
      </c>
      <c r="C316" s="48" t="s">
        <v>2095</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3517</v>
      </c>
      <c r="B317" s="47" t="s">
        <v>2094</v>
      </c>
      <c r="C317" s="48" t="s">
        <v>2095</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3518</v>
      </c>
      <c r="B318" s="47" t="s">
        <v>2094</v>
      </c>
      <c r="C318" s="48" t="s">
        <v>2095</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3519</v>
      </c>
      <c r="B319" s="47" t="s">
        <v>2094</v>
      </c>
      <c r="C319" s="48" t="s">
        <v>2095</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3520</v>
      </c>
      <c r="B320" s="47" t="s">
        <v>2094</v>
      </c>
      <c r="C320" s="48" t="s">
        <v>2095</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3521</v>
      </c>
      <c r="B321" s="47" t="s">
        <v>2094</v>
      </c>
      <c r="C321" s="48" t="s">
        <v>2095</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3522</v>
      </c>
      <c r="B322" s="47" t="s">
        <v>2094</v>
      </c>
      <c r="C322" s="48" t="s">
        <v>2095</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3523</v>
      </c>
      <c r="B323" s="47" t="s">
        <v>2094</v>
      </c>
      <c r="C323" s="48" t="s">
        <v>2095</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3524</v>
      </c>
      <c r="B324" s="47" t="s">
        <v>2094</v>
      </c>
      <c r="C324" s="48" t="s">
        <v>2095</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3525</v>
      </c>
      <c r="B325" s="47" t="s">
        <v>2094</v>
      </c>
      <c r="C325" s="48" t="s">
        <v>2095</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3526</v>
      </c>
      <c r="B326" s="47" t="s">
        <v>2094</v>
      </c>
      <c r="C326" s="48" t="s">
        <v>2095</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3527</v>
      </c>
      <c r="B327" s="47" t="s">
        <v>2094</v>
      </c>
      <c r="C327" s="48" t="s">
        <v>2095</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3528</v>
      </c>
      <c r="B328" s="47" t="s">
        <v>2094</v>
      </c>
      <c r="C328" s="48" t="s">
        <v>2095</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3529</v>
      </c>
      <c r="B329" s="47" t="s">
        <v>2094</v>
      </c>
      <c r="C329" s="48" t="s">
        <v>2095</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3530</v>
      </c>
      <c r="B330" s="47" t="s">
        <v>2094</v>
      </c>
      <c r="C330" s="48" t="s">
        <v>2095</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3531</v>
      </c>
      <c r="B331" s="47" t="s">
        <v>2094</v>
      </c>
      <c r="C331" s="48" t="s">
        <v>2095</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3532</v>
      </c>
      <c r="B332" s="47" t="s">
        <v>2094</v>
      </c>
      <c r="C332" s="48" t="s">
        <v>2095</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3533</v>
      </c>
      <c r="B333" s="47" t="s">
        <v>2094</v>
      </c>
      <c r="C333" s="48" t="s">
        <v>2095</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3534</v>
      </c>
      <c r="B334" s="47" t="s">
        <v>2094</v>
      </c>
      <c r="C334" s="48" t="s">
        <v>2095</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3535</v>
      </c>
      <c r="B335" s="47" t="s">
        <v>2094</v>
      </c>
      <c r="C335" s="48" t="s">
        <v>2095</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3536</v>
      </c>
      <c r="B336" s="47" t="s">
        <v>2094</v>
      </c>
      <c r="C336" s="48" t="s">
        <v>2095</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3537</v>
      </c>
      <c r="B337" s="47" t="s">
        <v>2094</v>
      </c>
      <c r="C337" s="48" t="s">
        <v>2095</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3538</v>
      </c>
      <c r="B338" s="47" t="s">
        <v>2094</v>
      </c>
      <c r="C338" s="48" t="s">
        <v>2095</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3539</v>
      </c>
      <c r="B339" s="47" t="s">
        <v>2094</v>
      </c>
      <c r="C339" s="48" t="s">
        <v>2095</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3540</v>
      </c>
      <c r="B340" s="47" t="s">
        <v>2094</v>
      </c>
      <c r="C340" s="48" t="s">
        <v>2095</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3541</v>
      </c>
      <c r="B341" s="47" t="s">
        <v>2094</v>
      </c>
      <c r="C341" s="48" t="s">
        <v>2095</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3542</v>
      </c>
      <c r="B342" s="47" t="s">
        <v>2094</v>
      </c>
      <c r="C342" s="48" t="s">
        <v>2095</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3543</v>
      </c>
      <c r="B343" s="47" t="s">
        <v>2094</v>
      </c>
      <c r="C343" s="48" t="s">
        <v>2095</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3544</v>
      </c>
      <c r="B344" s="47" t="s">
        <v>2094</v>
      </c>
      <c r="C344" s="48" t="s">
        <v>2095</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3545</v>
      </c>
      <c r="B345" s="47" t="s">
        <v>2094</v>
      </c>
      <c r="C345" s="48" t="s">
        <v>2095</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3546</v>
      </c>
      <c r="B346" s="47" t="s">
        <v>2094</v>
      </c>
      <c r="C346" s="48" t="s">
        <v>2095</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3547</v>
      </c>
      <c r="B347" s="47" t="s">
        <v>2094</v>
      </c>
      <c r="C347" s="48" t="s">
        <v>2095</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3548</v>
      </c>
      <c r="B348" s="47" t="s">
        <v>2094</v>
      </c>
      <c r="C348" s="48" t="s">
        <v>2095</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3549</v>
      </c>
      <c r="B349" s="47" t="s">
        <v>2094</v>
      </c>
      <c r="C349" s="48" t="s">
        <v>2095</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3550</v>
      </c>
      <c r="B350" s="47" t="s">
        <v>2094</v>
      </c>
      <c r="C350" s="48" t="s">
        <v>2095</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3551</v>
      </c>
      <c r="B351" s="47" t="s">
        <v>2094</v>
      </c>
      <c r="C351" s="48" t="s">
        <v>2095</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3552</v>
      </c>
      <c r="B352" s="47" t="s">
        <v>2094</v>
      </c>
      <c r="C352" s="48" t="s">
        <v>2095</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3553</v>
      </c>
      <c r="B353" s="47" t="s">
        <v>2094</v>
      </c>
      <c r="C353" s="48" t="s">
        <v>2095</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3554</v>
      </c>
      <c r="B354" s="47" t="s">
        <v>2094</v>
      </c>
      <c r="C354" s="48" t="s">
        <v>2095</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3555</v>
      </c>
      <c r="B355" s="47" t="s">
        <v>2094</v>
      </c>
      <c r="C355" s="48" t="s">
        <v>2095</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3556</v>
      </c>
      <c r="B356" s="47" t="s">
        <v>2094</v>
      </c>
      <c r="C356" s="48" t="s">
        <v>2095</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3557</v>
      </c>
      <c r="B357" s="47" t="s">
        <v>2094</v>
      </c>
      <c r="C357" s="48" t="s">
        <v>2095</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3558</v>
      </c>
      <c r="B358" s="47" t="s">
        <v>2094</v>
      </c>
      <c r="C358" s="48" t="s">
        <v>2095</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3559</v>
      </c>
      <c r="B359" s="47" t="s">
        <v>2094</v>
      </c>
      <c r="C359" s="48" t="s">
        <v>2095</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3560</v>
      </c>
      <c r="B360" s="47" t="s">
        <v>2094</v>
      </c>
      <c r="C360" s="48" t="s">
        <v>2095</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3561</v>
      </c>
      <c r="B361" s="47" t="s">
        <v>2094</v>
      </c>
      <c r="C361" s="48" t="s">
        <v>2095</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3562</v>
      </c>
      <c r="B362" s="47" t="s">
        <v>2094</v>
      </c>
      <c r="C362" s="48" t="s">
        <v>2095</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3563</v>
      </c>
      <c r="B363" s="47" t="s">
        <v>2094</v>
      </c>
      <c r="C363" s="48" t="s">
        <v>2095</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3564</v>
      </c>
      <c r="B364" s="47" t="s">
        <v>2094</v>
      </c>
      <c r="C364" s="48" t="s">
        <v>2095</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3565</v>
      </c>
      <c r="B365" s="47" t="s">
        <v>2094</v>
      </c>
      <c r="C365" s="48" t="s">
        <v>2095</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3566</v>
      </c>
      <c r="B366" s="47" t="s">
        <v>2134</v>
      </c>
      <c r="C366" s="48" t="s">
        <v>2135</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3567</v>
      </c>
      <c r="B367" s="47" t="s">
        <v>2134</v>
      </c>
      <c r="C367" s="48" t="s">
        <v>2135</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3568</v>
      </c>
      <c r="B368" s="47" t="s">
        <v>2134</v>
      </c>
      <c r="C368" s="48" t="s">
        <v>2135</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3569</v>
      </c>
      <c r="B369" s="47" t="s">
        <v>2134</v>
      </c>
      <c r="C369" s="48" t="s">
        <v>2135</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3570</v>
      </c>
      <c r="B370" s="47" t="s">
        <v>2134</v>
      </c>
      <c r="C370" s="48" t="s">
        <v>2135</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3571</v>
      </c>
      <c r="B371" s="47" t="s">
        <v>2134</v>
      </c>
      <c r="C371" s="48" t="s">
        <v>2135</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3572</v>
      </c>
      <c r="B372" s="47" t="s">
        <v>2134</v>
      </c>
      <c r="C372" s="48" t="s">
        <v>2135</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3573</v>
      </c>
      <c r="B373" s="47" t="s">
        <v>2134</v>
      </c>
      <c r="C373" s="48" t="s">
        <v>2135</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3574</v>
      </c>
      <c r="B374" s="47" t="s">
        <v>2134</v>
      </c>
      <c r="C374" s="48" t="s">
        <v>2135</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3575</v>
      </c>
      <c r="B375" s="47" t="s">
        <v>2134</v>
      </c>
      <c r="C375" s="48" t="s">
        <v>2135</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3576</v>
      </c>
      <c r="B376" s="47" t="s">
        <v>2134</v>
      </c>
      <c r="C376" s="48" t="s">
        <v>2135</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3577</v>
      </c>
      <c r="B377" s="47" t="s">
        <v>2134</v>
      </c>
      <c r="C377" s="48" t="s">
        <v>2135</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3578</v>
      </c>
      <c r="B378" s="47" t="s">
        <v>2134</v>
      </c>
      <c r="C378" s="48" t="s">
        <v>2135</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3579</v>
      </c>
      <c r="B379" s="47" t="s">
        <v>2134</v>
      </c>
      <c r="C379" s="48" t="s">
        <v>2135</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3580</v>
      </c>
      <c r="B380" s="47" t="s">
        <v>2134</v>
      </c>
      <c r="C380" s="48" t="s">
        <v>2135</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3581</v>
      </c>
      <c r="B381" s="47" t="s">
        <v>2134</v>
      </c>
      <c r="C381" s="48" t="s">
        <v>2135</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3582</v>
      </c>
      <c r="B382" s="47" t="s">
        <v>2134</v>
      </c>
      <c r="C382" s="48" t="s">
        <v>2135</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3583</v>
      </c>
      <c r="B383" s="47" t="s">
        <v>2134</v>
      </c>
      <c r="C383" s="48" t="s">
        <v>2135</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3584</v>
      </c>
      <c r="B384" s="47" t="s">
        <v>2134</v>
      </c>
      <c r="C384" s="48" t="s">
        <v>2135</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3585</v>
      </c>
      <c r="B385" s="47" t="s">
        <v>2134</v>
      </c>
      <c r="C385" s="48" t="s">
        <v>2135</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3586</v>
      </c>
      <c r="B386" s="47" t="s">
        <v>2134</v>
      </c>
      <c r="C386" s="48" t="s">
        <v>2135</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3587</v>
      </c>
      <c r="B387" s="47" t="s">
        <v>2134</v>
      </c>
      <c r="C387" s="48" t="s">
        <v>2135</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3588</v>
      </c>
      <c r="B388" s="47" t="s">
        <v>2134</v>
      </c>
      <c r="C388" s="48" t="s">
        <v>2135</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3589</v>
      </c>
      <c r="B389" s="47" t="s">
        <v>2134</v>
      </c>
      <c r="C389" s="48" t="s">
        <v>2135</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3590</v>
      </c>
      <c r="B390" s="47" t="s">
        <v>2134</v>
      </c>
      <c r="C390" s="48" t="s">
        <v>2135</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3591</v>
      </c>
      <c r="B391" s="47" t="s">
        <v>2134</v>
      </c>
      <c r="C391" s="48" t="s">
        <v>2135</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3592</v>
      </c>
      <c r="B392" s="47" t="s">
        <v>2134</v>
      </c>
      <c r="C392" s="48" t="s">
        <v>2135</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3593</v>
      </c>
      <c r="B393" s="47" t="s">
        <v>2134</v>
      </c>
      <c r="C393" s="48" t="s">
        <v>2135</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3594</v>
      </c>
      <c r="B394" s="47" t="s">
        <v>2134</v>
      </c>
      <c r="C394" s="48" t="s">
        <v>2135</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3595</v>
      </c>
      <c r="B395" s="47" t="s">
        <v>2134</v>
      </c>
      <c r="C395" s="48" t="s">
        <v>2135</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3596</v>
      </c>
      <c r="B396" s="47" t="s">
        <v>2134</v>
      </c>
      <c r="C396" s="48" t="s">
        <v>2135</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3597</v>
      </c>
      <c r="B397" s="47" t="s">
        <v>2134</v>
      </c>
      <c r="C397" s="48" t="s">
        <v>2135</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3598</v>
      </c>
      <c r="B398" s="47" t="s">
        <v>2134</v>
      </c>
      <c r="C398" s="48" t="s">
        <v>2135</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3599</v>
      </c>
      <c r="B399" s="47" t="s">
        <v>2134</v>
      </c>
      <c r="C399" s="48" t="s">
        <v>2135</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3600</v>
      </c>
      <c r="B400" s="47" t="s">
        <v>2134</v>
      </c>
      <c r="C400" s="48" t="s">
        <v>2135</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3601</v>
      </c>
      <c r="B401" s="47" t="s">
        <v>2134</v>
      </c>
      <c r="C401" s="48" t="s">
        <v>2135</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3602</v>
      </c>
      <c r="B402" s="47" t="s">
        <v>2134</v>
      </c>
      <c r="C402" s="48" t="s">
        <v>2135</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3603</v>
      </c>
      <c r="B403" s="47" t="s">
        <v>2134</v>
      </c>
      <c r="C403" s="48" t="s">
        <v>2135</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3604</v>
      </c>
      <c r="B404" s="47" t="s">
        <v>2134</v>
      </c>
      <c r="C404" s="48" t="s">
        <v>2135</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3605</v>
      </c>
      <c r="B405" s="47" t="s">
        <v>2134</v>
      </c>
      <c r="C405" s="48" t="s">
        <v>2135</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3606</v>
      </c>
      <c r="B406" s="47" t="s">
        <v>2134</v>
      </c>
      <c r="C406" s="48" t="s">
        <v>2135</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3607</v>
      </c>
      <c r="B407" s="47" t="s">
        <v>2134</v>
      </c>
      <c r="C407" s="48" t="s">
        <v>2135</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3608</v>
      </c>
      <c r="B408" s="47" t="s">
        <v>2134</v>
      </c>
      <c r="C408" s="48" t="s">
        <v>2135</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3609</v>
      </c>
      <c r="B409" s="47" t="s">
        <v>2134</v>
      </c>
      <c r="C409" s="48" t="s">
        <v>2135</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3610</v>
      </c>
      <c r="B410" s="47" t="s">
        <v>2134</v>
      </c>
      <c r="C410" s="48" t="s">
        <v>2135</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3611</v>
      </c>
      <c r="B411" s="47" t="s">
        <v>2134</v>
      </c>
      <c r="C411" s="48" t="s">
        <v>2135</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3612</v>
      </c>
      <c r="B412" s="47" t="s">
        <v>2134</v>
      </c>
      <c r="C412" s="48" t="s">
        <v>2135</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3613</v>
      </c>
      <c r="B413" s="47" t="s">
        <v>2134</v>
      </c>
      <c r="C413" s="48" t="s">
        <v>2135</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3614</v>
      </c>
      <c r="B414" s="47" t="s">
        <v>2134</v>
      </c>
      <c r="C414" s="48" t="s">
        <v>2135</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3615</v>
      </c>
      <c r="B415" s="47" t="s">
        <v>2134</v>
      </c>
      <c r="C415" s="48" t="s">
        <v>2135</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3616</v>
      </c>
      <c r="B416" s="47" t="s">
        <v>2134</v>
      </c>
      <c r="C416" s="48" t="s">
        <v>2135</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3617</v>
      </c>
      <c r="B417" s="47" t="s">
        <v>2134</v>
      </c>
      <c r="C417" s="48" t="s">
        <v>2135</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3618</v>
      </c>
      <c r="B418" s="47" t="s">
        <v>2134</v>
      </c>
      <c r="C418" s="48" t="s">
        <v>2135</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3619</v>
      </c>
      <c r="B419" s="47" t="s">
        <v>2134</v>
      </c>
      <c r="C419" s="48" t="s">
        <v>2135</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3620</v>
      </c>
      <c r="B420" s="47" t="s">
        <v>2134</v>
      </c>
      <c r="C420" s="48" t="s">
        <v>2135</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3621</v>
      </c>
      <c r="B421" s="47" t="s">
        <v>2134</v>
      </c>
      <c r="C421" s="48" t="s">
        <v>2135</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3622</v>
      </c>
      <c r="B422" s="47" t="s">
        <v>2134</v>
      </c>
      <c r="C422" s="48" t="s">
        <v>2135</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3623</v>
      </c>
      <c r="B423" s="47" t="s">
        <v>2134</v>
      </c>
      <c r="C423" s="48" t="s">
        <v>2135</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3624</v>
      </c>
      <c r="B424" s="47" t="s">
        <v>2134</v>
      </c>
      <c r="C424" s="48" t="s">
        <v>2135</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3625</v>
      </c>
      <c r="B425" s="47" t="s">
        <v>2134</v>
      </c>
      <c r="C425" s="48" t="s">
        <v>2135</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3626</v>
      </c>
      <c r="B426" s="47" t="s">
        <v>2134</v>
      </c>
      <c r="C426" s="48" t="s">
        <v>2135</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3627</v>
      </c>
      <c r="B427" s="47" t="s">
        <v>2134</v>
      </c>
      <c r="C427" s="48" t="s">
        <v>2135</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3628</v>
      </c>
      <c r="B428" s="47" t="s">
        <v>2134</v>
      </c>
      <c r="C428" s="48" t="s">
        <v>2135</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3629</v>
      </c>
      <c r="B429" s="47" t="s">
        <v>2134</v>
      </c>
      <c r="C429" s="48" t="s">
        <v>2135</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3630</v>
      </c>
      <c r="B430" s="47" t="s">
        <v>2134</v>
      </c>
      <c r="C430" s="48" t="s">
        <v>2135</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3631</v>
      </c>
      <c r="B431" s="47" t="s">
        <v>2134</v>
      </c>
      <c r="C431" s="48" t="s">
        <v>2135</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3632</v>
      </c>
      <c r="B432" s="47" t="s">
        <v>2134</v>
      </c>
      <c r="C432" s="48" t="s">
        <v>2135</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3633</v>
      </c>
      <c r="B433" s="47" t="s">
        <v>2134</v>
      </c>
      <c r="C433" s="48" t="s">
        <v>2135</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3634</v>
      </c>
      <c r="B434" s="47" t="s">
        <v>2134</v>
      </c>
      <c r="C434" s="48" t="s">
        <v>2135</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3635</v>
      </c>
      <c r="B435" s="47" t="s">
        <v>2134</v>
      </c>
      <c r="C435" s="48" t="s">
        <v>2135</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3636</v>
      </c>
      <c r="B436" s="47" t="s">
        <v>2134</v>
      </c>
      <c r="C436" s="48" t="s">
        <v>2135</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3637</v>
      </c>
      <c r="B437" s="47" t="s">
        <v>2134</v>
      </c>
      <c r="C437" s="48" t="s">
        <v>2135</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3638</v>
      </c>
      <c r="B438" s="47" t="s">
        <v>2134</v>
      </c>
      <c r="C438" s="48" t="s">
        <v>2135</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3639</v>
      </c>
      <c r="B439" s="47" t="s">
        <v>2134</v>
      </c>
      <c r="C439" s="48" t="s">
        <v>2135</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3640</v>
      </c>
      <c r="B440" s="47" t="s">
        <v>2134</v>
      </c>
      <c r="C440" s="48" t="s">
        <v>2135</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3641</v>
      </c>
      <c r="B441" s="47" t="s">
        <v>2134</v>
      </c>
      <c r="C441" s="48" t="s">
        <v>2135</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3642</v>
      </c>
      <c r="B442" s="47" t="s">
        <v>2134</v>
      </c>
      <c r="C442" s="48" t="s">
        <v>2135</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3643</v>
      </c>
      <c r="B443" s="47" t="s">
        <v>2134</v>
      </c>
      <c r="C443" s="48" t="s">
        <v>2135</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3644</v>
      </c>
      <c r="B444" s="47" t="s">
        <v>2134</v>
      </c>
      <c r="C444" s="48" t="s">
        <v>2135</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3645</v>
      </c>
      <c r="B445" s="47" t="s">
        <v>2134</v>
      </c>
      <c r="C445" s="48" t="s">
        <v>2135</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3646</v>
      </c>
      <c r="B446" s="47" t="s">
        <v>2134</v>
      </c>
      <c r="C446" s="48" t="s">
        <v>2135</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3647</v>
      </c>
      <c r="B447" s="47" t="s">
        <v>2134</v>
      </c>
      <c r="C447" s="48" t="s">
        <v>2135</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3648</v>
      </c>
      <c r="B448" s="47" t="s">
        <v>2134</v>
      </c>
      <c r="C448" s="48" t="s">
        <v>2135</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3649</v>
      </c>
      <c r="B449" s="47" t="s">
        <v>2134</v>
      </c>
      <c r="C449" s="48" t="s">
        <v>2135</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3650</v>
      </c>
      <c r="B450" s="47" t="s">
        <v>2134</v>
      </c>
      <c r="C450" s="48" t="s">
        <v>2135</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3651</v>
      </c>
      <c r="B451" s="47" t="s">
        <v>2134</v>
      </c>
      <c r="C451" s="48" t="s">
        <v>2135</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3652</v>
      </c>
      <c r="B452" s="47" t="s">
        <v>2134</v>
      </c>
      <c r="C452" s="48" t="s">
        <v>2135</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3653</v>
      </c>
      <c r="B453" s="47" t="s">
        <v>2134</v>
      </c>
      <c r="C453" s="48" t="s">
        <v>2135</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3654</v>
      </c>
      <c r="B454" s="47" t="s">
        <v>2134</v>
      </c>
      <c r="C454" s="48" t="s">
        <v>2135</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3655</v>
      </c>
      <c r="B455" s="47" t="s">
        <v>2134</v>
      </c>
      <c r="C455" s="48" t="s">
        <v>2135</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3656</v>
      </c>
      <c r="B456" s="47" t="s">
        <v>2134</v>
      </c>
      <c r="C456" s="48" t="s">
        <v>2135</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3657</v>
      </c>
      <c r="B457" s="47" t="s">
        <v>2134</v>
      </c>
      <c r="C457" s="48" t="s">
        <v>2135</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3658</v>
      </c>
      <c r="B458" s="47" t="s">
        <v>2134</v>
      </c>
      <c r="C458" s="48" t="s">
        <v>2135</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3659</v>
      </c>
      <c r="B459" s="47" t="s">
        <v>2134</v>
      </c>
      <c r="C459" s="48" t="s">
        <v>2135</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3660</v>
      </c>
      <c r="B460" s="47" t="s">
        <v>2134</v>
      </c>
      <c r="C460" s="48" t="s">
        <v>2135</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3661</v>
      </c>
      <c r="B461" s="47" t="s">
        <v>2134</v>
      </c>
      <c r="C461" s="48" t="s">
        <v>2135</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3662</v>
      </c>
      <c r="B462" s="47" t="s">
        <v>2134</v>
      </c>
      <c r="C462" s="48" t="s">
        <v>2135</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3663</v>
      </c>
      <c r="B463" s="47" t="s">
        <v>2134</v>
      </c>
      <c r="C463" s="48" t="s">
        <v>2135</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3664</v>
      </c>
      <c r="B464" s="47" t="s">
        <v>2134</v>
      </c>
      <c r="C464" s="48" t="s">
        <v>2135</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3665</v>
      </c>
      <c r="B465" s="47" t="s">
        <v>2134</v>
      </c>
      <c r="C465" s="48" t="s">
        <v>2135</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3666</v>
      </c>
      <c r="B466" s="47" t="s">
        <v>2134</v>
      </c>
      <c r="C466" s="48" t="s">
        <v>2135</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3667</v>
      </c>
      <c r="B467" s="47" t="s">
        <v>2134</v>
      </c>
      <c r="C467" s="48" t="s">
        <v>2135</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3668</v>
      </c>
      <c r="B468" s="47" t="s">
        <v>2134</v>
      </c>
      <c r="C468" s="48" t="s">
        <v>2135</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3669</v>
      </c>
      <c r="B469" s="47" t="s">
        <v>2134</v>
      </c>
      <c r="C469" s="48" t="s">
        <v>2135</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3670</v>
      </c>
      <c r="B470" s="47" t="s">
        <v>2134</v>
      </c>
      <c r="C470" s="48" t="s">
        <v>2135</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3671</v>
      </c>
      <c r="B471" s="47" t="s">
        <v>2134</v>
      </c>
      <c r="C471" s="48" t="s">
        <v>2135</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3672</v>
      </c>
      <c r="B472" s="47" t="s">
        <v>2134</v>
      </c>
      <c r="C472" s="48" t="s">
        <v>2135</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3673</v>
      </c>
      <c r="B473" s="47" t="s">
        <v>2134</v>
      </c>
      <c r="C473" s="48" t="s">
        <v>2135</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3674</v>
      </c>
      <c r="B474" s="47" t="s">
        <v>2134</v>
      </c>
      <c r="C474" s="48" t="s">
        <v>2135</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3675</v>
      </c>
      <c r="B475" s="47" t="s">
        <v>2134</v>
      </c>
      <c r="C475" s="48" t="s">
        <v>2135</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3676</v>
      </c>
      <c r="B476" s="47" t="s">
        <v>2134</v>
      </c>
      <c r="C476" s="48" t="s">
        <v>2135</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3677</v>
      </c>
      <c r="B477" s="47" t="s">
        <v>2134</v>
      </c>
      <c r="C477" s="48" t="s">
        <v>2135</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3678</v>
      </c>
      <c r="B478" s="47" t="s">
        <v>2134</v>
      </c>
      <c r="C478" s="48" t="s">
        <v>2135</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3679</v>
      </c>
      <c r="B479" s="47" t="s">
        <v>2134</v>
      </c>
      <c r="C479" s="48" t="s">
        <v>2135</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3680</v>
      </c>
      <c r="B480" s="47" t="s">
        <v>2134</v>
      </c>
      <c r="C480" s="48" t="s">
        <v>2135</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3681</v>
      </c>
      <c r="B481" s="47" t="s">
        <v>2094</v>
      </c>
      <c r="C481" s="48" t="s">
        <v>2095</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3682</v>
      </c>
      <c r="B482" s="47" t="s">
        <v>2094</v>
      </c>
      <c r="C482" s="48" t="s">
        <v>2095</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3683</v>
      </c>
      <c r="B483" s="47" t="s">
        <v>2094</v>
      </c>
      <c r="C483" s="48" t="s">
        <v>2095</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3684</v>
      </c>
      <c r="B484" s="47" t="s">
        <v>2094</v>
      </c>
      <c r="C484" s="48" t="s">
        <v>2095</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3685</v>
      </c>
      <c r="B485" s="47" t="s">
        <v>2094</v>
      </c>
      <c r="C485" s="48" t="s">
        <v>2095</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3686</v>
      </c>
      <c r="B486" s="47" t="s">
        <v>2094</v>
      </c>
      <c r="C486" s="48" t="s">
        <v>2095</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3687</v>
      </c>
      <c r="B487" s="47" t="s">
        <v>2094</v>
      </c>
      <c r="C487" s="48" t="s">
        <v>2095</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3688</v>
      </c>
      <c r="B488" s="47" t="s">
        <v>2094</v>
      </c>
      <c r="C488" s="48" t="s">
        <v>2095</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3689</v>
      </c>
      <c r="B489" s="47" t="s">
        <v>2094</v>
      </c>
      <c r="C489" s="48" t="s">
        <v>2095</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3690</v>
      </c>
      <c r="B490" s="47" t="s">
        <v>2094</v>
      </c>
      <c r="C490" s="48" t="s">
        <v>2095</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3691</v>
      </c>
      <c r="B491" s="47" t="s">
        <v>2094</v>
      </c>
      <c r="C491" s="48" t="s">
        <v>2095</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3692</v>
      </c>
      <c r="B492" s="47" t="s">
        <v>2094</v>
      </c>
      <c r="C492" s="48" t="s">
        <v>2095</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3693</v>
      </c>
      <c r="B493" s="47" t="s">
        <v>2094</v>
      </c>
      <c r="C493" s="48" t="s">
        <v>2095</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3694</v>
      </c>
      <c r="B494" s="47" t="s">
        <v>2094</v>
      </c>
      <c r="C494" s="48" t="s">
        <v>2095</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3695</v>
      </c>
      <c r="B495" s="47" t="s">
        <v>2094</v>
      </c>
      <c r="C495" s="48" t="s">
        <v>2095</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3696</v>
      </c>
      <c r="B496" s="47" t="s">
        <v>2094</v>
      </c>
      <c r="C496" s="48" t="s">
        <v>2095</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3697</v>
      </c>
      <c r="B497" s="47" t="s">
        <v>2094</v>
      </c>
      <c r="C497" s="48" t="s">
        <v>2095</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3698</v>
      </c>
      <c r="B498" s="47" t="s">
        <v>2094</v>
      </c>
      <c r="C498" s="48" t="s">
        <v>2095</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3699</v>
      </c>
      <c r="B499" s="47" t="s">
        <v>2134</v>
      </c>
      <c r="C499" s="48" t="s">
        <v>2135</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3700</v>
      </c>
      <c r="B500" s="47" t="s">
        <v>2134</v>
      </c>
      <c r="C500" s="48" t="s">
        <v>2135</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3701</v>
      </c>
      <c r="B501" s="47" t="s">
        <v>2134</v>
      </c>
      <c r="C501" s="48" t="s">
        <v>2135</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3702</v>
      </c>
      <c r="B502" s="47" t="s">
        <v>2134</v>
      </c>
      <c r="C502" s="48" t="s">
        <v>2135</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3703</v>
      </c>
      <c r="B503" s="47" t="s">
        <v>2134</v>
      </c>
      <c r="C503" s="48" t="s">
        <v>2135</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3704</v>
      </c>
      <c r="B504" s="47" t="s">
        <v>2134</v>
      </c>
      <c r="C504" s="48" t="s">
        <v>2135</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3705</v>
      </c>
      <c r="B505" s="47" t="s">
        <v>2134</v>
      </c>
      <c r="C505" s="48" t="s">
        <v>2135</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3706</v>
      </c>
      <c r="B506" s="47" t="s">
        <v>2134</v>
      </c>
      <c r="C506" s="48" t="s">
        <v>2135</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3707</v>
      </c>
      <c r="B507" s="47" t="s">
        <v>2134</v>
      </c>
      <c r="C507" s="48" t="s">
        <v>2135</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3708</v>
      </c>
      <c r="B508" s="47" t="s">
        <v>2134</v>
      </c>
      <c r="C508" s="48" t="s">
        <v>2135</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3709</v>
      </c>
      <c r="B509" s="47" t="s">
        <v>2134</v>
      </c>
      <c r="C509" s="48" t="s">
        <v>2135</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3710</v>
      </c>
      <c r="B510" s="47" t="s">
        <v>2134</v>
      </c>
      <c r="C510" s="48" t="s">
        <v>2135</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3711</v>
      </c>
      <c r="B511" s="47" t="s">
        <v>2134</v>
      </c>
      <c r="C511" s="48" t="s">
        <v>2135</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3712</v>
      </c>
      <c r="B512" s="47" t="s">
        <v>2134</v>
      </c>
      <c r="C512" s="48" t="s">
        <v>2135</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3713</v>
      </c>
      <c r="B513" s="47" t="s">
        <v>2134</v>
      </c>
      <c r="C513" s="48" t="s">
        <v>2135</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3714</v>
      </c>
      <c r="B514" s="47" t="s">
        <v>2134</v>
      </c>
      <c r="C514" s="48" t="s">
        <v>2135</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3715</v>
      </c>
      <c r="B515" s="47" t="s">
        <v>2134</v>
      </c>
      <c r="C515" s="48" t="s">
        <v>2135</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3716</v>
      </c>
      <c r="B516" s="47" t="s">
        <v>2134</v>
      </c>
      <c r="C516" s="48" t="s">
        <v>2135</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3717</v>
      </c>
      <c r="B517" s="47" t="s">
        <v>2134</v>
      </c>
      <c r="C517" s="48" t="s">
        <v>2135</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3718</v>
      </c>
      <c r="B518" s="47" t="s">
        <v>2134</v>
      </c>
      <c r="C518" s="48" t="s">
        <v>2135</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3719</v>
      </c>
      <c r="B519" s="47" t="s">
        <v>2134</v>
      </c>
      <c r="C519" s="48" t="s">
        <v>2135</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3720</v>
      </c>
      <c r="B520" s="47" t="s">
        <v>2134</v>
      </c>
      <c r="C520" s="48" t="s">
        <v>2135</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3721</v>
      </c>
      <c r="B521" s="28" t="s">
        <v>2324</v>
      </c>
      <c r="C521" s="29" t="s">
        <v>2325</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3722</v>
      </c>
      <c r="B522" s="28" t="s">
        <v>2324</v>
      </c>
      <c r="C522" s="29" t="s">
        <v>2325</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3723</v>
      </c>
      <c r="B523" s="28" t="s">
        <v>2324</v>
      </c>
      <c r="C523" s="29" t="s">
        <v>2325</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3724</v>
      </c>
      <c r="B524" s="28" t="s">
        <v>2324</v>
      </c>
      <c r="C524" s="29" t="s">
        <v>2325</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3725</v>
      </c>
      <c r="B525" s="28" t="s">
        <v>2324</v>
      </c>
      <c r="C525" s="29" t="s">
        <v>2325</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3726</v>
      </c>
      <c r="B526" s="28" t="s">
        <v>2324</v>
      </c>
      <c r="C526" s="29" t="s">
        <v>2325</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3727</v>
      </c>
      <c r="B527" s="28" t="s">
        <v>2324</v>
      </c>
      <c r="C527" s="29" t="s">
        <v>2325</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3728</v>
      </c>
      <c r="B528" s="28" t="s">
        <v>2324</v>
      </c>
      <c r="C528" s="29" t="s">
        <v>2325</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3729</v>
      </c>
      <c r="B529" s="28" t="s">
        <v>2324</v>
      </c>
      <c r="C529" s="29" t="s">
        <v>2325</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3730</v>
      </c>
      <c r="B530" s="28" t="s">
        <v>2324</v>
      </c>
      <c r="C530" s="29" t="s">
        <v>2325</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3731</v>
      </c>
      <c r="B531" s="28" t="s">
        <v>2324</v>
      </c>
      <c r="C531" s="29" t="s">
        <v>2325</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3732</v>
      </c>
      <c r="B532" s="47" t="s">
        <v>1725</v>
      </c>
      <c r="C532" s="48" t="s">
        <v>3733</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3734</v>
      </c>
      <c r="B533" s="47" t="s">
        <v>1725</v>
      </c>
      <c r="C533" s="48" t="s">
        <v>3733</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3735</v>
      </c>
      <c r="B534" s="47" t="s">
        <v>1725</v>
      </c>
      <c r="C534" s="48" t="s">
        <v>3733</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3736</v>
      </c>
      <c r="B535" s="47" t="s">
        <v>1725</v>
      </c>
      <c r="C535" s="48" t="s">
        <v>3733</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3737</v>
      </c>
      <c r="B536" s="47" t="s">
        <v>1725</v>
      </c>
      <c r="C536" s="48" t="s">
        <v>3733</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3738</v>
      </c>
      <c r="B537" s="47" t="s">
        <v>1725</v>
      </c>
      <c r="C537" s="48" t="s">
        <v>3733</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3739</v>
      </c>
      <c r="B538" s="47" t="s">
        <v>1725</v>
      </c>
      <c r="C538" s="48" t="s">
        <v>3733</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3740</v>
      </c>
      <c r="B539" s="47" t="s">
        <v>1725</v>
      </c>
      <c r="C539" s="48" t="s">
        <v>3733</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3741</v>
      </c>
      <c r="B540" s="47" t="s">
        <v>1725</v>
      </c>
      <c r="C540" s="48" t="s">
        <v>3733</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3742</v>
      </c>
      <c r="B541" s="47" t="s">
        <v>1725</v>
      </c>
      <c r="C541" s="48" t="s">
        <v>3733</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3743</v>
      </c>
      <c r="B542" s="47" t="s">
        <v>1725</v>
      </c>
      <c r="C542" s="48" t="s">
        <v>3733</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3744</v>
      </c>
      <c r="B543" s="47" t="s">
        <v>1725</v>
      </c>
      <c r="C543" s="48" t="s">
        <v>3733</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3745</v>
      </c>
      <c r="B544" s="47" t="s">
        <v>1725</v>
      </c>
      <c r="C544" s="48" t="s">
        <v>3733</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3746</v>
      </c>
      <c r="B545" s="47" t="s">
        <v>1725</v>
      </c>
      <c r="C545" s="48" t="s">
        <v>3733</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3747</v>
      </c>
      <c r="B546" s="47" t="s">
        <v>1725</v>
      </c>
      <c r="C546" s="48" t="s">
        <v>3733</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3748</v>
      </c>
      <c r="B547" s="47" t="s">
        <v>1865</v>
      </c>
      <c r="C547" s="48" t="s">
        <v>1866</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3749</v>
      </c>
      <c r="B548" s="47" t="s">
        <v>1865</v>
      </c>
      <c r="C548" s="48" t="s">
        <v>1866</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3750</v>
      </c>
      <c r="B549" s="47" t="s">
        <v>1865</v>
      </c>
      <c r="C549" s="48" t="s">
        <v>1866</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3751</v>
      </c>
      <c r="B550" s="47" t="s">
        <v>1865</v>
      </c>
      <c r="C550" s="48" t="s">
        <v>1866</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3752</v>
      </c>
      <c r="B551" s="47" t="s">
        <v>1865</v>
      </c>
      <c r="C551" s="48" t="s">
        <v>1866</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3753</v>
      </c>
      <c r="B552" s="47" t="s">
        <v>1865</v>
      </c>
      <c r="C552" s="48" t="s">
        <v>1866</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3754</v>
      </c>
      <c r="B553" s="47" t="s">
        <v>1865</v>
      </c>
      <c r="C553" s="48" t="s">
        <v>1866</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3755</v>
      </c>
      <c r="B554" s="47" t="s">
        <v>1853</v>
      </c>
      <c r="C554" s="48" t="s">
        <v>1854</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3756</v>
      </c>
      <c r="B555" s="47" t="s">
        <v>1853</v>
      </c>
      <c r="C555" s="48" t="s">
        <v>1854</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3757</v>
      </c>
      <c r="B556" s="47" t="s">
        <v>1853</v>
      </c>
      <c r="C556" s="48" t="s">
        <v>1854</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3758</v>
      </c>
      <c r="B557" s="47" t="s">
        <v>1853</v>
      </c>
      <c r="C557" s="48" t="s">
        <v>1854</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3759</v>
      </c>
      <c r="B558" s="47" t="s">
        <v>1853</v>
      </c>
      <c r="C558" s="48" t="s">
        <v>1854</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3760</v>
      </c>
      <c r="B559" s="47" t="s">
        <v>1853</v>
      </c>
      <c r="C559" s="48" t="s">
        <v>1854</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3761</v>
      </c>
      <c r="B560" s="47" t="s">
        <v>1853</v>
      </c>
      <c r="C560" s="48" t="s">
        <v>1854</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3762</v>
      </c>
      <c r="B561" s="47" t="s">
        <v>1853</v>
      </c>
      <c r="C561" s="48" t="s">
        <v>1854</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3763</v>
      </c>
      <c r="B562" s="47" t="s">
        <v>1853</v>
      </c>
      <c r="C562" s="48" t="s">
        <v>1854</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3764</v>
      </c>
      <c r="B563" s="47" t="s">
        <v>1853</v>
      </c>
      <c r="C563" s="48" t="s">
        <v>1854</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3765</v>
      </c>
      <c r="B564" s="47" t="s">
        <v>1853</v>
      </c>
      <c r="C564" s="48" t="s">
        <v>1854</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3766</v>
      </c>
      <c r="B565" s="47" t="s">
        <v>1853</v>
      </c>
      <c r="C565" s="48" t="s">
        <v>1854</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3767</v>
      </c>
      <c r="B566" s="47" t="s">
        <v>1853</v>
      </c>
      <c r="C566" s="48" t="s">
        <v>1854</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3768</v>
      </c>
      <c r="B567" s="47" t="s">
        <v>1853</v>
      </c>
      <c r="C567" s="48" t="s">
        <v>1854</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3769</v>
      </c>
      <c r="B568" s="47" t="s">
        <v>1853</v>
      </c>
      <c r="C568" s="48" t="s">
        <v>1854</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3770</v>
      </c>
      <c r="B569" s="47" t="s">
        <v>1853</v>
      </c>
      <c r="C569" s="48" t="s">
        <v>1854</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3771</v>
      </c>
      <c r="B570" s="47" t="s">
        <v>1853</v>
      </c>
      <c r="C570" s="48" t="s">
        <v>1854</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3772</v>
      </c>
      <c r="B571" s="47" t="s">
        <v>1853</v>
      </c>
      <c r="C571" s="48" t="s">
        <v>1854</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3773</v>
      </c>
      <c r="B572" s="47" t="s">
        <v>1853</v>
      </c>
      <c r="C572" s="48" t="s">
        <v>1854</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3774</v>
      </c>
      <c r="B573" s="47" t="s">
        <v>1853</v>
      </c>
      <c r="C573" s="48" t="s">
        <v>1854</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3775</v>
      </c>
      <c r="B574" s="47" t="s">
        <v>1853</v>
      </c>
      <c r="C574" s="48" t="s">
        <v>1854</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3776</v>
      </c>
      <c r="B575" s="47" t="s">
        <v>1853</v>
      </c>
      <c r="C575" s="48" t="s">
        <v>1854</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3777</v>
      </c>
      <c r="B576" s="47" t="s">
        <v>1853</v>
      </c>
      <c r="C576" s="48" t="s">
        <v>1854</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3778</v>
      </c>
      <c r="B577" s="47" t="s">
        <v>1853</v>
      </c>
      <c r="C577" s="48" t="s">
        <v>1854</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3779</v>
      </c>
      <c r="B578" s="47" t="s">
        <v>1853</v>
      </c>
      <c r="C578" s="48" t="s">
        <v>1854</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3780</v>
      </c>
      <c r="B579" s="47" t="s">
        <v>1853</v>
      </c>
      <c r="C579" s="48" t="s">
        <v>1854</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3781</v>
      </c>
      <c r="B580" s="47" t="s">
        <v>1853</v>
      </c>
      <c r="C580" s="48" t="s">
        <v>1854</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3782</v>
      </c>
      <c r="B581" s="47" t="s">
        <v>1853</v>
      </c>
      <c r="C581" s="48" t="s">
        <v>1854</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3783</v>
      </c>
      <c r="B582" s="47" t="s">
        <v>1853</v>
      </c>
      <c r="C582" s="48" t="s">
        <v>1854</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3784</v>
      </c>
      <c r="B583" s="47" t="s">
        <v>1853</v>
      </c>
      <c r="C583" s="48" t="s">
        <v>1854</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3785</v>
      </c>
      <c r="B584" s="47" t="s">
        <v>1853</v>
      </c>
      <c r="C584" s="48" t="s">
        <v>1854</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3786</v>
      </c>
      <c r="B585" s="47" t="s">
        <v>1853</v>
      </c>
      <c r="C585" s="48" t="s">
        <v>1854</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3787</v>
      </c>
      <c r="B586" s="47" t="s">
        <v>1853</v>
      </c>
      <c r="C586" s="48" t="s">
        <v>1854</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3788</v>
      </c>
      <c r="B587" s="47" t="s">
        <v>1853</v>
      </c>
      <c r="C587" s="48" t="s">
        <v>1854</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3789</v>
      </c>
      <c r="B588" s="47" t="s">
        <v>1865</v>
      </c>
      <c r="C588" s="48" t="s">
        <v>1866</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3790</v>
      </c>
      <c r="B589" s="47" t="s">
        <v>1865</v>
      </c>
      <c r="C589" s="48" t="s">
        <v>1866</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3791</v>
      </c>
      <c r="B590" s="47" t="s">
        <v>1865</v>
      </c>
      <c r="C590" s="48" t="s">
        <v>1866</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3792</v>
      </c>
      <c r="B591" s="47" t="s">
        <v>1892</v>
      </c>
      <c r="C591" s="48" t="s">
        <v>1893</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3793</v>
      </c>
      <c r="B592" s="47" t="s">
        <v>1892</v>
      </c>
      <c r="C592" s="48" t="s">
        <v>1893</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3794</v>
      </c>
      <c r="B593" s="47" t="s">
        <v>1892</v>
      </c>
      <c r="C593" s="48" t="s">
        <v>1893</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3795</v>
      </c>
      <c r="B594" s="47" t="s">
        <v>1892</v>
      </c>
      <c r="C594" s="48" t="s">
        <v>1893</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3796</v>
      </c>
      <c r="B595" s="47" t="s">
        <v>1892</v>
      </c>
      <c r="C595" s="48" t="s">
        <v>1893</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3797</v>
      </c>
      <c r="B596" s="47" t="s">
        <v>1892</v>
      </c>
      <c r="C596" s="48" t="s">
        <v>1893</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3798</v>
      </c>
      <c r="B597" s="47" t="s">
        <v>1892</v>
      </c>
      <c r="C597" s="48" t="s">
        <v>1893</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3799</v>
      </c>
      <c r="B598" s="47" t="s">
        <v>1892</v>
      </c>
      <c r="C598" s="48" t="s">
        <v>1893</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3800</v>
      </c>
      <c r="B599" s="47" t="s">
        <v>1892</v>
      </c>
      <c r="C599" s="48" t="s">
        <v>1893</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3801</v>
      </c>
      <c r="B600" s="47" t="s">
        <v>1892</v>
      </c>
      <c r="C600" s="48" t="s">
        <v>1893</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3802</v>
      </c>
      <c r="B601" s="47" t="s">
        <v>1892</v>
      </c>
      <c r="C601" s="48" t="s">
        <v>1893</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3803</v>
      </c>
      <c r="B602" s="47" t="s">
        <v>1892</v>
      </c>
      <c r="C602" s="48" t="s">
        <v>1893</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3804</v>
      </c>
      <c r="B603" s="47" t="s">
        <v>1892</v>
      </c>
      <c r="C603" s="48" t="s">
        <v>1893</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3805</v>
      </c>
      <c r="B604" s="47" t="s">
        <v>1892</v>
      </c>
      <c r="C604" s="48" t="s">
        <v>1893</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3806</v>
      </c>
      <c r="B605" s="47" t="s">
        <v>1798</v>
      </c>
      <c r="C605" s="48" t="s">
        <v>1799</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3807</v>
      </c>
      <c r="B606" s="47" t="s">
        <v>1798</v>
      </c>
      <c r="C606" s="48" t="s">
        <v>1799</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3808</v>
      </c>
      <c r="B607" s="47" t="s">
        <v>1798</v>
      </c>
      <c r="C607" s="48" t="s">
        <v>1799</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3809</v>
      </c>
      <c r="B608" s="47" t="s">
        <v>1798</v>
      </c>
      <c r="C608" s="48" t="s">
        <v>1799</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3810</v>
      </c>
      <c r="B609" s="47" t="s">
        <v>1798</v>
      </c>
      <c r="C609" s="48" t="s">
        <v>1799</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3811</v>
      </c>
      <c r="B610" s="47" t="s">
        <v>1798</v>
      </c>
      <c r="C610" s="48" t="s">
        <v>1799</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3812</v>
      </c>
      <c r="B611" s="47" t="s">
        <v>1798</v>
      </c>
      <c r="C611" s="48" t="s">
        <v>1799</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3813</v>
      </c>
      <c r="B612" s="47" t="s">
        <v>1798</v>
      </c>
      <c r="C612" s="48" t="s">
        <v>1799</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3814</v>
      </c>
      <c r="B613" s="47" t="s">
        <v>1798</v>
      </c>
      <c r="C613" s="48" t="s">
        <v>1799</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3815</v>
      </c>
      <c r="B614" s="47" t="s">
        <v>1798</v>
      </c>
      <c r="C614" s="48" t="s">
        <v>1799</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3816</v>
      </c>
      <c r="B615" s="47" t="s">
        <v>1785</v>
      </c>
      <c r="C615" s="48" t="s">
        <v>1786</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3817</v>
      </c>
      <c r="B616" s="47" t="s">
        <v>1785</v>
      </c>
      <c r="C616" s="48" t="s">
        <v>1786</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3818</v>
      </c>
      <c r="B617" s="47" t="s">
        <v>1785</v>
      </c>
      <c r="C617" s="48" t="s">
        <v>1786</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3819</v>
      </c>
      <c r="B618" s="47" t="s">
        <v>1785</v>
      </c>
      <c r="C618" s="48" t="s">
        <v>1786</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3820</v>
      </c>
      <c r="B619" s="47" t="s">
        <v>1785</v>
      </c>
      <c r="C619" s="48" t="s">
        <v>1786</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3821</v>
      </c>
      <c r="B620" s="47" t="s">
        <v>1785</v>
      </c>
      <c r="C620" s="48" t="s">
        <v>1786</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3822</v>
      </c>
      <c r="B621" s="47" t="s">
        <v>1785</v>
      </c>
      <c r="C621" s="48" t="s">
        <v>1786</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3823</v>
      </c>
      <c r="B622" s="47" t="s">
        <v>1785</v>
      </c>
      <c r="C622" s="48" t="s">
        <v>1786</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3824</v>
      </c>
      <c r="B623" s="47" t="s">
        <v>1785</v>
      </c>
      <c r="C623" s="48" t="s">
        <v>1786</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3825</v>
      </c>
      <c r="B624" s="47" t="s">
        <v>1785</v>
      </c>
      <c r="C624" s="48" t="s">
        <v>1786</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3826</v>
      </c>
      <c r="B625" s="47" t="s">
        <v>1785</v>
      </c>
      <c r="C625" s="48" t="s">
        <v>1786</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3827</v>
      </c>
      <c r="B626" s="47" t="s">
        <v>1785</v>
      </c>
      <c r="C626" s="48" t="s">
        <v>1786</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3828</v>
      </c>
      <c r="B627" s="47" t="s">
        <v>1785</v>
      </c>
      <c r="C627" s="48" t="s">
        <v>1786</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3829</v>
      </c>
      <c r="B628" s="47" t="s">
        <v>1785</v>
      </c>
      <c r="C628" s="48" t="s">
        <v>1786</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3830</v>
      </c>
      <c r="B629" s="47" t="s">
        <v>1785</v>
      </c>
      <c r="C629" s="48" t="s">
        <v>1786</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3831</v>
      </c>
      <c r="B630" s="47" t="s">
        <v>1785</v>
      </c>
      <c r="C630" s="48" t="s">
        <v>1786</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3832</v>
      </c>
      <c r="B631" s="47" t="s">
        <v>1785</v>
      </c>
      <c r="C631" s="48" t="s">
        <v>1786</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3833</v>
      </c>
      <c r="B632" s="47" t="s">
        <v>1785</v>
      </c>
      <c r="C632" s="48" t="s">
        <v>1786</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3834</v>
      </c>
      <c r="B633" s="47" t="s">
        <v>1785</v>
      </c>
      <c r="C633" s="48" t="s">
        <v>1786</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3835</v>
      </c>
      <c r="B634" s="47" t="s">
        <v>1785</v>
      </c>
      <c r="C634" s="48" t="s">
        <v>1786</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3836</v>
      </c>
      <c r="B635" s="47" t="s">
        <v>1785</v>
      </c>
      <c r="C635" s="48" t="s">
        <v>1786</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3837</v>
      </c>
      <c r="B636" s="47" t="s">
        <v>1785</v>
      </c>
      <c r="C636" s="48" t="s">
        <v>1786</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3838</v>
      </c>
      <c r="B637" s="47" t="s">
        <v>1785</v>
      </c>
      <c r="C637" s="48" t="s">
        <v>1786</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3839</v>
      </c>
      <c r="B638" s="47" t="s">
        <v>1785</v>
      </c>
      <c r="C638" s="48" t="s">
        <v>1786</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3840</v>
      </c>
      <c r="B639" s="47" t="s">
        <v>1785</v>
      </c>
      <c r="C639" s="48" t="s">
        <v>1786</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3841</v>
      </c>
      <c r="B640" s="47" t="s">
        <v>1785</v>
      </c>
      <c r="C640" s="48" t="s">
        <v>1786</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3842</v>
      </c>
      <c r="B641" s="47" t="s">
        <v>1785</v>
      </c>
      <c r="C641" s="48" t="s">
        <v>1786</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3843</v>
      </c>
      <c r="B642" s="47" t="s">
        <v>1785</v>
      </c>
      <c r="C642" s="48" t="s">
        <v>1786</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3844</v>
      </c>
      <c r="B643" s="47" t="s">
        <v>1785</v>
      </c>
      <c r="C643" s="48" t="s">
        <v>1786</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3845</v>
      </c>
      <c r="B644" s="47" t="s">
        <v>1785</v>
      </c>
      <c r="C644" s="48" t="s">
        <v>1786</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3846</v>
      </c>
      <c r="B645" s="47" t="s">
        <v>1785</v>
      </c>
      <c r="C645" s="48" t="s">
        <v>1786</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3847</v>
      </c>
      <c r="B646" s="47" t="s">
        <v>1785</v>
      </c>
      <c r="C646" s="48" t="s">
        <v>1786</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3848</v>
      </c>
      <c r="B647" s="47" t="s">
        <v>1785</v>
      </c>
      <c r="C647" s="48" t="s">
        <v>1786</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3849</v>
      </c>
      <c r="B648" s="47" t="s">
        <v>1785</v>
      </c>
      <c r="C648" s="48" t="s">
        <v>1786</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3850</v>
      </c>
      <c r="B649" s="47" t="s">
        <v>1785</v>
      </c>
      <c r="C649" s="48" t="s">
        <v>1786</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3851</v>
      </c>
      <c r="B650" s="47" t="s">
        <v>1785</v>
      </c>
      <c r="C650" s="48" t="s">
        <v>1786</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3852</v>
      </c>
      <c r="B651" s="47" t="s">
        <v>1798</v>
      </c>
      <c r="C651" s="48" t="s">
        <v>1799</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3853</v>
      </c>
      <c r="B652" s="47" t="s">
        <v>1798</v>
      </c>
      <c r="C652" s="48" t="s">
        <v>1799</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3854</v>
      </c>
      <c r="B653" s="47" t="s">
        <v>1798</v>
      </c>
      <c r="C653" s="48" t="s">
        <v>1799</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3855</v>
      </c>
      <c r="B654" s="47" t="s">
        <v>1798</v>
      </c>
      <c r="C654" s="48" t="s">
        <v>1799</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3856</v>
      </c>
      <c r="B655" s="47" t="s">
        <v>1798</v>
      </c>
      <c r="C655" s="48" t="s">
        <v>1799</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3857</v>
      </c>
      <c r="B656" s="47" t="s">
        <v>1798</v>
      </c>
      <c r="C656" s="48" t="s">
        <v>1799</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3858</v>
      </c>
      <c r="B657" s="47" t="s">
        <v>1798</v>
      </c>
      <c r="C657" s="48" t="s">
        <v>1799</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3859</v>
      </c>
      <c r="B658" s="47" t="s">
        <v>1798</v>
      </c>
      <c r="C658" s="48" t="s">
        <v>1799</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3860</v>
      </c>
      <c r="B659" s="47" t="s">
        <v>1798</v>
      </c>
      <c r="C659" s="48" t="s">
        <v>1799</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3861</v>
      </c>
      <c r="B660" s="47" t="s">
        <v>1798</v>
      </c>
      <c r="C660" s="48" t="s">
        <v>1799</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3862</v>
      </c>
      <c r="B661" s="47" t="s">
        <v>1798</v>
      </c>
      <c r="C661" s="48" t="s">
        <v>1799</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3863</v>
      </c>
      <c r="B662" s="47" t="s">
        <v>1798</v>
      </c>
      <c r="C662" s="48" t="s">
        <v>1799</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3864</v>
      </c>
      <c r="B663" s="47" t="s">
        <v>1798</v>
      </c>
      <c r="C663" s="48" t="s">
        <v>1799</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3865</v>
      </c>
      <c r="B664" s="47" t="s">
        <v>1798</v>
      </c>
      <c r="C664" s="48" t="s">
        <v>1799</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3866</v>
      </c>
      <c r="B665" s="47" t="s">
        <v>1798</v>
      </c>
      <c r="C665" s="48" t="s">
        <v>1799</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3867</v>
      </c>
      <c r="B666" s="47" t="s">
        <v>1798</v>
      </c>
      <c r="C666" s="48" t="s">
        <v>1799</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3868</v>
      </c>
      <c r="B667" s="47" t="s">
        <v>1798</v>
      </c>
      <c r="C667" s="48" t="s">
        <v>1799</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3869</v>
      </c>
      <c r="B668" s="47" t="s">
        <v>1798</v>
      </c>
      <c r="C668" s="48" t="s">
        <v>1799</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3870</v>
      </c>
      <c r="B669" s="47" t="s">
        <v>1798</v>
      </c>
      <c r="C669" s="48" t="s">
        <v>1799</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3871</v>
      </c>
      <c r="B670" s="47" t="s">
        <v>1798</v>
      </c>
      <c r="C670" s="48" t="s">
        <v>1799</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3872</v>
      </c>
      <c r="B671" s="47" t="s">
        <v>1798</v>
      </c>
      <c r="C671" s="48" t="s">
        <v>1799</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3873</v>
      </c>
      <c r="B672" s="47" t="s">
        <v>1798</v>
      </c>
      <c r="C672" s="48" t="s">
        <v>1799</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3874</v>
      </c>
      <c r="B673" s="47" t="s">
        <v>1798</v>
      </c>
      <c r="C673" s="48" t="s">
        <v>1799</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3875</v>
      </c>
      <c r="B674" s="47" t="s">
        <v>1798</v>
      </c>
      <c r="C674" s="48" t="s">
        <v>1799</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3876</v>
      </c>
      <c r="B675" s="47" t="s">
        <v>1798</v>
      </c>
      <c r="C675" s="48" t="s">
        <v>1799</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3877</v>
      </c>
      <c r="B676" s="47" t="s">
        <v>1798</v>
      </c>
      <c r="C676" s="48" t="s">
        <v>1799</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3878</v>
      </c>
      <c r="B677" s="47" t="s">
        <v>1798</v>
      </c>
      <c r="C677" s="48" t="s">
        <v>1799</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3879</v>
      </c>
      <c r="B678" s="47" t="s">
        <v>1798</v>
      </c>
      <c r="C678" s="48" t="s">
        <v>1799</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3880</v>
      </c>
      <c r="B679" s="47" t="s">
        <v>1798</v>
      </c>
      <c r="C679" s="48" t="s">
        <v>1799</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3881</v>
      </c>
      <c r="B680" s="47" t="s">
        <v>1798</v>
      </c>
      <c r="C680" s="48" t="s">
        <v>1799</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3882</v>
      </c>
      <c r="B681" s="47" t="s">
        <v>1798</v>
      </c>
      <c r="C681" s="48" t="s">
        <v>1799</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3883</v>
      </c>
      <c r="B682" s="47" t="s">
        <v>1798</v>
      </c>
      <c r="C682" s="48" t="s">
        <v>1799</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3884</v>
      </c>
      <c r="B683" s="47" t="s">
        <v>1798</v>
      </c>
      <c r="C683" s="48" t="s">
        <v>1799</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3885</v>
      </c>
      <c r="B684" s="47" t="s">
        <v>1798</v>
      </c>
      <c r="C684" s="48" t="s">
        <v>1799</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3886</v>
      </c>
      <c r="B685" s="47" t="s">
        <v>1798</v>
      </c>
      <c r="C685" s="48" t="s">
        <v>1799</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3887</v>
      </c>
      <c r="B686" s="47" t="s">
        <v>1798</v>
      </c>
      <c r="C686" s="48" t="s">
        <v>1799</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3888</v>
      </c>
      <c r="B687" s="47" t="s">
        <v>1798</v>
      </c>
      <c r="C687" s="48" t="s">
        <v>1799</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3889</v>
      </c>
      <c r="B688" s="47" t="s">
        <v>1798</v>
      </c>
      <c r="C688" s="48" t="s">
        <v>1799</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3890</v>
      </c>
      <c r="B689" s="47" t="s">
        <v>1798</v>
      </c>
      <c r="C689" s="48" t="s">
        <v>1799</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3891</v>
      </c>
      <c r="B690" s="47" t="s">
        <v>1798</v>
      </c>
      <c r="C690" s="48" t="s">
        <v>1799</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3892</v>
      </c>
      <c r="B691" s="47" t="s">
        <v>1798</v>
      </c>
      <c r="C691" s="48" t="s">
        <v>1799</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3893</v>
      </c>
      <c r="B692" s="47" t="s">
        <v>1798</v>
      </c>
      <c r="C692" s="48" t="s">
        <v>1799</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3894</v>
      </c>
      <c r="B693" s="47" t="s">
        <v>1798</v>
      </c>
      <c r="C693" s="48" t="s">
        <v>1799</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3895</v>
      </c>
      <c r="B694" s="47" t="s">
        <v>1798</v>
      </c>
      <c r="C694" s="48" t="s">
        <v>1799</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3896</v>
      </c>
      <c r="B695" s="47" t="s">
        <v>1798</v>
      </c>
      <c r="C695" s="48" t="s">
        <v>1799</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3897</v>
      </c>
      <c r="B696" s="47" t="s">
        <v>1798</v>
      </c>
      <c r="C696" s="48" t="s">
        <v>1799</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3898</v>
      </c>
      <c r="B697" s="47" t="s">
        <v>1798</v>
      </c>
      <c r="C697" s="48" t="s">
        <v>1799</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3899</v>
      </c>
      <c r="B698" s="47" t="s">
        <v>1798</v>
      </c>
      <c r="C698" s="48" t="s">
        <v>1799</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3900</v>
      </c>
      <c r="B699" s="50" t="s">
        <v>1765</v>
      </c>
      <c r="C699" s="51" t="s">
        <v>1766</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3901</v>
      </c>
      <c r="B700" s="50" t="s">
        <v>1765</v>
      </c>
      <c r="C700" s="51" t="s">
        <v>1766</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3902</v>
      </c>
      <c r="B701" s="50" t="s">
        <v>1765</v>
      </c>
      <c r="C701" s="51" t="s">
        <v>1766</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3903</v>
      </c>
      <c r="B702" s="50" t="s">
        <v>1765</v>
      </c>
      <c r="C702" s="51" t="s">
        <v>1766</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3904</v>
      </c>
      <c r="B703" s="50" t="s">
        <v>1765</v>
      </c>
      <c r="C703" s="51" t="s">
        <v>1766</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3905</v>
      </c>
      <c r="B704" s="50" t="s">
        <v>1765</v>
      </c>
      <c r="C704" s="51" t="s">
        <v>1766</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3906</v>
      </c>
      <c r="B705" s="50" t="s">
        <v>1765</v>
      </c>
      <c r="C705" s="51" t="s">
        <v>1766</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3907</v>
      </c>
      <c r="B706" s="50" t="s">
        <v>1765</v>
      </c>
      <c r="C706" s="51" t="s">
        <v>1766</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3908</v>
      </c>
      <c r="B707" s="50" t="s">
        <v>1765</v>
      </c>
      <c r="C707" s="51" t="s">
        <v>1766</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3909</v>
      </c>
      <c r="B708" s="50" t="s">
        <v>1765</v>
      </c>
      <c r="C708" s="51" t="s">
        <v>1766</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3910</v>
      </c>
      <c r="B709" s="50" t="s">
        <v>1765</v>
      </c>
      <c r="C709" s="51" t="s">
        <v>1766</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3911</v>
      </c>
      <c r="B710" s="50" t="s">
        <v>1765</v>
      </c>
      <c r="C710" s="51" t="s">
        <v>1766</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3912</v>
      </c>
      <c r="B711" s="50" t="s">
        <v>1765</v>
      </c>
      <c r="C711" s="51" t="s">
        <v>1766</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3913</v>
      </c>
      <c r="B712" s="50" t="s">
        <v>1765</v>
      </c>
      <c r="C712" s="51" t="s">
        <v>1766</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3914</v>
      </c>
      <c r="B713" s="50" t="s">
        <v>1765</v>
      </c>
      <c r="C713" s="51" t="s">
        <v>1766</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3915</v>
      </c>
      <c r="B714" s="50" t="s">
        <v>1798</v>
      </c>
      <c r="C714" s="51" t="s">
        <v>1799</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3916</v>
      </c>
      <c r="B715" s="50" t="s">
        <v>1798</v>
      </c>
      <c r="C715" s="51" t="s">
        <v>1799</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3917</v>
      </c>
      <c r="B716" s="50" t="s">
        <v>1798</v>
      </c>
      <c r="C716" s="51" t="s">
        <v>1799</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3918</v>
      </c>
      <c r="B717" s="50" t="s">
        <v>1798</v>
      </c>
      <c r="C717" s="51" t="s">
        <v>1799</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3919</v>
      </c>
      <c r="B718" s="50" t="s">
        <v>1798</v>
      </c>
      <c r="C718" s="51" t="s">
        <v>1799</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3920</v>
      </c>
      <c r="B719" s="50" t="s">
        <v>1798</v>
      </c>
      <c r="C719" s="51" t="s">
        <v>1799</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3921</v>
      </c>
      <c r="B720" s="50" t="s">
        <v>1798</v>
      </c>
      <c r="C720" s="51" t="s">
        <v>1799</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3922</v>
      </c>
      <c r="B721" s="50" t="s">
        <v>1798</v>
      </c>
      <c r="C721" s="51" t="s">
        <v>1799</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3923</v>
      </c>
      <c r="B722" s="50" t="s">
        <v>1798</v>
      </c>
      <c r="C722" s="51" t="s">
        <v>1799</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3924</v>
      </c>
      <c r="B723" s="50" t="s">
        <v>1798</v>
      </c>
      <c r="C723" s="51" t="s">
        <v>1799</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3925</v>
      </c>
      <c r="B724" s="50" t="s">
        <v>1798</v>
      </c>
      <c r="C724" s="51" t="s">
        <v>1799</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3926</v>
      </c>
      <c r="B725" s="50" t="s">
        <v>1798</v>
      </c>
      <c r="C725" s="51" t="s">
        <v>1799</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3927</v>
      </c>
      <c r="B726" s="50" t="s">
        <v>1798</v>
      </c>
      <c r="C726" s="51" t="s">
        <v>1799</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3928</v>
      </c>
      <c r="B727" s="50" t="s">
        <v>1798</v>
      </c>
      <c r="C727" s="51" t="s">
        <v>1799</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3929</v>
      </c>
      <c r="B728" s="50" t="s">
        <v>1798</v>
      </c>
      <c r="C728" s="51" t="s">
        <v>1799</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3930</v>
      </c>
      <c r="B729" s="50" t="s">
        <v>1798</v>
      </c>
      <c r="C729" s="51" t="s">
        <v>1799</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3931</v>
      </c>
      <c r="B730" s="50" t="s">
        <v>1798</v>
      </c>
      <c r="C730" s="51" t="s">
        <v>1799</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3932</v>
      </c>
      <c r="B731" s="50" t="s">
        <v>1798</v>
      </c>
      <c r="C731" s="51" t="s">
        <v>1799</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3933</v>
      </c>
      <c r="B732" s="50" t="s">
        <v>1798</v>
      </c>
      <c r="C732" s="51" t="s">
        <v>1799</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3934</v>
      </c>
      <c r="B733" s="50" t="s">
        <v>1798</v>
      </c>
      <c r="C733" s="51" t="s">
        <v>1799</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3935</v>
      </c>
      <c r="B734" s="50" t="s">
        <v>1798</v>
      </c>
      <c r="C734" s="51" t="s">
        <v>1799</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3936</v>
      </c>
      <c r="B735" s="50" t="s">
        <v>1798</v>
      </c>
      <c r="C735" s="51" t="s">
        <v>1799</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3937</v>
      </c>
      <c r="B736" s="50" t="s">
        <v>1798</v>
      </c>
      <c r="C736" s="51" t="s">
        <v>1799</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3938</v>
      </c>
      <c r="B737" s="50" t="s">
        <v>1798</v>
      </c>
      <c r="C737" s="51" t="s">
        <v>1799</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3939</v>
      </c>
      <c r="B738" s="50" t="s">
        <v>1798</v>
      </c>
      <c r="C738" s="51" t="s">
        <v>1799</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3940</v>
      </c>
      <c r="B739" s="50" t="s">
        <v>1798</v>
      </c>
      <c r="C739" s="51" t="s">
        <v>1799</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3941</v>
      </c>
      <c r="B740" s="50" t="s">
        <v>1798</v>
      </c>
      <c r="C740" s="51" t="s">
        <v>1799</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3942</v>
      </c>
      <c r="B741" s="50" t="s">
        <v>1798</v>
      </c>
      <c r="C741" s="51" t="s">
        <v>1799</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3943</v>
      </c>
      <c r="B742" s="50" t="s">
        <v>1798</v>
      </c>
      <c r="C742" s="51" t="s">
        <v>1799</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3944</v>
      </c>
      <c r="B743" s="50" t="s">
        <v>1798</v>
      </c>
      <c r="C743" s="51" t="s">
        <v>1799</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3945</v>
      </c>
      <c r="B744" s="50" t="s">
        <v>1798</v>
      </c>
      <c r="C744" s="51" t="s">
        <v>1799</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3946</v>
      </c>
      <c r="B745" s="50" t="s">
        <v>1798</v>
      </c>
      <c r="C745" s="51" t="s">
        <v>1799</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3947</v>
      </c>
      <c r="B746" s="50" t="s">
        <v>1798</v>
      </c>
      <c r="C746" s="51" t="s">
        <v>1799</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3948</v>
      </c>
      <c r="B747" s="50" t="s">
        <v>1798</v>
      </c>
      <c r="C747" s="51" t="s">
        <v>1799</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3949</v>
      </c>
      <c r="B748" s="50" t="s">
        <v>1798</v>
      </c>
      <c r="C748" s="51" t="s">
        <v>1799</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3950</v>
      </c>
      <c r="B749" s="50" t="s">
        <v>1798</v>
      </c>
      <c r="C749" s="51" t="s">
        <v>1799</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3951</v>
      </c>
      <c r="B750" s="47" t="s">
        <v>1960</v>
      </c>
      <c r="C750" s="48" t="s">
        <v>1961</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3952</v>
      </c>
      <c r="B751" s="47" t="s">
        <v>1960</v>
      </c>
      <c r="C751" s="48" t="s">
        <v>1961</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3953</v>
      </c>
      <c r="B752" s="47" t="s">
        <v>1960</v>
      </c>
      <c r="C752" s="48" t="s">
        <v>1961</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3954</v>
      </c>
      <c r="B753" s="47" t="s">
        <v>1960</v>
      </c>
      <c r="C753" s="48" t="s">
        <v>1961</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3955</v>
      </c>
      <c r="B754" s="47" t="s">
        <v>1960</v>
      </c>
      <c r="C754" s="48" t="s">
        <v>1961</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3956</v>
      </c>
      <c r="B755" s="47" t="s">
        <v>1960</v>
      </c>
      <c r="C755" s="48" t="s">
        <v>1961</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3957</v>
      </c>
      <c r="B756" s="47" t="s">
        <v>1960</v>
      </c>
      <c r="C756" s="48" t="s">
        <v>1961</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3958</v>
      </c>
      <c r="B757" s="47" t="s">
        <v>1960</v>
      </c>
      <c r="C757" s="48" t="s">
        <v>1961</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3959</v>
      </c>
      <c r="B758" s="47" t="s">
        <v>1960</v>
      </c>
      <c r="C758" s="48" t="s">
        <v>1961</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3960</v>
      </c>
      <c r="B759" s="47" t="s">
        <v>1960</v>
      </c>
      <c r="C759" s="48" t="s">
        <v>1961</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3961</v>
      </c>
      <c r="B760" s="47" t="s">
        <v>1960</v>
      </c>
      <c r="C760" s="48" t="s">
        <v>1961</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3962</v>
      </c>
      <c r="B761" s="50" t="s">
        <v>1960</v>
      </c>
      <c r="C761" s="51" t="s">
        <v>1961</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3963</v>
      </c>
      <c r="B762" s="50" t="s">
        <v>1960</v>
      </c>
      <c r="C762" s="51" t="s">
        <v>1961</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3964</v>
      </c>
      <c r="B763" s="50" t="s">
        <v>1960</v>
      </c>
      <c r="C763" s="51" t="s">
        <v>1961</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3965</v>
      </c>
      <c r="B764" s="50" t="s">
        <v>1960</v>
      </c>
      <c r="C764" s="51" t="s">
        <v>1961</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3966</v>
      </c>
      <c r="B765" s="50" t="s">
        <v>1986</v>
      </c>
      <c r="C765" s="51" t="s">
        <v>1987</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3967</v>
      </c>
      <c r="B766" s="50" t="s">
        <v>1986</v>
      </c>
      <c r="C766" s="51" t="s">
        <v>1987</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3968</v>
      </c>
      <c r="B767" s="50" t="s">
        <v>1986</v>
      </c>
      <c r="C767" s="51" t="s">
        <v>1987</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3969</v>
      </c>
      <c r="B768" s="50" t="s">
        <v>1986</v>
      </c>
      <c r="C768" s="51" t="s">
        <v>1987</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3970</v>
      </c>
      <c r="B769" s="50" t="s">
        <v>1986</v>
      </c>
      <c r="C769" s="51" t="s">
        <v>1987</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3971</v>
      </c>
      <c r="B770" s="50" t="s">
        <v>1986</v>
      </c>
      <c r="C770" s="51" t="s">
        <v>1987</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3972</v>
      </c>
      <c r="B771" s="50" t="s">
        <v>1986</v>
      </c>
      <c r="C771" s="51" t="s">
        <v>1987</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3973</v>
      </c>
      <c r="B772" s="50" t="s">
        <v>1986</v>
      </c>
      <c r="C772" s="51" t="s">
        <v>1987</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3974</v>
      </c>
      <c r="B773" s="50" t="s">
        <v>1986</v>
      </c>
      <c r="C773" s="51" t="s">
        <v>1987</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3975</v>
      </c>
      <c r="B774" s="50" t="s">
        <v>1986</v>
      </c>
      <c r="C774" s="51" t="s">
        <v>1987</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3976</v>
      </c>
      <c r="B775" s="50" t="s">
        <v>1986</v>
      </c>
      <c r="C775" s="51" t="s">
        <v>1987</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3977</v>
      </c>
      <c r="B776" s="50" t="s">
        <v>1986</v>
      </c>
      <c r="C776" s="51" t="s">
        <v>1987</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3978</v>
      </c>
      <c r="B777" s="50" t="s">
        <v>1986</v>
      </c>
      <c r="C777" s="51" t="s">
        <v>1987</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3979</v>
      </c>
      <c r="B778" s="50" t="s">
        <v>1986</v>
      </c>
      <c r="C778" s="51" t="s">
        <v>1987</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3980</v>
      </c>
      <c r="B779" s="50" t="s">
        <v>1986</v>
      </c>
      <c r="C779" s="51" t="s">
        <v>1987</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3981</v>
      </c>
      <c r="B780" s="50" t="s">
        <v>1986</v>
      </c>
      <c r="C780" s="51" t="s">
        <v>1987</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3982</v>
      </c>
      <c r="B781" s="50" t="s">
        <v>1986</v>
      </c>
      <c r="C781" s="51" t="s">
        <v>1987</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3983</v>
      </c>
      <c r="B782" s="50" t="s">
        <v>1986</v>
      </c>
      <c r="C782" s="51" t="s">
        <v>1987</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3984</v>
      </c>
      <c r="B783" s="50" t="s">
        <v>1986</v>
      </c>
      <c r="C783" s="51" t="s">
        <v>1987</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3985</v>
      </c>
      <c r="B784" s="50" t="s">
        <v>1986</v>
      </c>
      <c r="C784" s="51" t="s">
        <v>1987</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3986</v>
      </c>
      <c r="B785" s="50" t="s">
        <v>1986</v>
      </c>
      <c r="C785" s="51" t="s">
        <v>1987</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3987</v>
      </c>
      <c r="B786" s="50" t="s">
        <v>1986</v>
      </c>
      <c r="C786" s="51" t="s">
        <v>1987</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3988</v>
      </c>
      <c r="B787" s="50" t="s">
        <v>1986</v>
      </c>
      <c r="C787" s="51" t="s">
        <v>1987</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3989</v>
      </c>
      <c r="B788" s="50" t="s">
        <v>2012</v>
      </c>
      <c r="C788" s="51" t="s">
        <v>2013</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3990</v>
      </c>
      <c r="B789" s="50" t="s">
        <v>2012</v>
      </c>
      <c r="C789" s="51" t="s">
        <v>2013</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3991</v>
      </c>
      <c r="B790" s="50" t="s">
        <v>2012</v>
      </c>
      <c r="C790" s="51" t="s">
        <v>2013</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3992</v>
      </c>
      <c r="B791" s="50" t="s">
        <v>2012</v>
      </c>
      <c r="C791" s="51" t="s">
        <v>2013</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3993</v>
      </c>
      <c r="B792" s="50" t="s">
        <v>2012</v>
      </c>
      <c r="C792" s="51" t="s">
        <v>2013</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3994</v>
      </c>
      <c r="B793" s="50" t="s">
        <v>2012</v>
      </c>
      <c r="C793" s="51" t="s">
        <v>2013</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3995</v>
      </c>
      <c r="B794" s="50" t="s">
        <v>2012</v>
      </c>
      <c r="C794" s="51" t="s">
        <v>2013</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3996</v>
      </c>
      <c r="B795" s="50" t="s">
        <v>2012</v>
      </c>
      <c r="C795" s="51" t="s">
        <v>2013</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3997</v>
      </c>
      <c r="B796" s="50" t="s">
        <v>2012</v>
      </c>
      <c r="C796" s="51" t="s">
        <v>2013</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3998</v>
      </c>
      <c r="B797" s="50" t="s">
        <v>2012</v>
      </c>
      <c r="C797" s="51" t="s">
        <v>2013</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3999</v>
      </c>
      <c r="B798" s="50" t="s">
        <v>2012</v>
      </c>
      <c r="C798" s="51" t="s">
        <v>2013</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4000</v>
      </c>
      <c r="B799" s="50" t="s">
        <v>2012</v>
      </c>
      <c r="C799" s="51" t="s">
        <v>2013</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4001</v>
      </c>
      <c r="B800" s="50" t="s">
        <v>2012</v>
      </c>
      <c r="C800" s="51" t="s">
        <v>2013</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4002</v>
      </c>
      <c r="B801" s="50" t="s">
        <v>2012</v>
      </c>
      <c r="C801" s="51" t="s">
        <v>2013</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4003</v>
      </c>
      <c r="B802" s="50" t="s">
        <v>2012</v>
      </c>
      <c r="C802" s="51" t="s">
        <v>2013</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4004</v>
      </c>
      <c r="B803" s="50" t="s">
        <v>2012</v>
      </c>
      <c r="C803" s="51" t="s">
        <v>2013</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4005</v>
      </c>
      <c r="B804" s="50" t="s">
        <v>2012</v>
      </c>
      <c r="C804" s="51" t="s">
        <v>2013</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4006</v>
      </c>
      <c r="B805" s="50" t="s">
        <v>2012</v>
      </c>
      <c r="C805" s="51" t="s">
        <v>2013</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4007</v>
      </c>
      <c r="B806" s="50" t="s">
        <v>2012</v>
      </c>
      <c r="C806" s="51" t="s">
        <v>2013</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4008</v>
      </c>
      <c r="B807" s="50" t="s">
        <v>2012</v>
      </c>
      <c r="C807" s="51" t="s">
        <v>2013</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4009</v>
      </c>
      <c r="B808" s="50" t="s">
        <v>1935</v>
      </c>
      <c r="C808" s="51" t="s">
        <v>1936</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4010</v>
      </c>
      <c r="B809" s="50" t="s">
        <v>1935</v>
      </c>
      <c r="C809" s="51" t="s">
        <v>1936</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4011</v>
      </c>
      <c r="B810" s="50" t="s">
        <v>1935</v>
      </c>
      <c r="C810" s="51" t="s">
        <v>1936</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4012</v>
      </c>
      <c r="B811" s="50" t="s">
        <v>1935</v>
      </c>
      <c r="C811" s="51" t="s">
        <v>1936</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4013</v>
      </c>
      <c r="B812" s="50" t="s">
        <v>1935</v>
      </c>
      <c r="C812" s="51" t="s">
        <v>1936</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4014</v>
      </c>
      <c r="B813" s="50" t="s">
        <v>1935</v>
      </c>
      <c r="C813" s="51" t="s">
        <v>1936</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4015</v>
      </c>
      <c r="B814" s="50" t="s">
        <v>1935</v>
      </c>
      <c r="C814" s="51" t="s">
        <v>1936</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4016</v>
      </c>
      <c r="B815" s="50" t="s">
        <v>1935</v>
      </c>
      <c r="C815" s="51" t="s">
        <v>1936</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4017</v>
      </c>
      <c r="B816" s="50" t="s">
        <v>1935</v>
      </c>
      <c r="C816" s="51" t="s">
        <v>1936</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4018</v>
      </c>
      <c r="B817" s="50" t="s">
        <v>1935</v>
      </c>
      <c r="C817" s="51" t="s">
        <v>1936</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4019</v>
      </c>
      <c r="B818" s="50" t="s">
        <v>1935</v>
      </c>
      <c r="C818" s="51" t="s">
        <v>1936</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4020</v>
      </c>
      <c r="B819" s="50" t="s">
        <v>1935</v>
      </c>
      <c r="C819" s="51" t="s">
        <v>1936</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4021</v>
      </c>
      <c r="B820" s="50" t="s">
        <v>1935</v>
      </c>
      <c r="C820" s="51" t="s">
        <v>1936</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4022</v>
      </c>
      <c r="B821" s="50" t="s">
        <v>1935</v>
      </c>
      <c r="C821" s="51" t="s">
        <v>1936</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4023</v>
      </c>
      <c r="B822" s="50" t="s">
        <v>1935</v>
      </c>
      <c r="C822" s="51" t="s">
        <v>1936</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4024</v>
      </c>
      <c r="B823" s="50" t="s">
        <v>1935</v>
      </c>
      <c r="C823" s="51" t="s">
        <v>1936</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4025</v>
      </c>
      <c r="B824" s="50" t="s">
        <v>1935</v>
      </c>
      <c r="C824" s="51" t="s">
        <v>1936</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4026</v>
      </c>
      <c r="B825" s="50" t="s">
        <v>1935</v>
      </c>
      <c r="C825" s="51" t="s">
        <v>1936</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4027</v>
      </c>
      <c r="B826" s="50" t="s">
        <v>1935</v>
      </c>
      <c r="C826" s="51" t="s">
        <v>1936</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4028</v>
      </c>
      <c r="B827" s="50" t="s">
        <v>1935</v>
      </c>
      <c r="C827" s="51" t="s">
        <v>1936</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4029</v>
      </c>
      <c r="B828" s="50" t="s">
        <v>1935</v>
      </c>
      <c r="C828" s="51" t="s">
        <v>1936</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4030</v>
      </c>
      <c r="B829" s="50" t="s">
        <v>1935</v>
      </c>
      <c r="C829" s="51" t="s">
        <v>1936</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4031</v>
      </c>
      <c r="B830" s="50" t="s">
        <v>1935</v>
      </c>
      <c r="C830" s="51" t="s">
        <v>1936</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4032</v>
      </c>
      <c r="B831" s="50" t="s">
        <v>1935</v>
      </c>
      <c r="C831" s="51" t="s">
        <v>1936</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4033</v>
      </c>
      <c r="B832" s="50" t="s">
        <v>1935</v>
      </c>
      <c r="C832" s="51" t="s">
        <v>1936</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4034</v>
      </c>
      <c r="B833" s="50" t="s">
        <v>1935</v>
      </c>
      <c r="C833" s="51" t="s">
        <v>1936</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4035</v>
      </c>
      <c r="B834" s="50" t="s">
        <v>1935</v>
      </c>
      <c r="C834" s="51" t="s">
        <v>1936</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4036</v>
      </c>
      <c r="B835" s="50" t="s">
        <v>1935</v>
      </c>
      <c r="C835" s="51" t="s">
        <v>1936</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4037</v>
      </c>
      <c r="B836" s="50" t="s">
        <v>1935</v>
      </c>
      <c r="C836" s="51" t="s">
        <v>1936</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4038</v>
      </c>
      <c r="B837" s="50" t="s">
        <v>1935</v>
      </c>
      <c r="C837" s="51" t="s">
        <v>1936</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4039</v>
      </c>
      <c r="B838" s="50" t="s">
        <v>1935</v>
      </c>
      <c r="C838" s="51" t="s">
        <v>1936</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4040</v>
      </c>
      <c r="B839" s="50" t="s">
        <v>1935</v>
      </c>
      <c r="C839" s="51" t="s">
        <v>1936</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4041</v>
      </c>
      <c r="B840" s="50" t="s">
        <v>1919</v>
      </c>
      <c r="C840" s="51" t="s">
        <v>1920</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4042</v>
      </c>
      <c r="B841" s="50" t="s">
        <v>1919</v>
      </c>
      <c r="C841" s="51" t="s">
        <v>1920</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4043</v>
      </c>
      <c r="B842" s="50" t="s">
        <v>1919</v>
      </c>
      <c r="C842" s="51" t="s">
        <v>1920</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4044</v>
      </c>
      <c r="B843" s="50" t="s">
        <v>1919</v>
      </c>
      <c r="C843" s="51" t="s">
        <v>1920</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4045</v>
      </c>
      <c r="B844" s="50" t="s">
        <v>1919</v>
      </c>
      <c r="C844" s="51" t="s">
        <v>1920</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4046</v>
      </c>
      <c r="B845" s="50" t="s">
        <v>1919</v>
      </c>
      <c r="C845" s="51" t="s">
        <v>1920</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4047</v>
      </c>
      <c r="B846" s="50" t="s">
        <v>1919</v>
      </c>
      <c r="C846" s="51" t="s">
        <v>1920</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4048</v>
      </c>
      <c r="B847" s="50" t="s">
        <v>1919</v>
      </c>
      <c r="C847" s="51" t="s">
        <v>1920</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4049</v>
      </c>
      <c r="B848" s="50" t="s">
        <v>1919</v>
      </c>
      <c r="C848" s="51" t="s">
        <v>1920</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4050</v>
      </c>
      <c r="B849" s="50" t="s">
        <v>1919</v>
      </c>
      <c r="C849" s="51" t="s">
        <v>1920</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4051</v>
      </c>
      <c r="B850" s="50" t="s">
        <v>1919</v>
      </c>
      <c r="C850" s="51" t="s">
        <v>1920</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4052</v>
      </c>
      <c r="B851" s="50" t="s">
        <v>1919</v>
      </c>
      <c r="C851" s="51" t="s">
        <v>1920</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4053</v>
      </c>
      <c r="B852" s="50" t="s">
        <v>1627</v>
      </c>
      <c r="C852" s="51" t="s">
        <v>1628</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4054</v>
      </c>
      <c r="B853" s="50" t="s">
        <v>1627</v>
      </c>
      <c r="C853" s="51" t="s">
        <v>1628</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4055</v>
      </c>
      <c r="B854" s="50" t="s">
        <v>1669</v>
      </c>
      <c r="C854" s="51" t="s">
        <v>1670</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4056</v>
      </c>
      <c r="B855" s="50" t="s">
        <v>1669</v>
      </c>
      <c r="C855" s="51" t="s">
        <v>1670</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4057</v>
      </c>
      <c r="B856" s="50" t="s">
        <v>1669</v>
      </c>
      <c r="C856" s="51" t="s">
        <v>1670</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4058</v>
      </c>
      <c r="B857" s="50" t="s">
        <v>1669</v>
      </c>
      <c r="C857" s="51" t="s">
        <v>1670</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4059</v>
      </c>
      <c r="B858" s="50" t="s">
        <v>1669</v>
      </c>
      <c r="C858" s="51" t="s">
        <v>1670</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4060</v>
      </c>
      <c r="B859" s="50" t="s">
        <v>1669</v>
      </c>
      <c r="C859" s="51" t="s">
        <v>1670</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4061</v>
      </c>
      <c r="B860" s="50" t="s">
        <v>1669</v>
      </c>
      <c r="C860" s="51" t="s">
        <v>1670</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4062</v>
      </c>
      <c r="B861" s="50" t="s">
        <v>1669</v>
      </c>
      <c r="C861" s="51" t="s">
        <v>1670</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4063</v>
      </c>
      <c r="B862" s="50" t="s">
        <v>1669</v>
      </c>
      <c r="C862" s="51" t="s">
        <v>1670</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4064</v>
      </c>
      <c r="B863" s="50" t="s">
        <v>1702</v>
      </c>
      <c r="C863" s="51" t="s">
        <v>1703</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4065</v>
      </c>
      <c r="B864" s="50" t="s">
        <v>1702</v>
      </c>
      <c r="C864" s="51" t="s">
        <v>1703</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4066</v>
      </c>
      <c r="B865" s="50" t="s">
        <v>1702</v>
      </c>
      <c r="C865" s="51" t="s">
        <v>1703</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4067</v>
      </c>
      <c r="B866" s="50" t="s">
        <v>1702</v>
      </c>
      <c r="C866" s="51" t="s">
        <v>1703</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4068</v>
      </c>
      <c r="B867" s="50" t="s">
        <v>1702</v>
      </c>
      <c r="C867" s="51" t="s">
        <v>1703</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4069</v>
      </c>
      <c r="B868" s="50" t="s">
        <v>1702</v>
      </c>
      <c r="C868" s="51" t="s">
        <v>1703</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4070</v>
      </c>
      <c r="B869" s="50" t="s">
        <v>1702</v>
      </c>
      <c r="C869" s="51" t="s">
        <v>1703</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4071</v>
      </c>
      <c r="B870" s="50" t="s">
        <v>1627</v>
      </c>
      <c r="C870" s="51" t="s">
        <v>1628</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4072</v>
      </c>
      <c r="B871" s="50" t="s">
        <v>1627</v>
      </c>
      <c r="C871" s="51" t="s">
        <v>1628</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4073</v>
      </c>
      <c r="B872" s="50" t="s">
        <v>1627</v>
      </c>
      <c r="C872" s="51" t="s">
        <v>1628</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4074</v>
      </c>
      <c r="B873" s="50" t="s">
        <v>1627</v>
      </c>
      <c r="C873" s="51" t="s">
        <v>1628</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4075</v>
      </c>
      <c r="B874" s="50" t="s">
        <v>1702</v>
      </c>
      <c r="C874" s="51" t="s">
        <v>1703</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4076</v>
      </c>
      <c r="B875" s="50" t="s">
        <v>1702</v>
      </c>
      <c r="C875" s="51" t="s">
        <v>1703</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4077</v>
      </c>
      <c r="B876" s="50" t="s">
        <v>1702</v>
      </c>
      <c r="C876" s="51" t="s">
        <v>1703</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4078</v>
      </c>
      <c r="B877" s="50" t="s">
        <v>1702</v>
      </c>
      <c r="C877" s="51" t="s">
        <v>1703</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4079</v>
      </c>
      <c r="B878" s="50" t="s">
        <v>1702</v>
      </c>
      <c r="C878" s="51" t="s">
        <v>1703</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4080</v>
      </c>
      <c r="B879" s="50" t="s">
        <v>1702</v>
      </c>
      <c r="C879" s="51" t="s">
        <v>1703</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4081</v>
      </c>
      <c r="B880" s="50" t="s">
        <v>1702</v>
      </c>
      <c r="C880" s="51" t="s">
        <v>1703</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4082</v>
      </c>
      <c r="B881" s="50" t="s">
        <v>1702</v>
      </c>
      <c r="C881" s="51" t="s">
        <v>1703</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4083</v>
      </c>
      <c r="B882" s="50" t="s">
        <v>1702</v>
      </c>
      <c r="C882" s="51" t="s">
        <v>1703</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4084</v>
      </c>
      <c r="B883" s="50" t="s">
        <v>1702</v>
      </c>
      <c r="C883" s="51" t="s">
        <v>1703</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4085</v>
      </c>
      <c r="B884" s="50" t="s">
        <v>1627</v>
      </c>
      <c r="C884" s="51" t="s">
        <v>1628</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4086</v>
      </c>
      <c r="B885" s="50" t="s">
        <v>1627</v>
      </c>
      <c r="C885" s="51" t="s">
        <v>1628</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4087</v>
      </c>
      <c r="B886" s="50" t="s">
        <v>1627</v>
      </c>
      <c r="C886" s="51" t="s">
        <v>1628</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4088</v>
      </c>
      <c r="B887" s="50" t="s">
        <v>1627</v>
      </c>
      <c r="C887" s="51" t="s">
        <v>1628</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4089</v>
      </c>
      <c r="B888" s="50" t="s">
        <v>1627</v>
      </c>
      <c r="C888" s="51" t="s">
        <v>1628</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4090</v>
      </c>
      <c r="B889" s="50" t="s">
        <v>1627</v>
      </c>
      <c r="C889" s="51" t="s">
        <v>1628</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4091</v>
      </c>
      <c r="B890" s="50" t="s">
        <v>1627</v>
      </c>
      <c r="C890" s="51" t="s">
        <v>1628</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4092</v>
      </c>
      <c r="B891" s="50" t="s">
        <v>1627</v>
      </c>
      <c r="C891" s="51" t="s">
        <v>1628</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4093</v>
      </c>
      <c r="B892" s="50" t="s">
        <v>1627</v>
      </c>
      <c r="C892" s="51" t="s">
        <v>1628</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4094</v>
      </c>
      <c r="B893" s="50" t="s">
        <v>1627</v>
      </c>
      <c r="C893" s="51" t="s">
        <v>1628</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4095</v>
      </c>
      <c r="B894" s="50" t="s">
        <v>1627</v>
      </c>
      <c r="C894" s="51" t="s">
        <v>1628</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4096</v>
      </c>
      <c r="B895" s="50" t="s">
        <v>1627</v>
      </c>
      <c r="C895" s="51" t="s">
        <v>1628</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4097</v>
      </c>
      <c r="B896" s="50" t="s">
        <v>1627</v>
      </c>
      <c r="C896" s="51" t="s">
        <v>1628</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4098</v>
      </c>
      <c r="B897" s="50" t="s">
        <v>1725</v>
      </c>
      <c r="C897" s="51" t="s">
        <v>3733</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4099</v>
      </c>
      <c r="B898" s="50" t="s">
        <v>1725</v>
      </c>
      <c r="C898" s="51" t="s">
        <v>3733</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4100</v>
      </c>
      <c r="B899" s="50" t="s">
        <v>1725</v>
      </c>
      <c r="C899" s="51" t="s">
        <v>3733</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4101</v>
      </c>
      <c r="B900" s="50" t="s">
        <v>1725</v>
      </c>
      <c r="C900" s="51" t="s">
        <v>3733</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4102</v>
      </c>
      <c r="B901" s="50" t="s">
        <v>1725</v>
      </c>
      <c r="C901" s="51" t="s">
        <v>3733</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4103</v>
      </c>
      <c r="B902" s="50" t="s">
        <v>1725</v>
      </c>
      <c r="C902" s="51" t="s">
        <v>3733</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4104</v>
      </c>
      <c r="B903" s="50" t="s">
        <v>1725</v>
      </c>
      <c r="C903" s="51" t="s">
        <v>3733</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4105</v>
      </c>
      <c r="B904" s="50" t="s">
        <v>1725</v>
      </c>
      <c r="C904" s="51" t="s">
        <v>3733</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4106</v>
      </c>
      <c r="B905" s="50" t="s">
        <v>1725</v>
      </c>
      <c r="C905" s="51" t="s">
        <v>3733</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4107</v>
      </c>
      <c r="B906" s="50" t="s">
        <v>1725</v>
      </c>
      <c r="C906" s="51" t="s">
        <v>3733</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4108</v>
      </c>
      <c r="B907" s="50" t="s">
        <v>1725</v>
      </c>
      <c r="C907" s="51" t="s">
        <v>3733</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4109</v>
      </c>
      <c r="B908" s="50" t="s">
        <v>1725</v>
      </c>
      <c r="C908" s="51" t="s">
        <v>3733</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4110</v>
      </c>
      <c r="B909" s="50" t="s">
        <v>1725</v>
      </c>
      <c r="C909" s="51" t="s">
        <v>3733</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4111</v>
      </c>
      <c r="B910" s="50" t="s">
        <v>1725</v>
      </c>
      <c r="C910" s="51" t="s">
        <v>3733</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4112</v>
      </c>
      <c r="B911" s="50" t="s">
        <v>1725</v>
      </c>
      <c r="C911" s="51" t="s">
        <v>3733</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4113</v>
      </c>
      <c r="B912" s="50" t="s">
        <v>1725</v>
      </c>
      <c r="C912" s="51" t="s">
        <v>3733</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4114</v>
      </c>
      <c r="B913" s="50" t="s">
        <v>1725</v>
      </c>
      <c r="C913" s="51" t="s">
        <v>3733</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4115</v>
      </c>
      <c r="B914" s="50" t="s">
        <v>1725</v>
      </c>
      <c r="C914" s="51" t="s">
        <v>3733</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4116</v>
      </c>
      <c r="B915" s="50" t="s">
        <v>1627</v>
      </c>
      <c r="C915" s="51" t="s">
        <v>1628</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4117</v>
      </c>
      <c r="B916" s="50" t="s">
        <v>1627</v>
      </c>
      <c r="C916" s="51" t="s">
        <v>1628</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4118</v>
      </c>
      <c r="B917" s="50" t="s">
        <v>1627</v>
      </c>
      <c r="C917" s="51" t="s">
        <v>1628</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4119</v>
      </c>
      <c r="B918" s="50" t="s">
        <v>1627</v>
      </c>
      <c r="C918" s="51" t="s">
        <v>1628</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4120</v>
      </c>
      <c r="B919" s="50" t="s">
        <v>1627</v>
      </c>
      <c r="C919" s="51" t="s">
        <v>1628</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4121</v>
      </c>
      <c r="B920" s="50" t="s">
        <v>1627</v>
      </c>
      <c r="C920" s="51" t="s">
        <v>1628</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4122</v>
      </c>
      <c r="B921" s="50" t="s">
        <v>1627</v>
      </c>
      <c r="C921" s="51" t="s">
        <v>1628</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4123</v>
      </c>
      <c r="B922" s="50" t="s">
        <v>1627</v>
      </c>
      <c r="C922" s="51" t="s">
        <v>1628</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4124</v>
      </c>
      <c r="B923" s="50" t="s">
        <v>1627</v>
      </c>
      <c r="C923" s="51" t="s">
        <v>1628</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4125</v>
      </c>
      <c r="B924" s="50" t="s">
        <v>1627</v>
      </c>
      <c r="C924" s="51" t="s">
        <v>1628</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4126</v>
      </c>
      <c r="B925" s="50" t="s">
        <v>1627</v>
      </c>
      <c r="C925" s="51" t="s">
        <v>1628</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4127</v>
      </c>
      <c r="B926" s="50" t="s">
        <v>1627</v>
      </c>
      <c r="C926" s="51" t="s">
        <v>1628</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4128</v>
      </c>
      <c r="B927" s="50" t="s">
        <v>1627</v>
      </c>
      <c r="C927" s="51" t="s">
        <v>1628</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4129</v>
      </c>
      <c r="B928" s="50" t="s">
        <v>1627</v>
      </c>
      <c r="C928" s="51" t="s">
        <v>1628</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4130</v>
      </c>
      <c r="B929" s="50" t="s">
        <v>1627</v>
      </c>
      <c r="C929" s="51" t="s">
        <v>1628</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4131</v>
      </c>
      <c r="B930" s="50" t="s">
        <v>1627</v>
      </c>
      <c r="C930" s="51" t="s">
        <v>1628</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4132</v>
      </c>
      <c r="B931" s="50" t="s">
        <v>1627</v>
      </c>
      <c r="C931" s="51" t="s">
        <v>1628</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4133</v>
      </c>
      <c r="B932" s="50" t="s">
        <v>1627</v>
      </c>
      <c r="C932" s="51" t="s">
        <v>1628</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4134</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4135</v>
      </c>
      <c r="C934" s="42" t="s">
        <v>3230</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4136</v>
      </c>
      <c r="B935" s="47" t="s">
        <v>2134</v>
      </c>
      <c r="C935" s="48" t="s">
        <v>2135</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4137</v>
      </c>
      <c r="B936" s="47" t="s">
        <v>2134</v>
      </c>
      <c r="C936" s="48" t="s">
        <v>2135</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4138</v>
      </c>
      <c r="B937" s="47" t="s">
        <v>2134</v>
      </c>
      <c r="C937" s="48" t="s">
        <v>2135</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4139</v>
      </c>
      <c r="B938" s="47" t="s">
        <v>2134</v>
      </c>
      <c r="C938" s="48" t="s">
        <v>2135</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4140</v>
      </c>
      <c r="B939" s="47" t="s">
        <v>2134</v>
      </c>
      <c r="C939" s="48" t="s">
        <v>2135</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4141</v>
      </c>
      <c r="B940" s="47" t="s">
        <v>2134</v>
      </c>
      <c r="C940" s="48" t="s">
        <v>2135</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4142</v>
      </c>
      <c r="B941" s="47" t="s">
        <v>2134</v>
      </c>
      <c r="C941" s="48" t="s">
        <v>2135</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4143</v>
      </c>
      <c r="B942" s="47" t="s">
        <v>2134</v>
      </c>
      <c r="C942" s="48" t="s">
        <v>2135</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4144</v>
      </c>
      <c r="B943" s="47" t="s">
        <v>2134</v>
      </c>
      <c r="C943" s="48" t="s">
        <v>2135</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4145</v>
      </c>
      <c r="B944" s="47" t="s">
        <v>2134</v>
      </c>
      <c r="C944" s="48" t="s">
        <v>2135</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4146</v>
      </c>
      <c r="B945" s="47" t="s">
        <v>2134</v>
      </c>
      <c r="C945" s="48" t="s">
        <v>2135</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4147</v>
      </c>
      <c r="B946" s="47" t="s">
        <v>2134</v>
      </c>
      <c r="C946" s="48" t="s">
        <v>2135</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4148</v>
      </c>
      <c r="B947" s="47" t="s">
        <v>2134</v>
      </c>
      <c r="C947" s="48" t="s">
        <v>2135</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4149</v>
      </c>
      <c r="B948" s="47" t="s">
        <v>2134</v>
      </c>
      <c r="C948" s="48" t="s">
        <v>2135</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4150</v>
      </c>
      <c r="B949" s="47" t="s">
        <v>2134</v>
      </c>
      <c r="C949" s="48" t="s">
        <v>2135</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4151</v>
      </c>
      <c r="B950" s="47" t="s">
        <v>2134</v>
      </c>
      <c r="C950" s="48" t="s">
        <v>2135</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4152</v>
      </c>
      <c r="B951" s="47" t="s">
        <v>2134</v>
      </c>
      <c r="C951" s="48" t="s">
        <v>2135</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4153</v>
      </c>
      <c r="B952" s="47" t="s">
        <v>2134</v>
      </c>
      <c r="C952" s="48" t="s">
        <v>2135</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4154</v>
      </c>
      <c r="B1" s="43" t="s">
        <v>4155</v>
      </c>
      <c r="C1" s="44" t="s">
        <v>4156</v>
      </c>
      <c r="D1" s="44" t="s">
        <v>4157</v>
      </c>
      <c r="E1" s="44" t="s">
        <v>4158</v>
      </c>
      <c r="F1" s="44" t="s">
        <v>4159</v>
      </c>
      <c r="G1" s="43" t="s">
        <v>4160</v>
      </c>
      <c r="H1" s="43" t="s">
        <v>4161</v>
      </c>
      <c r="I1" s="1"/>
      <c r="J1" s="1"/>
      <c r="K1" s="1"/>
      <c r="L1" s="1"/>
      <c r="M1" s="1"/>
    </row>
    <row r="2" spans="1:8">
      <c r="A2" s="19" t="str">
        <f>'2 过程管理表单'!$BE$1</f>
        <v>2025年</v>
      </c>
      <c r="B2" s="43" t="s">
        <v>765</v>
      </c>
      <c r="C2" s="44">
        <f>'2 过程管理表单'!Z4</f>
        <v>36465.8337783943</v>
      </c>
      <c r="D2" s="44">
        <f>C2</f>
        <v>36465.8337783943</v>
      </c>
      <c r="E2" s="45">
        <f>'2 过程管理表单'!X4</f>
        <v>131055.829298406</v>
      </c>
      <c r="F2" s="45">
        <f>E2</f>
        <v>131055.829298406</v>
      </c>
      <c r="G2" s="46">
        <f>表1[[#This Row],[发生费用]]/表1[[#This Row],[预算费用]]</f>
        <v>0.278246560825339</v>
      </c>
      <c r="H2" s="46">
        <f>表1[[#This Row],[累计发生费用]]/表1[[#This Row],[累计预算费用]]</f>
        <v>0.278246560825339</v>
      </c>
    </row>
    <row r="3" spans="1:8">
      <c r="A3" s="19" t="str">
        <f>'2 过程管理表单'!$BE$1</f>
        <v>2025年</v>
      </c>
      <c r="B3" s="43" t="s">
        <v>766</v>
      </c>
      <c r="C3" s="44">
        <f>'2 过程管理表单'!AC4</f>
        <v>32936.8821224207</v>
      </c>
      <c r="D3" s="44">
        <f>D2+C3</f>
        <v>69402.715900815</v>
      </c>
      <c r="E3" s="45">
        <f>'2 过程管理表单'!AA4</f>
        <v>49863.6994870855</v>
      </c>
      <c r="F3" s="45">
        <f>F2+E3</f>
        <v>180919.528785492</v>
      </c>
      <c r="G3" s="46">
        <f>表1[[#This Row],[发生费用]]/表1[[#This Row],[预算费用]]</f>
        <v>0.660538276566327</v>
      </c>
      <c r="H3" s="46">
        <f>表1[[#This Row],[累计发生费用]]/表1[[#This Row],[累计预算费用]]</f>
        <v>0.383610969842303</v>
      </c>
    </row>
    <row r="4" spans="1:8">
      <c r="A4" s="19" t="str">
        <f>'2 过程管理表单'!$BE$1</f>
        <v>2025年</v>
      </c>
      <c r="B4" s="43" t="s">
        <v>767</v>
      </c>
      <c r="C4" s="44">
        <f>'2 过程管理表单'!AF4</f>
        <v>36465.8337783943</v>
      </c>
      <c r="D4" s="44">
        <f t="shared" ref="D4:D13" si="0">D3+C4</f>
        <v>105868.549679209</v>
      </c>
      <c r="E4" s="45">
        <f>'2 过程管理表单'!AD4</f>
        <v>49863.6994870855</v>
      </c>
      <c r="F4" s="45">
        <f t="shared" ref="F4:F13" si="1">F3+E4</f>
        <v>230783.228272577</v>
      </c>
      <c r="G4" s="46">
        <f>表1[[#This Row],[发生费用]]/表1[[#This Row],[预算费用]]</f>
        <v>0.731310234769861</v>
      </c>
      <c r="H4" s="46">
        <f>表1[[#This Row],[累计发生费用]]/表1[[#This Row],[累计预算费用]]</f>
        <v>0.458735890262216</v>
      </c>
    </row>
    <row r="5" spans="1:8">
      <c r="A5" s="19" t="str">
        <f>'2 过程管理表单'!$BE$1</f>
        <v>2025年</v>
      </c>
      <c r="B5" s="43" t="s">
        <v>768</v>
      </c>
      <c r="C5" s="44">
        <f>'2 过程管理表单'!AI4</f>
        <v>35289.5165597364</v>
      </c>
      <c r="D5" s="44">
        <f t="shared" si="0"/>
        <v>141158.066238946</v>
      </c>
      <c r="E5" s="45">
        <f>'2 过程管理表单'!AG4</f>
        <v>49863.6994870855</v>
      </c>
      <c r="F5" s="45">
        <f t="shared" si="1"/>
        <v>280646.927759663</v>
      </c>
      <c r="G5" s="46">
        <f>表1[[#This Row],[发生费用]]/表1[[#This Row],[预算费用]]</f>
        <v>0.707719582035349</v>
      </c>
      <c r="H5" s="46">
        <f>表1[[#This Row],[累计发生费用]]/表1[[#This Row],[累计预算费用]]</f>
        <v>0.502973851756643</v>
      </c>
    </row>
    <row r="6" spans="1:8">
      <c r="A6" s="19" t="str">
        <f>'2 过程管理表单'!$BE$1</f>
        <v>2025年</v>
      </c>
      <c r="B6" s="43" t="s">
        <v>769</v>
      </c>
      <c r="C6" s="44">
        <f>'2 过程管理表单'!AL4</f>
        <v>36465.8337783943</v>
      </c>
      <c r="D6" s="44">
        <f t="shared" si="0"/>
        <v>177623.90001734</v>
      </c>
      <c r="E6" s="45">
        <f>'2 过程管理表单'!AJ4</f>
        <v>49863.6994870855</v>
      </c>
      <c r="F6" s="45">
        <f t="shared" si="1"/>
        <v>330510.627246748</v>
      </c>
      <c r="G6" s="46">
        <f>表1[[#This Row],[发生费用]]/表1[[#This Row],[预算费用]]</f>
        <v>0.731310234769861</v>
      </c>
      <c r="H6" s="46">
        <f>表1[[#This Row],[累计发生费用]]/表1[[#This Row],[累计预算费用]]</f>
        <v>0.537422658681204</v>
      </c>
    </row>
    <row r="7" spans="1:8">
      <c r="A7" s="19" t="str">
        <f>'2 过程管理表单'!$BE$1</f>
        <v>2025年</v>
      </c>
      <c r="B7" s="43" t="s">
        <v>770</v>
      </c>
      <c r="C7" s="44">
        <f>'2 过程管理表单'!AO4</f>
        <v>35289.5165597364</v>
      </c>
      <c r="D7" s="44">
        <f t="shared" si="0"/>
        <v>212913.416577076</v>
      </c>
      <c r="E7" s="45">
        <f>'2 过程管理表单'!AM4</f>
        <v>49863.6994870855</v>
      </c>
      <c r="F7" s="45">
        <f t="shared" si="1"/>
        <v>380374.326733834</v>
      </c>
      <c r="G7" s="46">
        <f>表1[[#This Row],[发生费用]]/表1[[#This Row],[预算费用]]</f>
        <v>0.707719582035349</v>
      </c>
      <c r="H7" s="46">
        <f>表1[[#This Row],[累计发生费用]]/表1[[#This Row],[累计预算费用]]</f>
        <v>0.559747074428768</v>
      </c>
    </row>
    <row r="8" spans="1:8">
      <c r="A8" s="19" t="str">
        <f>'2 过程管理表单'!$BE$1</f>
        <v>2025年</v>
      </c>
      <c r="B8" s="43" t="s">
        <v>771</v>
      </c>
      <c r="C8" s="44">
        <f>'2 过程管理表单'!AR4</f>
        <v>36465.8337783943</v>
      </c>
      <c r="D8" s="44">
        <f t="shared" si="0"/>
        <v>249379.250355471</v>
      </c>
      <c r="E8" s="45">
        <f>'2 过程管理表单'!AP4</f>
        <v>49863.6994870855</v>
      </c>
      <c r="F8" s="45">
        <f t="shared" si="1"/>
        <v>430238.026220919</v>
      </c>
      <c r="G8" s="46">
        <f>表1[[#This Row],[发生费用]]/表1[[#This Row],[预算费用]]</f>
        <v>0.731310234769861</v>
      </c>
      <c r="H8" s="46">
        <f>表1[[#This Row],[累计发生费用]]/表1[[#This Row],[累计预算费用]]</f>
        <v>0.579630890709366</v>
      </c>
    </row>
    <row r="9" spans="1:8">
      <c r="A9" s="19" t="str">
        <f>'2 过程管理表单'!$BE$1</f>
        <v>2025年</v>
      </c>
      <c r="B9" s="43" t="s">
        <v>772</v>
      </c>
      <c r="C9" s="44">
        <f>'2 过程管理表单'!AU4</f>
        <v>36465.8337783943</v>
      </c>
      <c r="D9" s="44">
        <f t="shared" si="0"/>
        <v>285845.084133865</v>
      </c>
      <c r="E9" s="45">
        <f>'2 过程管理表单'!AS4</f>
        <v>49863.6994870855</v>
      </c>
      <c r="F9" s="45">
        <f t="shared" si="1"/>
        <v>480101.725708005</v>
      </c>
      <c r="G9" s="46">
        <f>表1[[#This Row],[发生费用]]/表1[[#This Row],[预算费用]]</f>
        <v>0.731310234769861</v>
      </c>
      <c r="H9" s="46">
        <f>表1[[#This Row],[累计发生费用]]/表1[[#This Row],[累计预算费用]]</f>
        <v>0.595384412985248</v>
      </c>
    </row>
    <row r="10" spans="1:8">
      <c r="A10" s="19" t="str">
        <f>'2 过程管理表单'!$BE$1</f>
        <v>2025年</v>
      </c>
      <c r="B10" s="43" t="s">
        <v>773</v>
      </c>
      <c r="C10" s="44">
        <f>'2 过程管理表单'!AX4</f>
        <v>35289.5165597364</v>
      </c>
      <c r="D10" s="44">
        <f t="shared" si="0"/>
        <v>321134.600693602</v>
      </c>
      <c r="E10" s="45">
        <f>'2 过程管理表单'!AV4</f>
        <v>49863.6994870855</v>
      </c>
      <c r="F10" s="45">
        <f t="shared" si="1"/>
        <v>529965.42519509</v>
      </c>
      <c r="G10" s="46">
        <f>表1[[#This Row],[发生费用]]/表1[[#This Row],[预算费用]]</f>
        <v>0.707719582035349</v>
      </c>
      <c r="H10" s="46">
        <f>表1[[#This Row],[累计发生费用]]/表1[[#This Row],[累计预算费用]]</f>
        <v>0.605953870623515</v>
      </c>
    </row>
    <row r="11" spans="1:8">
      <c r="A11" s="19" t="str">
        <f>'2 过程管理表单'!$BE$1</f>
        <v>2025年</v>
      </c>
      <c r="B11" s="43" t="s">
        <v>774</v>
      </c>
      <c r="C11" s="44">
        <f>'2 过程管理表单'!BA4</f>
        <v>36465.8337783943</v>
      </c>
      <c r="D11" s="44">
        <f t="shared" si="0"/>
        <v>357600.434471996</v>
      </c>
      <c r="E11" s="45">
        <f>'2 过程管理表单'!AY4</f>
        <v>49863.6994870855</v>
      </c>
      <c r="F11" s="45">
        <f t="shared" si="1"/>
        <v>579829.124682176</v>
      </c>
      <c r="G11" s="46">
        <f>表1[[#This Row],[发生费用]]/表1[[#This Row],[预算费用]]</f>
        <v>0.731310234769861</v>
      </c>
      <c r="H11" s="46">
        <f>表1[[#This Row],[累计发生费用]]/表1[[#This Row],[累计预算费用]]</f>
        <v>0.616734170895622</v>
      </c>
    </row>
    <row r="12" spans="1:8">
      <c r="A12" s="19" t="str">
        <f>'2 过程管理表单'!$BE$1</f>
        <v>2025年</v>
      </c>
      <c r="B12" s="43" t="s">
        <v>775</v>
      </c>
      <c r="C12" s="44">
        <f>'2 过程管理表单'!BD4</f>
        <v>35289.5165597364</v>
      </c>
      <c r="D12" s="44">
        <f t="shared" si="0"/>
        <v>392889.951031732</v>
      </c>
      <c r="E12" s="45">
        <f>'2 过程管理表单'!BB4</f>
        <v>49863.6994870855</v>
      </c>
      <c r="F12" s="45">
        <f t="shared" si="1"/>
        <v>629692.824169261</v>
      </c>
      <c r="G12" s="46">
        <f>表1[[#This Row],[发生费用]]/表1[[#This Row],[预算费用]]</f>
        <v>0.707719582035349</v>
      </c>
      <c r="H12" s="46">
        <f>表1[[#This Row],[累计发生费用]]/表1[[#This Row],[累计预算费用]]</f>
        <v>0.623939063542708</v>
      </c>
    </row>
    <row r="13" spans="1:8">
      <c r="A13" s="19" t="str">
        <f>'2 过程管理表单'!$BE$1</f>
        <v>2025年</v>
      </c>
      <c r="B13" s="43" t="s">
        <v>776</v>
      </c>
      <c r="C13" s="44">
        <f>'2 过程管理表单'!BG4</f>
        <v>1019.17808219178</v>
      </c>
      <c r="D13" s="44">
        <f t="shared" si="0"/>
        <v>393909.129113924</v>
      </c>
      <c r="E13" s="45">
        <f>'2 过程管理表单'!BE4</f>
        <v>49863.7194870855</v>
      </c>
      <c r="F13" s="45">
        <f t="shared" si="1"/>
        <v>679556.543656347</v>
      </c>
      <c r="G13" s="46">
        <f>表1[[#This Row],[发生费用]]/表1[[#This Row],[预算费用]]</f>
        <v>0.020439271130902</v>
      </c>
      <c r="H13" s="46">
        <f>表1[[#This Row],[累计发生费用]]/表1[[#This Row],[累计预算费用]]</f>
        <v>0.579656148985778</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L36" sqref="L36"/>
    </sheetView>
  </sheetViews>
  <sheetFormatPr defaultColWidth="9" defaultRowHeight="13.5"/>
  <cols>
    <col min="1" max="1" width="14.375" customWidth="1"/>
    <col min="2" max="2" width="23.5" customWidth="1"/>
    <col min="3" max="14" width="12.625"/>
  </cols>
  <sheetData>
    <row r="1" spans="1:14">
      <c r="A1" s="11" t="s">
        <v>4162</v>
      </c>
      <c r="B1" s="17" t="s">
        <v>4163</v>
      </c>
      <c r="C1" s="1" t="s">
        <v>765</v>
      </c>
      <c r="D1" s="1" t="s">
        <v>766</v>
      </c>
      <c r="E1" s="1" t="s">
        <v>767</v>
      </c>
      <c r="F1" s="1" t="s">
        <v>768</v>
      </c>
      <c r="G1" s="1" t="s">
        <v>769</v>
      </c>
      <c r="H1" s="1" t="s">
        <v>770</v>
      </c>
      <c r="I1" s="1" t="s">
        <v>771</v>
      </c>
      <c r="J1" s="1" t="s">
        <v>772</v>
      </c>
      <c r="K1" s="1" t="s">
        <v>773</v>
      </c>
      <c r="L1" s="1" t="s">
        <v>774</v>
      </c>
      <c r="M1" s="1" t="s">
        <v>775</v>
      </c>
      <c r="N1" s="1" t="s">
        <v>776</v>
      </c>
    </row>
    <row r="2" hidden="1" spans="1:14">
      <c r="A2" s="6" t="s">
        <v>214</v>
      </c>
      <c r="B2" s="17" t="s">
        <v>4164</v>
      </c>
      <c r="C2">
        <f>'2 过程管理表单'!Z5</f>
        <v>36465.8337783943</v>
      </c>
      <c r="D2">
        <f>'2 过程管理表单'!AC5</f>
        <v>32936.8821224207</v>
      </c>
      <c r="E2">
        <f>'2 过程管理表单'!AF5</f>
        <v>36465.8337783943</v>
      </c>
      <c r="F2">
        <f>'2 过程管理表单'!AI5</f>
        <v>35289.5165597364</v>
      </c>
      <c r="G2">
        <f>'2 过程管理表单'!AL5</f>
        <v>36465.8337783943</v>
      </c>
      <c r="H2">
        <f>'2 过程管理表单'!AO5</f>
        <v>35289.5165597364</v>
      </c>
      <c r="I2">
        <f>'2 过程管理表单'!AR5</f>
        <v>36465.8337783943</v>
      </c>
      <c r="J2">
        <f>'2 过程管理表单'!AU5</f>
        <v>36465.8337783943</v>
      </c>
      <c r="K2">
        <f>'2 过程管理表单'!AX5</f>
        <v>35289.5165597364</v>
      </c>
      <c r="L2">
        <f>'2 过程管理表单'!BA5</f>
        <v>36465.8337783943</v>
      </c>
      <c r="M2">
        <f>'2 过程管理表单'!BD5</f>
        <v>35289.5165597364</v>
      </c>
      <c r="N2">
        <f>'2 过程管理表单'!BG4</f>
        <v>1019.17808219178</v>
      </c>
    </row>
    <row r="3" hidden="1" spans="1:14">
      <c r="A3" s="6" t="s">
        <v>214</v>
      </c>
      <c r="B3" s="17" t="s">
        <v>4165</v>
      </c>
      <c r="C3">
        <f t="shared" ref="C3:C7" si="0">C2</f>
        <v>36465.8337783943</v>
      </c>
      <c r="D3">
        <f t="shared" ref="D3:N3" si="1">C3+D2</f>
        <v>69402.715900815</v>
      </c>
      <c r="E3">
        <f t="shared" si="1"/>
        <v>105868.549679209</v>
      </c>
      <c r="F3">
        <f t="shared" si="1"/>
        <v>141158.066238946</v>
      </c>
      <c r="G3">
        <f t="shared" si="1"/>
        <v>177623.90001734</v>
      </c>
      <c r="H3">
        <f t="shared" si="1"/>
        <v>212913.416577076</v>
      </c>
      <c r="I3">
        <f t="shared" si="1"/>
        <v>249379.250355471</v>
      </c>
      <c r="J3">
        <f t="shared" si="1"/>
        <v>285845.084133865</v>
      </c>
      <c r="K3">
        <f t="shared" si="1"/>
        <v>321134.600693601</v>
      </c>
      <c r="L3">
        <f t="shared" si="1"/>
        <v>357600.434471996</v>
      </c>
      <c r="M3">
        <f t="shared" si="1"/>
        <v>392889.951031732</v>
      </c>
      <c r="N3">
        <f t="shared" si="1"/>
        <v>393909.129113924</v>
      </c>
    </row>
    <row r="4" hidden="1" spans="1:14">
      <c r="A4" s="6" t="s">
        <v>214</v>
      </c>
      <c r="B4" s="17" t="s">
        <v>4166</v>
      </c>
      <c r="C4">
        <f>'2 过程管理表单'!X5-'2 过程管理表单'!X8-'2 过程管理表单'!X27-'2 过程管理表单'!X46-'2 过程管理表单'!X71-'2 过程管理表单'!X96-'2 过程管理表单'!X115-'2 过程管理表单'!X140-'2 过程管理表单'!X159</f>
        <v>52941.463638029</v>
      </c>
      <c r="D4">
        <f>'2 过程管理表单'!AA5-'2 过程管理表单'!AA8-'2 过程管理表单'!AA27-'2 过程管理表单'!AA46-'2 过程管理表单'!AA71-'2 过程管理表单'!AA96-'2 过程管理表单'!AA115-'2 过程管理表单'!AA140-'2 过程管理表单'!AA159</f>
        <v>31979.1994870855</v>
      </c>
      <c r="E4">
        <f>'2 过程管理表单'!AD5-'2 过程管理表单'!AD8-'2 过程管理表单'!AD27-'2 过程管理表单'!AD46-'2 过程管理表单'!AD71-'2 过程管理表单'!AD96-'2 过程管理表单'!AD115-'2 过程管理表单'!AD140-'2 过程管理表单'!AD159</f>
        <v>31979.1994870855</v>
      </c>
      <c r="F4">
        <f>'2 过程管理表单'!AG5-'2 过程管理表单'!AG8-'2 过程管理表单'!AG27-'2 过程管理表单'!AG46-'2 过程管理表单'!AG71-'2 过程管理表单'!AG96-'2 过程管理表单'!AG115-'2 过程管理表单'!AG140-'2 过程管理表单'!AG159</f>
        <v>31979.1994870855</v>
      </c>
      <c r="G4">
        <f>'2 过程管理表单'!AJ5-'2 过程管理表单'!AJ8-'2 过程管理表单'!AJ27-'2 过程管理表单'!AJ46-'2 过程管理表单'!AJ71-'2 过程管理表单'!AJ96-'2 过程管理表单'!AJ115-'2 过程管理表单'!AJ140-'2 过程管理表单'!AJ159</f>
        <v>31979.1994870855</v>
      </c>
      <c r="H4">
        <f>'2 过程管理表单'!AM5-'2 过程管理表单'!AM8-'2 过程管理表单'!AM27-'2 过程管理表单'!AM46-'2 过程管理表单'!AM71-'2 过程管理表单'!AM96-'2 过程管理表单'!AM115-'2 过程管理表单'!AM140-'2 过程管理表单'!AM159</f>
        <v>31979.1994870855</v>
      </c>
      <c r="I4">
        <f>'2 过程管理表单'!AP5-'2 过程管理表单'!AP8-'2 过程管理表单'!AP27-'2 过程管理表单'!AP46-'2 过程管理表单'!AP71-'2 过程管理表单'!AP96-'2 过程管理表单'!AP115-'2 过程管理表单'!AP140-'2 过程管理表单'!AP159</f>
        <v>31979.1994870855</v>
      </c>
      <c r="J4">
        <f>'2 过程管理表单'!AS5-'2 过程管理表单'!AS8-'2 过程管理表单'!AS27-'2 过程管理表单'!AS46-'2 过程管理表单'!AS71-'2 过程管理表单'!AS96-'2 过程管理表单'!AS115-'2 过程管理表单'!AS140-'2 过程管理表单'!AS159</f>
        <v>31979.1994870855</v>
      </c>
      <c r="K4">
        <f>'2 过程管理表单'!AV5-'2 过程管理表单'!AV8-'2 过程管理表单'!AV27-'2 过程管理表单'!AV46-'2 过程管理表单'!AV71-'2 过程管理表单'!AV96-'2 过程管理表单'!AV115-'2 过程管理表单'!AV140-'2 过程管理表单'!AV159</f>
        <v>31979.1994870855</v>
      </c>
      <c r="L4">
        <f>'2 过程管理表单'!AY5-'2 过程管理表单'!AY8-'2 过程管理表单'!AY27-'2 过程管理表单'!AY46-'2 过程管理表单'!AY71-'2 过程管理表单'!AY96-'2 过程管理表单'!AY115-'2 过程管理表单'!AY140-'2 过程管理表单'!AY159</f>
        <v>31979.1994870855</v>
      </c>
      <c r="M4">
        <f>'2 过程管理表单'!BB5-'2 过程管理表单'!BB8-'2 过程管理表单'!BB27-'2 过程管理表单'!BB46-'2 过程管理表单'!BB71-'2 过程管理表单'!BB96-'2 过程管理表单'!BB115-'2 过程管理表单'!BB140-'2 过程管理表单'!BB159</f>
        <v>31979.1994870855</v>
      </c>
      <c r="N4">
        <f>'2 过程管理表单'!BE5-'2 过程管理表单'!BE8-'2 过程管理表单'!BE27-'2 过程管理表单'!BE46-'2 过程管理表单'!BE71-'2 过程管理表单'!BE96-'2 过程管理表单'!BE115-'2 过程管理表单'!BE140-'2 过程管理表单'!BE159</f>
        <v>31979.1994870855</v>
      </c>
    </row>
    <row r="5" hidden="1" spans="1:14">
      <c r="A5" s="6" t="s">
        <v>214</v>
      </c>
      <c r="B5" s="17" t="s">
        <v>4167</v>
      </c>
      <c r="C5">
        <f t="shared" si="0"/>
        <v>52941.463638029</v>
      </c>
      <c r="D5">
        <f t="shared" ref="D5:N5" si="2">C5+D4</f>
        <v>84920.6631251145</v>
      </c>
      <c r="E5">
        <f t="shared" si="2"/>
        <v>116899.8626122</v>
      </c>
      <c r="F5">
        <f t="shared" si="2"/>
        <v>148879.062099285</v>
      </c>
      <c r="G5">
        <f t="shared" si="2"/>
        <v>180858.261586371</v>
      </c>
      <c r="H5">
        <f t="shared" si="2"/>
        <v>212837.461073457</v>
      </c>
      <c r="I5">
        <f t="shared" si="2"/>
        <v>244816.660560542</v>
      </c>
      <c r="J5">
        <f t="shared" si="2"/>
        <v>276795.860047628</v>
      </c>
      <c r="K5">
        <f t="shared" si="2"/>
        <v>308775.059534713</v>
      </c>
      <c r="L5">
        <f t="shared" si="2"/>
        <v>340754.259021799</v>
      </c>
      <c r="M5">
        <f t="shared" si="2"/>
        <v>372733.458508884</v>
      </c>
      <c r="N5">
        <f t="shared" si="2"/>
        <v>404712.65799597</v>
      </c>
    </row>
    <row r="6" hidden="1" spans="1:14">
      <c r="A6" s="6" t="s">
        <v>9</v>
      </c>
      <c r="B6" s="18" t="s">
        <v>4168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4169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4170</v>
      </c>
      <c r="C8">
        <f>'2 过程管理表单'!X508</f>
        <v>31550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4171</v>
      </c>
      <c r="C9">
        <f t="shared" ref="C9:C13" si="4">C8</f>
        <v>31550</v>
      </c>
      <c r="D9">
        <f t="shared" ref="D9:N9" si="5">C9+D8</f>
        <v>31550</v>
      </c>
      <c r="E9">
        <f t="shared" si="5"/>
        <v>31550</v>
      </c>
      <c r="F9">
        <f t="shared" si="5"/>
        <v>31550</v>
      </c>
      <c r="G9">
        <f t="shared" si="5"/>
        <v>31550</v>
      </c>
      <c r="H9">
        <f t="shared" si="5"/>
        <v>31550</v>
      </c>
      <c r="I9">
        <f t="shared" si="5"/>
        <v>31550</v>
      </c>
      <c r="J9">
        <f t="shared" si="5"/>
        <v>31550</v>
      </c>
      <c r="K9">
        <f t="shared" si="5"/>
        <v>31550</v>
      </c>
      <c r="L9">
        <f t="shared" si="5"/>
        <v>31550</v>
      </c>
      <c r="M9">
        <f t="shared" si="5"/>
        <v>31550</v>
      </c>
      <c r="N9">
        <f t="shared" si="5"/>
        <v>31550</v>
      </c>
    </row>
    <row r="10" spans="1:14">
      <c r="A10" s="6" t="s">
        <v>64</v>
      </c>
      <c r="B10" s="17" t="s">
        <v>4172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4174</v>
      </c>
      <c r="C12">
        <f>'2 过程管理表单'!X536</f>
        <v>4500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4175</v>
      </c>
      <c r="C13">
        <f t="shared" si="4"/>
        <v>4500</v>
      </c>
      <c r="D13">
        <f t="shared" ref="D13:N13" si="7">C13+D12</f>
        <v>4500</v>
      </c>
      <c r="E13">
        <f t="shared" si="7"/>
        <v>4500</v>
      </c>
      <c r="F13">
        <f t="shared" si="7"/>
        <v>4500</v>
      </c>
      <c r="G13">
        <f t="shared" si="7"/>
        <v>4500</v>
      </c>
      <c r="H13">
        <f t="shared" si="7"/>
        <v>4500</v>
      </c>
      <c r="I13">
        <f t="shared" si="7"/>
        <v>4500</v>
      </c>
      <c r="J13">
        <f t="shared" si="7"/>
        <v>4500</v>
      </c>
      <c r="K13">
        <f t="shared" si="7"/>
        <v>4500</v>
      </c>
      <c r="L13">
        <f t="shared" si="7"/>
        <v>4500</v>
      </c>
      <c r="M13">
        <f t="shared" si="7"/>
        <v>4500</v>
      </c>
      <c r="N13">
        <f t="shared" si="7"/>
        <v>4500</v>
      </c>
    </row>
    <row r="14" hidden="1" spans="1:14">
      <c r="A14" s="6" t="s">
        <v>215</v>
      </c>
      <c r="B14" s="17" t="s">
        <v>4176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4177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4178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4179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4180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4181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4182</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hidden="1" spans="1:14">
      <c r="A21" s="6" t="s">
        <v>216</v>
      </c>
      <c r="B21" s="17" t="s">
        <v>4183</v>
      </c>
      <c r="C21">
        <f t="shared" ref="C21:C25" si="10">C20</f>
        <v>250</v>
      </c>
      <c r="D21">
        <f>表3_37[[#This Row],[1月]]+D20</f>
        <v>500</v>
      </c>
      <c r="E21">
        <f>表3_37[[#This Row],[2月]]+E20</f>
        <v>750</v>
      </c>
      <c r="F21">
        <f>表3_37[[#This Row],[3月]]+F20</f>
        <v>1000</v>
      </c>
      <c r="G21">
        <f>表3_37[[#This Row],[4月]]+G20</f>
        <v>1250</v>
      </c>
      <c r="H21">
        <f>表3_37[[#This Row],[5月]]+H20</f>
        <v>1500</v>
      </c>
      <c r="I21">
        <f>表3_37[[#This Row],[6月]]+I20</f>
        <v>1750</v>
      </c>
      <c r="J21">
        <f>表3_37[[#This Row],[7月]]+J20</f>
        <v>2000</v>
      </c>
      <c r="K21">
        <f>表3_37[[#This Row],[8月]]+K20</f>
        <v>2250</v>
      </c>
      <c r="L21">
        <f>表3_37[[#This Row],[9月]]+L20</f>
        <v>2500</v>
      </c>
      <c r="M21">
        <f>表3_37[[#This Row],[10月]]+M20</f>
        <v>2750</v>
      </c>
      <c r="N21">
        <f>表3_37[[#This Row],[11月]]+N20</f>
        <v>3000</v>
      </c>
    </row>
    <row r="22" hidden="1" spans="1:14">
      <c r="A22" s="6" t="s">
        <v>217</v>
      </c>
      <c r="B22" s="17" t="s">
        <v>4184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4185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4186</v>
      </c>
      <c r="C24">
        <f>'2 过程管理表单'!X616</f>
        <v>23584.9056603774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4187</v>
      </c>
      <c r="C25">
        <f t="shared" si="10"/>
        <v>23584.9056603774</v>
      </c>
      <c r="D25">
        <f>表3_37[[#This Row],[1月]]+D24</f>
        <v>23584.9056603774</v>
      </c>
      <c r="E25">
        <f>表3_37[[#This Row],[2月]]+E24</f>
        <v>23584.9056603774</v>
      </c>
      <c r="F25">
        <f>表3_37[[#This Row],[3月]]+F24</f>
        <v>23584.9056603774</v>
      </c>
      <c r="G25">
        <f>表3_37[[#This Row],[4月]]+G24</f>
        <v>23584.9056603774</v>
      </c>
      <c r="H25">
        <f>表3_37[[#This Row],[5月]]+H24</f>
        <v>23584.9056603774</v>
      </c>
      <c r="I25">
        <f>表3_37[[#This Row],[6月]]+I24</f>
        <v>23584.9056603774</v>
      </c>
      <c r="J25">
        <f>表3_37[[#This Row],[7月]]+J24</f>
        <v>23584.9056603774</v>
      </c>
      <c r="K25">
        <f>表3_37[[#This Row],[8月]]+K24</f>
        <v>23584.9056603774</v>
      </c>
      <c r="L25">
        <f>表3_37[[#This Row],[9月]]+L24</f>
        <v>23584.9056603774</v>
      </c>
      <c r="M25">
        <f>表3_37[[#This Row],[10月]]+M24</f>
        <v>23584.9056603774</v>
      </c>
      <c r="N25">
        <f>表3_37[[#This Row],[11月]]+N24</f>
        <v>23584.9056603774</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4162</v>
      </c>
      <c r="B1" s="5" t="s">
        <v>765</v>
      </c>
      <c r="C1" s="5" t="s">
        <v>766</v>
      </c>
      <c r="D1" s="5" t="s">
        <v>767</v>
      </c>
      <c r="E1" s="5" t="s">
        <v>768</v>
      </c>
      <c r="F1" s="5" t="s">
        <v>769</v>
      </c>
      <c r="G1" s="5" t="s">
        <v>770</v>
      </c>
      <c r="H1" s="5" t="s">
        <v>771</v>
      </c>
      <c r="I1" s="5" t="s">
        <v>772</v>
      </c>
      <c r="J1" s="5" t="s">
        <v>773</v>
      </c>
      <c r="K1" s="5" t="s">
        <v>774</v>
      </c>
      <c r="L1" s="5" t="s">
        <v>775</v>
      </c>
      <c r="M1" s="5" t="s">
        <v>776</v>
      </c>
    </row>
    <row r="2" spans="1:13">
      <c r="A2" s="6" t="s">
        <v>214</v>
      </c>
      <c r="B2" s="6">
        <f>COUNTIF('2 过程管理表单'!Y6:Y507,"&lt;"&amp;0)</f>
        <v>8</v>
      </c>
      <c r="C2" s="6">
        <f>COUNTIF('2 过程管理表单'!AB6:AB507,"&lt;"&amp;0)</f>
        <v>5</v>
      </c>
      <c r="D2" s="6">
        <f>COUNTIF('2 过程管理表单'!AE6:AE507,"&lt;"&amp;0)</f>
        <v>11</v>
      </c>
      <c r="E2" s="6">
        <f>COUNTIF('2 过程管理表单'!AH6:AH507,"&lt;"&amp;0)</f>
        <v>11</v>
      </c>
      <c r="F2" s="6">
        <f>COUNTIF('2 过程管理表单'!AK6:AK507,"&lt;"&amp;0)</f>
        <v>11</v>
      </c>
      <c r="G2" s="6">
        <f>COUNTIF('2 过程管理表单'!AN6:AN507,"&lt;"&amp;0)</f>
        <v>11</v>
      </c>
      <c r="H2" s="6">
        <f>COUNTIF('2 过程管理表单'!AQ6:AQ507,"&lt;"&amp;0)</f>
        <v>11</v>
      </c>
      <c r="I2" s="6">
        <f>COUNTIF('2 过程管理表单'!AT6:AT507,"&lt;"&amp;0)</f>
        <v>11</v>
      </c>
      <c r="J2" s="6">
        <f>COUNTIF('2 过程管理表单'!AW6:AW507,"&lt;"&amp;0)</f>
        <v>11</v>
      </c>
      <c r="K2" s="6">
        <f>COUNTIF('2 过程管理表单'!AW6:AW507,"&lt;"&amp;0)</f>
        <v>11</v>
      </c>
      <c r="L2" s="6">
        <f>COUNTIF('2 过程管理表单'!BC6:BC507,"&lt;"&amp;0)</f>
        <v>11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4188</v>
      </c>
      <c r="B8" s="6">
        <f>B2+B3+B4+B5+B6+B7</f>
        <v>8</v>
      </c>
      <c r="C8" s="6">
        <f t="shared" ref="C8:M8" si="0">SUM(C2:C7)</f>
        <v>5</v>
      </c>
      <c r="D8" s="6">
        <f t="shared" si="0"/>
        <v>11</v>
      </c>
      <c r="E8" s="6">
        <f t="shared" si="0"/>
        <v>11</v>
      </c>
      <c r="F8" s="6">
        <f t="shared" si="0"/>
        <v>11</v>
      </c>
      <c r="G8" s="6">
        <f t="shared" si="0"/>
        <v>11</v>
      </c>
      <c r="H8" s="6">
        <f t="shared" si="0"/>
        <v>11</v>
      </c>
      <c r="I8" s="6">
        <f t="shared" si="0"/>
        <v>11</v>
      </c>
      <c r="J8" s="6">
        <f t="shared" si="0"/>
        <v>11</v>
      </c>
      <c r="K8" s="6">
        <f t="shared" si="0"/>
        <v>11</v>
      </c>
      <c r="L8" s="6">
        <f t="shared" si="0"/>
        <v>11</v>
      </c>
      <c r="M8" s="6">
        <f t="shared" si="0"/>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4162</v>
      </c>
      <c r="B1" s="17" t="s">
        <v>4163</v>
      </c>
      <c r="C1" s="1" t="s">
        <v>765</v>
      </c>
      <c r="D1" s="1" t="s">
        <v>766</v>
      </c>
      <c r="E1" s="1" t="s">
        <v>767</v>
      </c>
      <c r="F1" s="1" t="s">
        <v>768</v>
      </c>
      <c r="G1" s="1" t="s">
        <v>769</v>
      </c>
      <c r="H1" s="1" t="s">
        <v>770</v>
      </c>
      <c r="I1" s="1" t="s">
        <v>771</v>
      </c>
      <c r="J1" s="1" t="s">
        <v>772</v>
      </c>
      <c r="K1" s="1" t="s">
        <v>773</v>
      </c>
      <c r="L1" s="1" t="s">
        <v>774</v>
      </c>
      <c r="M1" s="1" t="s">
        <v>775</v>
      </c>
      <c r="N1" s="1" t="s">
        <v>776</v>
      </c>
    </row>
    <row r="2" spans="1:14">
      <c r="A2" s="6" t="s">
        <v>214</v>
      </c>
      <c r="B2" s="17" t="s">
        <v>4164</v>
      </c>
      <c r="C2">
        <f>'2 过程管理表单'!Z5</f>
        <v>36465.8337783943</v>
      </c>
      <c r="D2">
        <f>'2 过程管理表单'!AC5</f>
        <v>32936.8821224207</v>
      </c>
      <c r="E2">
        <f>'2 过程管理表单'!AF5</f>
        <v>36465.8337783943</v>
      </c>
      <c r="F2">
        <f>'2 过程管理表单'!AI5</f>
        <v>35289.5165597364</v>
      </c>
      <c r="G2">
        <f>'2 过程管理表单'!AL5</f>
        <v>36465.8337783943</v>
      </c>
      <c r="H2">
        <f>'2 过程管理表单'!AO5</f>
        <v>35289.5165597364</v>
      </c>
      <c r="I2">
        <f>'2 过程管理表单'!AR5</f>
        <v>36465.8337783943</v>
      </c>
      <c r="J2">
        <f>'2 过程管理表单'!AU5</f>
        <v>36465.8337783943</v>
      </c>
      <c r="K2">
        <f>'2 过程管理表单'!AX5</f>
        <v>35289.5165597364</v>
      </c>
      <c r="L2">
        <f>'2 过程管理表单'!BA5</f>
        <v>36465.8337783943</v>
      </c>
      <c r="M2">
        <f>'2 过程管理表单'!BD5</f>
        <v>35289.5165597364</v>
      </c>
      <c r="N2">
        <f>'2 过程管理表单'!BG4</f>
        <v>1019.17808219178</v>
      </c>
    </row>
    <row r="3" spans="1:14">
      <c r="A3" s="6" t="s">
        <v>214</v>
      </c>
      <c r="B3" s="17" t="s">
        <v>4165</v>
      </c>
      <c r="C3">
        <f>C2</f>
        <v>36465.8337783943</v>
      </c>
      <c r="D3">
        <f t="shared" ref="D3:N3" si="0">C3+D2</f>
        <v>69402.715900815</v>
      </c>
      <c r="E3">
        <f t="shared" si="0"/>
        <v>105868.549679209</v>
      </c>
      <c r="F3">
        <f t="shared" si="0"/>
        <v>141158.066238946</v>
      </c>
      <c r="G3">
        <f t="shared" si="0"/>
        <v>177623.90001734</v>
      </c>
      <c r="H3">
        <f t="shared" si="0"/>
        <v>212913.416577076</v>
      </c>
      <c r="I3">
        <f t="shared" si="0"/>
        <v>249379.250355471</v>
      </c>
      <c r="J3">
        <f t="shared" si="0"/>
        <v>285845.084133865</v>
      </c>
      <c r="K3">
        <f t="shared" si="0"/>
        <v>321134.600693602</v>
      </c>
      <c r="L3">
        <f t="shared" si="0"/>
        <v>357600.434471996</v>
      </c>
      <c r="M3">
        <f t="shared" si="0"/>
        <v>392889.951031732</v>
      </c>
      <c r="N3">
        <f t="shared" si="0"/>
        <v>393909.129113924</v>
      </c>
    </row>
    <row r="4" spans="1:14">
      <c r="A4" s="6" t="s">
        <v>214</v>
      </c>
      <c r="B4" s="17" t="s">
        <v>4166</v>
      </c>
      <c r="C4">
        <f>'2 过程管理表单'!X5</f>
        <v>71170.923638029</v>
      </c>
      <c r="D4">
        <f>'2 过程管理表单'!AA5</f>
        <v>49613.6994870855</v>
      </c>
      <c r="E4">
        <f>'2 过程管理表单'!AD5</f>
        <v>49613.6994870855</v>
      </c>
      <c r="F4">
        <f>'2 过程管理表单'!AG5</f>
        <v>49613.6994870855</v>
      </c>
      <c r="G4">
        <f>'2 过程管理表单'!AJ5</f>
        <v>49613.6994870855</v>
      </c>
      <c r="H4">
        <f>'2 过程管理表单'!AM5</f>
        <v>49613.6994870855</v>
      </c>
      <c r="I4">
        <f>'2 过程管理表单'!AP5</f>
        <v>49613.6994870855</v>
      </c>
      <c r="J4">
        <f>'2 过程管理表单'!AS5</f>
        <v>49613.6994870855</v>
      </c>
      <c r="K4">
        <f>'2 过程管理表单'!AV5</f>
        <v>49613.6994870855</v>
      </c>
      <c r="L4">
        <f>'2 过程管理表单'!AY5</f>
        <v>49613.6994870855</v>
      </c>
      <c r="M4">
        <f>'2 过程管理表单'!BB5</f>
        <v>49613.6994870855</v>
      </c>
      <c r="N4">
        <f>'2 过程管理表单'!BE5</f>
        <v>49613.7194870855</v>
      </c>
    </row>
    <row r="5" spans="1:14">
      <c r="A5" s="6" t="s">
        <v>214</v>
      </c>
      <c r="B5" s="17" t="s">
        <v>4167</v>
      </c>
      <c r="C5">
        <f>C4</f>
        <v>71170.923638029</v>
      </c>
      <c r="D5">
        <f t="shared" ref="D5:N5" si="1">C5+D4</f>
        <v>120784.623125114</v>
      </c>
      <c r="E5">
        <f t="shared" si="1"/>
        <v>170398.3226122</v>
      </c>
      <c r="F5">
        <f t="shared" si="1"/>
        <v>220012.022099286</v>
      </c>
      <c r="G5">
        <f t="shared" si="1"/>
        <v>269625.721586371</v>
      </c>
      <c r="H5">
        <f t="shared" si="1"/>
        <v>319239.421073457</v>
      </c>
      <c r="I5">
        <f t="shared" si="1"/>
        <v>368853.120560542</v>
      </c>
      <c r="J5">
        <f t="shared" si="1"/>
        <v>418466.820047628</v>
      </c>
      <c r="K5">
        <f t="shared" si="1"/>
        <v>468080.519534713</v>
      </c>
      <c r="L5">
        <f t="shared" si="1"/>
        <v>517694.219021799</v>
      </c>
      <c r="M5">
        <f t="shared" si="1"/>
        <v>567307.918508884</v>
      </c>
      <c r="N5">
        <f t="shared" si="1"/>
        <v>616921.63799597</v>
      </c>
    </row>
    <row r="6" spans="1:14">
      <c r="A6" s="6" t="s">
        <v>9</v>
      </c>
      <c r="B6" s="18" t="s">
        <v>4168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4169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4170</v>
      </c>
      <c r="C8">
        <f>'2 过程管理表单'!X508</f>
        <v>31550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4171</v>
      </c>
      <c r="C9">
        <f>C8</f>
        <v>31550</v>
      </c>
      <c r="D9">
        <f t="shared" ref="D9:N9" si="3">C9+D8</f>
        <v>31550</v>
      </c>
      <c r="E9">
        <f t="shared" si="3"/>
        <v>31550</v>
      </c>
      <c r="F9">
        <f t="shared" si="3"/>
        <v>31550</v>
      </c>
      <c r="G9">
        <f t="shared" si="3"/>
        <v>31550</v>
      </c>
      <c r="H9">
        <f t="shared" si="3"/>
        <v>31550</v>
      </c>
      <c r="I9">
        <f t="shared" si="3"/>
        <v>31550</v>
      </c>
      <c r="J9">
        <f t="shared" si="3"/>
        <v>31550</v>
      </c>
      <c r="K9">
        <f t="shared" si="3"/>
        <v>31550</v>
      </c>
      <c r="L9">
        <f t="shared" si="3"/>
        <v>31550</v>
      </c>
      <c r="M9">
        <f t="shared" si="3"/>
        <v>31550</v>
      </c>
      <c r="N9">
        <f t="shared" si="3"/>
        <v>31550</v>
      </c>
    </row>
    <row r="10" spans="1:14">
      <c r="A10" s="6" t="s">
        <v>64</v>
      </c>
      <c r="B10" s="17" t="s">
        <v>4172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4173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4174</v>
      </c>
      <c r="C12">
        <f>'2 过程管理表单'!X536</f>
        <v>4500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4175</v>
      </c>
      <c r="C13">
        <f>C12</f>
        <v>4500</v>
      </c>
      <c r="D13">
        <f t="shared" ref="D13:N13" si="5">C13+D12</f>
        <v>4500</v>
      </c>
      <c r="E13">
        <f t="shared" si="5"/>
        <v>4500</v>
      </c>
      <c r="F13">
        <f t="shared" si="5"/>
        <v>4500</v>
      </c>
      <c r="G13">
        <f t="shared" si="5"/>
        <v>4500</v>
      </c>
      <c r="H13">
        <f t="shared" si="5"/>
        <v>4500</v>
      </c>
      <c r="I13">
        <f t="shared" si="5"/>
        <v>4500</v>
      </c>
      <c r="J13">
        <f t="shared" si="5"/>
        <v>4500</v>
      </c>
      <c r="K13">
        <f t="shared" si="5"/>
        <v>4500</v>
      </c>
      <c r="L13">
        <f t="shared" si="5"/>
        <v>4500</v>
      </c>
      <c r="M13">
        <f t="shared" si="5"/>
        <v>4500</v>
      </c>
      <c r="N13">
        <f t="shared" si="5"/>
        <v>4500</v>
      </c>
    </row>
    <row r="14" spans="1:14">
      <c r="A14" s="6" t="s">
        <v>215</v>
      </c>
      <c r="B14" s="17" t="s">
        <v>4176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4177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4178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4179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4180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4181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4182</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4183</v>
      </c>
      <c r="C21">
        <f>C20</f>
        <v>250</v>
      </c>
      <c r="D21">
        <f>表3_3[[#This Row],[1月]]+D20</f>
        <v>500</v>
      </c>
      <c r="E21">
        <f>表3_3[[#This Row],[2月]]+E20</f>
        <v>750</v>
      </c>
      <c r="F21">
        <f>表3_3[[#This Row],[3月]]+F20</f>
        <v>1000</v>
      </c>
      <c r="G21">
        <f>表3_3[[#This Row],[4月]]+G20</f>
        <v>1250</v>
      </c>
      <c r="H21">
        <f>表3_3[[#This Row],[5月]]+H20</f>
        <v>1500</v>
      </c>
      <c r="I21">
        <f>表3_3[[#This Row],[6月]]+I20</f>
        <v>1750</v>
      </c>
      <c r="J21">
        <f>表3_3[[#This Row],[7月]]+J20</f>
        <v>2000</v>
      </c>
      <c r="K21">
        <f>表3_3[[#This Row],[8月]]+K20</f>
        <v>2250</v>
      </c>
      <c r="L21">
        <f>表3_3[[#This Row],[9月]]+L20</f>
        <v>2500</v>
      </c>
      <c r="M21">
        <f>表3_3[[#This Row],[10月]]+M20</f>
        <v>2750</v>
      </c>
      <c r="N21">
        <f>表3_3[[#This Row],[11月]]+N20</f>
        <v>3000</v>
      </c>
    </row>
    <row r="22" spans="1:14">
      <c r="A22" s="6" t="s">
        <v>217</v>
      </c>
      <c r="B22" s="17" t="s">
        <v>4184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4185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4186</v>
      </c>
      <c r="C24">
        <f>'2 过程管理表单'!X616</f>
        <v>23584.9056603774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4187</v>
      </c>
      <c r="C25">
        <f>C24</f>
        <v>23584.9056603774</v>
      </c>
      <c r="D25">
        <f>表3_3[[#This Row],[1月]]+D24</f>
        <v>23584.9056603774</v>
      </c>
      <c r="E25">
        <f>表3_3[[#This Row],[2月]]+E24</f>
        <v>23584.9056603774</v>
      </c>
      <c r="F25">
        <f>表3_3[[#This Row],[3月]]+F24</f>
        <v>23584.9056603774</v>
      </c>
      <c r="G25">
        <f>表3_3[[#This Row],[4月]]+G24</f>
        <v>23584.9056603774</v>
      </c>
      <c r="H25">
        <f>表3_3[[#This Row],[5月]]+H24</f>
        <v>23584.9056603774</v>
      </c>
      <c r="I25">
        <f>表3_3[[#This Row],[6月]]+I24</f>
        <v>23584.9056603774</v>
      </c>
      <c r="J25">
        <f>表3_3[[#This Row],[7月]]+J24</f>
        <v>23584.9056603774</v>
      </c>
      <c r="K25">
        <f>表3_3[[#This Row],[8月]]+K24</f>
        <v>23584.9056603774</v>
      </c>
      <c r="L25">
        <f>表3_3[[#This Row],[9月]]+L24</f>
        <v>23584.9056603774</v>
      </c>
      <c r="M25">
        <f>表3_3[[#This Row],[10月]]+M24</f>
        <v>23584.9056603774</v>
      </c>
      <c r="N25">
        <f>表3_3[[#This Row],[11月]]+N24</f>
        <v>23584.9056603774</v>
      </c>
    </row>
    <row r="26" spans="1:14">
      <c r="A26" s="20" t="s">
        <v>4189</v>
      </c>
      <c r="B26" s="21" t="s">
        <v>4190</v>
      </c>
      <c r="C26">
        <f>'2 过程管理表单'!Z6</f>
        <v>32294.0734177215</v>
      </c>
      <c r="D26">
        <f>'2 过程管理表单'!AC6</f>
        <v>29168.8405063291</v>
      </c>
      <c r="E26">
        <f>'2 过程管理表单'!AF6</f>
        <v>32294.0734177215</v>
      </c>
      <c r="F26">
        <f>'2 过程管理表单'!AI6</f>
        <v>31252.3291139241</v>
      </c>
      <c r="G26">
        <f>'2 过程管理表单'!AL6</f>
        <v>32294.0734177215</v>
      </c>
      <c r="H26">
        <f>'2 过程管理表单'!AO6</f>
        <v>31252.3291139241</v>
      </c>
      <c r="I26">
        <f>'2 过程管理表单'!AR6</f>
        <v>32294.0734177215</v>
      </c>
      <c r="J26">
        <f>'2 过程管理表单'!AU6</f>
        <v>32294.0734177215</v>
      </c>
      <c r="K26">
        <f>'2 过程管理表单'!AX6</f>
        <v>31252.3291139241</v>
      </c>
      <c r="L26">
        <f>'2 过程管理表单'!BA6</f>
        <v>32294.0734177215</v>
      </c>
      <c r="M26">
        <f>'2 过程管理表单'!BD6</f>
        <v>31252.3291139241</v>
      </c>
      <c r="N26">
        <f>'2 过程管理表单'!BG6</f>
        <v>0</v>
      </c>
    </row>
    <row r="27" spans="1:14">
      <c r="A27" s="20" t="s">
        <v>4189</v>
      </c>
      <c r="B27" s="21" t="s">
        <v>4191</v>
      </c>
      <c r="C27">
        <f>C26</f>
        <v>32294.0734177215</v>
      </c>
      <c r="D27">
        <f>表3_3[[#This Row],[1月]]+D26</f>
        <v>61462.9139240506</v>
      </c>
      <c r="E27">
        <f>表3_3[[#This Row],[2月]]+E26</f>
        <v>93756.9873417722</v>
      </c>
      <c r="F27">
        <f>表3_3[[#This Row],[3月]]+F26</f>
        <v>125009.316455696</v>
      </c>
      <c r="G27">
        <f>表3_3[[#This Row],[4月]]+G26</f>
        <v>157303.389873418</v>
      </c>
      <c r="H27">
        <f>表3_3[[#This Row],[5月]]+H26</f>
        <v>188555.718987342</v>
      </c>
      <c r="I27">
        <f>表3_3[[#This Row],[6月]]+I26</f>
        <v>220849.792405063</v>
      </c>
      <c r="J27">
        <f>表3_3[[#This Row],[7月]]+J26</f>
        <v>253143.865822785</v>
      </c>
      <c r="K27">
        <f>表3_3[[#This Row],[8月]]+K26</f>
        <v>284396.194936709</v>
      </c>
      <c r="L27">
        <f>表3_3[[#This Row],[9月]]+L26</f>
        <v>316690.26835443</v>
      </c>
      <c r="M27">
        <f>表3_3[[#This Row],[10月]]+M26</f>
        <v>347942.597468355</v>
      </c>
      <c r="N27">
        <f>表3_3[[#This Row],[11月]]+N26</f>
        <v>347942.597468355</v>
      </c>
    </row>
    <row r="28" spans="1:14">
      <c r="A28" s="20" t="s">
        <v>4189</v>
      </c>
      <c r="B28" s="21" t="s">
        <v>4192</v>
      </c>
      <c r="C28">
        <f>'2 过程管理表单'!X6</f>
        <v>48590.780754717</v>
      </c>
      <c r="D28">
        <f>'2 过程管理表单'!AA6</f>
        <v>47995.820754717</v>
      </c>
      <c r="E28">
        <f>'2 过程管理表单'!AD6</f>
        <v>47995.820754717</v>
      </c>
      <c r="F28">
        <f>'2 过程管理表单'!AG6</f>
        <v>47995.820754717</v>
      </c>
      <c r="G28">
        <f>'2 过程管理表单'!AJ6</f>
        <v>47995.820754717</v>
      </c>
      <c r="H28">
        <f>'2 过程管理表单'!AM6</f>
        <v>47995.820754717</v>
      </c>
      <c r="I28">
        <f>'2 过程管理表单'!AP6</f>
        <v>47995.820754717</v>
      </c>
      <c r="J28">
        <f>'2 过程管理表单'!AS6</f>
        <v>47995.820754717</v>
      </c>
      <c r="K28">
        <f>'2 过程管理表单'!AV6</f>
        <v>47995.820754717</v>
      </c>
      <c r="L28">
        <f>'2 过程管理表单'!AY6</f>
        <v>47995.820754717</v>
      </c>
      <c r="M28">
        <f>'2 过程管理表单'!BB6</f>
        <v>47995.820754717</v>
      </c>
      <c r="N28">
        <f>'2 过程管理表单'!BE6</f>
        <v>47995.840754717</v>
      </c>
    </row>
    <row r="29" spans="1:14">
      <c r="A29" s="20" t="s">
        <v>4189</v>
      </c>
      <c r="B29" s="21" t="s">
        <v>4193</v>
      </c>
      <c r="C29">
        <f>C28</f>
        <v>48590.780754717</v>
      </c>
      <c r="D29">
        <f>表3_3[[#This Row],[1月]]+D28</f>
        <v>96586.601509434</v>
      </c>
      <c r="E29">
        <f>表3_3[[#This Row],[2月]]+E28</f>
        <v>144582.422264151</v>
      </c>
      <c r="F29">
        <f>表3_3[[#This Row],[3月]]+F28</f>
        <v>192578.243018868</v>
      </c>
      <c r="G29">
        <f>表3_3[[#This Row],[4月]]+G28</f>
        <v>240574.063773585</v>
      </c>
      <c r="H29">
        <f>表3_3[[#This Row],[5月]]+H28</f>
        <v>288569.884528302</v>
      </c>
      <c r="I29">
        <f>表3_3[[#This Row],[6月]]+I28</f>
        <v>336565.705283019</v>
      </c>
      <c r="J29">
        <f>表3_3[[#This Row],[7月]]+J28</f>
        <v>384561.526037736</v>
      </c>
      <c r="K29">
        <f>表3_3[[#This Row],[8月]]+K28</f>
        <v>432557.346792453</v>
      </c>
      <c r="L29">
        <f>表3_3[[#This Row],[9月]]+L28</f>
        <v>480553.16754717</v>
      </c>
      <c r="M29">
        <f>表3_3[[#This Row],[10月]]+M28</f>
        <v>528548.988301887</v>
      </c>
      <c r="N29">
        <f>表3_3[[#This Row],[11月]]+N28</f>
        <v>576544.829056604</v>
      </c>
    </row>
    <row r="30" spans="1:14">
      <c r="A30" s="20" t="s">
        <v>4194</v>
      </c>
      <c r="B30" s="21" t="s">
        <v>4190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4194</v>
      </c>
      <c r="B31" s="21" t="s">
        <v>4191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4194</v>
      </c>
      <c r="B32" s="21" t="s">
        <v>4192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4194</v>
      </c>
      <c r="B33" s="21" t="s">
        <v>4193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4195</v>
      </c>
      <c r="B34" s="21" t="s">
        <v>4190</v>
      </c>
      <c r="C34" s="22">
        <f>'2 过程管理表单'!Z177</f>
        <v>4171.76036067279</v>
      </c>
      <c r="D34" s="22">
        <f>'2 过程管理表单'!AC177</f>
        <v>3768.04161609156</v>
      </c>
      <c r="E34" s="22">
        <f>'2 过程管理表单'!AF177</f>
        <v>4171.76036067279</v>
      </c>
      <c r="F34" s="22">
        <f>'2 过程管理表单'!AI177</f>
        <v>4037.18744581238</v>
      </c>
      <c r="G34" s="22">
        <f>'2 过程管理表单'!AL177</f>
        <v>4171.76036067279</v>
      </c>
      <c r="H34" s="22">
        <f>'2 过程管理表单'!AO177</f>
        <v>4037.18744581238</v>
      </c>
      <c r="I34" s="22">
        <f>'2 过程管理表单'!AR177</f>
        <v>4171.76036067279</v>
      </c>
      <c r="J34" s="22">
        <f>'2 过程管理表单'!AU177</f>
        <v>4171.76036067279</v>
      </c>
      <c r="K34" s="22">
        <f>'2 过程管理表单'!AX177</f>
        <v>4037.18744581238</v>
      </c>
      <c r="L34" s="22">
        <f>'2 过程管理表单'!BA177</f>
        <v>4171.76036067279</v>
      </c>
      <c r="M34" s="22">
        <f>'2 过程管理表单'!BD177</f>
        <v>4037.18744581238</v>
      </c>
      <c r="N34" s="22">
        <f>'2 过程管理表单'!BG177</f>
        <v>1019.17808219178</v>
      </c>
    </row>
    <row r="35" spans="1:14">
      <c r="A35" s="20" t="s">
        <v>4195</v>
      </c>
      <c r="B35" s="21" t="s">
        <v>4191</v>
      </c>
      <c r="C35" s="22">
        <f>C34</f>
        <v>4171.76036067279</v>
      </c>
      <c r="D35" s="22">
        <f>C35+C34</f>
        <v>8343.52072134559</v>
      </c>
      <c r="E35" s="22">
        <f>D35+E34</f>
        <v>12515.2810820184</v>
      </c>
      <c r="F35" s="22">
        <f>E35+F34</f>
        <v>16552.4685278308</v>
      </c>
      <c r="G35" s="22">
        <f>F35+G34</f>
        <v>20724.2288885036</v>
      </c>
      <c r="H35" s="22">
        <f t="shared" ref="H35:N35" si="7">H34+G35</f>
        <v>24761.4163343159</v>
      </c>
      <c r="I35" s="22">
        <f t="shared" si="7"/>
        <v>28933.1766949887</v>
      </c>
      <c r="J35" s="22">
        <f t="shared" si="7"/>
        <v>33104.9370556615</v>
      </c>
      <c r="K35" s="22">
        <f t="shared" si="7"/>
        <v>37142.1245014739</v>
      </c>
      <c r="L35" s="22">
        <f t="shared" si="7"/>
        <v>41313.8848621467</v>
      </c>
      <c r="M35" s="22">
        <f t="shared" si="7"/>
        <v>45351.0723079591</v>
      </c>
      <c r="N35" s="22">
        <f t="shared" si="7"/>
        <v>46370.2503901509</v>
      </c>
    </row>
    <row r="36" spans="1:14">
      <c r="A36" s="20" t="s">
        <v>4195</v>
      </c>
      <c r="B36" s="21" t="s">
        <v>4192</v>
      </c>
      <c r="C36" s="22">
        <f>'2 过程管理表单'!X177</f>
        <v>22580.142883312</v>
      </c>
      <c r="D36" s="22">
        <f>'2 过程管理表单'!AA177</f>
        <v>1617.87873236856</v>
      </c>
      <c r="E36" s="22">
        <f>'2 过程管理表单'!AD177</f>
        <v>1617.87873236856</v>
      </c>
      <c r="F36" s="22">
        <f>'2 过程管理表单'!AG177</f>
        <v>1617.87873236856</v>
      </c>
      <c r="G36" s="22">
        <f>'2 过程管理表单'!AJ177</f>
        <v>1617.87873236856</v>
      </c>
      <c r="H36" s="22">
        <f>'2 过程管理表单'!AM177</f>
        <v>1617.87873236856</v>
      </c>
      <c r="I36" s="22">
        <f>'2 过程管理表单'!AP177</f>
        <v>1617.87873236856</v>
      </c>
      <c r="J36" s="22">
        <f>'2 过程管理表单'!AS177</f>
        <v>1617.87873236856</v>
      </c>
      <c r="K36" s="22">
        <f>'2 过程管理表单'!AV177</f>
        <v>1617.87873236856</v>
      </c>
      <c r="L36" s="22">
        <f>'2 过程管理表单'!AY177</f>
        <v>1617.87873236856</v>
      </c>
      <c r="M36" s="22">
        <f>'2 过程管理表单'!BB177</f>
        <v>1617.87873236856</v>
      </c>
      <c r="N36" s="22">
        <f>'2 过程管理表单'!BE177</f>
        <v>1617.87873236856</v>
      </c>
    </row>
    <row r="37" spans="1:14">
      <c r="A37" s="20" t="s">
        <v>4195</v>
      </c>
      <c r="B37" s="21" t="s">
        <v>4193</v>
      </c>
      <c r="C37" s="14">
        <f>C36</f>
        <v>22580.142883312</v>
      </c>
      <c r="D37" s="13">
        <f t="shared" ref="D37:N37" si="8">D36+C37</f>
        <v>24198.0216156806</v>
      </c>
      <c r="E37" s="14">
        <f t="shared" si="8"/>
        <v>25815.9003480491</v>
      </c>
      <c r="F37" s="14">
        <f t="shared" si="8"/>
        <v>27433.7790804177</v>
      </c>
      <c r="G37" s="14">
        <f t="shared" si="8"/>
        <v>29051.6578127862</v>
      </c>
      <c r="H37" s="14">
        <f t="shared" si="8"/>
        <v>30669.5365451548</v>
      </c>
      <c r="I37" s="14">
        <f t="shared" si="8"/>
        <v>32287.4152775234</v>
      </c>
      <c r="J37" s="14">
        <f t="shared" si="8"/>
        <v>33905.2940098919</v>
      </c>
      <c r="K37" s="14">
        <f t="shared" si="8"/>
        <v>35523.1727422605</v>
      </c>
      <c r="L37" s="14">
        <f t="shared" si="8"/>
        <v>37141.0514746291</v>
      </c>
      <c r="M37" s="14">
        <f t="shared" si="8"/>
        <v>38758.9302069976</v>
      </c>
      <c r="N37" s="13">
        <f t="shared" si="8"/>
        <v>40376.8089393662</v>
      </c>
    </row>
    <row r="38" spans="1:14">
      <c r="A38" s="23" t="s">
        <v>4196</v>
      </c>
      <c r="B38" s="17" t="s">
        <v>4197</v>
      </c>
      <c r="C38">
        <f>C5+C9+C13+C17+C21+C25</f>
        <v>131055.829298406</v>
      </c>
      <c r="D38">
        <f t="shared" ref="D38:N38" si="9">D5+D9+D13+D17+D21+D25</f>
        <v>180919.528785492</v>
      </c>
      <c r="E38">
        <f t="shared" si="9"/>
        <v>230783.228272577</v>
      </c>
      <c r="F38">
        <f t="shared" si="9"/>
        <v>280646.927759663</v>
      </c>
      <c r="G38">
        <f t="shared" si="9"/>
        <v>330510.627246748</v>
      </c>
      <c r="H38">
        <f t="shared" si="9"/>
        <v>380374.326733834</v>
      </c>
      <c r="I38">
        <f t="shared" si="9"/>
        <v>430238.026220919</v>
      </c>
      <c r="J38">
        <f t="shared" si="9"/>
        <v>480101.725708005</v>
      </c>
      <c r="K38">
        <f t="shared" si="9"/>
        <v>529965.42519509</v>
      </c>
      <c r="L38">
        <f t="shared" si="9"/>
        <v>579829.124682176</v>
      </c>
      <c r="M38">
        <f t="shared" si="9"/>
        <v>629692.824169261</v>
      </c>
      <c r="N38">
        <f t="shared" si="9"/>
        <v>679556.543656347</v>
      </c>
    </row>
    <row r="39" spans="1:14">
      <c r="A39" s="23" t="s">
        <v>4196</v>
      </c>
      <c r="B39" s="17" t="s">
        <v>4198</v>
      </c>
      <c r="C39">
        <f>C3+C7+C11+C15+C19+C23</f>
        <v>36465.8337783943</v>
      </c>
      <c r="D39">
        <f t="shared" ref="D39:N39" si="10">D3+D7+D11+D15+D19+D23</f>
        <v>69402.715900815</v>
      </c>
      <c r="E39">
        <f t="shared" si="10"/>
        <v>105868.549679209</v>
      </c>
      <c r="F39">
        <f t="shared" si="10"/>
        <v>141158.066238946</v>
      </c>
      <c r="G39">
        <f t="shared" si="10"/>
        <v>177623.90001734</v>
      </c>
      <c r="H39">
        <f t="shared" si="10"/>
        <v>212913.416577076</v>
      </c>
      <c r="I39">
        <f t="shared" si="10"/>
        <v>249379.250355471</v>
      </c>
      <c r="J39">
        <f t="shared" si="10"/>
        <v>285845.084133865</v>
      </c>
      <c r="K39">
        <f t="shared" si="10"/>
        <v>321134.600693602</v>
      </c>
      <c r="L39">
        <f t="shared" si="10"/>
        <v>357600.434471996</v>
      </c>
      <c r="M39">
        <f t="shared" si="10"/>
        <v>392889.951031732</v>
      </c>
      <c r="N39">
        <f t="shared" si="10"/>
        <v>393909.129113924</v>
      </c>
    </row>
    <row r="42" spans="1:14">
      <c r="A42" s="12" t="s">
        <v>214</v>
      </c>
      <c r="B42" t="s">
        <v>4199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4199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4199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4199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4199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4199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744</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H16" sqref="H16"/>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3200</v>
      </c>
      <c r="B1" s="26"/>
      <c r="C1" s="26" t="s">
        <v>3201</v>
      </c>
      <c r="D1" s="27" t="s">
        <v>3164</v>
      </c>
      <c r="E1" s="27" t="s">
        <v>3165</v>
      </c>
      <c r="F1" s="27" t="s">
        <v>3166</v>
      </c>
      <c r="G1" s="27" t="s">
        <v>3167</v>
      </c>
      <c r="H1" s="27" t="s">
        <v>3168</v>
      </c>
      <c r="I1" s="27" t="s">
        <v>3169</v>
      </c>
      <c r="J1" s="27" t="s">
        <v>3170</v>
      </c>
      <c r="K1" s="27" t="s">
        <v>3171</v>
      </c>
      <c r="L1" s="27" t="s">
        <v>3172</v>
      </c>
      <c r="M1" s="27" t="s">
        <v>3173</v>
      </c>
      <c r="N1" s="27" t="s">
        <v>3174</v>
      </c>
      <c r="O1" s="27" t="s">
        <v>3175</v>
      </c>
    </row>
    <row r="2" ht="16.5" spans="1:15">
      <c r="A2" s="17" t="s">
        <v>3202</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3203</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3204</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3205</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3206</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3207</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3208</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3209</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3210</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3211</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3212</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3213</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3214</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3215</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3216</v>
      </c>
      <c r="B16" s="28" t="s">
        <v>2324</v>
      </c>
      <c r="C16" s="29" t="s">
        <v>2325</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3217</v>
      </c>
      <c r="B17" s="28" t="s">
        <v>2324</v>
      </c>
      <c r="C17" s="29" t="s">
        <v>2325</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3218</v>
      </c>
      <c r="B18" s="28" t="s">
        <v>2324</v>
      </c>
      <c r="C18" s="29" t="s">
        <v>2325</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3219</v>
      </c>
      <c r="B19" s="28" t="s">
        <v>2324</v>
      </c>
      <c r="C19" s="29" t="s">
        <v>2325</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3220</v>
      </c>
      <c r="B20" s="28" t="s">
        <v>2324</v>
      </c>
      <c r="C20" s="29" t="s">
        <v>2325</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3221</v>
      </c>
      <c r="B21" s="28" t="s">
        <v>2324</v>
      </c>
      <c r="C21" s="29" t="s">
        <v>2325</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3222</v>
      </c>
      <c r="B22" s="28" t="s">
        <v>2324</v>
      </c>
      <c r="C22" s="29" t="s">
        <v>2325</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3223</v>
      </c>
      <c r="B23" s="28" t="s">
        <v>2324</v>
      </c>
      <c r="C23" s="29" t="s">
        <v>2325</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3224</v>
      </c>
      <c r="B24" s="28" t="s">
        <v>2324</v>
      </c>
      <c r="C24" s="29" t="s">
        <v>2325</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3225</v>
      </c>
      <c r="B25" s="28" t="s">
        <v>2324</v>
      </c>
      <c r="C25" s="29" t="s">
        <v>2325</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3226</v>
      </c>
      <c r="B26" s="28" t="s">
        <v>2324</v>
      </c>
      <c r="C26" s="29" t="s">
        <v>2325</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3227</v>
      </c>
      <c r="B27" s="28" t="s">
        <v>2324</v>
      </c>
      <c r="C27" s="29" t="s">
        <v>2325</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3228</v>
      </c>
      <c r="B28" s="28" t="s">
        <v>2324</v>
      </c>
      <c r="C28" s="29" t="s">
        <v>2325</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3229</v>
      </c>
      <c r="B29" s="31"/>
      <c r="C29" s="31" t="s">
        <v>3230</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3231</v>
      </c>
      <c r="B30" s="31"/>
      <c r="C30" s="31" t="s">
        <v>3230</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3232</v>
      </c>
      <c r="B31" s="31"/>
      <c r="C31" s="31" t="s">
        <v>3230</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3233</v>
      </c>
      <c r="B32" s="31"/>
      <c r="C32" s="31" t="s">
        <v>3230</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3234</v>
      </c>
      <c r="B33" s="31"/>
      <c r="C33" s="31" t="s">
        <v>3230</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3235</v>
      </c>
      <c r="B34" s="31"/>
      <c r="C34" s="31" t="s">
        <v>3230</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3236</v>
      </c>
      <c r="B35" s="31"/>
      <c r="C35" s="31" t="s">
        <v>3230</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3237</v>
      </c>
      <c r="B36" s="31"/>
      <c r="C36" s="31" t="s">
        <v>3230</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3238</v>
      </c>
      <c r="B37" s="31"/>
      <c r="C37" s="31" t="s">
        <v>3230</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3239</v>
      </c>
      <c r="B38" s="31"/>
      <c r="C38" s="31" t="s">
        <v>3230</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3240</v>
      </c>
      <c r="B39" s="31"/>
      <c r="C39" s="31" t="s">
        <v>3230</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3241</v>
      </c>
      <c r="B40" s="31"/>
      <c r="C40" s="31" t="s">
        <v>3230</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3242</v>
      </c>
      <c r="B41" s="31"/>
      <c r="C41" s="31" t="s">
        <v>3230</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3243</v>
      </c>
      <c r="B42" s="31"/>
      <c r="C42" s="31" t="s">
        <v>3230</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3244</v>
      </c>
      <c r="B43" s="31"/>
      <c r="C43" s="31" t="s">
        <v>3230</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3245</v>
      </c>
      <c r="B44" s="31"/>
      <c r="C44" s="31" t="s">
        <v>3230</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3246</v>
      </c>
      <c r="B45" s="31"/>
      <c r="C45" s="31" t="s">
        <v>3230</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3247</v>
      </c>
      <c r="B46" s="31"/>
      <c r="C46" s="31" t="s">
        <v>3230</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2873</v>
      </c>
      <c r="B47" s="31"/>
      <c r="C47" s="31" t="s">
        <v>3230</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2800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3248</v>
      </c>
      <c r="B48" s="31"/>
      <c r="C48" s="31" t="s">
        <v>3230</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3249</v>
      </c>
      <c r="B49" s="31"/>
      <c r="C49" s="31" t="s">
        <v>3230</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3250</v>
      </c>
      <c r="B50" s="31"/>
      <c r="C50" s="31" t="s">
        <v>3230</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3251</v>
      </c>
      <c r="B51" s="31"/>
      <c r="C51" s="31" t="s">
        <v>3230</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3252</v>
      </c>
      <c r="B52" s="31"/>
      <c r="C52" s="31" t="s">
        <v>3230</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3253</v>
      </c>
      <c r="B53" s="31"/>
      <c r="C53" s="31" t="s">
        <v>3230</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3254</v>
      </c>
      <c r="B54" s="31"/>
      <c r="C54" s="31" t="s">
        <v>3230</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3255</v>
      </c>
      <c r="B55" s="31"/>
      <c r="C55" s="31" t="s">
        <v>3230</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3256</v>
      </c>
      <c r="B56" s="31"/>
      <c r="C56" s="31" t="s">
        <v>3230</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3257</v>
      </c>
      <c r="B57" s="31"/>
      <c r="C57" s="31" t="s">
        <v>3230</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3258</v>
      </c>
      <c r="B58" s="31"/>
      <c r="C58" s="31" t="s">
        <v>3230</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3259</v>
      </c>
      <c r="B59" s="31"/>
      <c r="C59" s="31" t="s">
        <v>3230</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3260</v>
      </c>
      <c r="B60" s="31"/>
      <c r="C60" s="31" t="s">
        <v>3230</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3261</v>
      </c>
      <c r="B61" s="31"/>
      <c r="C61" s="31" t="s">
        <v>3230</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3262</v>
      </c>
      <c r="B62" s="31"/>
      <c r="C62" s="31" t="s">
        <v>3230</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3263</v>
      </c>
      <c r="B63" s="31"/>
      <c r="C63" s="31" t="s">
        <v>3230</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3264</v>
      </c>
      <c r="B64" s="31"/>
      <c r="C64" s="31" t="s">
        <v>3230</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3265</v>
      </c>
      <c r="B65" s="31"/>
      <c r="C65" s="31" t="s">
        <v>3230</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3266</v>
      </c>
      <c r="B66" s="31"/>
      <c r="C66" s="31" t="s">
        <v>3230</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3267</v>
      </c>
      <c r="B67" s="31"/>
      <c r="C67" s="31" t="s">
        <v>3230</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3268</v>
      </c>
      <c r="B68" s="31"/>
      <c r="C68" s="31" t="s">
        <v>3230</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3269</v>
      </c>
      <c r="B69" s="31"/>
      <c r="C69" s="31" t="s">
        <v>3230</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3270</v>
      </c>
      <c r="B70" s="31"/>
      <c r="C70" s="31" t="s">
        <v>3230</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3271</v>
      </c>
      <c r="B71" s="31"/>
      <c r="C71" s="31" t="s">
        <v>3230</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3272</v>
      </c>
      <c r="B72" s="31"/>
      <c r="C72" s="31" t="s">
        <v>3230</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3273</v>
      </c>
      <c r="B73" s="31"/>
      <c r="C73" s="31" t="s">
        <v>3230</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3274</v>
      </c>
      <c r="B74" s="31"/>
      <c r="C74" s="31" t="s">
        <v>3230</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3275</v>
      </c>
      <c r="B75" s="31"/>
      <c r="C75" s="31" t="s">
        <v>3230</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3276</v>
      </c>
      <c r="B76" s="31"/>
      <c r="C76" s="31" t="s">
        <v>3230</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3277</v>
      </c>
      <c r="B77" s="31"/>
      <c r="C77" s="31" t="s">
        <v>3230</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3278</v>
      </c>
      <c r="B78" s="31"/>
      <c r="C78" s="31" t="s">
        <v>3230</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3279</v>
      </c>
      <c r="B79" s="31"/>
      <c r="C79" s="31" t="s">
        <v>3230</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3280</v>
      </c>
      <c r="B80" s="31"/>
      <c r="C80" s="31" t="s">
        <v>3230</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3281</v>
      </c>
      <c r="B81" s="31"/>
      <c r="C81" s="31" t="s">
        <v>3230</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3282</v>
      </c>
      <c r="B82" s="31"/>
      <c r="C82" s="31" t="s">
        <v>3230</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3283</v>
      </c>
      <c r="B83" s="31"/>
      <c r="C83" s="31" t="s">
        <v>3230</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3284</v>
      </c>
      <c r="B84" s="31"/>
      <c r="C84" s="31" t="s">
        <v>3230</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3285</v>
      </c>
      <c r="B85" s="31"/>
      <c r="C85" s="31" t="s">
        <v>3230</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3286</v>
      </c>
      <c r="B86" s="31"/>
      <c r="C86" s="31" t="s">
        <v>3230</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3287</v>
      </c>
      <c r="B87" s="31"/>
      <c r="C87" s="31" t="s">
        <v>3230</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3288</v>
      </c>
      <c r="B88" s="31"/>
      <c r="C88" s="31" t="s">
        <v>3230</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3289</v>
      </c>
      <c r="B89" s="31"/>
      <c r="C89" s="31" t="s">
        <v>3230</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3290</v>
      </c>
      <c r="B90" s="31"/>
      <c r="C90" s="31" t="s">
        <v>3230</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3291</v>
      </c>
      <c r="B91" s="33" t="s">
        <v>2134</v>
      </c>
      <c r="C91" s="34" t="s">
        <v>2135</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3292</v>
      </c>
      <c r="B92" s="33" t="s">
        <v>2134</v>
      </c>
      <c r="C92" s="34" t="s">
        <v>2135</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3293</v>
      </c>
      <c r="B93" s="33" t="s">
        <v>2134</v>
      </c>
      <c r="C93" s="34" t="s">
        <v>2135</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3294</v>
      </c>
      <c r="B94" s="33" t="s">
        <v>2134</v>
      </c>
      <c r="C94" s="34" t="s">
        <v>2135</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3295</v>
      </c>
      <c r="B95" s="33" t="s">
        <v>2134</v>
      </c>
      <c r="C95" s="34" t="s">
        <v>2135</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3296</v>
      </c>
      <c r="B96" s="33" t="s">
        <v>2134</v>
      </c>
      <c r="C96" s="34" t="s">
        <v>2135</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3297</v>
      </c>
      <c r="B97" s="33" t="s">
        <v>2134</v>
      </c>
      <c r="C97" s="34" t="s">
        <v>2135</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3298</v>
      </c>
      <c r="B98" s="33" t="s">
        <v>2134</v>
      </c>
      <c r="C98" s="34" t="s">
        <v>2135</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3299</v>
      </c>
      <c r="B99" s="33" t="s">
        <v>2134</v>
      </c>
      <c r="C99" s="34" t="s">
        <v>2135</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3300</v>
      </c>
      <c r="B100" s="33" t="s">
        <v>2134</v>
      </c>
      <c r="C100" s="34" t="s">
        <v>2135</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3301</v>
      </c>
      <c r="B101" s="33" t="s">
        <v>2134</v>
      </c>
      <c r="C101" s="34" t="s">
        <v>2135</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3302</v>
      </c>
      <c r="B102" s="33" t="s">
        <v>2134</v>
      </c>
      <c r="C102" s="34" t="s">
        <v>2135</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3303</v>
      </c>
      <c r="B103" s="33" t="s">
        <v>2134</v>
      </c>
      <c r="C103" s="34" t="s">
        <v>2135</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3304</v>
      </c>
      <c r="B104" s="33" t="s">
        <v>2071</v>
      </c>
      <c r="C104" s="34" t="s">
        <v>2072</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3305</v>
      </c>
      <c r="B105" s="33" t="s">
        <v>2071</v>
      </c>
      <c r="C105" s="34" t="s">
        <v>2072</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3306</v>
      </c>
      <c r="B106" s="33" t="s">
        <v>2071</v>
      </c>
      <c r="C106" s="34" t="s">
        <v>2072</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3307</v>
      </c>
      <c r="B107" s="33" t="s">
        <v>2071</v>
      </c>
      <c r="C107" s="34" t="s">
        <v>2072</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3308</v>
      </c>
      <c r="B108" s="33" t="s">
        <v>2071</v>
      </c>
      <c r="C108" s="34" t="s">
        <v>2072</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3309</v>
      </c>
      <c r="B109" s="33" t="s">
        <v>2071</v>
      </c>
      <c r="C109" s="34" t="s">
        <v>2072</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3310</v>
      </c>
      <c r="B110" s="33" t="s">
        <v>2071</v>
      </c>
      <c r="C110" s="34" t="s">
        <v>2072</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3311</v>
      </c>
      <c r="B111" s="33" t="s">
        <v>2071</v>
      </c>
      <c r="C111" s="34" t="s">
        <v>2072</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3312</v>
      </c>
      <c r="B112" s="33" t="s">
        <v>2094</v>
      </c>
      <c r="C112" s="34" t="s">
        <v>2095</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3313</v>
      </c>
      <c r="B113" s="33" t="s">
        <v>2094</v>
      </c>
      <c r="C113" s="34" t="s">
        <v>2095</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3314</v>
      </c>
      <c r="B114" s="33" t="s">
        <v>2094</v>
      </c>
      <c r="C114" s="34" t="s">
        <v>2095</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3315</v>
      </c>
      <c r="B115" s="33" t="s">
        <v>2094</v>
      </c>
      <c r="C115" s="34" t="s">
        <v>2095</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3316</v>
      </c>
      <c r="B116" s="33" t="s">
        <v>2094</v>
      </c>
      <c r="C116" s="34" t="s">
        <v>2095</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3317</v>
      </c>
      <c r="B117" s="33" t="s">
        <v>2094</v>
      </c>
      <c r="C117" s="34" t="s">
        <v>2095</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3318</v>
      </c>
      <c r="B118" s="33" t="s">
        <v>2094</v>
      </c>
      <c r="C118" s="34" t="s">
        <v>2095</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3319</v>
      </c>
      <c r="B119" s="33" t="s">
        <v>2094</v>
      </c>
      <c r="C119" s="34" t="s">
        <v>2095</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3320</v>
      </c>
      <c r="B120" s="33" t="s">
        <v>2094</v>
      </c>
      <c r="C120" s="34" t="s">
        <v>2095</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3321</v>
      </c>
      <c r="B121" s="33" t="s">
        <v>2094</v>
      </c>
      <c r="C121" s="34" t="s">
        <v>2095</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3322</v>
      </c>
      <c r="B122" s="33" t="s">
        <v>2094</v>
      </c>
      <c r="C122" s="34" t="s">
        <v>2095</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3323</v>
      </c>
      <c r="B123" s="33" t="s">
        <v>2094</v>
      </c>
      <c r="C123" s="34" t="s">
        <v>2095</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3324</v>
      </c>
      <c r="B124" s="33" t="s">
        <v>2094</v>
      </c>
      <c r="C124" s="34" t="s">
        <v>2095</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3325</v>
      </c>
      <c r="B125" s="33" t="s">
        <v>2094</v>
      </c>
      <c r="C125" s="34" t="s">
        <v>2095</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3326</v>
      </c>
      <c r="B126" s="33" t="s">
        <v>2094</v>
      </c>
      <c r="C126" s="34" t="s">
        <v>2095</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3327</v>
      </c>
      <c r="B127" s="33" t="s">
        <v>2094</v>
      </c>
      <c r="C127" s="34" t="s">
        <v>2095</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3328</v>
      </c>
      <c r="B128" s="33" t="s">
        <v>2094</v>
      </c>
      <c r="C128" s="34" t="s">
        <v>2095</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3329</v>
      </c>
      <c r="B129" s="33" t="s">
        <v>2094</v>
      </c>
      <c r="C129" s="34" t="s">
        <v>2095</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3330</v>
      </c>
      <c r="B130" s="33" t="s">
        <v>2094</v>
      </c>
      <c r="C130" s="34" t="s">
        <v>2095</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3331</v>
      </c>
      <c r="B131" s="33" t="s">
        <v>2094</v>
      </c>
      <c r="C131" s="34" t="s">
        <v>2095</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3332</v>
      </c>
      <c r="B132" s="33" t="s">
        <v>2094</v>
      </c>
      <c r="C132" s="34" t="s">
        <v>2095</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3333</v>
      </c>
      <c r="B133" s="33" t="s">
        <v>2094</v>
      </c>
      <c r="C133" s="34" t="s">
        <v>2095</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3334</v>
      </c>
      <c r="B134" s="33" t="s">
        <v>2094</v>
      </c>
      <c r="C134" s="34" t="s">
        <v>2095</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3335</v>
      </c>
      <c r="B135" s="33" t="s">
        <v>2094</v>
      </c>
      <c r="C135" s="34" t="s">
        <v>2095</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3336</v>
      </c>
      <c r="B136" s="33" t="s">
        <v>2094</v>
      </c>
      <c r="C136" s="34" t="s">
        <v>2095</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3337</v>
      </c>
      <c r="B137" s="33" t="s">
        <v>2094</v>
      </c>
      <c r="C137" s="34" t="s">
        <v>2095</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3338</v>
      </c>
      <c r="B138" s="33" t="s">
        <v>2094</v>
      </c>
      <c r="C138" s="34" t="s">
        <v>2095</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3339</v>
      </c>
      <c r="B139" s="33" t="s">
        <v>2094</v>
      </c>
      <c r="C139" s="34" t="s">
        <v>2095</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3340</v>
      </c>
      <c r="B140" s="33" t="s">
        <v>2094</v>
      </c>
      <c r="C140" s="34" t="s">
        <v>2095</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3341</v>
      </c>
      <c r="B141" s="33" t="s">
        <v>2134</v>
      </c>
      <c r="C141" s="34" t="s">
        <v>2135</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3342</v>
      </c>
      <c r="B142" s="33" t="s">
        <v>2134</v>
      </c>
      <c r="C142" s="34" t="s">
        <v>2135</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3343</v>
      </c>
      <c r="B143" s="33" t="s">
        <v>2134</v>
      </c>
      <c r="C143" s="34" t="s">
        <v>2135</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3344</v>
      </c>
      <c r="B144" s="33" t="s">
        <v>2134</v>
      </c>
      <c r="C144" s="34" t="s">
        <v>2135</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3345</v>
      </c>
      <c r="B145" s="33" t="s">
        <v>2134</v>
      </c>
      <c r="C145" s="34" t="s">
        <v>2135</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3346</v>
      </c>
      <c r="B146" s="33" t="s">
        <v>2134</v>
      </c>
      <c r="C146" s="34" t="s">
        <v>2135</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3347</v>
      </c>
      <c r="B147" s="33" t="s">
        <v>2134</v>
      </c>
      <c r="C147" s="34" t="s">
        <v>2135</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3348</v>
      </c>
      <c r="B148" s="33" t="s">
        <v>2134</v>
      </c>
      <c r="C148" s="34" t="s">
        <v>2135</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3349</v>
      </c>
      <c r="B149" s="33" t="s">
        <v>2134</v>
      </c>
      <c r="C149" s="34" t="s">
        <v>2135</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3350</v>
      </c>
      <c r="B150" s="33" t="s">
        <v>2134</v>
      </c>
      <c r="C150" s="34" t="s">
        <v>2135</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3351</v>
      </c>
      <c r="B151" s="33" t="s">
        <v>2134</v>
      </c>
      <c r="C151" s="34" t="s">
        <v>2135</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3352</v>
      </c>
      <c r="B152" s="33" t="s">
        <v>2134</v>
      </c>
      <c r="C152" s="34" t="s">
        <v>2135</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3353</v>
      </c>
      <c r="B153" s="33" t="s">
        <v>2134</v>
      </c>
      <c r="C153" s="34" t="s">
        <v>2135</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3354</v>
      </c>
      <c r="B154" s="33" t="s">
        <v>2134</v>
      </c>
      <c r="C154" s="34" t="s">
        <v>2135</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3355</v>
      </c>
      <c r="B155" s="33" t="s">
        <v>2134</v>
      </c>
      <c r="C155" s="34" t="s">
        <v>2135</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3356</v>
      </c>
      <c r="B156" s="33" t="s">
        <v>2134</v>
      </c>
      <c r="C156" s="34" t="s">
        <v>2135</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3357</v>
      </c>
      <c r="B157" s="33" t="s">
        <v>2134</v>
      </c>
      <c r="C157" s="34" t="s">
        <v>2135</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3358</v>
      </c>
      <c r="B158" s="33" t="s">
        <v>2134</v>
      </c>
      <c r="C158" s="34" t="s">
        <v>2135</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3359</v>
      </c>
      <c r="B159" s="33" t="s">
        <v>2134</v>
      </c>
      <c r="C159" s="34" t="s">
        <v>2135</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3360</v>
      </c>
      <c r="B160" s="33" t="s">
        <v>2134</v>
      </c>
      <c r="C160" s="34" t="s">
        <v>2135</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3361</v>
      </c>
      <c r="B161" s="33" t="s">
        <v>2134</v>
      </c>
      <c r="C161" s="34" t="s">
        <v>2135</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3362</v>
      </c>
      <c r="B162" s="33" t="s">
        <v>2134</v>
      </c>
      <c r="C162" s="34" t="s">
        <v>2135</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3363</v>
      </c>
      <c r="B163" s="33" t="s">
        <v>2134</v>
      </c>
      <c r="C163" s="34" t="s">
        <v>2135</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3364</v>
      </c>
      <c r="B164" s="33" t="s">
        <v>2134</v>
      </c>
      <c r="C164" s="34" t="s">
        <v>2135</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3365</v>
      </c>
      <c r="B165" s="33" t="s">
        <v>2134</v>
      </c>
      <c r="C165" s="34" t="s">
        <v>2135</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3366</v>
      </c>
      <c r="B166" s="33" t="s">
        <v>2134</v>
      </c>
      <c r="C166" s="34" t="s">
        <v>2135</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3367</v>
      </c>
      <c r="B167" s="33" t="s">
        <v>2134</v>
      </c>
      <c r="C167" s="34" t="s">
        <v>2135</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3368</v>
      </c>
      <c r="B168" s="33" t="s">
        <v>2134</v>
      </c>
      <c r="C168" s="34" t="s">
        <v>2135</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3369</v>
      </c>
      <c r="B169" s="33" t="s">
        <v>2134</v>
      </c>
      <c r="C169" s="34" t="s">
        <v>2135</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3370</v>
      </c>
      <c r="B170" s="33" t="s">
        <v>2134</v>
      </c>
      <c r="C170" s="34" t="s">
        <v>2135</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3371</v>
      </c>
      <c r="B171" s="33" t="s">
        <v>2134</v>
      </c>
      <c r="C171" s="34" t="s">
        <v>2135</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3372</v>
      </c>
      <c r="B172" s="33" t="s">
        <v>2134</v>
      </c>
      <c r="C172" s="34" t="s">
        <v>2135</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3373</v>
      </c>
      <c r="B173" s="33" t="s">
        <v>2134</v>
      </c>
      <c r="C173" s="34" t="s">
        <v>2135</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3374</v>
      </c>
      <c r="B174" s="33" t="s">
        <v>2134</v>
      </c>
      <c r="C174" s="34" t="s">
        <v>2135</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3375</v>
      </c>
      <c r="B175" s="33" t="s">
        <v>2134</v>
      </c>
      <c r="C175" s="34" t="s">
        <v>2135</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3376</v>
      </c>
      <c r="B176" s="33" t="s">
        <v>2134</v>
      </c>
      <c r="C176" s="34" t="s">
        <v>2135</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3377</v>
      </c>
      <c r="B177" s="33" t="s">
        <v>2134</v>
      </c>
      <c r="C177" s="34" t="s">
        <v>2135</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3378</v>
      </c>
      <c r="B178" s="33" t="s">
        <v>2134</v>
      </c>
      <c r="C178" s="34" t="s">
        <v>2135</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3379</v>
      </c>
      <c r="B179" s="33" t="s">
        <v>2134</v>
      </c>
      <c r="C179" s="34" t="s">
        <v>2135</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3380</v>
      </c>
      <c r="B180" s="33" t="s">
        <v>2134</v>
      </c>
      <c r="C180" s="34" t="s">
        <v>2135</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3381</v>
      </c>
      <c r="B181" s="33" t="s">
        <v>2134</v>
      </c>
      <c r="C181" s="34" t="s">
        <v>2135</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3382</v>
      </c>
      <c r="B182" s="33" t="s">
        <v>2134</v>
      </c>
      <c r="C182" s="34" t="s">
        <v>2135</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3383</v>
      </c>
      <c r="B183" s="33" t="s">
        <v>2134</v>
      </c>
      <c r="C183" s="34" t="s">
        <v>2135</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3384</v>
      </c>
      <c r="B184" s="33" t="s">
        <v>2134</v>
      </c>
      <c r="C184" s="34" t="s">
        <v>2135</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3385</v>
      </c>
      <c r="B185" s="33" t="s">
        <v>2134</v>
      </c>
      <c r="C185" s="34" t="s">
        <v>2135</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3386</v>
      </c>
      <c r="B186" s="33" t="s">
        <v>2134</v>
      </c>
      <c r="C186" s="34" t="s">
        <v>2135</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3387</v>
      </c>
      <c r="B187" s="33" t="s">
        <v>2134</v>
      </c>
      <c r="C187" s="34" t="s">
        <v>2135</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3388</v>
      </c>
      <c r="B188" s="33" t="s">
        <v>2134</v>
      </c>
      <c r="C188" s="34" t="s">
        <v>2135</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3389</v>
      </c>
      <c r="B189" s="33" t="s">
        <v>2134</v>
      </c>
      <c r="C189" s="34" t="s">
        <v>2135</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3390</v>
      </c>
      <c r="B190" s="33" t="s">
        <v>2134</v>
      </c>
      <c r="C190" s="34" t="s">
        <v>2135</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3391</v>
      </c>
      <c r="B191" s="33" t="s">
        <v>2134</v>
      </c>
      <c r="C191" s="34" t="s">
        <v>2135</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3392</v>
      </c>
      <c r="B192" s="33" t="s">
        <v>2134</v>
      </c>
      <c r="C192" s="34" t="s">
        <v>2135</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3393</v>
      </c>
      <c r="B193" s="33" t="s">
        <v>2134</v>
      </c>
      <c r="C193" s="34" t="s">
        <v>2135</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3394</v>
      </c>
      <c r="B194" s="33" t="s">
        <v>2134</v>
      </c>
      <c r="C194" s="34" t="s">
        <v>2135</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3395</v>
      </c>
      <c r="B195" s="33" t="s">
        <v>2134</v>
      </c>
      <c r="C195" s="34" t="s">
        <v>2135</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3396</v>
      </c>
      <c r="B196" s="33" t="s">
        <v>2134</v>
      </c>
      <c r="C196" s="34" t="s">
        <v>2135</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3397</v>
      </c>
      <c r="B197" s="33" t="s">
        <v>2134</v>
      </c>
      <c r="C197" s="34" t="s">
        <v>2135</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3398</v>
      </c>
      <c r="B198" s="33" t="s">
        <v>2134</v>
      </c>
      <c r="C198" s="34" t="s">
        <v>2135</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3399</v>
      </c>
      <c r="B199" s="33" t="s">
        <v>2134</v>
      </c>
      <c r="C199" s="34" t="s">
        <v>2135</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3400</v>
      </c>
      <c r="B200" s="33" t="s">
        <v>2134</v>
      </c>
      <c r="C200" s="34" t="s">
        <v>2135</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3401</v>
      </c>
      <c r="B201" s="33" t="s">
        <v>2134</v>
      </c>
      <c r="C201" s="34" t="s">
        <v>2135</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3402</v>
      </c>
      <c r="B202" s="33" t="s">
        <v>2134</v>
      </c>
      <c r="C202" s="34" t="s">
        <v>2135</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3403</v>
      </c>
      <c r="B203" s="33" t="s">
        <v>2134</v>
      </c>
      <c r="C203" s="34" t="s">
        <v>2135</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3404</v>
      </c>
      <c r="B204" s="33" t="s">
        <v>2134</v>
      </c>
      <c r="C204" s="34" t="s">
        <v>2135</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3405</v>
      </c>
      <c r="B205" s="33" t="s">
        <v>2134</v>
      </c>
      <c r="C205" s="34" t="s">
        <v>2135</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3406</v>
      </c>
      <c r="B206" s="33" t="s">
        <v>2134</v>
      </c>
      <c r="C206" s="34" t="s">
        <v>2135</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3407</v>
      </c>
      <c r="B207" s="33" t="s">
        <v>2134</v>
      </c>
      <c r="C207" s="34" t="s">
        <v>2135</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3408</v>
      </c>
      <c r="B208" s="33" t="s">
        <v>2134</v>
      </c>
      <c r="C208" s="34" t="s">
        <v>2135</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3409</v>
      </c>
      <c r="B209" s="33" t="s">
        <v>2134</v>
      </c>
      <c r="C209" s="34" t="s">
        <v>2135</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3410</v>
      </c>
      <c r="B210" s="33" t="s">
        <v>2134</v>
      </c>
      <c r="C210" s="34" t="s">
        <v>2135</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3411</v>
      </c>
      <c r="B211" s="33" t="s">
        <v>2134</v>
      </c>
      <c r="C211" s="34" t="s">
        <v>2135</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3412</v>
      </c>
      <c r="B212" s="33" t="s">
        <v>2134</v>
      </c>
      <c r="C212" s="34" t="s">
        <v>2135</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3413</v>
      </c>
      <c r="B213" s="33" t="s">
        <v>2134</v>
      </c>
      <c r="C213" s="34" t="s">
        <v>2135</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3414</v>
      </c>
      <c r="B214" s="33" t="s">
        <v>2134</v>
      </c>
      <c r="C214" s="34" t="s">
        <v>2135</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3415</v>
      </c>
      <c r="B215" s="33" t="s">
        <v>2134</v>
      </c>
      <c r="C215" s="34" t="s">
        <v>2135</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3416</v>
      </c>
      <c r="B216" s="33" t="s">
        <v>2134</v>
      </c>
      <c r="C216" s="34" t="s">
        <v>2135</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3417</v>
      </c>
      <c r="B217" s="33" t="s">
        <v>2134</v>
      </c>
      <c r="C217" s="34" t="s">
        <v>2135</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3418</v>
      </c>
      <c r="B218" s="33" t="s">
        <v>2134</v>
      </c>
      <c r="C218" s="34" t="s">
        <v>2135</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3419</v>
      </c>
      <c r="B219" s="33" t="s">
        <v>2134</v>
      </c>
      <c r="C219" s="34" t="s">
        <v>2135</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3420</v>
      </c>
      <c r="B220" s="33" t="s">
        <v>2134</v>
      </c>
      <c r="C220" s="34" t="s">
        <v>2135</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3421</v>
      </c>
      <c r="B221" s="33" t="s">
        <v>2134</v>
      </c>
      <c r="C221" s="34" t="s">
        <v>2135</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3422</v>
      </c>
      <c r="B222" s="33" t="s">
        <v>2134</v>
      </c>
      <c r="C222" s="34" t="s">
        <v>2135</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3423</v>
      </c>
      <c r="B223" s="33" t="s">
        <v>2134</v>
      </c>
      <c r="C223" s="34" t="s">
        <v>2135</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3424</v>
      </c>
      <c r="B224" s="33" t="s">
        <v>2134</v>
      </c>
      <c r="C224" s="34" t="s">
        <v>2135</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3425</v>
      </c>
      <c r="B225" s="33" t="s">
        <v>2134</v>
      </c>
      <c r="C225" s="34" t="s">
        <v>2135</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3426</v>
      </c>
      <c r="B226" s="33" t="s">
        <v>2134</v>
      </c>
      <c r="C226" s="34" t="s">
        <v>2135</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3427</v>
      </c>
      <c r="B227" s="33" t="s">
        <v>2134</v>
      </c>
      <c r="C227" s="34" t="s">
        <v>2135</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3428</v>
      </c>
      <c r="B228" s="33" t="s">
        <v>2134</v>
      </c>
      <c r="C228" s="34" t="s">
        <v>2135</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3429</v>
      </c>
      <c r="B229" s="33" t="s">
        <v>2134</v>
      </c>
      <c r="C229" s="34" t="s">
        <v>2135</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3430</v>
      </c>
      <c r="B230" s="33" t="s">
        <v>2134</v>
      </c>
      <c r="C230" s="34" t="s">
        <v>2135</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3431</v>
      </c>
      <c r="B231" s="33" t="s">
        <v>2134</v>
      </c>
      <c r="C231" s="34" t="s">
        <v>2135</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3432</v>
      </c>
      <c r="B232" s="33" t="s">
        <v>2134</v>
      </c>
      <c r="C232" s="34" t="s">
        <v>2135</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3433</v>
      </c>
      <c r="B233" s="33" t="s">
        <v>2134</v>
      </c>
      <c r="C233" s="34" t="s">
        <v>2135</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3434</v>
      </c>
      <c r="B234" s="33" t="s">
        <v>2134</v>
      </c>
      <c r="C234" s="34" t="s">
        <v>2135</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3435</v>
      </c>
      <c r="B235" s="33" t="s">
        <v>2134</v>
      </c>
      <c r="C235" s="34" t="s">
        <v>2135</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3436</v>
      </c>
      <c r="B236" s="33" t="s">
        <v>2134</v>
      </c>
      <c r="C236" s="34" t="s">
        <v>2135</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3437</v>
      </c>
      <c r="B237" s="33" t="s">
        <v>2134</v>
      </c>
      <c r="C237" s="34" t="s">
        <v>2135</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3438</v>
      </c>
      <c r="B238" s="33" t="s">
        <v>2134</v>
      </c>
      <c r="C238" s="34" t="s">
        <v>2135</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3439</v>
      </c>
      <c r="B239" s="33" t="s">
        <v>2134</v>
      </c>
      <c r="C239" s="34" t="s">
        <v>2135</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3440</v>
      </c>
      <c r="B240" s="33" t="s">
        <v>2134</v>
      </c>
      <c r="C240" s="34" t="s">
        <v>2135</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3441</v>
      </c>
      <c r="B241" s="33" t="s">
        <v>2134</v>
      </c>
      <c r="C241" s="34" t="s">
        <v>2135</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3442</v>
      </c>
      <c r="B242" s="33" t="s">
        <v>2134</v>
      </c>
      <c r="C242" s="34" t="s">
        <v>2135</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3443</v>
      </c>
      <c r="B243" s="33" t="s">
        <v>2134</v>
      </c>
      <c r="C243" s="34" t="s">
        <v>2135</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3444</v>
      </c>
      <c r="B244" s="33" t="s">
        <v>2134</v>
      </c>
      <c r="C244" s="34" t="s">
        <v>2135</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3445</v>
      </c>
      <c r="B245" s="33" t="s">
        <v>2134</v>
      </c>
      <c r="C245" s="34" t="s">
        <v>2135</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3446</v>
      </c>
      <c r="B246" s="33" t="s">
        <v>2134</v>
      </c>
      <c r="C246" s="34" t="s">
        <v>2135</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3447</v>
      </c>
      <c r="B247" s="33" t="s">
        <v>2134</v>
      </c>
      <c r="C247" s="34" t="s">
        <v>2135</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3448</v>
      </c>
      <c r="B248" s="33" t="s">
        <v>2134</v>
      </c>
      <c r="C248" s="34" t="s">
        <v>2135</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3449</v>
      </c>
      <c r="B249" s="33" t="s">
        <v>2134</v>
      </c>
      <c r="C249" s="34" t="s">
        <v>2135</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3450</v>
      </c>
      <c r="B250" s="33" t="s">
        <v>2134</v>
      </c>
      <c r="C250" s="34" t="s">
        <v>2135</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3451</v>
      </c>
      <c r="B251" s="33" t="s">
        <v>2134</v>
      </c>
      <c r="C251" s="34" t="s">
        <v>2135</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3452</v>
      </c>
      <c r="B252" s="33" t="s">
        <v>2134</v>
      </c>
      <c r="C252" s="34" t="s">
        <v>2135</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3453</v>
      </c>
      <c r="B253" s="33" t="s">
        <v>2134</v>
      </c>
      <c r="C253" s="34" t="s">
        <v>2135</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3454</v>
      </c>
      <c r="B254" s="33" t="s">
        <v>2134</v>
      </c>
      <c r="C254" s="34" t="s">
        <v>2135</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3455</v>
      </c>
      <c r="B255" s="33" t="s">
        <v>2134</v>
      </c>
      <c r="C255" s="34" t="s">
        <v>2135</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3456</v>
      </c>
      <c r="B256" s="33" t="s">
        <v>2134</v>
      </c>
      <c r="C256" s="34" t="s">
        <v>2135</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3457</v>
      </c>
      <c r="B257" s="33" t="s">
        <v>2134</v>
      </c>
      <c r="C257" s="34" t="s">
        <v>2135</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3458</v>
      </c>
      <c r="B258" s="33" t="s">
        <v>2134</v>
      </c>
      <c r="C258" s="34" t="s">
        <v>2135</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3459</v>
      </c>
      <c r="B259" s="33" t="s">
        <v>2134</v>
      </c>
      <c r="C259" s="34" t="s">
        <v>2135</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3460</v>
      </c>
      <c r="B260" s="33" t="s">
        <v>2134</v>
      </c>
      <c r="C260" s="34" t="s">
        <v>2135</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3461</v>
      </c>
      <c r="B261" s="33" t="s">
        <v>2134</v>
      </c>
      <c r="C261" s="34" t="s">
        <v>2135</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3462</v>
      </c>
      <c r="B262" s="33" t="s">
        <v>2134</v>
      </c>
      <c r="C262" s="34" t="s">
        <v>2135</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3463</v>
      </c>
      <c r="B263" s="33" t="s">
        <v>2134</v>
      </c>
      <c r="C263" s="34" t="s">
        <v>2135</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3464</v>
      </c>
      <c r="B264" s="33" t="s">
        <v>2134</v>
      </c>
      <c r="C264" s="34" t="s">
        <v>2135</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3465</v>
      </c>
      <c r="B265" s="33" t="s">
        <v>2134</v>
      </c>
      <c r="C265" s="34" t="s">
        <v>2135</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3466</v>
      </c>
      <c r="B266" s="33" t="s">
        <v>2134</v>
      </c>
      <c r="C266" s="34" t="s">
        <v>2135</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3467</v>
      </c>
      <c r="B267" s="33" t="s">
        <v>2134</v>
      </c>
      <c r="C267" s="34" t="s">
        <v>2135</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3468</v>
      </c>
      <c r="B268" s="33" t="s">
        <v>2134</v>
      </c>
      <c r="C268" s="34" t="s">
        <v>2135</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3469</v>
      </c>
      <c r="B269" s="33" t="s">
        <v>2134</v>
      </c>
      <c r="C269" s="34" t="s">
        <v>2135</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3470</v>
      </c>
      <c r="B270" s="33" t="s">
        <v>2134</v>
      </c>
      <c r="C270" s="34" t="s">
        <v>2135</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3471</v>
      </c>
      <c r="B271" s="33" t="s">
        <v>2134</v>
      </c>
      <c r="C271" s="34" t="s">
        <v>2135</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3472</v>
      </c>
      <c r="B272" s="33" t="s">
        <v>2134</v>
      </c>
      <c r="C272" s="34" t="s">
        <v>2135</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3473</v>
      </c>
      <c r="B273" s="33" t="s">
        <v>2134</v>
      </c>
      <c r="C273" s="34" t="s">
        <v>2135</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3474</v>
      </c>
      <c r="B274" s="33" t="s">
        <v>2134</v>
      </c>
      <c r="C274" s="34" t="s">
        <v>2135</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3475</v>
      </c>
      <c r="B275" s="33" t="s">
        <v>2134</v>
      </c>
      <c r="C275" s="34" t="s">
        <v>2135</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3476</v>
      </c>
      <c r="B276" s="33" t="s">
        <v>2134</v>
      </c>
      <c r="C276" s="34" t="s">
        <v>2135</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3477</v>
      </c>
      <c r="B277" s="33" t="s">
        <v>2134</v>
      </c>
      <c r="C277" s="34" t="s">
        <v>2135</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3478</v>
      </c>
      <c r="B278" s="33" t="s">
        <v>2134</v>
      </c>
      <c r="C278" s="34" t="s">
        <v>2135</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3479</v>
      </c>
      <c r="B279" s="33" t="s">
        <v>2134</v>
      </c>
      <c r="C279" s="34" t="s">
        <v>2135</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3480</v>
      </c>
      <c r="B280" s="33" t="s">
        <v>2134</v>
      </c>
      <c r="C280" s="34" t="s">
        <v>2135</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3481</v>
      </c>
      <c r="B281" s="33" t="s">
        <v>2134</v>
      </c>
      <c r="C281" s="34" t="s">
        <v>2135</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3482</v>
      </c>
      <c r="B282" s="33" t="s">
        <v>2134</v>
      </c>
      <c r="C282" s="34" t="s">
        <v>2135</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3483</v>
      </c>
      <c r="B283" s="33" t="s">
        <v>2134</v>
      </c>
      <c r="C283" s="34" t="s">
        <v>2135</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3484</v>
      </c>
      <c r="B284" s="33" t="s">
        <v>2134</v>
      </c>
      <c r="C284" s="34" t="s">
        <v>2135</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3485</v>
      </c>
      <c r="B285" s="33" t="s">
        <v>2134</v>
      </c>
      <c r="C285" s="34" t="s">
        <v>2135</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3486</v>
      </c>
      <c r="B286" s="33" t="s">
        <v>2134</v>
      </c>
      <c r="C286" s="34" t="s">
        <v>2135</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3487</v>
      </c>
      <c r="B287" s="33" t="s">
        <v>2134</v>
      </c>
      <c r="C287" s="34" t="s">
        <v>2135</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3488</v>
      </c>
      <c r="B288" s="33" t="s">
        <v>2134</v>
      </c>
      <c r="C288" s="34" t="s">
        <v>2135</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3489</v>
      </c>
      <c r="B289" s="33" t="s">
        <v>2134</v>
      </c>
      <c r="C289" s="34" t="s">
        <v>2135</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3490</v>
      </c>
      <c r="B290" s="33" t="s">
        <v>2134</v>
      </c>
      <c r="C290" s="34" t="s">
        <v>2135</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3491</v>
      </c>
      <c r="B291" s="33" t="s">
        <v>2134</v>
      </c>
      <c r="C291" s="34" t="s">
        <v>2135</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3492</v>
      </c>
      <c r="B292" s="33" t="s">
        <v>2134</v>
      </c>
      <c r="C292" s="34" t="s">
        <v>2135</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3493</v>
      </c>
      <c r="B293" s="33" t="s">
        <v>2134</v>
      </c>
      <c r="C293" s="34" t="s">
        <v>2135</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3494</v>
      </c>
      <c r="B294" s="33" t="s">
        <v>2134</v>
      </c>
      <c r="C294" s="34" t="s">
        <v>2135</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3495</v>
      </c>
      <c r="B295" s="33" t="s">
        <v>2134</v>
      </c>
      <c r="C295" s="34" t="s">
        <v>2135</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3496</v>
      </c>
      <c r="B296" s="33" t="s">
        <v>2134</v>
      </c>
      <c r="C296" s="34" t="s">
        <v>2135</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3497</v>
      </c>
      <c r="B297" s="33" t="s">
        <v>2134</v>
      </c>
      <c r="C297" s="34" t="s">
        <v>2135</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3498</v>
      </c>
      <c r="B298" s="33" t="s">
        <v>2134</v>
      </c>
      <c r="C298" s="34" t="s">
        <v>2135</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3499</v>
      </c>
      <c r="B299" s="33" t="s">
        <v>2134</v>
      </c>
      <c r="C299" s="34" t="s">
        <v>2135</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3500</v>
      </c>
      <c r="B300" s="33" t="s">
        <v>2134</v>
      </c>
      <c r="C300" s="34" t="s">
        <v>2135</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3501</v>
      </c>
      <c r="B301" s="33" t="s">
        <v>2134</v>
      </c>
      <c r="C301" s="34" t="s">
        <v>2135</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3502</v>
      </c>
      <c r="B302" s="33" t="s">
        <v>2134</v>
      </c>
      <c r="C302" s="34" t="s">
        <v>2135</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3503</v>
      </c>
      <c r="B303" s="33" t="s">
        <v>2071</v>
      </c>
      <c r="C303" s="34" t="s">
        <v>2072</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3504</v>
      </c>
      <c r="B304" s="33" t="s">
        <v>2071</v>
      </c>
      <c r="C304" s="34" t="s">
        <v>2072</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3505</v>
      </c>
      <c r="B305" s="33" t="s">
        <v>2071</v>
      </c>
      <c r="C305" s="34" t="s">
        <v>2072</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3506</v>
      </c>
      <c r="B306" s="33" t="s">
        <v>2071</v>
      </c>
      <c r="C306" s="34" t="s">
        <v>2072</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3507</v>
      </c>
      <c r="B307" s="33" t="s">
        <v>2071</v>
      </c>
      <c r="C307" s="34" t="s">
        <v>2072</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3508</v>
      </c>
      <c r="B308" s="33" t="s">
        <v>2071</v>
      </c>
      <c r="C308" s="34" t="s">
        <v>2072</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3509</v>
      </c>
      <c r="B309" s="33" t="s">
        <v>2094</v>
      </c>
      <c r="C309" s="34" t="s">
        <v>2095</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3510</v>
      </c>
      <c r="B310" s="33" t="s">
        <v>2094</v>
      </c>
      <c r="C310" s="34" t="s">
        <v>2095</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3511</v>
      </c>
      <c r="B311" s="33" t="s">
        <v>2094</v>
      </c>
      <c r="C311" s="34" t="s">
        <v>2095</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3512</v>
      </c>
      <c r="B312" s="33" t="s">
        <v>2094</v>
      </c>
      <c r="C312" s="34" t="s">
        <v>2095</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3513</v>
      </c>
      <c r="B313" s="33" t="s">
        <v>2094</v>
      </c>
      <c r="C313" s="34" t="s">
        <v>2095</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3514</v>
      </c>
      <c r="B314" s="33" t="s">
        <v>2094</v>
      </c>
      <c r="C314" s="34" t="s">
        <v>2095</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3515</v>
      </c>
      <c r="B315" s="33" t="s">
        <v>2094</v>
      </c>
      <c r="C315" s="34" t="s">
        <v>2095</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3516</v>
      </c>
      <c r="B316" s="33" t="s">
        <v>2094</v>
      </c>
      <c r="C316" s="34" t="s">
        <v>2095</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3517</v>
      </c>
      <c r="B317" s="33" t="s">
        <v>2094</v>
      </c>
      <c r="C317" s="34" t="s">
        <v>2095</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3518</v>
      </c>
      <c r="B318" s="33" t="s">
        <v>2094</v>
      </c>
      <c r="C318" s="34" t="s">
        <v>2095</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3519</v>
      </c>
      <c r="B319" s="33" t="s">
        <v>2094</v>
      </c>
      <c r="C319" s="34" t="s">
        <v>2095</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3520</v>
      </c>
      <c r="B320" s="33" t="s">
        <v>2094</v>
      </c>
      <c r="C320" s="34" t="s">
        <v>2095</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3521</v>
      </c>
      <c r="B321" s="33" t="s">
        <v>2094</v>
      </c>
      <c r="C321" s="34" t="s">
        <v>2095</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3522</v>
      </c>
      <c r="B322" s="33" t="s">
        <v>2094</v>
      </c>
      <c r="C322" s="34" t="s">
        <v>2095</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3523</v>
      </c>
      <c r="B323" s="33" t="s">
        <v>2094</v>
      </c>
      <c r="C323" s="34" t="s">
        <v>2095</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3524</v>
      </c>
      <c r="B324" s="33" t="s">
        <v>2094</v>
      </c>
      <c r="C324" s="34" t="s">
        <v>2095</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3525</v>
      </c>
      <c r="B325" s="33" t="s">
        <v>2094</v>
      </c>
      <c r="C325" s="34" t="s">
        <v>2095</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3526</v>
      </c>
      <c r="B326" s="33" t="s">
        <v>2094</v>
      </c>
      <c r="C326" s="34" t="s">
        <v>2095</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3527</v>
      </c>
      <c r="B327" s="33" t="s">
        <v>2094</v>
      </c>
      <c r="C327" s="34" t="s">
        <v>2095</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3528</v>
      </c>
      <c r="B328" s="33" t="s">
        <v>2094</v>
      </c>
      <c r="C328" s="34" t="s">
        <v>2095</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3529</v>
      </c>
      <c r="B329" s="33" t="s">
        <v>2094</v>
      </c>
      <c r="C329" s="34" t="s">
        <v>2095</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3530</v>
      </c>
      <c r="B330" s="33" t="s">
        <v>2094</v>
      </c>
      <c r="C330" s="34" t="s">
        <v>2095</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3531</v>
      </c>
      <c r="B331" s="33" t="s">
        <v>2094</v>
      </c>
      <c r="C331" s="34" t="s">
        <v>2095</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3532</v>
      </c>
      <c r="B332" s="33" t="s">
        <v>2094</v>
      </c>
      <c r="C332" s="34" t="s">
        <v>2095</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3533</v>
      </c>
      <c r="B333" s="33" t="s">
        <v>2094</v>
      </c>
      <c r="C333" s="34" t="s">
        <v>2095</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3534</v>
      </c>
      <c r="B334" s="33" t="s">
        <v>2094</v>
      </c>
      <c r="C334" s="34" t="s">
        <v>2095</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3535</v>
      </c>
      <c r="B335" s="33" t="s">
        <v>2094</v>
      </c>
      <c r="C335" s="34" t="s">
        <v>2095</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3536</v>
      </c>
      <c r="B336" s="33" t="s">
        <v>2094</v>
      </c>
      <c r="C336" s="34" t="s">
        <v>2095</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3537</v>
      </c>
      <c r="B337" s="33" t="s">
        <v>2094</v>
      </c>
      <c r="C337" s="34" t="s">
        <v>2095</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3538</v>
      </c>
      <c r="B338" s="33" t="s">
        <v>2094</v>
      </c>
      <c r="C338" s="34" t="s">
        <v>2095</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3539</v>
      </c>
      <c r="B339" s="33" t="s">
        <v>2094</v>
      </c>
      <c r="C339" s="34" t="s">
        <v>2095</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3540</v>
      </c>
      <c r="B340" s="33" t="s">
        <v>2094</v>
      </c>
      <c r="C340" s="34" t="s">
        <v>2095</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3541</v>
      </c>
      <c r="B341" s="33" t="s">
        <v>2094</v>
      </c>
      <c r="C341" s="34" t="s">
        <v>2095</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3542</v>
      </c>
      <c r="B342" s="33" t="s">
        <v>2094</v>
      </c>
      <c r="C342" s="34" t="s">
        <v>2095</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3543</v>
      </c>
      <c r="B343" s="33" t="s">
        <v>2094</v>
      </c>
      <c r="C343" s="34" t="s">
        <v>2095</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3544</v>
      </c>
      <c r="B344" s="33" t="s">
        <v>2094</v>
      </c>
      <c r="C344" s="34" t="s">
        <v>2095</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3545</v>
      </c>
      <c r="B345" s="33" t="s">
        <v>2094</v>
      </c>
      <c r="C345" s="34" t="s">
        <v>2095</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3546</v>
      </c>
      <c r="B346" s="33" t="s">
        <v>2094</v>
      </c>
      <c r="C346" s="34" t="s">
        <v>2095</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3547</v>
      </c>
      <c r="B347" s="33" t="s">
        <v>2094</v>
      </c>
      <c r="C347" s="34" t="s">
        <v>2095</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3548</v>
      </c>
      <c r="B348" s="33" t="s">
        <v>2094</v>
      </c>
      <c r="C348" s="34" t="s">
        <v>2095</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3549</v>
      </c>
      <c r="B349" s="33" t="s">
        <v>2094</v>
      </c>
      <c r="C349" s="34" t="s">
        <v>2095</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3550</v>
      </c>
      <c r="B350" s="33" t="s">
        <v>2094</v>
      </c>
      <c r="C350" s="34" t="s">
        <v>2095</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3551</v>
      </c>
      <c r="B351" s="33" t="s">
        <v>2094</v>
      </c>
      <c r="C351" s="34" t="s">
        <v>2095</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3552</v>
      </c>
      <c r="B352" s="33" t="s">
        <v>2094</v>
      </c>
      <c r="C352" s="34" t="s">
        <v>2095</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3553</v>
      </c>
      <c r="B353" s="33" t="s">
        <v>2094</v>
      </c>
      <c r="C353" s="34" t="s">
        <v>2095</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3554</v>
      </c>
      <c r="B354" s="33" t="s">
        <v>2094</v>
      </c>
      <c r="C354" s="34" t="s">
        <v>2095</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3555</v>
      </c>
      <c r="B355" s="33" t="s">
        <v>2094</v>
      </c>
      <c r="C355" s="34" t="s">
        <v>2095</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3556</v>
      </c>
      <c r="B356" s="33" t="s">
        <v>2094</v>
      </c>
      <c r="C356" s="34" t="s">
        <v>2095</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3557</v>
      </c>
      <c r="B357" s="33" t="s">
        <v>2094</v>
      </c>
      <c r="C357" s="34" t="s">
        <v>2095</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3558</v>
      </c>
      <c r="B358" s="33" t="s">
        <v>2094</v>
      </c>
      <c r="C358" s="34" t="s">
        <v>2095</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3559</v>
      </c>
      <c r="B359" s="33" t="s">
        <v>2094</v>
      </c>
      <c r="C359" s="34" t="s">
        <v>2095</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3560</v>
      </c>
      <c r="B360" s="33" t="s">
        <v>2094</v>
      </c>
      <c r="C360" s="34" t="s">
        <v>2095</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3561</v>
      </c>
      <c r="B361" s="33" t="s">
        <v>2094</v>
      </c>
      <c r="C361" s="34" t="s">
        <v>2095</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3562</v>
      </c>
      <c r="B362" s="33" t="s">
        <v>2094</v>
      </c>
      <c r="C362" s="34" t="s">
        <v>2095</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3563</v>
      </c>
      <c r="B363" s="33" t="s">
        <v>2094</v>
      </c>
      <c r="C363" s="34" t="s">
        <v>2095</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3564</v>
      </c>
      <c r="B364" s="33" t="s">
        <v>2094</v>
      </c>
      <c r="C364" s="34" t="s">
        <v>2095</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3565</v>
      </c>
      <c r="B365" s="33" t="s">
        <v>2094</v>
      </c>
      <c r="C365" s="34" t="s">
        <v>2095</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3566</v>
      </c>
      <c r="B366" s="33" t="s">
        <v>2134</v>
      </c>
      <c r="C366" s="34" t="s">
        <v>2135</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3567</v>
      </c>
      <c r="B367" s="33" t="s">
        <v>2134</v>
      </c>
      <c r="C367" s="34" t="s">
        <v>2135</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3568</v>
      </c>
      <c r="B368" s="33" t="s">
        <v>2134</v>
      </c>
      <c r="C368" s="34" t="s">
        <v>2135</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3569</v>
      </c>
      <c r="B369" s="33" t="s">
        <v>2134</v>
      </c>
      <c r="C369" s="34" t="s">
        <v>2135</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3570</v>
      </c>
      <c r="B370" s="33" t="s">
        <v>2134</v>
      </c>
      <c r="C370" s="34" t="s">
        <v>2135</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3571</v>
      </c>
      <c r="B371" s="33" t="s">
        <v>2134</v>
      </c>
      <c r="C371" s="34" t="s">
        <v>2135</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3572</v>
      </c>
      <c r="B372" s="33" t="s">
        <v>2134</v>
      </c>
      <c r="C372" s="34" t="s">
        <v>2135</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3573</v>
      </c>
      <c r="B373" s="33" t="s">
        <v>2134</v>
      </c>
      <c r="C373" s="34" t="s">
        <v>2135</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3574</v>
      </c>
      <c r="B374" s="33" t="s">
        <v>2134</v>
      </c>
      <c r="C374" s="34" t="s">
        <v>2135</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3575</v>
      </c>
      <c r="B375" s="33" t="s">
        <v>2134</v>
      </c>
      <c r="C375" s="34" t="s">
        <v>2135</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3576</v>
      </c>
      <c r="B376" s="33" t="s">
        <v>2134</v>
      </c>
      <c r="C376" s="34" t="s">
        <v>2135</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3577</v>
      </c>
      <c r="B377" s="33" t="s">
        <v>2134</v>
      </c>
      <c r="C377" s="34" t="s">
        <v>2135</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3578</v>
      </c>
      <c r="B378" s="33" t="s">
        <v>2134</v>
      </c>
      <c r="C378" s="34" t="s">
        <v>2135</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3579</v>
      </c>
      <c r="B379" s="33" t="s">
        <v>2134</v>
      </c>
      <c r="C379" s="34" t="s">
        <v>2135</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3580</v>
      </c>
      <c r="B380" s="33" t="s">
        <v>2134</v>
      </c>
      <c r="C380" s="34" t="s">
        <v>2135</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3581</v>
      </c>
      <c r="B381" s="33" t="s">
        <v>2134</v>
      </c>
      <c r="C381" s="34" t="s">
        <v>2135</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3582</v>
      </c>
      <c r="B382" s="33" t="s">
        <v>2134</v>
      </c>
      <c r="C382" s="34" t="s">
        <v>2135</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3583</v>
      </c>
      <c r="B383" s="33" t="s">
        <v>2134</v>
      </c>
      <c r="C383" s="34" t="s">
        <v>2135</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3584</v>
      </c>
      <c r="B384" s="33" t="s">
        <v>2134</v>
      </c>
      <c r="C384" s="34" t="s">
        <v>2135</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3585</v>
      </c>
      <c r="B385" s="33" t="s">
        <v>2134</v>
      </c>
      <c r="C385" s="34" t="s">
        <v>2135</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3586</v>
      </c>
      <c r="B386" s="33" t="s">
        <v>2134</v>
      </c>
      <c r="C386" s="34" t="s">
        <v>2135</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3587</v>
      </c>
      <c r="B387" s="33" t="s">
        <v>2134</v>
      </c>
      <c r="C387" s="34" t="s">
        <v>2135</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3588</v>
      </c>
      <c r="B388" s="33" t="s">
        <v>2134</v>
      </c>
      <c r="C388" s="34" t="s">
        <v>2135</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3589</v>
      </c>
      <c r="B389" s="33" t="s">
        <v>2134</v>
      </c>
      <c r="C389" s="34" t="s">
        <v>2135</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3590</v>
      </c>
      <c r="B390" s="33" t="s">
        <v>2134</v>
      </c>
      <c r="C390" s="34" t="s">
        <v>2135</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3591</v>
      </c>
      <c r="B391" s="33" t="s">
        <v>2134</v>
      </c>
      <c r="C391" s="34" t="s">
        <v>2135</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3592</v>
      </c>
      <c r="B392" s="33" t="s">
        <v>2134</v>
      </c>
      <c r="C392" s="34" t="s">
        <v>2135</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3593</v>
      </c>
      <c r="B393" s="33" t="s">
        <v>2134</v>
      </c>
      <c r="C393" s="34" t="s">
        <v>2135</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3594</v>
      </c>
      <c r="B394" s="33" t="s">
        <v>2134</v>
      </c>
      <c r="C394" s="34" t="s">
        <v>2135</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3595</v>
      </c>
      <c r="B395" s="33" t="s">
        <v>2134</v>
      </c>
      <c r="C395" s="34" t="s">
        <v>2135</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3596</v>
      </c>
      <c r="B396" s="33" t="s">
        <v>2134</v>
      </c>
      <c r="C396" s="34" t="s">
        <v>2135</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3597</v>
      </c>
      <c r="B397" s="33" t="s">
        <v>2134</v>
      </c>
      <c r="C397" s="34" t="s">
        <v>2135</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3598</v>
      </c>
      <c r="B398" s="33" t="s">
        <v>2134</v>
      </c>
      <c r="C398" s="34" t="s">
        <v>2135</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3599</v>
      </c>
      <c r="B399" s="33" t="s">
        <v>2134</v>
      </c>
      <c r="C399" s="34" t="s">
        <v>2135</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3600</v>
      </c>
      <c r="B400" s="33" t="s">
        <v>2134</v>
      </c>
      <c r="C400" s="34" t="s">
        <v>2135</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3601</v>
      </c>
      <c r="B401" s="33" t="s">
        <v>2134</v>
      </c>
      <c r="C401" s="34" t="s">
        <v>2135</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3602</v>
      </c>
      <c r="B402" s="33" t="s">
        <v>2134</v>
      </c>
      <c r="C402" s="34" t="s">
        <v>2135</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3603</v>
      </c>
      <c r="B403" s="33" t="s">
        <v>2134</v>
      </c>
      <c r="C403" s="34" t="s">
        <v>2135</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3604</v>
      </c>
      <c r="B404" s="33" t="s">
        <v>2134</v>
      </c>
      <c r="C404" s="34" t="s">
        <v>2135</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3605</v>
      </c>
      <c r="B405" s="33" t="s">
        <v>2134</v>
      </c>
      <c r="C405" s="34" t="s">
        <v>2135</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3606</v>
      </c>
      <c r="B406" s="33" t="s">
        <v>2134</v>
      </c>
      <c r="C406" s="34" t="s">
        <v>2135</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3607</v>
      </c>
      <c r="B407" s="33" t="s">
        <v>2134</v>
      </c>
      <c r="C407" s="34" t="s">
        <v>2135</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3608</v>
      </c>
      <c r="B408" s="33" t="s">
        <v>2134</v>
      </c>
      <c r="C408" s="34" t="s">
        <v>2135</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3609</v>
      </c>
      <c r="B409" s="33" t="s">
        <v>2134</v>
      </c>
      <c r="C409" s="34" t="s">
        <v>2135</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3610</v>
      </c>
      <c r="B410" s="33" t="s">
        <v>2134</v>
      </c>
      <c r="C410" s="34" t="s">
        <v>2135</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3611</v>
      </c>
      <c r="B411" s="33" t="s">
        <v>2134</v>
      </c>
      <c r="C411" s="34" t="s">
        <v>2135</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3612</v>
      </c>
      <c r="B412" s="33" t="s">
        <v>2134</v>
      </c>
      <c r="C412" s="34" t="s">
        <v>2135</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3613</v>
      </c>
      <c r="B413" s="33" t="s">
        <v>2134</v>
      </c>
      <c r="C413" s="34" t="s">
        <v>2135</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3614</v>
      </c>
      <c r="B414" s="33" t="s">
        <v>2134</v>
      </c>
      <c r="C414" s="34" t="s">
        <v>2135</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3615</v>
      </c>
      <c r="B415" s="33" t="s">
        <v>2134</v>
      </c>
      <c r="C415" s="34" t="s">
        <v>2135</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3616</v>
      </c>
      <c r="B416" s="33" t="s">
        <v>2134</v>
      </c>
      <c r="C416" s="34" t="s">
        <v>2135</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3617</v>
      </c>
      <c r="B417" s="33" t="s">
        <v>2134</v>
      </c>
      <c r="C417" s="34" t="s">
        <v>2135</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3618</v>
      </c>
      <c r="B418" s="33" t="s">
        <v>2134</v>
      </c>
      <c r="C418" s="34" t="s">
        <v>2135</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3619</v>
      </c>
      <c r="B419" s="33" t="s">
        <v>2134</v>
      </c>
      <c r="C419" s="34" t="s">
        <v>2135</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3620</v>
      </c>
      <c r="B420" s="33" t="s">
        <v>2134</v>
      </c>
      <c r="C420" s="34" t="s">
        <v>2135</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3621</v>
      </c>
      <c r="B421" s="33" t="s">
        <v>2134</v>
      </c>
      <c r="C421" s="34" t="s">
        <v>2135</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3622</v>
      </c>
      <c r="B422" s="33" t="s">
        <v>2134</v>
      </c>
      <c r="C422" s="34" t="s">
        <v>2135</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3623</v>
      </c>
      <c r="B423" s="33" t="s">
        <v>2134</v>
      </c>
      <c r="C423" s="34" t="s">
        <v>2135</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3624</v>
      </c>
      <c r="B424" s="33" t="s">
        <v>2134</v>
      </c>
      <c r="C424" s="34" t="s">
        <v>2135</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3625</v>
      </c>
      <c r="B425" s="33" t="s">
        <v>2134</v>
      </c>
      <c r="C425" s="34" t="s">
        <v>2135</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3626</v>
      </c>
      <c r="B426" s="33" t="s">
        <v>2134</v>
      </c>
      <c r="C426" s="34" t="s">
        <v>2135</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3627</v>
      </c>
      <c r="B427" s="33" t="s">
        <v>2134</v>
      </c>
      <c r="C427" s="34" t="s">
        <v>2135</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3628</v>
      </c>
      <c r="B428" s="33" t="s">
        <v>2134</v>
      </c>
      <c r="C428" s="34" t="s">
        <v>2135</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3629</v>
      </c>
      <c r="B429" s="33" t="s">
        <v>2134</v>
      </c>
      <c r="C429" s="34" t="s">
        <v>2135</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3630</v>
      </c>
      <c r="B430" s="33" t="s">
        <v>2134</v>
      </c>
      <c r="C430" s="34" t="s">
        <v>2135</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3631</v>
      </c>
      <c r="B431" s="33" t="s">
        <v>2134</v>
      </c>
      <c r="C431" s="34" t="s">
        <v>2135</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3632</v>
      </c>
      <c r="B432" s="33" t="s">
        <v>2134</v>
      </c>
      <c r="C432" s="34" t="s">
        <v>2135</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3633</v>
      </c>
      <c r="B433" s="33" t="s">
        <v>2134</v>
      </c>
      <c r="C433" s="34" t="s">
        <v>2135</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3634</v>
      </c>
      <c r="B434" s="33" t="s">
        <v>2134</v>
      </c>
      <c r="C434" s="34" t="s">
        <v>2135</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3635</v>
      </c>
      <c r="B435" s="33" t="s">
        <v>2134</v>
      </c>
      <c r="C435" s="34" t="s">
        <v>2135</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3636</v>
      </c>
      <c r="B436" s="33" t="s">
        <v>2134</v>
      </c>
      <c r="C436" s="34" t="s">
        <v>2135</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3637</v>
      </c>
      <c r="B437" s="33" t="s">
        <v>2134</v>
      </c>
      <c r="C437" s="34" t="s">
        <v>2135</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3638</v>
      </c>
      <c r="B438" s="33" t="s">
        <v>2134</v>
      </c>
      <c r="C438" s="34" t="s">
        <v>2135</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3639</v>
      </c>
      <c r="B439" s="33" t="s">
        <v>2134</v>
      </c>
      <c r="C439" s="34" t="s">
        <v>2135</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3640</v>
      </c>
      <c r="B440" s="33" t="s">
        <v>2134</v>
      </c>
      <c r="C440" s="34" t="s">
        <v>2135</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3641</v>
      </c>
      <c r="B441" s="33" t="s">
        <v>2134</v>
      </c>
      <c r="C441" s="34" t="s">
        <v>2135</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3642</v>
      </c>
      <c r="B442" s="33" t="s">
        <v>2134</v>
      </c>
      <c r="C442" s="34" t="s">
        <v>2135</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3643</v>
      </c>
      <c r="B443" s="33" t="s">
        <v>2134</v>
      </c>
      <c r="C443" s="34" t="s">
        <v>2135</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3644</v>
      </c>
      <c r="B444" s="33" t="s">
        <v>2134</v>
      </c>
      <c r="C444" s="34" t="s">
        <v>2135</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3645</v>
      </c>
      <c r="B445" s="33" t="s">
        <v>2134</v>
      </c>
      <c r="C445" s="34" t="s">
        <v>2135</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3646</v>
      </c>
      <c r="B446" s="33" t="s">
        <v>2134</v>
      </c>
      <c r="C446" s="34" t="s">
        <v>2135</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3647</v>
      </c>
      <c r="B447" s="33" t="s">
        <v>2134</v>
      </c>
      <c r="C447" s="34" t="s">
        <v>2135</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3648</v>
      </c>
      <c r="B448" s="33" t="s">
        <v>2134</v>
      </c>
      <c r="C448" s="34" t="s">
        <v>2135</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3649</v>
      </c>
      <c r="B449" s="33" t="s">
        <v>2134</v>
      </c>
      <c r="C449" s="34" t="s">
        <v>2135</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3650</v>
      </c>
      <c r="B450" s="33" t="s">
        <v>2134</v>
      </c>
      <c r="C450" s="34" t="s">
        <v>2135</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3651</v>
      </c>
      <c r="B451" s="33" t="s">
        <v>2134</v>
      </c>
      <c r="C451" s="34" t="s">
        <v>2135</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3652</v>
      </c>
      <c r="B452" s="33" t="s">
        <v>2134</v>
      </c>
      <c r="C452" s="34" t="s">
        <v>2135</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3653</v>
      </c>
      <c r="B453" s="33" t="s">
        <v>2134</v>
      </c>
      <c r="C453" s="34" t="s">
        <v>2135</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3654</v>
      </c>
      <c r="B454" s="33" t="s">
        <v>2134</v>
      </c>
      <c r="C454" s="34" t="s">
        <v>2135</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3655</v>
      </c>
      <c r="B455" s="33" t="s">
        <v>2134</v>
      </c>
      <c r="C455" s="34" t="s">
        <v>2135</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3656</v>
      </c>
      <c r="B456" s="33" t="s">
        <v>2134</v>
      </c>
      <c r="C456" s="34" t="s">
        <v>2135</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3657</v>
      </c>
      <c r="B457" s="33" t="s">
        <v>2134</v>
      </c>
      <c r="C457" s="34" t="s">
        <v>2135</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3658</v>
      </c>
      <c r="B458" s="33" t="s">
        <v>2134</v>
      </c>
      <c r="C458" s="34" t="s">
        <v>2135</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3659</v>
      </c>
      <c r="B459" s="33" t="s">
        <v>2134</v>
      </c>
      <c r="C459" s="34" t="s">
        <v>2135</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3660</v>
      </c>
      <c r="B460" s="33" t="s">
        <v>2134</v>
      </c>
      <c r="C460" s="34" t="s">
        <v>2135</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3661</v>
      </c>
      <c r="B461" s="33" t="s">
        <v>2134</v>
      </c>
      <c r="C461" s="34" t="s">
        <v>2135</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3662</v>
      </c>
      <c r="B462" s="33" t="s">
        <v>2134</v>
      </c>
      <c r="C462" s="34" t="s">
        <v>2135</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3663</v>
      </c>
      <c r="B463" s="33" t="s">
        <v>2134</v>
      </c>
      <c r="C463" s="34" t="s">
        <v>2135</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3664</v>
      </c>
      <c r="B464" s="33" t="s">
        <v>2134</v>
      </c>
      <c r="C464" s="34" t="s">
        <v>2135</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3665</v>
      </c>
      <c r="B465" s="33" t="s">
        <v>2134</v>
      </c>
      <c r="C465" s="34" t="s">
        <v>2135</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3666</v>
      </c>
      <c r="B466" s="33" t="s">
        <v>2134</v>
      </c>
      <c r="C466" s="34" t="s">
        <v>2135</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3667</v>
      </c>
      <c r="B467" s="33" t="s">
        <v>2134</v>
      </c>
      <c r="C467" s="34" t="s">
        <v>2135</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3668</v>
      </c>
      <c r="B468" s="33" t="s">
        <v>2134</v>
      </c>
      <c r="C468" s="34" t="s">
        <v>2135</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3669</v>
      </c>
      <c r="B469" s="33" t="s">
        <v>2134</v>
      </c>
      <c r="C469" s="34" t="s">
        <v>2135</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3670</v>
      </c>
      <c r="B470" s="33" t="s">
        <v>2134</v>
      </c>
      <c r="C470" s="34" t="s">
        <v>2135</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3671</v>
      </c>
      <c r="B471" s="33" t="s">
        <v>2134</v>
      </c>
      <c r="C471" s="34" t="s">
        <v>2135</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3672</v>
      </c>
      <c r="B472" s="33" t="s">
        <v>2134</v>
      </c>
      <c r="C472" s="34" t="s">
        <v>2135</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3673</v>
      </c>
      <c r="B473" s="33" t="s">
        <v>2134</v>
      </c>
      <c r="C473" s="34" t="s">
        <v>2135</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3674</v>
      </c>
      <c r="B474" s="33" t="s">
        <v>2134</v>
      </c>
      <c r="C474" s="34" t="s">
        <v>2135</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3675</v>
      </c>
      <c r="B475" s="33" t="s">
        <v>2134</v>
      </c>
      <c r="C475" s="34" t="s">
        <v>2135</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3676</v>
      </c>
      <c r="B476" s="33" t="s">
        <v>2134</v>
      </c>
      <c r="C476" s="34" t="s">
        <v>2135</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3677</v>
      </c>
      <c r="B477" s="33" t="s">
        <v>2134</v>
      </c>
      <c r="C477" s="34" t="s">
        <v>2135</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3678</v>
      </c>
      <c r="B478" s="33" t="s">
        <v>2134</v>
      </c>
      <c r="C478" s="34" t="s">
        <v>2135</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3679</v>
      </c>
      <c r="B479" s="33" t="s">
        <v>2134</v>
      </c>
      <c r="C479" s="34" t="s">
        <v>2135</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3680</v>
      </c>
      <c r="B480" s="33" t="s">
        <v>2134</v>
      </c>
      <c r="C480" s="34" t="s">
        <v>2135</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3681</v>
      </c>
      <c r="B481" s="33" t="s">
        <v>2094</v>
      </c>
      <c r="C481" s="34" t="s">
        <v>2095</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3682</v>
      </c>
      <c r="B482" s="33" t="s">
        <v>2094</v>
      </c>
      <c r="C482" s="34" t="s">
        <v>2095</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3683</v>
      </c>
      <c r="B483" s="33" t="s">
        <v>2094</v>
      </c>
      <c r="C483" s="34" t="s">
        <v>2095</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3684</v>
      </c>
      <c r="B484" s="33" t="s">
        <v>2094</v>
      </c>
      <c r="C484" s="34" t="s">
        <v>2095</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3685</v>
      </c>
      <c r="B485" s="33" t="s">
        <v>2094</v>
      </c>
      <c r="C485" s="34" t="s">
        <v>2095</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3686</v>
      </c>
      <c r="B486" s="33" t="s">
        <v>2094</v>
      </c>
      <c r="C486" s="34" t="s">
        <v>2095</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3687</v>
      </c>
      <c r="B487" s="33" t="s">
        <v>2094</v>
      </c>
      <c r="C487" s="34" t="s">
        <v>2095</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3688</v>
      </c>
      <c r="B488" s="33" t="s">
        <v>2094</v>
      </c>
      <c r="C488" s="34" t="s">
        <v>2095</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3689</v>
      </c>
      <c r="B489" s="33" t="s">
        <v>2094</v>
      </c>
      <c r="C489" s="34" t="s">
        <v>2095</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3690</v>
      </c>
      <c r="B490" s="33" t="s">
        <v>2094</v>
      </c>
      <c r="C490" s="34" t="s">
        <v>2095</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3691</v>
      </c>
      <c r="B491" s="33" t="s">
        <v>2094</v>
      </c>
      <c r="C491" s="34" t="s">
        <v>2095</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3692</v>
      </c>
      <c r="B492" s="33" t="s">
        <v>2094</v>
      </c>
      <c r="C492" s="34" t="s">
        <v>2095</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3693</v>
      </c>
      <c r="B493" s="33" t="s">
        <v>2094</v>
      </c>
      <c r="C493" s="34" t="s">
        <v>2095</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3694</v>
      </c>
      <c r="B494" s="33" t="s">
        <v>2094</v>
      </c>
      <c r="C494" s="34" t="s">
        <v>2095</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3695</v>
      </c>
      <c r="B495" s="33" t="s">
        <v>2094</v>
      </c>
      <c r="C495" s="34" t="s">
        <v>2095</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3696</v>
      </c>
      <c r="B496" s="33" t="s">
        <v>2094</v>
      </c>
      <c r="C496" s="34" t="s">
        <v>2095</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3697</v>
      </c>
      <c r="B497" s="33" t="s">
        <v>2094</v>
      </c>
      <c r="C497" s="34" t="s">
        <v>2095</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3698</v>
      </c>
      <c r="B498" s="33" t="s">
        <v>2094</v>
      </c>
      <c r="C498" s="34" t="s">
        <v>2095</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3699</v>
      </c>
      <c r="B499" s="33" t="s">
        <v>2134</v>
      </c>
      <c r="C499" s="34" t="s">
        <v>2135</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3700</v>
      </c>
      <c r="B500" s="33" t="s">
        <v>2134</v>
      </c>
      <c r="C500" s="34" t="s">
        <v>2135</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3701</v>
      </c>
      <c r="B501" s="33" t="s">
        <v>2134</v>
      </c>
      <c r="C501" s="34" t="s">
        <v>2135</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3702</v>
      </c>
      <c r="B502" s="33" t="s">
        <v>2134</v>
      </c>
      <c r="C502" s="34" t="s">
        <v>2135</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3703</v>
      </c>
      <c r="B503" s="33" t="s">
        <v>2134</v>
      </c>
      <c r="C503" s="34" t="s">
        <v>2135</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3704</v>
      </c>
      <c r="B504" s="33" t="s">
        <v>2134</v>
      </c>
      <c r="C504" s="34" t="s">
        <v>2135</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3705</v>
      </c>
      <c r="B505" s="33" t="s">
        <v>2134</v>
      </c>
      <c r="C505" s="34" t="s">
        <v>2135</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3706</v>
      </c>
      <c r="B506" s="33" t="s">
        <v>2134</v>
      </c>
      <c r="C506" s="34" t="s">
        <v>2135</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3707</v>
      </c>
      <c r="B507" s="33" t="s">
        <v>2134</v>
      </c>
      <c r="C507" s="34" t="s">
        <v>2135</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3708</v>
      </c>
      <c r="B508" s="33" t="s">
        <v>2134</v>
      </c>
      <c r="C508" s="34" t="s">
        <v>2135</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3709</v>
      </c>
      <c r="B509" s="33" t="s">
        <v>2134</v>
      </c>
      <c r="C509" s="34" t="s">
        <v>2135</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3710</v>
      </c>
      <c r="B510" s="33" t="s">
        <v>2134</v>
      </c>
      <c r="C510" s="34" t="s">
        <v>2135</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3711</v>
      </c>
      <c r="B511" s="33" t="s">
        <v>2134</v>
      </c>
      <c r="C511" s="34" t="s">
        <v>2135</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3712</v>
      </c>
      <c r="B512" s="33" t="s">
        <v>2134</v>
      </c>
      <c r="C512" s="34" t="s">
        <v>2135</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3713</v>
      </c>
      <c r="B513" s="33" t="s">
        <v>2134</v>
      </c>
      <c r="C513" s="34" t="s">
        <v>2135</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3714</v>
      </c>
      <c r="B514" s="33" t="s">
        <v>2134</v>
      </c>
      <c r="C514" s="34" t="s">
        <v>2135</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3715</v>
      </c>
      <c r="B515" s="33" t="s">
        <v>2134</v>
      </c>
      <c r="C515" s="34" t="s">
        <v>2135</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3716</v>
      </c>
      <c r="B516" s="33" t="s">
        <v>2134</v>
      </c>
      <c r="C516" s="34" t="s">
        <v>2135</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3717</v>
      </c>
      <c r="B517" s="33" t="s">
        <v>2134</v>
      </c>
      <c r="C517" s="34" t="s">
        <v>2135</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3718</v>
      </c>
      <c r="B518" s="33" t="s">
        <v>2134</v>
      </c>
      <c r="C518" s="34" t="s">
        <v>2135</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3719</v>
      </c>
      <c r="B519" s="33" t="s">
        <v>2134</v>
      </c>
      <c r="C519" s="34" t="s">
        <v>2135</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3720</v>
      </c>
      <c r="B520" s="33" t="s">
        <v>2134</v>
      </c>
      <c r="C520" s="34" t="s">
        <v>2135</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3721</v>
      </c>
      <c r="B521" s="28" t="s">
        <v>2324</v>
      </c>
      <c r="C521" s="29" t="s">
        <v>2325</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3722</v>
      </c>
      <c r="B522" s="28" t="s">
        <v>2324</v>
      </c>
      <c r="C522" s="29" t="s">
        <v>2325</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3723</v>
      </c>
      <c r="B523" s="28" t="s">
        <v>2324</v>
      </c>
      <c r="C523" s="29" t="s">
        <v>2325</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3724</v>
      </c>
      <c r="B524" s="28" t="s">
        <v>2324</v>
      </c>
      <c r="C524" s="29" t="s">
        <v>2325</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3725</v>
      </c>
      <c r="B525" s="28" t="s">
        <v>2324</v>
      </c>
      <c r="C525" s="29" t="s">
        <v>2325</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3726</v>
      </c>
      <c r="B526" s="28" t="s">
        <v>2324</v>
      </c>
      <c r="C526" s="29" t="s">
        <v>2325</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3727</v>
      </c>
      <c r="B527" s="28" t="s">
        <v>2324</v>
      </c>
      <c r="C527" s="29" t="s">
        <v>2325</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3728</v>
      </c>
      <c r="B528" s="28" t="s">
        <v>2324</v>
      </c>
      <c r="C528" s="29" t="s">
        <v>2325</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3729</v>
      </c>
      <c r="B529" s="28" t="s">
        <v>2324</v>
      </c>
      <c r="C529" s="29" t="s">
        <v>2325</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3730</v>
      </c>
      <c r="B530" s="28" t="s">
        <v>2324</v>
      </c>
      <c r="C530" s="29" t="s">
        <v>2325</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3731</v>
      </c>
      <c r="B531" s="28" t="s">
        <v>2324</v>
      </c>
      <c r="C531" s="29" t="s">
        <v>2325</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3732</v>
      </c>
      <c r="B532" s="33" t="s">
        <v>1725</v>
      </c>
      <c r="C532" s="34" t="s">
        <v>3733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3734</v>
      </c>
      <c r="B533" s="33" t="s">
        <v>1725</v>
      </c>
      <c r="C533" s="34" t="s">
        <v>3733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3735</v>
      </c>
      <c r="B534" s="33" t="s">
        <v>1725</v>
      </c>
      <c r="C534" s="34" t="s">
        <v>3733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3736</v>
      </c>
      <c r="B535" s="33" t="s">
        <v>1725</v>
      </c>
      <c r="C535" s="34" t="s">
        <v>3733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3737</v>
      </c>
      <c r="B536" s="33" t="s">
        <v>1725</v>
      </c>
      <c r="C536" s="34" t="s">
        <v>3733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3738</v>
      </c>
      <c r="B537" s="33" t="s">
        <v>1725</v>
      </c>
      <c r="C537" s="34" t="s">
        <v>3733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3739</v>
      </c>
      <c r="B538" s="33" t="s">
        <v>1725</v>
      </c>
      <c r="C538" s="34" t="s">
        <v>3733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3740</v>
      </c>
      <c r="B539" s="33" t="s">
        <v>1725</v>
      </c>
      <c r="C539" s="34" t="s">
        <v>3733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3741</v>
      </c>
      <c r="B540" s="33" t="s">
        <v>1725</v>
      </c>
      <c r="C540" s="34" t="s">
        <v>3733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3742</v>
      </c>
      <c r="B541" s="33" t="s">
        <v>1725</v>
      </c>
      <c r="C541" s="34" t="s">
        <v>3733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3743</v>
      </c>
      <c r="B542" s="33" t="s">
        <v>1725</v>
      </c>
      <c r="C542" s="34" t="s">
        <v>3733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3744</v>
      </c>
      <c r="B543" s="33" t="s">
        <v>1725</v>
      </c>
      <c r="C543" s="34" t="s">
        <v>3733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3745</v>
      </c>
      <c r="B544" s="33" t="s">
        <v>1725</v>
      </c>
      <c r="C544" s="34" t="s">
        <v>3733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3746</v>
      </c>
      <c r="B545" s="33" t="s">
        <v>1725</v>
      </c>
      <c r="C545" s="34" t="s">
        <v>3733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3747</v>
      </c>
      <c r="B546" s="33" t="s">
        <v>1725</v>
      </c>
      <c r="C546" s="34" t="s">
        <v>3733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3748</v>
      </c>
      <c r="B547" s="33" t="s">
        <v>1865</v>
      </c>
      <c r="C547" s="34" t="s">
        <v>1866</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3749</v>
      </c>
      <c r="B548" s="33" t="s">
        <v>1865</v>
      </c>
      <c r="C548" s="34" t="s">
        <v>1866</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3750</v>
      </c>
      <c r="B549" s="33" t="s">
        <v>1865</v>
      </c>
      <c r="C549" s="34" t="s">
        <v>1866</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3751</v>
      </c>
      <c r="B550" s="33" t="s">
        <v>1865</v>
      </c>
      <c r="C550" s="34" t="s">
        <v>1866</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3752</v>
      </c>
      <c r="B551" s="33" t="s">
        <v>1865</v>
      </c>
      <c r="C551" s="34" t="s">
        <v>1866</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3753</v>
      </c>
      <c r="B552" s="33" t="s">
        <v>1865</v>
      </c>
      <c r="C552" s="34" t="s">
        <v>1866</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3754</v>
      </c>
      <c r="B553" s="33" t="s">
        <v>1865</v>
      </c>
      <c r="C553" s="34" t="s">
        <v>1866</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3755</v>
      </c>
      <c r="B554" s="33" t="s">
        <v>1853</v>
      </c>
      <c r="C554" s="34" t="s">
        <v>1854</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3756</v>
      </c>
      <c r="B555" s="33" t="s">
        <v>1853</v>
      </c>
      <c r="C555" s="34" t="s">
        <v>1854</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3757</v>
      </c>
      <c r="B556" s="33" t="s">
        <v>1853</v>
      </c>
      <c r="C556" s="34" t="s">
        <v>1854</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3758</v>
      </c>
      <c r="B557" s="33" t="s">
        <v>1853</v>
      </c>
      <c r="C557" s="34" t="s">
        <v>1854</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3759</v>
      </c>
      <c r="B558" s="33" t="s">
        <v>1853</v>
      </c>
      <c r="C558" s="34" t="s">
        <v>1854</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3760</v>
      </c>
      <c r="B559" s="33" t="s">
        <v>1853</v>
      </c>
      <c r="C559" s="34" t="s">
        <v>1854</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3761</v>
      </c>
      <c r="B560" s="33" t="s">
        <v>1853</v>
      </c>
      <c r="C560" s="34" t="s">
        <v>1854</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3762</v>
      </c>
      <c r="B561" s="33" t="s">
        <v>1853</v>
      </c>
      <c r="C561" s="34" t="s">
        <v>1854</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3763</v>
      </c>
      <c r="B562" s="33" t="s">
        <v>1853</v>
      </c>
      <c r="C562" s="34" t="s">
        <v>1854</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3764</v>
      </c>
      <c r="B563" s="33" t="s">
        <v>1853</v>
      </c>
      <c r="C563" s="34" t="s">
        <v>1854</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3765</v>
      </c>
      <c r="B564" s="33" t="s">
        <v>1853</v>
      </c>
      <c r="C564" s="34" t="s">
        <v>1854</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3766</v>
      </c>
      <c r="B565" s="33" t="s">
        <v>1853</v>
      </c>
      <c r="C565" s="34" t="s">
        <v>1854</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3767</v>
      </c>
      <c r="B566" s="33" t="s">
        <v>1853</v>
      </c>
      <c r="C566" s="34" t="s">
        <v>1854</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3768</v>
      </c>
      <c r="B567" s="33" t="s">
        <v>1853</v>
      </c>
      <c r="C567" s="34" t="s">
        <v>1854</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3769</v>
      </c>
      <c r="B568" s="33" t="s">
        <v>1853</v>
      </c>
      <c r="C568" s="34" t="s">
        <v>1854</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3770</v>
      </c>
      <c r="B569" s="33" t="s">
        <v>1853</v>
      </c>
      <c r="C569" s="34" t="s">
        <v>1854</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3771</v>
      </c>
      <c r="B570" s="33" t="s">
        <v>1853</v>
      </c>
      <c r="C570" s="34" t="s">
        <v>1854</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3772</v>
      </c>
      <c r="B571" s="33" t="s">
        <v>1853</v>
      </c>
      <c r="C571" s="34" t="s">
        <v>1854</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3773</v>
      </c>
      <c r="B572" s="33" t="s">
        <v>1853</v>
      </c>
      <c r="C572" s="34" t="s">
        <v>1854</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3774</v>
      </c>
      <c r="B573" s="33" t="s">
        <v>1853</v>
      </c>
      <c r="C573" s="34" t="s">
        <v>1854</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3775</v>
      </c>
      <c r="B574" s="33" t="s">
        <v>1853</v>
      </c>
      <c r="C574" s="34" t="s">
        <v>1854</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3776</v>
      </c>
      <c r="B575" s="33" t="s">
        <v>1853</v>
      </c>
      <c r="C575" s="34" t="s">
        <v>1854</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3777</v>
      </c>
      <c r="B576" s="33" t="s">
        <v>1853</v>
      </c>
      <c r="C576" s="34" t="s">
        <v>1854</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3778</v>
      </c>
      <c r="B577" s="33" t="s">
        <v>1853</v>
      </c>
      <c r="C577" s="34" t="s">
        <v>1854</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3779</v>
      </c>
      <c r="B578" s="33" t="s">
        <v>1853</v>
      </c>
      <c r="C578" s="34" t="s">
        <v>1854</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3780</v>
      </c>
      <c r="B579" s="33" t="s">
        <v>1853</v>
      </c>
      <c r="C579" s="34" t="s">
        <v>1854</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3781</v>
      </c>
      <c r="B580" s="33" t="s">
        <v>1853</v>
      </c>
      <c r="C580" s="34" t="s">
        <v>1854</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3782</v>
      </c>
      <c r="B581" s="33" t="s">
        <v>1853</v>
      </c>
      <c r="C581" s="34" t="s">
        <v>1854</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3783</v>
      </c>
      <c r="B582" s="33" t="s">
        <v>1853</v>
      </c>
      <c r="C582" s="34" t="s">
        <v>1854</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3784</v>
      </c>
      <c r="B583" s="33" t="s">
        <v>1853</v>
      </c>
      <c r="C583" s="34" t="s">
        <v>1854</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3785</v>
      </c>
      <c r="B584" s="33" t="s">
        <v>1853</v>
      </c>
      <c r="C584" s="34" t="s">
        <v>1854</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3786</v>
      </c>
      <c r="B585" s="33" t="s">
        <v>1853</v>
      </c>
      <c r="C585" s="34" t="s">
        <v>1854</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3787</v>
      </c>
      <c r="B586" s="33" t="s">
        <v>1853</v>
      </c>
      <c r="C586" s="34" t="s">
        <v>1854</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3788</v>
      </c>
      <c r="B587" s="33" t="s">
        <v>1853</v>
      </c>
      <c r="C587" s="34" t="s">
        <v>1854</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3789</v>
      </c>
      <c r="B588" s="33" t="s">
        <v>1865</v>
      </c>
      <c r="C588" s="34" t="s">
        <v>1866</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3790</v>
      </c>
      <c r="B589" s="33" t="s">
        <v>1865</v>
      </c>
      <c r="C589" s="34" t="s">
        <v>1866</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3791</v>
      </c>
      <c r="B590" s="33" t="s">
        <v>1865</v>
      </c>
      <c r="C590" s="34" t="s">
        <v>1866</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3792</v>
      </c>
      <c r="B591" s="33" t="s">
        <v>1892</v>
      </c>
      <c r="C591" s="34" t="s">
        <v>1893</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3793</v>
      </c>
      <c r="B592" s="33" t="s">
        <v>1892</v>
      </c>
      <c r="C592" s="34" t="s">
        <v>1893</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3794</v>
      </c>
      <c r="B593" s="33" t="s">
        <v>1892</v>
      </c>
      <c r="C593" s="34" t="s">
        <v>1893</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3795</v>
      </c>
      <c r="B594" s="33" t="s">
        <v>1892</v>
      </c>
      <c r="C594" s="34" t="s">
        <v>1893</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3796</v>
      </c>
      <c r="B595" s="33" t="s">
        <v>1892</v>
      </c>
      <c r="C595" s="34" t="s">
        <v>1893</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3797</v>
      </c>
      <c r="B596" s="33" t="s">
        <v>1892</v>
      </c>
      <c r="C596" s="34" t="s">
        <v>1893</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3798</v>
      </c>
      <c r="B597" s="33" t="s">
        <v>1892</v>
      </c>
      <c r="C597" s="34" t="s">
        <v>1893</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3799</v>
      </c>
      <c r="B598" s="33" t="s">
        <v>1892</v>
      </c>
      <c r="C598" s="34" t="s">
        <v>1893</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3800</v>
      </c>
      <c r="B599" s="33" t="s">
        <v>1892</v>
      </c>
      <c r="C599" s="34" t="s">
        <v>1893</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3801</v>
      </c>
      <c r="B600" s="33" t="s">
        <v>1892</v>
      </c>
      <c r="C600" s="34" t="s">
        <v>1893</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3802</v>
      </c>
      <c r="B601" s="33" t="s">
        <v>1892</v>
      </c>
      <c r="C601" s="34" t="s">
        <v>1893</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3803</v>
      </c>
      <c r="B602" s="33" t="s">
        <v>1892</v>
      </c>
      <c r="C602" s="34" t="s">
        <v>1893</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3804</v>
      </c>
      <c r="B603" s="33" t="s">
        <v>1892</v>
      </c>
      <c r="C603" s="34" t="s">
        <v>1893</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3805</v>
      </c>
      <c r="B604" s="33" t="s">
        <v>1892</v>
      </c>
      <c r="C604" s="34" t="s">
        <v>1893</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3806</v>
      </c>
      <c r="B605" s="33" t="s">
        <v>1798</v>
      </c>
      <c r="C605" s="34" t="s">
        <v>1799</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3807</v>
      </c>
      <c r="B606" s="33" t="s">
        <v>1798</v>
      </c>
      <c r="C606" s="34" t="s">
        <v>1799</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3808</v>
      </c>
      <c r="B607" s="33" t="s">
        <v>1798</v>
      </c>
      <c r="C607" s="34" t="s">
        <v>1799</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3809</v>
      </c>
      <c r="B608" s="33" t="s">
        <v>1798</v>
      </c>
      <c r="C608" s="34" t="s">
        <v>1799</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3810</v>
      </c>
      <c r="B609" s="33" t="s">
        <v>1798</v>
      </c>
      <c r="C609" s="34" t="s">
        <v>1799</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3811</v>
      </c>
      <c r="B610" s="33" t="s">
        <v>1798</v>
      </c>
      <c r="C610" s="34" t="s">
        <v>1799</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3812</v>
      </c>
      <c r="B611" s="33" t="s">
        <v>1798</v>
      </c>
      <c r="C611" s="34" t="s">
        <v>1799</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3813</v>
      </c>
      <c r="B612" s="33" t="s">
        <v>1798</v>
      </c>
      <c r="C612" s="34" t="s">
        <v>1799</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3814</v>
      </c>
      <c r="B613" s="33" t="s">
        <v>1798</v>
      </c>
      <c r="C613" s="34" t="s">
        <v>1799</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3815</v>
      </c>
      <c r="B614" s="33" t="s">
        <v>1798</v>
      </c>
      <c r="C614" s="34" t="s">
        <v>1799</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3816</v>
      </c>
      <c r="B615" s="33" t="s">
        <v>1785</v>
      </c>
      <c r="C615" s="34" t="s">
        <v>1786</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3817</v>
      </c>
      <c r="B616" s="33" t="s">
        <v>1785</v>
      </c>
      <c r="C616" s="34" t="s">
        <v>1786</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3818</v>
      </c>
      <c r="B617" s="33" t="s">
        <v>1785</v>
      </c>
      <c r="C617" s="34" t="s">
        <v>1786</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3819</v>
      </c>
      <c r="B618" s="33" t="s">
        <v>1785</v>
      </c>
      <c r="C618" s="34" t="s">
        <v>1786</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3820</v>
      </c>
      <c r="B619" s="33" t="s">
        <v>1785</v>
      </c>
      <c r="C619" s="34" t="s">
        <v>1786</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3821</v>
      </c>
      <c r="B620" s="33" t="s">
        <v>1785</v>
      </c>
      <c r="C620" s="34" t="s">
        <v>1786</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3822</v>
      </c>
      <c r="B621" s="33" t="s">
        <v>1785</v>
      </c>
      <c r="C621" s="34" t="s">
        <v>1786</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3823</v>
      </c>
      <c r="B622" s="33" t="s">
        <v>1785</v>
      </c>
      <c r="C622" s="34" t="s">
        <v>1786</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3824</v>
      </c>
      <c r="B623" s="33" t="s">
        <v>1785</v>
      </c>
      <c r="C623" s="34" t="s">
        <v>1786</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3825</v>
      </c>
      <c r="B624" s="33" t="s">
        <v>1785</v>
      </c>
      <c r="C624" s="34" t="s">
        <v>1786</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3826</v>
      </c>
      <c r="B625" s="33" t="s">
        <v>1785</v>
      </c>
      <c r="C625" s="34" t="s">
        <v>1786</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3827</v>
      </c>
      <c r="B626" s="33" t="s">
        <v>1785</v>
      </c>
      <c r="C626" s="34" t="s">
        <v>1786</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3828</v>
      </c>
      <c r="B627" s="33" t="s">
        <v>1785</v>
      </c>
      <c r="C627" s="34" t="s">
        <v>1786</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3829</v>
      </c>
      <c r="B628" s="33" t="s">
        <v>1785</v>
      </c>
      <c r="C628" s="34" t="s">
        <v>1786</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3830</v>
      </c>
      <c r="B629" s="33" t="s">
        <v>1785</v>
      </c>
      <c r="C629" s="34" t="s">
        <v>1786</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3831</v>
      </c>
      <c r="B630" s="33" t="s">
        <v>1785</v>
      </c>
      <c r="C630" s="34" t="s">
        <v>1786</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3832</v>
      </c>
      <c r="B631" s="33" t="s">
        <v>1785</v>
      </c>
      <c r="C631" s="34" t="s">
        <v>1786</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3833</v>
      </c>
      <c r="B632" s="33" t="s">
        <v>1785</v>
      </c>
      <c r="C632" s="34" t="s">
        <v>1786</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3834</v>
      </c>
      <c r="B633" s="33" t="s">
        <v>1785</v>
      </c>
      <c r="C633" s="34" t="s">
        <v>1786</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3835</v>
      </c>
      <c r="B634" s="33" t="s">
        <v>1785</v>
      </c>
      <c r="C634" s="34" t="s">
        <v>1786</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3836</v>
      </c>
      <c r="B635" s="33" t="s">
        <v>1785</v>
      </c>
      <c r="C635" s="34" t="s">
        <v>1786</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3837</v>
      </c>
      <c r="B636" s="33" t="s">
        <v>1785</v>
      </c>
      <c r="C636" s="34" t="s">
        <v>1786</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3838</v>
      </c>
      <c r="B637" s="33" t="s">
        <v>1785</v>
      </c>
      <c r="C637" s="34" t="s">
        <v>1786</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3839</v>
      </c>
      <c r="B638" s="33" t="s">
        <v>1785</v>
      </c>
      <c r="C638" s="34" t="s">
        <v>1786</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3840</v>
      </c>
      <c r="B639" s="33" t="s">
        <v>1785</v>
      </c>
      <c r="C639" s="34" t="s">
        <v>1786</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3841</v>
      </c>
      <c r="B640" s="33" t="s">
        <v>1785</v>
      </c>
      <c r="C640" s="34" t="s">
        <v>1786</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3842</v>
      </c>
      <c r="B641" s="33" t="s">
        <v>1785</v>
      </c>
      <c r="C641" s="34" t="s">
        <v>1786</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3843</v>
      </c>
      <c r="B642" s="33" t="s">
        <v>1785</v>
      </c>
      <c r="C642" s="34" t="s">
        <v>1786</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3844</v>
      </c>
      <c r="B643" s="33" t="s">
        <v>1785</v>
      </c>
      <c r="C643" s="34" t="s">
        <v>1786</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3845</v>
      </c>
      <c r="B644" s="33" t="s">
        <v>1785</v>
      </c>
      <c r="C644" s="34" t="s">
        <v>1786</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3846</v>
      </c>
      <c r="B645" s="33" t="s">
        <v>1785</v>
      </c>
      <c r="C645" s="34" t="s">
        <v>1786</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3847</v>
      </c>
      <c r="B646" s="33" t="s">
        <v>1785</v>
      </c>
      <c r="C646" s="34" t="s">
        <v>1786</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3848</v>
      </c>
      <c r="B647" s="33" t="s">
        <v>1785</v>
      </c>
      <c r="C647" s="34" t="s">
        <v>1786</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3849</v>
      </c>
      <c r="B648" s="33" t="s">
        <v>1785</v>
      </c>
      <c r="C648" s="34" t="s">
        <v>1786</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3850</v>
      </c>
      <c r="B649" s="33" t="s">
        <v>1785</v>
      </c>
      <c r="C649" s="34" t="s">
        <v>1786</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3851</v>
      </c>
      <c r="B650" s="33" t="s">
        <v>1785</v>
      </c>
      <c r="C650" s="34" t="s">
        <v>1786</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3852</v>
      </c>
      <c r="B651" s="33" t="s">
        <v>1798</v>
      </c>
      <c r="C651" s="34" t="s">
        <v>1799</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3853</v>
      </c>
      <c r="B652" s="33" t="s">
        <v>1798</v>
      </c>
      <c r="C652" s="34" t="s">
        <v>1799</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3854</v>
      </c>
      <c r="B653" s="33" t="s">
        <v>1798</v>
      </c>
      <c r="C653" s="34" t="s">
        <v>1799</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3855</v>
      </c>
      <c r="B654" s="33" t="s">
        <v>1798</v>
      </c>
      <c r="C654" s="34" t="s">
        <v>1799</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3856</v>
      </c>
      <c r="B655" s="33" t="s">
        <v>1798</v>
      </c>
      <c r="C655" s="34" t="s">
        <v>1799</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3857</v>
      </c>
      <c r="B656" s="33" t="s">
        <v>1798</v>
      </c>
      <c r="C656" s="34" t="s">
        <v>1799</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3858</v>
      </c>
      <c r="B657" s="33" t="s">
        <v>1798</v>
      </c>
      <c r="C657" s="34" t="s">
        <v>1799</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3859</v>
      </c>
      <c r="B658" s="33" t="s">
        <v>1798</v>
      </c>
      <c r="C658" s="34" t="s">
        <v>1799</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3860</v>
      </c>
      <c r="B659" s="33" t="s">
        <v>1798</v>
      </c>
      <c r="C659" s="34" t="s">
        <v>1799</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3861</v>
      </c>
      <c r="B660" s="33" t="s">
        <v>1798</v>
      </c>
      <c r="C660" s="34" t="s">
        <v>1799</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3862</v>
      </c>
      <c r="B661" s="33" t="s">
        <v>1798</v>
      </c>
      <c r="C661" s="34" t="s">
        <v>1799</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3863</v>
      </c>
      <c r="B662" s="33" t="s">
        <v>1798</v>
      </c>
      <c r="C662" s="34" t="s">
        <v>1799</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3864</v>
      </c>
      <c r="B663" s="33" t="s">
        <v>1798</v>
      </c>
      <c r="C663" s="34" t="s">
        <v>1799</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3865</v>
      </c>
      <c r="B664" s="33" t="s">
        <v>1798</v>
      </c>
      <c r="C664" s="34" t="s">
        <v>1799</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3866</v>
      </c>
      <c r="B665" s="33" t="s">
        <v>1798</v>
      </c>
      <c r="C665" s="34" t="s">
        <v>1799</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3867</v>
      </c>
      <c r="B666" s="33" t="s">
        <v>1798</v>
      </c>
      <c r="C666" s="34" t="s">
        <v>1799</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3868</v>
      </c>
      <c r="B667" s="33" t="s">
        <v>1798</v>
      </c>
      <c r="C667" s="34" t="s">
        <v>1799</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3869</v>
      </c>
      <c r="B668" s="33" t="s">
        <v>1798</v>
      </c>
      <c r="C668" s="34" t="s">
        <v>1799</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3870</v>
      </c>
      <c r="B669" s="33" t="s">
        <v>1798</v>
      </c>
      <c r="C669" s="34" t="s">
        <v>1799</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3871</v>
      </c>
      <c r="B670" s="33" t="s">
        <v>1798</v>
      </c>
      <c r="C670" s="34" t="s">
        <v>1799</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3872</v>
      </c>
      <c r="B671" s="33" t="s">
        <v>1798</v>
      </c>
      <c r="C671" s="34" t="s">
        <v>1799</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3873</v>
      </c>
      <c r="B672" s="33" t="s">
        <v>1798</v>
      </c>
      <c r="C672" s="34" t="s">
        <v>1799</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3874</v>
      </c>
      <c r="B673" s="33" t="s">
        <v>1798</v>
      </c>
      <c r="C673" s="34" t="s">
        <v>1799</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3875</v>
      </c>
      <c r="B674" s="33" t="s">
        <v>1798</v>
      </c>
      <c r="C674" s="34" t="s">
        <v>1799</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3876</v>
      </c>
      <c r="B675" s="33" t="s">
        <v>1798</v>
      </c>
      <c r="C675" s="34" t="s">
        <v>1799</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3877</v>
      </c>
      <c r="B676" s="33" t="s">
        <v>1798</v>
      </c>
      <c r="C676" s="34" t="s">
        <v>1799</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3878</v>
      </c>
      <c r="B677" s="33" t="s">
        <v>1798</v>
      </c>
      <c r="C677" s="34" t="s">
        <v>1799</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3879</v>
      </c>
      <c r="B678" s="33" t="s">
        <v>1798</v>
      </c>
      <c r="C678" s="34" t="s">
        <v>1799</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3880</v>
      </c>
      <c r="B679" s="33" t="s">
        <v>1798</v>
      </c>
      <c r="C679" s="34" t="s">
        <v>1799</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3881</v>
      </c>
      <c r="B680" s="33" t="s">
        <v>1798</v>
      </c>
      <c r="C680" s="34" t="s">
        <v>1799</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3882</v>
      </c>
      <c r="B681" s="33" t="s">
        <v>1798</v>
      </c>
      <c r="C681" s="34" t="s">
        <v>1799</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3883</v>
      </c>
      <c r="B682" s="33" t="s">
        <v>1798</v>
      </c>
      <c r="C682" s="34" t="s">
        <v>1799</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3884</v>
      </c>
      <c r="B683" s="33" t="s">
        <v>1798</v>
      </c>
      <c r="C683" s="34" t="s">
        <v>1799</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3885</v>
      </c>
      <c r="B684" s="33" t="s">
        <v>1798</v>
      </c>
      <c r="C684" s="34" t="s">
        <v>1799</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3886</v>
      </c>
      <c r="B685" s="33" t="s">
        <v>1798</v>
      </c>
      <c r="C685" s="34" t="s">
        <v>1799</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3887</v>
      </c>
      <c r="B686" s="33" t="s">
        <v>1798</v>
      </c>
      <c r="C686" s="34" t="s">
        <v>1799</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3888</v>
      </c>
      <c r="B687" s="33" t="s">
        <v>1798</v>
      </c>
      <c r="C687" s="34" t="s">
        <v>1799</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3889</v>
      </c>
      <c r="B688" s="33" t="s">
        <v>1798</v>
      </c>
      <c r="C688" s="34" t="s">
        <v>1799</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3890</v>
      </c>
      <c r="B689" s="33" t="s">
        <v>1798</v>
      </c>
      <c r="C689" s="34" t="s">
        <v>1799</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3891</v>
      </c>
      <c r="B690" s="33" t="s">
        <v>1798</v>
      </c>
      <c r="C690" s="34" t="s">
        <v>1799</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3892</v>
      </c>
      <c r="B691" s="33" t="s">
        <v>1798</v>
      </c>
      <c r="C691" s="34" t="s">
        <v>1799</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3893</v>
      </c>
      <c r="B692" s="33" t="s">
        <v>1798</v>
      </c>
      <c r="C692" s="34" t="s">
        <v>1799</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3894</v>
      </c>
      <c r="B693" s="33" t="s">
        <v>1798</v>
      </c>
      <c r="C693" s="34" t="s">
        <v>1799</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3895</v>
      </c>
      <c r="B694" s="33" t="s">
        <v>1798</v>
      </c>
      <c r="C694" s="34" t="s">
        <v>1799</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3896</v>
      </c>
      <c r="B695" s="33" t="s">
        <v>1798</v>
      </c>
      <c r="C695" s="34" t="s">
        <v>1799</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3897</v>
      </c>
      <c r="B696" s="33" t="s">
        <v>1798</v>
      </c>
      <c r="C696" s="34" t="s">
        <v>1799</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3898</v>
      </c>
      <c r="B697" s="33" t="s">
        <v>1798</v>
      </c>
      <c r="C697" s="34" t="s">
        <v>1799</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3899</v>
      </c>
      <c r="B698" s="33" t="s">
        <v>1798</v>
      </c>
      <c r="C698" s="34" t="s">
        <v>1799</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3900</v>
      </c>
      <c r="B699" s="37" t="s">
        <v>1765</v>
      </c>
      <c r="C699" s="38" t="s">
        <v>1766</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3901</v>
      </c>
      <c r="B700" s="37" t="s">
        <v>1765</v>
      </c>
      <c r="C700" s="38" t="s">
        <v>1766</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3902</v>
      </c>
      <c r="B701" s="37" t="s">
        <v>1765</v>
      </c>
      <c r="C701" s="38" t="s">
        <v>1766</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3903</v>
      </c>
      <c r="B702" s="37" t="s">
        <v>1765</v>
      </c>
      <c r="C702" s="38" t="s">
        <v>1766</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3904</v>
      </c>
      <c r="B703" s="37" t="s">
        <v>1765</v>
      </c>
      <c r="C703" s="38" t="s">
        <v>1766</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3905</v>
      </c>
      <c r="B704" s="37" t="s">
        <v>1765</v>
      </c>
      <c r="C704" s="38" t="s">
        <v>1766</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3906</v>
      </c>
      <c r="B705" s="37" t="s">
        <v>1765</v>
      </c>
      <c r="C705" s="38" t="s">
        <v>1766</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3907</v>
      </c>
      <c r="B706" s="37" t="s">
        <v>1765</v>
      </c>
      <c r="C706" s="38" t="s">
        <v>1766</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3908</v>
      </c>
      <c r="B707" s="37" t="s">
        <v>1765</v>
      </c>
      <c r="C707" s="38" t="s">
        <v>1766</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3909</v>
      </c>
      <c r="B708" s="37" t="s">
        <v>1765</v>
      </c>
      <c r="C708" s="38" t="s">
        <v>1766</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3910</v>
      </c>
      <c r="B709" s="37" t="s">
        <v>1765</v>
      </c>
      <c r="C709" s="38" t="s">
        <v>1766</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3911</v>
      </c>
      <c r="B710" s="37" t="s">
        <v>1765</v>
      </c>
      <c r="C710" s="38" t="s">
        <v>1766</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3912</v>
      </c>
      <c r="B711" s="37" t="s">
        <v>1765</v>
      </c>
      <c r="C711" s="38" t="s">
        <v>1766</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3913</v>
      </c>
      <c r="B712" s="37" t="s">
        <v>1765</v>
      </c>
      <c r="C712" s="38" t="s">
        <v>1766</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3914</v>
      </c>
      <c r="B713" s="37" t="s">
        <v>1765</v>
      </c>
      <c r="C713" s="38" t="s">
        <v>1766</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3915</v>
      </c>
      <c r="B714" s="37" t="s">
        <v>1798</v>
      </c>
      <c r="C714" s="38" t="s">
        <v>1799</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3916</v>
      </c>
      <c r="B715" s="37" t="s">
        <v>1798</v>
      </c>
      <c r="C715" s="38" t="s">
        <v>1799</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3917</v>
      </c>
      <c r="B716" s="37" t="s">
        <v>1798</v>
      </c>
      <c r="C716" s="38" t="s">
        <v>1799</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3918</v>
      </c>
      <c r="B717" s="37" t="s">
        <v>1798</v>
      </c>
      <c r="C717" s="38" t="s">
        <v>1799</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3919</v>
      </c>
      <c r="B718" s="37" t="s">
        <v>1798</v>
      </c>
      <c r="C718" s="38" t="s">
        <v>1799</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3920</v>
      </c>
      <c r="B719" s="37" t="s">
        <v>1798</v>
      </c>
      <c r="C719" s="38" t="s">
        <v>1799</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3921</v>
      </c>
      <c r="B720" s="37" t="s">
        <v>1798</v>
      </c>
      <c r="C720" s="38" t="s">
        <v>1799</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3922</v>
      </c>
      <c r="B721" s="37" t="s">
        <v>1798</v>
      </c>
      <c r="C721" s="38" t="s">
        <v>1799</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3923</v>
      </c>
      <c r="B722" s="37" t="s">
        <v>1798</v>
      </c>
      <c r="C722" s="38" t="s">
        <v>1799</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3924</v>
      </c>
      <c r="B723" s="37" t="s">
        <v>1798</v>
      </c>
      <c r="C723" s="38" t="s">
        <v>1799</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3925</v>
      </c>
      <c r="B724" s="37" t="s">
        <v>1798</v>
      </c>
      <c r="C724" s="38" t="s">
        <v>1799</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3926</v>
      </c>
      <c r="B725" s="37" t="s">
        <v>1798</v>
      </c>
      <c r="C725" s="38" t="s">
        <v>1799</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3927</v>
      </c>
      <c r="B726" s="37" t="s">
        <v>1798</v>
      </c>
      <c r="C726" s="38" t="s">
        <v>1799</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3928</v>
      </c>
      <c r="B727" s="37" t="s">
        <v>1798</v>
      </c>
      <c r="C727" s="38" t="s">
        <v>1799</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3929</v>
      </c>
      <c r="B728" s="37" t="s">
        <v>1798</v>
      </c>
      <c r="C728" s="38" t="s">
        <v>1799</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3930</v>
      </c>
      <c r="B729" s="37" t="s">
        <v>1798</v>
      </c>
      <c r="C729" s="38" t="s">
        <v>1799</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3931</v>
      </c>
      <c r="B730" s="37" t="s">
        <v>1798</v>
      </c>
      <c r="C730" s="38" t="s">
        <v>1799</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3932</v>
      </c>
      <c r="B731" s="37" t="s">
        <v>1798</v>
      </c>
      <c r="C731" s="38" t="s">
        <v>1799</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3933</v>
      </c>
      <c r="B732" s="37" t="s">
        <v>1798</v>
      </c>
      <c r="C732" s="38" t="s">
        <v>1799</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3934</v>
      </c>
      <c r="B733" s="37" t="s">
        <v>1798</v>
      </c>
      <c r="C733" s="38" t="s">
        <v>1799</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3935</v>
      </c>
      <c r="B734" s="37" t="s">
        <v>1798</v>
      </c>
      <c r="C734" s="38" t="s">
        <v>1799</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3936</v>
      </c>
      <c r="B735" s="37" t="s">
        <v>1798</v>
      </c>
      <c r="C735" s="38" t="s">
        <v>1799</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3937</v>
      </c>
      <c r="B736" s="37" t="s">
        <v>1798</v>
      </c>
      <c r="C736" s="38" t="s">
        <v>1799</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3938</v>
      </c>
      <c r="B737" s="37" t="s">
        <v>1798</v>
      </c>
      <c r="C737" s="38" t="s">
        <v>1799</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3939</v>
      </c>
      <c r="B738" s="37" t="s">
        <v>1798</v>
      </c>
      <c r="C738" s="38" t="s">
        <v>1799</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3940</v>
      </c>
      <c r="B739" s="37" t="s">
        <v>1798</v>
      </c>
      <c r="C739" s="38" t="s">
        <v>1799</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3941</v>
      </c>
      <c r="B740" s="37" t="s">
        <v>1798</v>
      </c>
      <c r="C740" s="38" t="s">
        <v>1799</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3942</v>
      </c>
      <c r="B741" s="37" t="s">
        <v>1798</v>
      </c>
      <c r="C741" s="38" t="s">
        <v>1799</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3943</v>
      </c>
      <c r="B742" s="37" t="s">
        <v>1798</v>
      </c>
      <c r="C742" s="38" t="s">
        <v>1799</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3944</v>
      </c>
      <c r="B743" s="37" t="s">
        <v>1798</v>
      </c>
      <c r="C743" s="38" t="s">
        <v>1799</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3945</v>
      </c>
      <c r="B744" s="37" t="s">
        <v>1798</v>
      </c>
      <c r="C744" s="38" t="s">
        <v>1799</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3946</v>
      </c>
      <c r="B745" s="37" t="s">
        <v>1798</v>
      </c>
      <c r="C745" s="38" t="s">
        <v>1799</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3947</v>
      </c>
      <c r="B746" s="37" t="s">
        <v>1798</v>
      </c>
      <c r="C746" s="38" t="s">
        <v>1799</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3948</v>
      </c>
      <c r="B747" s="37" t="s">
        <v>1798</v>
      </c>
      <c r="C747" s="38" t="s">
        <v>1799</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3949</v>
      </c>
      <c r="B748" s="37" t="s">
        <v>1798</v>
      </c>
      <c r="C748" s="38" t="s">
        <v>1799</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3950</v>
      </c>
      <c r="B749" s="37" t="s">
        <v>1798</v>
      </c>
      <c r="C749" s="38" t="s">
        <v>1799</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3951</v>
      </c>
      <c r="B750" s="33" t="s">
        <v>1960</v>
      </c>
      <c r="C750" s="34" t="s">
        <v>1961</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3952</v>
      </c>
      <c r="B751" s="33" t="s">
        <v>1960</v>
      </c>
      <c r="C751" s="34" t="s">
        <v>1961</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3953</v>
      </c>
      <c r="B752" s="33" t="s">
        <v>1960</v>
      </c>
      <c r="C752" s="34" t="s">
        <v>1961</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3954</v>
      </c>
      <c r="B753" s="33" t="s">
        <v>1960</v>
      </c>
      <c r="C753" s="34" t="s">
        <v>1961</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3955</v>
      </c>
      <c r="B754" s="33" t="s">
        <v>1960</v>
      </c>
      <c r="C754" s="34" t="s">
        <v>1961</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3956</v>
      </c>
      <c r="B755" s="33" t="s">
        <v>1960</v>
      </c>
      <c r="C755" s="34" t="s">
        <v>1961</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3957</v>
      </c>
      <c r="B756" s="33" t="s">
        <v>1960</v>
      </c>
      <c r="C756" s="34" t="s">
        <v>1961</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3958</v>
      </c>
      <c r="B757" s="33" t="s">
        <v>1960</v>
      </c>
      <c r="C757" s="34" t="s">
        <v>1961</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3959</v>
      </c>
      <c r="B758" s="33" t="s">
        <v>1960</v>
      </c>
      <c r="C758" s="34" t="s">
        <v>1961</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3960</v>
      </c>
      <c r="B759" s="33" t="s">
        <v>1960</v>
      </c>
      <c r="C759" s="34" t="s">
        <v>1961</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3961</v>
      </c>
      <c r="B760" s="33" t="s">
        <v>1960</v>
      </c>
      <c r="C760" s="34" t="s">
        <v>1961</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3962</v>
      </c>
      <c r="B761" s="37" t="s">
        <v>1960</v>
      </c>
      <c r="C761" s="38" t="s">
        <v>1961</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3963</v>
      </c>
      <c r="B762" s="37" t="s">
        <v>1960</v>
      </c>
      <c r="C762" s="38" t="s">
        <v>1961</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3964</v>
      </c>
      <c r="B763" s="37" t="s">
        <v>1960</v>
      </c>
      <c r="C763" s="38" t="s">
        <v>1961</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3965</v>
      </c>
      <c r="B764" s="37" t="s">
        <v>1960</v>
      </c>
      <c r="C764" s="38" t="s">
        <v>1961</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3966</v>
      </c>
      <c r="B765" s="37" t="s">
        <v>1986</v>
      </c>
      <c r="C765" s="38" t="s">
        <v>1987</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3967</v>
      </c>
      <c r="B766" s="37" t="s">
        <v>1986</v>
      </c>
      <c r="C766" s="38" t="s">
        <v>1987</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3968</v>
      </c>
      <c r="B767" s="37" t="s">
        <v>1986</v>
      </c>
      <c r="C767" s="38" t="s">
        <v>1987</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3969</v>
      </c>
      <c r="B768" s="37" t="s">
        <v>1986</v>
      </c>
      <c r="C768" s="38" t="s">
        <v>1987</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3970</v>
      </c>
      <c r="B769" s="37" t="s">
        <v>1986</v>
      </c>
      <c r="C769" s="38" t="s">
        <v>1987</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3971</v>
      </c>
      <c r="B770" s="37" t="s">
        <v>1986</v>
      </c>
      <c r="C770" s="38" t="s">
        <v>1987</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3972</v>
      </c>
      <c r="B771" s="37" t="s">
        <v>1986</v>
      </c>
      <c r="C771" s="38" t="s">
        <v>1987</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3973</v>
      </c>
      <c r="B772" s="37" t="s">
        <v>1986</v>
      </c>
      <c r="C772" s="38" t="s">
        <v>1987</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3974</v>
      </c>
      <c r="B773" s="37" t="s">
        <v>1986</v>
      </c>
      <c r="C773" s="38" t="s">
        <v>1987</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3975</v>
      </c>
      <c r="B774" s="37" t="s">
        <v>1986</v>
      </c>
      <c r="C774" s="38" t="s">
        <v>1987</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3976</v>
      </c>
      <c r="B775" s="37" t="s">
        <v>1986</v>
      </c>
      <c r="C775" s="38" t="s">
        <v>1987</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3977</v>
      </c>
      <c r="B776" s="37" t="s">
        <v>1986</v>
      </c>
      <c r="C776" s="38" t="s">
        <v>1987</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3978</v>
      </c>
      <c r="B777" s="37" t="s">
        <v>1986</v>
      </c>
      <c r="C777" s="38" t="s">
        <v>1987</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3979</v>
      </c>
      <c r="B778" s="37" t="s">
        <v>1986</v>
      </c>
      <c r="C778" s="38" t="s">
        <v>1987</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3980</v>
      </c>
      <c r="B779" s="37" t="s">
        <v>1986</v>
      </c>
      <c r="C779" s="38" t="s">
        <v>1987</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3981</v>
      </c>
      <c r="B780" s="37" t="s">
        <v>1986</v>
      </c>
      <c r="C780" s="38" t="s">
        <v>1987</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3982</v>
      </c>
      <c r="B781" s="37" t="s">
        <v>1986</v>
      </c>
      <c r="C781" s="38" t="s">
        <v>1987</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3983</v>
      </c>
      <c r="B782" s="37" t="s">
        <v>1986</v>
      </c>
      <c r="C782" s="38" t="s">
        <v>1987</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3984</v>
      </c>
      <c r="B783" s="37" t="s">
        <v>1986</v>
      </c>
      <c r="C783" s="38" t="s">
        <v>1987</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3985</v>
      </c>
      <c r="B784" s="37" t="s">
        <v>1986</v>
      </c>
      <c r="C784" s="38" t="s">
        <v>1987</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3986</v>
      </c>
      <c r="B785" s="37" t="s">
        <v>1986</v>
      </c>
      <c r="C785" s="38" t="s">
        <v>1987</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3987</v>
      </c>
      <c r="B786" s="37" t="s">
        <v>1986</v>
      </c>
      <c r="C786" s="38" t="s">
        <v>1987</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3988</v>
      </c>
      <c r="B787" s="37" t="s">
        <v>1986</v>
      </c>
      <c r="C787" s="38" t="s">
        <v>1987</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3989</v>
      </c>
      <c r="B788" s="37" t="s">
        <v>2012</v>
      </c>
      <c r="C788" s="38" t="s">
        <v>2013</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3990</v>
      </c>
      <c r="B789" s="37" t="s">
        <v>2012</v>
      </c>
      <c r="C789" s="38" t="s">
        <v>2013</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3991</v>
      </c>
      <c r="B790" s="37" t="s">
        <v>2012</v>
      </c>
      <c r="C790" s="38" t="s">
        <v>2013</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3992</v>
      </c>
      <c r="B791" s="37" t="s">
        <v>2012</v>
      </c>
      <c r="C791" s="38" t="s">
        <v>2013</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3993</v>
      </c>
      <c r="B792" s="37" t="s">
        <v>2012</v>
      </c>
      <c r="C792" s="38" t="s">
        <v>2013</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3994</v>
      </c>
      <c r="B793" s="37" t="s">
        <v>2012</v>
      </c>
      <c r="C793" s="38" t="s">
        <v>2013</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3995</v>
      </c>
      <c r="B794" s="37" t="s">
        <v>2012</v>
      </c>
      <c r="C794" s="38" t="s">
        <v>2013</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3996</v>
      </c>
      <c r="B795" s="37" t="s">
        <v>2012</v>
      </c>
      <c r="C795" s="38" t="s">
        <v>2013</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3997</v>
      </c>
      <c r="B796" s="37" t="s">
        <v>2012</v>
      </c>
      <c r="C796" s="38" t="s">
        <v>2013</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3998</v>
      </c>
      <c r="B797" s="37" t="s">
        <v>2012</v>
      </c>
      <c r="C797" s="38" t="s">
        <v>2013</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3999</v>
      </c>
      <c r="B798" s="37" t="s">
        <v>2012</v>
      </c>
      <c r="C798" s="38" t="s">
        <v>2013</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4000</v>
      </c>
      <c r="B799" s="37" t="s">
        <v>2012</v>
      </c>
      <c r="C799" s="38" t="s">
        <v>2013</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4001</v>
      </c>
      <c r="B800" s="37" t="s">
        <v>2012</v>
      </c>
      <c r="C800" s="38" t="s">
        <v>2013</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4002</v>
      </c>
      <c r="B801" s="37" t="s">
        <v>2012</v>
      </c>
      <c r="C801" s="38" t="s">
        <v>2013</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4003</v>
      </c>
      <c r="B802" s="37" t="s">
        <v>2012</v>
      </c>
      <c r="C802" s="38" t="s">
        <v>2013</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4004</v>
      </c>
      <c r="B803" s="37" t="s">
        <v>2012</v>
      </c>
      <c r="C803" s="38" t="s">
        <v>2013</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4005</v>
      </c>
      <c r="B804" s="37" t="s">
        <v>2012</v>
      </c>
      <c r="C804" s="38" t="s">
        <v>2013</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4006</v>
      </c>
      <c r="B805" s="37" t="s">
        <v>2012</v>
      </c>
      <c r="C805" s="38" t="s">
        <v>2013</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4007</v>
      </c>
      <c r="B806" s="37" t="s">
        <v>2012</v>
      </c>
      <c r="C806" s="38" t="s">
        <v>2013</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4008</v>
      </c>
      <c r="B807" s="37" t="s">
        <v>2012</v>
      </c>
      <c r="C807" s="38" t="s">
        <v>2013</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4009</v>
      </c>
      <c r="B808" s="37" t="s">
        <v>1935</v>
      </c>
      <c r="C808" s="38" t="s">
        <v>1936</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4010</v>
      </c>
      <c r="B809" s="37" t="s">
        <v>1935</v>
      </c>
      <c r="C809" s="38" t="s">
        <v>1936</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4011</v>
      </c>
      <c r="B810" s="37" t="s">
        <v>1935</v>
      </c>
      <c r="C810" s="38" t="s">
        <v>1936</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4012</v>
      </c>
      <c r="B811" s="37" t="s">
        <v>1935</v>
      </c>
      <c r="C811" s="38" t="s">
        <v>1936</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4013</v>
      </c>
      <c r="B812" s="37" t="s">
        <v>1935</v>
      </c>
      <c r="C812" s="38" t="s">
        <v>1936</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4014</v>
      </c>
      <c r="B813" s="37" t="s">
        <v>1935</v>
      </c>
      <c r="C813" s="38" t="s">
        <v>1936</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4015</v>
      </c>
      <c r="B814" s="37" t="s">
        <v>1935</v>
      </c>
      <c r="C814" s="38" t="s">
        <v>1936</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4016</v>
      </c>
      <c r="B815" s="37" t="s">
        <v>1935</v>
      </c>
      <c r="C815" s="38" t="s">
        <v>1936</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4017</v>
      </c>
      <c r="B816" s="37" t="s">
        <v>1935</v>
      </c>
      <c r="C816" s="38" t="s">
        <v>1936</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4018</v>
      </c>
      <c r="B817" s="37" t="s">
        <v>1935</v>
      </c>
      <c r="C817" s="38" t="s">
        <v>1936</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4019</v>
      </c>
      <c r="B818" s="37" t="s">
        <v>1935</v>
      </c>
      <c r="C818" s="38" t="s">
        <v>1936</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4020</v>
      </c>
      <c r="B819" s="37" t="s">
        <v>1935</v>
      </c>
      <c r="C819" s="38" t="s">
        <v>1936</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4021</v>
      </c>
      <c r="B820" s="37" t="s">
        <v>1935</v>
      </c>
      <c r="C820" s="38" t="s">
        <v>1936</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4022</v>
      </c>
      <c r="B821" s="37" t="s">
        <v>1935</v>
      </c>
      <c r="C821" s="38" t="s">
        <v>1936</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4023</v>
      </c>
      <c r="B822" s="37" t="s">
        <v>1935</v>
      </c>
      <c r="C822" s="38" t="s">
        <v>1936</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4024</v>
      </c>
      <c r="B823" s="37" t="s">
        <v>1935</v>
      </c>
      <c r="C823" s="38" t="s">
        <v>1936</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4025</v>
      </c>
      <c r="B824" s="37" t="s">
        <v>1935</v>
      </c>
      <c r="C824" s="38" t="s">
        <v>1936</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4026</v>
      </c>
      <c r="B825" s="37" t="s">
        <v>1935</v>
      </c>
      <c r="C825" s="38" t="s">
        <v>1936</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4027</v>
      </c>
      <c r="B826" s="37" t="s">
        <v>1935</v>
      </c>
      <c r="C826" s="38" t="s">
        <v>1936</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4028</v>
      </c>
      <c r="B827" s="37" t="s">
        <v>1935</v>
      </c>
      <c r="C827" s="38" t="s">
        <v>1936</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4029</v>
      </c>
      <c r="B828" s="37" t="s">
        <v>1935</v>
      </c>
      <c r="C828" s="38" t="s">
        <v>1936</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4030</v>
      </c>
      <c r="B829" s="37" t="s">
        <v>1935</v>
      </c>
      <c r="C829" s="38" t="s">
        <v>1936</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4031</v>
      </c>
      <c r="B830" s="37" t="s">
        <v>1935</v>
      </c>
      <c r="C830" s="38" t="s">
        <v>1936</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4032</v>
      </c>
      <c r="B831" s="37" t="s">
        <v>1935</v>
      </c>
      <c r="C831" s="38" t="s">
        <v>1936</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4033</v>
      </c>
      <c r="B832" s="37" t="s">
        <v>1935</v>
      </c>
      <c r="C832" s="38" t="s">
        <v>1936</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4034</v>
      </c>
      <c r="B833" s="37" t="s">
        <v>1935</v>
      </c>
      <c r="C833" s="38" t="s">
        <v>1936</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4035</v>
      </c>
      <c r="B834" s="37" t="s">
        <v>1935</v>
      </c>
      <c r="C834" s="38" t="s">
        <v>1936</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4036</v>
      </c>
      <c r="B835" s="37" t="s">
        <v>1935</v>
      </c>
      <c r="C835" s="38" t="s">
        <v>1936</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4037</v>
      </c>
      <c r="B836" s="37" t="s">
        <v>1935</v>
      </c>
      <c r="C836" s="38" t="s">
        <v>1936</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4038</v>
      </c>
      <c r="B837" s="37" t="s">
        <v>1935</v>
      </c>
      <c r="C837" s="38" t="s">
        <v>1936</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4039</v>
      </c>
      <c r="B838" s="37" t="s">
        <v>1935</v>
      </c>
      <c r="C838" s="38" t="s">
        <v>1936</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4040</v>
      </c>
      <c r="B839" s="37" t="s">
        <v>1935</v>
      </c>
      <c r="C839" s="38" t="s">
        <v>1936</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4041</v>
      </c>
      <c r="B840" s="37" t="s">
        <v>1919</v>
      </c>
      <c r="C840" s="38" t="s">
        <v>1920</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4042</v>
      </c>
      <c r="B841" s="37" t="s">
        <v>1919</v>
      </c>
      <c r="C841" s="38" t="s">
        <v>1920</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4043</v>
      </c>
      <c r="B842" s="37" t="s">
        <v>1919</v>
      </c>
      <c r="C842" s="38" t="s">
        <v>1920</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4044</v>
      </c>
      <c r="B843" s="37" t="s">
        <v>1919</v>
      </c>
      <c r="C843" s="38" t="s">
        <v>1920</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4045</v>
      </c>
      <c r="B844" s="37" t="s">
        <v>1919</v>
      </c>
      <c r="C844" s="38" t="s">
        <v>1920</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4046</v>
      </c>
      <c r="B845" s="37" t="s">
        <v>1919</v>
      </c>
      <c r="C845" s="38" t="s">
        <v>1920</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4047</v>
      </c>
      <c r="B846" s="37" t="s">
        <v>1919</v>
      </c>
      <c r="C846" s="38" t="s">
        <v>1920</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4048</v>
      </c>
      <c r="B847" s="37" t="s">
        <v>1919</v>
      </c>
      <c r="C847" s="38" t="s">
        <v>1920</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4049</v>
      </c>
      <c r="B848" s="37" t="s">
        <v>1919</v>
      </c>
      <c r="C848" s="38" t="s">
        <v>1920</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4050</v>
      </c>
      <c r="B849" s="37" t="s">
        <v>1919</v>
      </c>
      <c r="C849" s="38" t="s">
        <v>1920</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4051</v>
      </c>
      <c r="B850" s="37" t="s">
        <v>1919</v>
      </c>
      <c r="C850" s="38" t="s">
        <v>1920</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4052</v>
      </c>
      <c r="B851" s="37" t="s">
        <v>1919</v>
      </c>
      <c r="C851" s="38" t="s">
        <v>1920</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4053</v>
      </c>
      <c r="B852" s="37" t="s">
        <v>1627</v>
      </c>
      <c r="C852" s="38" t="s">
        <v>1628</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4054</v>
      </c>
      <c r="B853" s="37" t="s">
        <v>1627</v>
      </c>
      <c r="C853" s="38" t="s">
        <v>1628</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4055</v>
      </c>
      <c r="B854" s="37" t="s">
        <v>1669</v>
      </c>
      <c r="C854" s="38" t="s">
        <v>1670</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4056</v>
      </c>
      <c r="B855" s="37" t="s">
        <v>1669</v>
      </c>
      <c r="C855" s="38" t="s">
        <v>1670</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4057</v>
      </c>
      <c r="B856" s="37" t="s">
        <v>1669</v>
      </c>
      <c r="C856" s="38" t="s">
        <v>1670</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4058</v>
      </c>
      <c r="B857" s="37" t="s">
        <v>1669</v>
      </c>
      <c r="C857" s="38" t="s">
        <v>1670</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4059</v>
      </c>
      <c r="B858" s="37" t="s">
        <v>1669</v>
      </c>
      <c r="C858" s="38" t="s">
        <v>1670</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4060</v>
      </c>
      <c r="B859" s="37" t="s">
        <v>1669</v>
      </c>
      <c r="C859" s="38" t="s">
        <v>1670</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4061</v>
      </c>
      <c r="B860" s="37" t="s">
        <v>1669</v>
      </c>
      <c r="C860" s="38" t="s">
        <v>1670</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4062</v>
      </c>
      <c r="B861" s="37" t="s">
        <v>1669</v>
      </c>
      <c r="C861" s="38" t="s">
        <v>1670</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4063</v>
      </c>
      <c r="B862" s="37" t="s">
        <v>1669</v>
      </c>
      <c r="C862" s="38" t="s">
        <v>1670</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4064</v>
      </c>
      <c r="B863" s="37" t="s">
        <v>1702</v>
      </c>
      <c r="C863" s="38" t="s">
        <v>1703</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4065</v>
      </c>
      <c r="B864" s="37" t="s">
        <v>1702</v>
      </c>
      <c r="C864" s="38" t="s">
        <v>1703</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4066</v>
      </c>
      <c r="B865" s="37" t="s">
        <v>1702</v>
      </c>
      <c r="C865" s="38" t="s">
        <v>1703</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4067</v>
      </c>
      <c r="B866" s="37" t="s">
        <v>1702</v>
      </c>
      <c r="C866" s="38" t="s">
        <v>1703</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4068</v>
      </c>
      <c r="B867" s="37" t="s">
        <v>1702</v>
      </c>
      <c r="C867" s="38" t="s">
        <v>1703</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4069</v>
      </c>
      <c r="B868" s="37" t="s">
        <v>1702</v>
      </c>
      <c r="C868" s="38" t="s">
        <v>1703</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4070</v>
      </c>
      <c r="B869" s="37" t="s">
        <v>1702</v>
      </c>
      <c r="C869" s="38" t="s">
        <v>1703</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4071</v>
      </c>
      <c r="B870" s="37" t="s">
        <v>1627</v>
      </c>
      <c r="C870" s="38" t="s">
        <v>1628</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4072</v>
      </c>
      <c r="B871" s="37" t="s">
        <v>1627</v>
      </c>
      <c r="C871" s="38" t="s">
        <v>1628</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4073</v>
      </c>
      <c r="B872" s="37" t="s">
        <v>1627</v>
      </c>
      <c r="C872" s="38" t="s">
        <v>1628</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4074</v>
      </c>
      <c r="B873" s="37" t="s">
        <v>1627</v>
      </c>
      <c r="C873" s="38" t="s">
        <v>1628</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4075</v>
      </c>
      <c r="B874" s="37" t="s">
        <v>1702</v>
      </c>
      <c r="C874" s="38" t="s">
        <v>1703</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4076</v>
      </c>
      <c r="B875" s="37" t="s">
        <v>1702</v>
      </c>
      <c r="C875" s="38" t="s">
        <v>1703</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4077</v>
      </c>
      <c r="B876" s="37" t="s">
        <v>1702</v>
      </c>
      <c r="C876" s="38" t="s">
        <v>1703</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4078</v>
      </c>
      <c r="B877" s="37" t="s">
        <v>1702</v>
      </c>
      <c r="C877" s="38" t="s">
        <v>1703</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4079</v>
      </c>
      <c r="B878" s="37" t="s">
        <v>1702</v>
      </c>
      <c r="C878" s="38" t="s">
        <v>1703</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4080</v>
      </c>
      <c r="B879" s="37" t="s">
        <v>1702</v>
      </c>
      <c r="C879" s="38" t="s">
        <v>1703</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4081</v>
      </c>
      <c r="B880" s="37" t="s">
        <v>1702</v>
      </c>
      <c r="C880" s="38" t="s">
        <v>1703</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4082</v>
      </c>
      <c r="B881" s="37" t="s">
        <v>1702</v>
      </c>
      <c r="C881" s="38" t="s">
        <v>1703</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4083</v>
      </c>
      <c r="B882" s="37" t="s">
        <v>1702</v>
      </c>
      <c r="C882" s="38" t="s">
        <v>1703</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4084</v>
      </c>
      <c r="B883" s="37" t="s">
        <v>1702</v>
      </c>
      <c r="C883" s="38" t="s">
        <v>1703</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4085</v>
      </c>
      <c r="B884" s="37" t="s">
        <v>1627</v>
      </c>
      <c r="C884" s="38" t="s">
        <v>1628</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4086</v>
      </c>
      <c r="B885" s="37" t="s">
        <v>1627</v>
      </c>
      <c r="C885" s="38" t="s">
        <v>1628</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4087</v>
      </c>
      <c r="B886" s="37" t="s">
        <v>1627</v>
      </c>
      <c r="C886" s="38" t="s">
        <v>1628</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4088</v>
      </c>
      <c r="B887" s="37" t="s">
        <v>1627</v>
      </c>
      <c r="C887" s="38" t="s">
        <v>1628</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4089</v>
      </c>
      <c r="B888" s="37" t="s">
        <v>1627</v>
      </c>
      <c r="C888" s="38" t="s">
        <v>1628</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4090</v>
      </c>
      <c r="B889" s="37" t="s">
        <v>1627</v>
      </c>
      <c r="C889" s="38" t="s">
        <v>1628</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4091</v>
      </c>
      <c r="B890" s="37" t="s">
        <v>1627</v>
      </c>
      <c r="C890" s="38" t="s">
        <v>1628</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4092</v>
      </c>
      <c r="B891" s="37" t="s">
        <v>1627</v>
      </c>
      <c r="C891" s="38" t="s">
        <v>1628</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4093</v>
      </c>
      <c r="B892" s="37" t="s">
        <v>1627</v>
      </c>
      <c r="C892" s="38" t="s">
        <v>1628</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4094</v>
      </c>
      <c r="B893" s="37" t="s">
        <v>1627</v>
      </c>
      <c r="C893" s="38" t="s">
        <v>1628</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4095</v>
      </c>
      <c r="B894" s="37" t="s">
        <v>1627</v>
      </c>
      <c r="C894" s="38" t="s">
        <v>1628</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4096</v>
      </c>
      <c r="B895" s="37" t="s">
        <v>1627</v>
      </c>
      <c r="C895" s="38" t="s">
        <v>1628</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4097</v>
      </c>
      <c r="B896" s="37" t="s">
        <v>1627</v>
      </c>
      <c r="C896" s="38" t="s">
        <v>1628</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4098</v>
      </c>
      <c r="B897" s="37" t="s">
        <v>1725</v>
      </c>
      <c r="C897" s="38" t="s">
        <v>3733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4099</v>
      </c>
      <c r="B898" s="37" t="s">
        <v>1725</v>
      </c>
      <c r="C898" s="38" t="s">
        <v>3733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4100</v>
      </c>
      <c r="B899" s="37" t="s">
        <v>1725</v>
      </c>
      <c r="C899" s="38" t="s">
        <v>3733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4101</v>
      </c>
      <c r="B900" s="37" t="s">
        <v>1725</v>
      </c>
      <c r="C900" s="38" t="s">
        <v>3733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4102</v>
      </c>
      <c r="B901" s="37" t="s">
        <v>1725</v>
      </c>
      <c r="C901" s="38" t="s">
        <v>3733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4103</v>
      </c>
      <c r="B902" s="37" t="s">
        <v>1725</v>
      </c>
      <c r="C902" s="38" t="s">
        <v>3733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4104</v>
      </c>
      <c r="B903" s="37" t="s">
        <v>1725</v>
      </c>
      <c r="C903" s="38" t="s">
        <v>3733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4105</v>
      </c>
      <c r="B904" s="37" t="s">
        <v>1725</v>
      </c>
      <c r="C904" s="38" t="s">
        <v>3733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4106</v>
      </c>
      <c r="B905" s="37" t="s">
        <v>1725</v>
      </c>
      <c r="C905" s="38" t="s">
        <v>3733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4107</v>
      </c>
      <c r="B906" s="37" t="s">
        <v>1725</v>
      </c>
      <c r="C906" s="38" t="s">
        <v>3733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4108</v>
      </c>
      <c r="B907" s="37" t="s">
        <v>1725</v>
      </c>
      <c r="C907" s="38" t="s">
        <v>3733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4109</v>
      </c>
      <c r="B908" s="37" t="s">
        <v>1725</v>
      </c>
      <c r="C908" s="38" t="s">
        <v>3733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4110</v>
      </c>
      <c r="B909" s="37" t="s">
        <v>1725</v>
      </c>
      <c r="C909" s="38" t="s">
        <v>3733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4111</v>
      </c>
      <c r="B910" s="37" t="s">
        <v>1725</v>
      </c>
      <c r="C910" s="38" t="s">
        <v>3733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4112</v>
      </c>
      <c r="B911" s="37" t="s">
        <v>1725</v>
      </c>
      <c r="C911" s="38" t="s">
        <v>3733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4113</v>
      </c>
      <c r="B912" s="37" t="s">
        <v>1725</v>
      </c>
      <c r="C912" s="38" t="s">
        <v>3733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4114</v>
      </c>
      <c r="B913" s="37" t="s">
        <v>1725</v>
      </c>
      <c r="C913" s="38" t="s">
        <v>3733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4115</v>
      </c>
      <c r="B914" s="37" t="s">
        <v>1725</v>
      </c>
      <c r="C914" s="38" t="s">
        <v>3733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4116</v>
      </c>
      <c r="B915" s="37" t="s">
        <v>1627</v>
      </c>
      <c r="C915" s="38" t="s">
        <v>1628</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4117</v>
      </c>
      <c r="B916" s="37" t="s">
        <v>1627</v>
      </c>
      <c r="C916" s="38" t="s">
        <v>1628</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4118</v>
      </c>
      <c r="B917" s="37" t="s">
        <v>1627</v>
      </c>
      <c r="C917" s="38" t="s">
        <v>1628</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4119</v>
      </c>
      <c r="B918" s="37" t="s">
        <v>1627</v>
      </c>
      <c r="C918" s="38" t="s">
        <v>1628</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4120</v>
      </c>
      <c r="B919" s="37" t="s">
        <v>1627</v>
      </c>
      <c r="C919" s="38" t="s">
        <v>1628</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4121</v>
      </c>
      <c r="B920" s="37" t="s">
        <v>1627</v>
      </c>
      <c r="C920" s="38" t="s">
        <v>1628</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4122</v>
      </c>
      <c r="B921" s="37" t="s">
        <v>1627</v>
      </c>
      <c r="C921" s="38" t="s">
        <v>1628</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4123</v>
      </c>
      <c r="B922" s="37" t="s">
        <v>1627</v>
      </c>
      <c r="C922" s="38" t="s">
        <v>1628</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4124</v>
      </c>
      <c r="B923" s="37" t="s">
        <v>1627</v>
      </c>
      <c r="C923" s="38" t="s">
        <v>1628</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4125</v>
      </c>
      <c r="B924" s="37" t="s">
        <v>1627</v>
      </c>
      <c r="C924" s="38" t="s">
        <v>1628</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4126</v>
      </c>
      <c r="B925" s="37" t="s">
        <v>1627</v>
      </c>
      <c r="C925" s="38" t="s">
        <v>1628</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4127</v>
      </c>
      <c r="B926" s="37" t="s">
        <v>1627</v>
      </c>
      <c r="C926" s="38" t="s">
        <v>1628</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4128</v>
      </c>
      <c r="B927" s="37" t="s">
        <v>1627</v>
      </c>
      <c r="C927" s="38" t="s">
        <v>1628</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4129</v>
      </c>
      <c r="B928" s="37" t="s">
        <v>1627</v>
      </c>
      <c r="C928" s="38" t="s">
        <v>1628</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4130</v>
      </c>
      <c r="B929" s="37" t="s">
        <v>1627</v>
      </c>
      <c r="C929" s="38" t="s">
        <v>1628</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4131</v>
      </c>
      <c r="B930" s="37" t="s">
        <v>1627</v>
      </c>
      <c r="C930" s="38" t="s">
        <v>1628</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4132</v>
      </c>
      <c r="B931" s="37" t="s">
        <v>1627</v>
      </c>
      <c r="C931" s="38" t="s">
        <v>1628</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4133</v>
      </c>
      <c r="B932" s="37" t="s">
        <v>1627</v>
      </c>
      <c r="C932" s="38" t="s">
        <v>1628</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4134</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4135</v>
      </c>
      <c r="B934" s="26"/>
      <c r="C934" s="42" t="s">
        <v>3230</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4136</v>
      </c>
      <c r="B935" s="33" t="s">
        <v>2134</v>
      </c>
      <c r="C935" s="34" t="s">
        <v>2135</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4137</v>
      </c>
      <c r="B936" s="33" t="s">
        <v>2134</v>
      </c>
      <c r="C936" s="34" t="s">
        <v>2135</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4138</v>
      </c>
      <c r="B937" s="33" t="s">
        <v>2134</v>
      </c>
      <c r="C937" s="34" t="s">
        <v>2135</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4139</v>
      </c>
      <c r="B938" s="33" t="s">
        <v>2134</v>
      </c>
      <c r="C938" s="34" t="s">
        <v>2135</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4140</v>
      </c>
      <c r="B939" s="33" t="s">
        <v>2134</v>
      </c>
      <c r="C939" s="34" t="s">
        <v>2135</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4141</v>
      </c>
      <c r="B940" s="33" t="s">
        <v>2134</v>
      </c>
      <c r="C940" s="34" t="s">
        <v>2135</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4142</v>
      </c>
      <c r="B941" s="33" t="s">
        <v>2134</v>
      </c>
      <c r="C941" s="34" t="s">
        <v>2135</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4143</v>
      </c>
      <c r="B942" s="33" t="s">
        <v>2134</v>
      </c>
      <c r="C942" s="34" t="s">
        <v>2135</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4144</v>
      </c>
      <c r="B943" s="33" t="s">
        <v>2134</v>
      </c>
      <c r="C943" s="34" t="s">
        <v>2135</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4145</v>
      </c>
      <c r="B944" s="33" t="s">
        <v>2134</v>
      </c>
      <c r="C944" s="34" t="s">
        <v>2135</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4146</v>
      </c>
      <c r="B945" s="33" t="s">
        <v>2134</v>
      </c>
      <c r="C945" s="34" t="s">
        <v>2135</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4147</v>
      </c>
      <c r="B946" s="33" t="s">
        <v>2134</v>
      </c>
      <c r="C946" s="34" t="s">
        <v>2135</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4148</v>
      </c>
      <c r="B947" s="33" t="s">
        <v>2134</v>
      </c>
      <c r="C947" s="34" t="s">
        <v>2135</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4149</v>
      </c>
      <c r="B948" s="33" t="s">
        <v>2134</v>
      </c>
      <c r="C948" s="34" t="s">
        <v>2135</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4150</v>
      </c>
      <c r="B949" s="33" t="s">
        <v>2134</v>
      </c>
      <c r="C949" s="34" t="s">
        <v>2135</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4151</v>
      </c>
      <c r="B950" s="33" t="s">
        <v>2134</v>
      </c>
      <c r="C950" s="34" t="s">
        <v>2135</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4152</v>
      </c>
      <c r="B951" s="33" t="s">
        <v>2134</v>
      </c>
      <c r="C951" s="34" t="s">
        <v>2135</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4153</v>
      </c>
      <c r="B952" s="33" t="s">
        <v>2134</v>
      </c>
      <c r="C952" s="34" t="s">
        <v>2135</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F35" sqref="F35"/>
    </sheetView>
  </sheetViews>
  <sheetFormatPr defaultColWidth="9" defaultRowHeight="13.5"/>
  <cols>
    <col min="1" max="1" width="14.375" customWidth="1"/>
    <col min="2" max="2" width="23.5" customWidth="1"/>
    <col min="3" max="14" width="12.8166666666667"/>
  </cols>
  <sheetData>
    <row r="1" spans="1:14">
      <c r="A1" s="11" t="s">
        <v>4162</v>
      </c>
      <c r="B1" s="17" t="s">
        <v>4163</v>
      </c>
      <c r="C1" s="1" t="s">
        <v>765</v>
      </c>
      <c r="D1" s="1" t="s">
        <v>766</v>
      </c>
      <c r="E1" s="1" t="s">
        <v>767</v>
      </c>
      <c r="F1" s="1" t="s">
        <v>768</v>
      </c>
      <c r="G1" s="1" t="s">
        <v>769</v>
      </c>
      <c r="H1" s="1" t="s">
        <v>770</v>
      </c>
      <c r="I1" s="1" t="s">
        <v>771</v>
      </c>
      <c r="J1" s="1" t="s">
        <v>772</v>
      </c>
      <c r="K1" s="1" t="s">
        <v>773</v>
      </c>
      <c r="L1" s="1" t="s">
        <v>774</v>
      </c>
      <c r="M1" s="1" t="s">
        <v>775</v>
      </c>
      <c r="N1" s="1" t="s">
        <v>776</v>
      </c>
    </row>
    <row r="2" spans="1:14">
      <c r="A2" s="6" t="s">
        <v>214</v>
      </c>
      <c r="B2" s="17" t="s">
        <v>4164</v>
      </c>
      <c r="C2">
        <f>'2 过程管理表单'!Z5</f>
        <v>36465.8337783943</v>
      </c>
      <c r="D2">
        <f>'2 过程管理表单'!AC5</f>
        <v>32936.8821224207</v>
      </c>
      <c r="E2">
        <f>'2 过程管理表单'!AF5</f>
        <v>36465.8337783943</v>
      </c>
      <c r="F2">
        <f>'2 过程管理表单'!AI5</f>
        <v>35289.5165597364</v>
      </c>
      <c r="G2">
        <f>'2 过程管理表单'!AL5</f>
        <v>36465.8337783943</v>
      </c>
      <c r="H2">
        <f>'2 过程管理表单'!AO5</f>
        <v>35289.5165597364</v>
      </c>
      <c r="I2">
        <f>'2 过程管理表单'!AR5</f>
        <v>36465.8337783943</v>
      </c>
      <c r="J2">
        <f>'2 过程管理表单'!AU5</f>
        <v>36465.8337783943</v>
      </c>
      <c r="K2">
        <f>'2 过程管理表单'!AX5</f>
        <v>35289.5165597364</v>
      </c>
      <c r="L2">
        <f>'2 过程管理表单'!BA5</f>
        <v>36465.8337783943</v>
      </c>
      <c r="M2">
        <f>'2 过程管理表单'!BD5</f>
        <v>35289.5165597364</v>
      </c>
      <c r="N2">
        <f>'2 过程管理表单'!BG4</f>
        <v>1019.17808219178</v>
      </c>
    </row>
    <row r="3" spans="1:14">
      <c r="A3" s="6" t="s">
        <v>214</v>
      </c>
      <c r="B3" s="17" t="s">
        <v>4165</v>
      </c>
      <c r="C3">
        <f t="shared" ref="C3:C7" si="0">C2</f>
        <v>36465.8337783943</v>
      </c>
      <c r="D3">
        <f t="shared" ref="D3:N3" si="1">C3+D2</f>
        <v>69402.715900815</v>
      </c>
      <c r="E3">
        <f t="shared" si="1"/>
        <v>105868.549679209</v>
      </c>
      <c r="F3">
        <f t="shared" si="1"/>
        <v>141158.066238946</v>
      </c>
      <c r="G3">
        <f t="shared" si="1"/>
        <v>177623.90001734</v>
      </c>
      <c r="H3">
        <f t="shared" si="1"/>
        <v>212913.416577076</v>
      </c>
      <c r="I3">
        <f t="shared" si="1"/>
        <v>249379.250355471</v>
      </c>
      <c r="J3">
        <f t="shared" si="1"/>
        <v>285845.084133865</v>
      </c>
      <c r="K3">
        <f t="shared" si="1"/>
        <v>321134.600693601</v>
      </c>
      <c r="L3">
        <f t="shared" si="1"/>
        <v>357600.434471996</v>
      </c>
      <c r="M3">
        <f t="shared" si="1"/>
        <v>392889.951031732</v>
      </c>
      <c r="N3">
        <f t="shared" si="1"/>
        <v>393909.129113924</v>
      </c>
    </row>
    <row r="4" spans="1:14">
      <c r="A4" s="6" t="s">
        <v>214</v>
      </c>
      <c r="B4" s="17" t="s">
        <v>4166</v>
      </c>
      <c r="C4">
        <f>'2 过程管理表单'!X5-'2 过程管理表单'!X8-'2 过程管理表单'!X27-'2 过程管理表单'!X46-'2 过程管理表单'!X71-'2 过程管理表单'!X96-'2 过程管理表单'!X115-'2 过程管理表单'!X140-'2 过程管理表单'!X159</f>
        <v>52941.463638029</v>
      </c>
      <c r="D4">
        <f>'2 过程管理表单'!AA5-'2 过程管理表单'!AA8-'2 过程管理表单'!AA27-'2 过程管理表单'!AA46-'2 过程管理表单'!AA71-'2 过程管理表单'!AA96-'2 过程管理表单'!AA115-'2 过程管理表单'!AA140-'2 过程管理表单'!AA159</f>
        <v>31979.1994870855</v>
      </c>
      <c r="E4">
        <f>'2 过程管理表单'!AD5-'2 过程管理表单'!AD8-'2 过程管理表单'!AD27-'2 过程管理表单'!AD46-'2 过程管理表单'!AD71-'2 过程管理表单'!AD96-'2 过程管理表单'!AD115-'2 过程管理表单'!AD140-'2 过程管理表单'!AD159</f>
        <v>31979.1994870855</v>
      </c>
      <c r="F4">
        <f>'2 过程管理表单'!AG5-'2 过程管理表单'!AG8-'2 过程管理表单'!AG27-'2 过程管理表单'!AG46-'2 过程管理表单'!AG71-'2 过程管理表单'!AG96-'2 过程管理表单'!AG115-'2 过程管理表单'!AG140-'2 过程管理表单'!AG159</f>
        <v>31979.1994870855</v>
      </c>
      <c r="G4">
        <f>'2 过程管理表单'!AJ5-'2 过程管理表单'!AJ8-'2 过程管理表单'!AJ27-'2 过程管理表单'!AJ46-'2 过程管理表单'!AJ71-'2 过程管理表单'!AJ96-'2 过程管理表单'!AJ115-'2 过程管理表单'!AJ140-'2 过程管理表单'!AJ159</f>
        <v>31979.1994870855</v>
      </c>
      <c r="H4">
        <f>'2 过程管理表单'!AM5-'2 过程管理表单'!AM8-'2 过程管理表单'!AM27-'2 过程管理表单'!AM46-'2 过程管理表单'!AM71-'2 过程管理表单'!AM96-'2 过程管理表单'!AM115-'2 过程管理表单'!AM140-'2 过程管理表单'!AM159</f>
        <v>31979.1994870855</v>
      </c>
      <c r="I4">
        <f>'2 过程管理表单'!AP5-'2 过程管理表单'!AP8-'2 过程管理表单'!AP27-'2 过程管理表单'!AP46-'2 过程管理表单'!AP71-'2 过程管理表单'!AP96-'2 过程管理表单'!AP115-'2 过程管理表单'!AP140-'2 过程管理表单'!AP159</f>
        <v>31979.1994870855</v>
      </c>
      <c r="J4">
        <f>'2 过程管理表单'!AS5-'2 过程管理表单'!AS8-'2 过程管理表单'!AS27-'2 过程管理表单'!AS46-'2 过程管理表单'!AS71-'2 过程管理表单'!AS96-'2 过程管理表单'!AS115-'2 过程管理表单'!AS140-'2 过程管理表单'!AS159</f>
        <v>31979.1994870855</v>
      </c>
      <c r="K4">
        <f>'2 过程管理表单'!AV5-'2 过程管理表单'!AV8-'2 过程管理表单'!AV27-'2 过程管理表单'!AV46-'2 过程管理表单'!AV71-'2 过程管理表单'!AV96-'2 过程管理表单'!AV115-'2 过程管理表单'!AV140-'2 过程管理表单'!AV159</f>
        <v>31979.1994870855</v>
      </c>
      <c r="L4">
        <f>'2 过程管理表单'!AY5-'2 过程管理表单'!AY8-'2 过程管理表单'!AY27-'2 过程管理表单'!AY46-'2 过程管理表单'!AY71-'2 过程管理表单'!AY96-'2 过程管理表单'!AY115-'2 过程管理表单'!AY140-'2 过程管理表单'!AY159</f>
        <v>31979.1994870855</v>
      </c>
      <c r="M4">
        <f>'2 过程管理表单'!BB5-'2 过程管理表单'!BB8-'2 过程管理表单'!BB27-'2 过程管理表单'!BB46-'2 过程管理表单'!BB71-'2 过程管理表单'!BB96-'2 过程管理表单'!BB115-'2 过程管理表单'!BB140-'2 过程管理表单'!BB159</f>
        <v>31979.1994870855</v>
      </c>
      <c r="N4">
        <f>'2 过程管理表单'!BE5-'2 过程管理表单'!BE8-'2 过程管理表单'!BE27-'2 过程管理表单'!BE46-'2 过程管理表单'!BE71-'2 过程管理表单'!BE96-'2 过程管理表单'!BE115-'2 过程管理表单'!BE140-'2 过程管理表单'!BE159</f>
        <v>31979.1994870855</v>
      </c>
    </row>
    <row r="5" spans="1:14">
      <c r="A5" s="6" t="s">
        <v>214</v>
      </c>
      <c r="B5" s="17" t="s">
        <v>4167</v>
      </c>
      <c r="C5">
        <f t="shared" si="0"/>
        <v>52941.463638029</v>
      </c>
      <c r="D5">
        <f t="shared" ref="D5:N5" si="2">C5+D4</f>
        <v>84920.6631251145</v>
      </c>
      <c r="E5">
        <f t="shared" si="2"/>
        <v>116899.8626122</v>
      </c>
      <c r="F5">
        <f t="shared" si="2"/>
        <v>148879.062099285</v>
      </c>
      <c r="G5">
        <f t="shared" si="2"/>
        <v>180858.261586371</v>
      </c>
      <c r="H5">
        <f t="shared" si="2"/>
        <v>212837.461073457</v>
      </c>
      <c r="I5">
        <f t="shared" si="2"/>
        <v>244816.660560542</v>
      </c>
      <c r="J5">
        <f t="shared" si="2"/>
        <v>276795.860047628</v>
      </c>
      <c r="K5">
        <f t="shared" si="2"/>
        <v>308775.059534713</v>
      </c>
      <c r="L5">
        <f t="shared" si="2"/>
        <v>340754.259021799</v>
      </c>
      <c r="M5">
        <f t="shared" si="2"/>
        <v>372733.458508884</v>
      </c>
      <c r="N5">
        <f t="shared" si="2"/>
        <v>404712.65799597</v>
      </c>
    </row>
    <row r="6" spans="1:14">
      <c r="A6" s="6" t="s">
        <v>9</v>
      </c>
      <c r="B6" s="18" t="s">
        <v>4168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4169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4170</v>
      </c>
      <c r="C8">
        <f>'2 过程管理表单'!X508</f>
        <v>31550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4171</v>
      </c>
      <c r="C9">
        <f t="shared" ref="C9:C13" si="4">C8</f>
        <v>31550</v>
      </c>
      <c r="D9">
        <f t="shared" ref="D9:N9" si="5">C9+D8</f>
        <v>31550</v>
      </c>
      <c r="E9">
        <f t="shared" si="5"/>
        <v>31550</v>
      </c>
      <c r="F9">
        <f t="shared" si="5"/>
        <v>31550</v>
      </c>
      <c r="G9">
        <f t="shared" si="5"/>
        <v>31550</v>
      </c>
      <c r="H9">
        <f t="shared" si="5"/>
        <v>31550</v>
      </c>
      <c r="I9">
        <f t="shared" si="5"/>
        <v>31550</v>
      </c>
      <c r="J9">
        <f t="shared" si="5"/>
        <v>31550</v>
      </c>
      <c r="K9">
        <f t="shared" si="5"/>
        <v>31550</v>
      </c>
      <c r="L9">
        <f t="shared" si="5"/>
        <v>31550</v>
      </c>
      <c r="M9">
        <f t="shared" si="5"/>
        <v>31550</v>
      </c>
      <c r="N9">
        <f t="shared" si="5"/>
        <v>31550</v>
      </c>
    </row>
    <row r="10" spans="1:14">
      <c r="A10" s="6" t="s">
        <v>64</v>
      </c>
      <c r="B10" s="17" t="s">
        <v>4172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4174</v>
      </c>
      <c r="C12">
        <f>'2 过程管理表单'!X536</f>
        <v>4500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4175</v>
      </c>
      <c r="C13">
        <f t="shared" si="4"/>
        <v>4500</v>
      </c>
      <c r="D13">
        <f t="shared" ref="D13:N13" si="7">C13+D12</f>
        <v>4500</v>
      </c>
      <c r="E13">
        <f t="shared" si="7"/>
        <v>4500</v>
      </c>
      <c r="F13">
        <f t="shared" si="7"/>
        <v>4500</v>
      </c>
      <c r="G13">
        <f t="shared" si="7"/>
        <v>4500</v>
      </c>
      <c r="H13">
        <f t="shared" si="7"/>
        <v>4500</v>
      </c>
      <c r="I13">
        <f t="shared" si="7"/>
        <v>4500</v>
      </c>
      <c r="J13">
        <f t="shared" si="7"/>
        <v>4500</v>
      </c>
      <c r="K13">
        <f t="shared" si="7"/>
        <v>4500</v>
      </c>
      <c r="L13">
        <f t="shared" si="7"/>
        <v>4500</v>
      </c>
      <c r="M13">
        <f t="shared" si="7"/>
        <v>4500</v>
      </c>
      <c r="N13">
        <f t="shared" si="7"/>
        <v>4500</v>
      </c>
    </row>
    <row r="14" spans="1:14">
      <c r="A14" s="6" t="s">
        <v>215</v>
      </c>
      <c r="B14" s="17" t="s">
        <v>4176</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4177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4178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4179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4180</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4181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4182</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4183</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4184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4185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4186</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4187</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4189</v>
      </c>
      <c r="B26" s="21" t="s">
        <v>4190</v>
      </c>
      <c r="C26">
        <f>'2 过程管理表单'!Z6</f>
        <v>32294.0734177215</v>
      </c>
      <c r="D26">
        <f>'2 过程管理表单'!AC6</f>
        <v>29168.8405063291</v>
      </c>
      <c r="E26">
        <f>'2 过程管理表单'!AF6</f>
        <v>32294.0734177215</v>
      </c>
      <c r="F26">
        <f>'2 过程管理表单'!AI6</f>
        <v>31252.3291139241</v>
      </c>
      <c r="G26">
        <f>'2 过程管理表单'!AL6</f>
        <v>32294.0734177215</v>
      </c>
      <c r="H26">
        <f>'2 过程管理表单'!AO6</f>
        <v>31252.3291139241</v>
      </c>
      <c r="I26">
        <f>'2 过程管理表单'!AR6</f>
        <v>32294.0734177215</v>
      </c>
      <c r="J26">
        <f>'2 过程管理表单'!AU6</f>
        <v>32294.0734177215</v>
      </c>
      <c r="K26">
        <f>'2 过程管理表单'!AX6</f>
        <v>31252.3291139241</v>
      </c>
      <c r="L26">
        <f>'2 过程管理表单'!BA6</f>
        <v>32294.0734177215</v>
      </c>
      <c r="M26">
        <f>'2 过程管理表单'!BD6</f>
        <v>31252.3291139241</v>
      </c>
      <c r="N26">
        <f>'2 过程管理表单'!BG6</f>
        <v>0</v>
      </c>
    </row>
    <row r="27" spans="1:14">
      <c r="A27" s="20" t="s">
        <v>4189</v>
      </c>
      <c r="B27" s="21" t="s">
        <v>4191</v>
      </c>
      <c r="C27">
        <f t="shared" ref="C27:C31" si="11">C26</f>
        <v>32294.0734177215</v>
      </c>
      <c r="D27">
        <f>表3_36[[#This Row],[1月]]+D26</f>
        <v>61462.9139240506</v>
      </c>
      <c r="E27">
        <f>表3_36[[#This Row],[2月]]+E26</f>
        <v>93756.9873417721</v>
      </c>
      <c r="F27">
        <f>表3_36[[#This Row],[3月]]+F26</f>
        <v>125009.316455696</v>
      </c>
      <c r="G27">
        <f>表3_36[[#This Row],[4月]]+G26</f>
        <v>157303.389873418</v>
      </c>
      <c r="H27">
        <f>表3_36[[#This Row],[5月]]+H26</f>
        <v>188555.718987342</v>
      </c>
      <c r="I27">
        <f>表3_36[[#This Row],[6月]]+I26</f>
        <v>220849.792405063</v>
      </c>
      <c r="J27">
        <f>表3_36[[#This Row],[7月]]+J26</f>
        <v>253143.865822785</v>
      </c>
      <c r="K27">
        <f>表3_36[[#This Row],[8月]]+K26</f>
        <v>284396.194936709</v>
      </c>
      <c r="L27">
        <f>表3_36[[#This Row],[9月]]+L26</f>
        <v>316690.26835443</v>
      </c>
      <c r="M27">
        <f>表3_36[[#This Row],[10月]]+M26</f>
        <v>347942.597468355</v>
      </c>
      <c r="N27">
        <f>表3_36[[#This Row],[11月]]+N26</f>
        <v>347942.597468355</v>
      </c>
    </row>
    <row r="28" spans="1:14">
      <c r="A28" s="20" t="s">
        <v>4189</v>
      </c>
      <c r="B28" s="21" t="s">
        <v>4192</v>
      </c>
      <c r="C28">
        <f>'2 过程管理表单'!X6</f>
        <v>48590.780754717</v>
      </c>
      <c r="D28">
        <f>'2 过程管理表单'!AA6</f>
        <v>47995.820754717</v>
      </c>
      <c r="E28">
        <f>'2 过程管理表单'!AD6</f>
        <v>47995.820754717</v>
      </c>
      <c r="F28">
        <f>'2 过程管理表单'!AG6</f>
        <v>47995.820754717</v>
      </c>
      <c r="G28">
        <f>'2 过程管理表单'!AJ6</f>
        <v>47995.820754717</v>
      </c>
      <c r="H28">
        <f>'2 过程管理表单'!AM6</f>
        <v>47995.820754717</v>
      </c>
      <c r="I28">
        <f>'2 过程管理表单'!AP6</f>
        <v>47995.820754717</v>
      </c>
      <c r="J28">
        <f>'2 过程管理表单'!AS6</f>
        <v>47995.820754717</v>
      </c>
      <c r="K28">
        <f>'2 过程管理表单'!AV6</f>
        <v>47995.820754717</v>
      </c>
      <c r="L28">
        <f>'2 过程管理表单'!AY6</f>
        <v>47995.820754717</v>
      </c>
      <c r="M28">
        <f>'2 过程管理表单'!BB6</f>
        <v>47995.820754717</v>
      </c>
      <c r="N28">
        <f>'2 过程管理表单'!BE6</f>
        <v>47995.840754717</v>
      </c>
    </row>
    <row r="29" spans="1:14">
      <c r="A29" s="20" t="s">
        <v>4189</v>
      </c>
      <c r="B29" s="21" t="s">
        <v>4193</v>
      </c>
      <c r="C29">
        <f t="shared" si="11"/>
        <v>48590.780754717</v>
      </c>
      <c r="D29">
        <f>表3_36[[#This Row],[1月]]+D28</f>
        <v>96586.601509434</v>
      </c>
      <c r="E29">
        <f>表3_36[[#This Row],[2月]]+E28</f>
        <v>144582.422264151</v>
      </c>
      <c r="F29">
        <f>表3_36[[#This Row],[3月]]+F28</f>
        <v>192578.243018868</v>
      </c>
      <c r="G29">
        <f>表3_36[[#This Row],[4月]]+G28</f>
        <v>240574.063773585</v>
      </c>
      <c r="H29">
        <f>表3_36[[#This Row],[5月]]+H28</f>
        <v>288569.884528302</v>
      </c>
      <c r="I29">
        <f>表3_36[[#This Row],[6月]]+I28</f>
        <v>336565.705283019</v>
      </c>
      <c r="J29">
        <f>表3_36[[#This Row],[7月]]+J28</f>
        <v>384561.526037736</v>
      </c>
      <c r="K29">
        <f>表3_36[[#This Row],[8月]]+K28</f>
        <v>432557.346792453</v>
      </c>
      <c r="L29">
        <f>表3_36[[#This Row],[9月]]+L28</f>
        <v>480553.16754717</v>
      </c>
      <c r="M29">
        <f>表3_36[[#This Row],[10月]]+M28</f>
        <v>528548.988301887</v>
      </c>
      <c r="N29">
        <f>表3_36[[#This Row],[11月]]+N28</f>
        <v>576544.829056604</v>
      </c>
    </row>
    <row r="30" spans="1:14">
      <c r="A30" s="20" t="s">
        <v>4194</v>
      </c>
      <c r="B30" s="21" t="s">
        <v>4190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4194</v>
      </c>
      <c r="B31" s="21" t="s">
        <v>4191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4194</v>
      </c>
      <c r="B32" s="21" t="s">
        <v>4192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4194</v>
      </c>
      <c r="B33" s="21" t="s">
        <v>4193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4195</v>
      </c>
      <c r="B34" s="21" t="s">
        <v>4190</v>
      </c>
      <c r="C34" s="22">
        <f>'2 过程管理表单'!Z177</f>
        <v>4171.76036067279</v>
      </c>
      <c r="D34" s="22">
        <f>'2 过程管理表单'!AC177</f>
        <v>3768.04161609156</v>
      </c>
      <c r="E34" s="22">
        <f>'2 过程管理表单'!AF177</f>
        <v>4171.76036067279</v>
      </c>
      <c r="F34" s="22">
        <f>'2 过程管理表单'!AI177</f>
        <v>4037.18744581238</v>
      </c>
      <c r="G34" s="22">
        <f>'2 过程管理表单'!AL177</f>
        <v>4171.76036067279</v>
      </c>
      <c r="H34" s="22">
        <f>'2 过程管理表单'!AO177</f>
        <v>4037.18744581238</v>
      </c>
      <c r="I34" s="22">
        <f>'2 过程管理表单'!AR177</f>
        <v>4171.76036067279</v>
      </c>
      <c r="J34" s="22">
        <f>'2 过程管理表单'!AU177</f>
        <v>4171.76036067279</v>
      </c>
      <c r="K34" s="22">
        <f>'2 过程管理表单'!AX177</f>
        <v>4037.18744581238</v>
      </c>
      <c r="L34" s="22">
        <f>'2 过程管理表单'!BA177</f>
        <v>4171.76036067279</v>
      </c>
      <c r="M34" s="22">
        <f>'2 过程管理表单'!BD177</f>
        <v>4037.18744581238</v>
      </c>
      <c r="N34" s="22">
        <f>'2 过程管理表单'!BG177</f>
        <v>1019.17808219178</v>
      </c>
    </row>
    <row r="35" spans="1:14">
      <c r="A35" s="20" t="s">
        <v>4195</v>
      </c>
      <c r="B35" s="21" t="s">
        <v>4191</v>
      </c>
      <c r="C35" s="22">
        <f t="shared" si="12"/>
        <v>4171.76036067279</v>
      </c>
      <c r="D35" s="22">
        <f>C35+C34</f>
        <v>8343.52072134558</v>
      </c>
      <c r="E35" s="22">
        <f t="shared" ref="E35:G35" si="13">D35+E34</f>
        <v>12515.2810820184</v>
      </c>
      <c r="F35" s="22">
        <f t="shared" si="13"/>
        <v>16552.4685278307</v>
      </c>
      <c r="G35" s="22">
        <f t="shared" si="13"/>
        <v>20724.2288885035</v>
      </c>
      <c r="H35" s="22">
        <f t="shared" ref="H35:N35" si="14">H34+G35</f>
        <v>24761.4163343159</v>
      </c>
      <c r="I35" s="22">
        <f t="shared" si="14"/>
        <v>28933.1766949887</v>
      </c>
      <c r="J35" s="22">
        <f t="shared" si="14"/>
        <v>33104.9370556615</v>
      </c>
      <c r="K35" s="22">
        <f t="shared" si="14"/>
        <v>37142.1245014739</v>
      </c>
      <c r="L35" s="22">
        <f t="shared" si="14"/>
        <v>41313.8848621467</v>
      </c>
      <c r="M35" s="22">
        <f t="shared" si="14"/>
        <v>45351.072307959</v>
      </c>
      <c r="N35" s="22">
        <f t="shared" si="14"/>
        <v>46370.2503901508</v>
      </c>
    </row>
    <row r="36" spans="1:14">
      <c r="A36" s="20" t="s">
        <v>4195</v>
      </c>
      <c r="B36" s="21" t="s">
        <v>4192</v>
      </c>
      <c r="C36" s="22">
        <f>'2 过程管理表单'!X177</f>
        <v>22580.142883312</v>
      </c>
      <c r="D36" s="22">
        <f>'2 过程管理表单'!AA177</f>
        <v>1617.87873236856</v>
      </c>
      <c r="E36" s="22">
        <f>'2 过程管理表单'!AD177</f>
        <v>1617.87873236856</v>
      </c>
      <c r="F36" s="22">
        <f>'2 过程管理表单'!AG177</f>
        <v>1617.87873236856</v>
      </c>
      <c r="G36" s="22">
        <f>'2 过程管理表单'!AJ177</f>
        <v>1617.87873236856</v>
      </c>
      <c r="H36" s="22">
        <f>'2 过程管理表单'!AM177</f>
        <v>1617.87873236856</v>
      </c>
      <c r="I36" s="22">
        <f>'2 过程管理表单'!AP177</f>
        <v>1617.87873236856</v>
      </c>
      <c r="J36" s="22">
        <f>'2 过程管理表单'!AS177</f>
        <v>1617.87873236856</v>
      </c>
      <c r="K36" s="22">
        <f>'2 过程管理表单'!AV177</f>
        <v>1617.87873236856</v>
      </c>
      <c r="L36" s="22">
        <f>'2 过程管理表单'!AY177</f>
        <v>1617.87873236856</v>
      </c>
      <c r="M36" s="22">
        <f>'2 过程管理表单'!BB177</f>
        <v>1617.87873236856</v>
      </c>
      <c r="N36" s="22">
        <f>'2 过程管理表单'!BE177</f>
        <v>1617.87873236856</v>
      </c>
    </row>
    <row r="37" spans="1:14">
      <c r="A37" s="20" t="s">
        <v>4195</v>
      </c>
      <c r="B37" s="21" t="s">
        <v>4193</v>
      </c>
      <c r="C37" s="14">
        <f t="shared" si="12"/>
        <v>22580.142883312</v>
      </c>
      <c r="D37" s="13">
        <f t="shared" ref="D37:N37" si="15">D36+C37</f>
        <v>24198.0216156806</v>
      </c>
      <c r="E37" s="14">
        <f t="shared" si="15"/>
        <v>25815.9003480491</v>
      </c>
      <c r="F37" s="14">
        <f t="shared" si="15"/>
        <v>27433.7790804177</v>
      </c>
      <c r="G37" s="14">
        <f t="shared" si="15"/>
        <v>29051.6578127862</v>
      </c>
      <c r="H37" s="14">
        <f t="shared" si="15"/>
        <v>30669.5365451548</v>
      </c>
      <c r="I37" s="14">
        <f t="shared" si="15"/>
        <v>32287.4152775234</v>
      </c>
      <c r="J37" s="14">
        <f t="shared" si="15"/>
        <v>33905.2940098919</v>
      </c>
      <c r="K37" s="14">
        <f t="shared" si="15"/>
        <v>35523.1727422605</v>
      </c>
      <c r="L37" s="14">
        <f t="shared" si="15"/>
        <v>37141.0514746291</v>
      </c>
      <c r="M37" s="14">
        <f t="shared" si="15"/>
        <v>38758.9302069976</v>
      </c>
      <c r="N37" s="13">
        <f t="shared" si="15"/>
        <v>40376.8089393662</v>
      </c>
    </row>
    <row r="38" spans="1:14">
      <c r="A38" s="23" t="s">
        <v>4196</v>
      </c>
      <c r="B38" s="17" t="s">
        <v>4197</v>
      </c>
      <c r="C38">
        <f t="shared" ref="C38:N38" si="16">C5+C9+C13+C17+C21+C25</f>
        <v>88991.463638029</v>
      </c>
      <c r="D38">
        <f t="shared" si="16"/>
        <v>120970.663125114</v>
      </c>
      <c r="E38">
        <f t="shared" si="16"/>
        <v>152949.8626122</v>
      </c>
      <c r="F38">
        <f t="shared" si="16"/>
        <v>184929.062099285</v>
      </c>
      <c r="G38">
        <f t="shared" si="16"/>
        <v>216908.261586371</v>
      </c>
      <c r="H38">
        <f t="shared" si="16"/>
        <v>248887.461073456</v>
      </c>
      <c r="I38">
        <f t="shared" si="16"/>
        <v>280866.660560542</v>
      </c>
      <c r="J38">
        <f t="shared" si="16"/>
        <v>312845.860047628</v>
      </c>
      <c r="K38">
        <f t="shared" si="16"/>
        <v>344825.059534713</v>
      </c>
      <c r="L38">
        <f t="shared" si="16"/>
        <v>376804.259021799</v>
      </c>
      <c r="M38">
        <f t="shared" si="16"/>
        <v>408783.458508884</v>
      </c>
      <c r="N38">
        <f t="shared" si="16"/>
        <v>440762.65799597</v>
      </c>
    </row>
    <row r="39" spans="1:14">
      <c r="A39" s="23" t="s">
        <v>4196</v>
      </c>
      <c r="B39" s="17" t="s">
        <v>4198</v>
      </c>
      <c r="C39">
        <f t="shared" ref="C39:N39" si="17">C3+C7+C11+C15+C19+C23</f>
        <v>36465.8337783943</v>
      </c>
      <c r="D39">
        <f t="shared" si="17"/>
        <v>69402.715900815</v>
      </c>
      <c r="E39">
        <f t="shared" si="17"/>
        <v>105868.549679209</v>
      </c>
      <c r="F39">
        <f t="shared" si="17"/>
        <v>141158.066238946</v>
      </c>
      <c r="G39">
        <f t="shared" si="17"/>
        <v>177623.90001734</v>
      </c>
      <c r="H39">
        <f t="shared" si="17"/>
        <v>212913.416577076</v>
      </c>
      <c r="I39">
        <f t="shared" si="17"/>
        <v>249379.250355471</v>
      </c>
      <c r="J39">
        <f t="shared" si="17"/>
        <v>285845.084133865</v>
      </c>
      <c r="K39">
        <f t="shared" si="17"/>
        <v>321134.600693601</v>
      </c>
      <c r="L39">
        <f t="shared" si="17"/>
        <v>357600.434471996</v>
      </c>
      <c r="M39">
        <f t="shared" si="17"/>
        <v>392889.951031732</v>
      </c>
      <c r="N39">
        <f t="shared" si="17"/>
        <v>393909.129113924</v>
      </c>
    </row>
    <row r="40" customFormat="1"/>
    <row r="41" customFormat="1"/>
    <row r="42" spans="1:14">
      <c r="A42" s="12" t="s">
        <v>214</v>
      </c>
      <c r="B42" t="s">
        <v>4199</v>
      </c>
      <c r="C42">
        <f t="shared" ref="C42:N42" si="18">IF(C3&gt;C5,1,0)</f>
        <v>0</v>
      </c>
      <c r="D42">
        <f t="shared" si="18"/>
        <v>0</v>
      </c>
      <c r="E42">
        <f t="shared" si="18"/>
        <v>0</v>
      </c>
      <c r="F42">
        <f t="shared" si="18"/>
        <v>0</v>
      </c>
      <c r="G42">
        <f t="shared" si="18"/>
        <v>0</v>
      </c>
      <c r="H42">
        <f t="shared" si="18"/>
        <v>1</v>
      </c>
      <c r="I42">
        <f t="shared" si="18"/>
        <v>1</v>
      </c>
      <c r="J42">
        <f t="shared" si="18"/>
        <v>1</v>
      </c>
      <c r="K42">
        <f t="shared" si="18"/>
        <v>1</v>
      </c>
      <c r="L42">
        <f t="shared" si="18"/>
        <v>1</v>
      </c>
      <c r="M42">
        <f t="shared" si="18"/>
        <v>1</v>
      </c>
      <c r="N42">
        <f t="shared" si="18"/>
        <v>0</v>
      </c>
    </row>
    <row r="43" spans="1:14">
      <c r="A43" s="12" t="s">
        <v>9</v>
      </c>
      <c r="B43" t="s">
        <v>4199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4199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4199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4199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4199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4189</v>
      </c>
      <c r="B48" t="s">
        <v>4199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4194</v>
      </c>
      <c r="B49" t="s">
        <v>4199</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4195</v>
      </c>
      <c r="B50" t="s">
        <v>4199</v>
      </c>
      <c r="C50">
        <f t="shared" ref="C50:N50" si="26">IF(C35&gt;C37,1,0)</f>
        <v>0</v>
      </c>
      <c r="D50">
        <f t="shared" si="26"/>
        <v>0</v>
      </c>
      <c r="E50">
        <f t="shared" si="26"/>
        <v>0</v>
      </c>
      <c r="F50">
        <f t="shared" si="26"/>
        <v>0</v>
      </c>
      <c r="G50">
        <f t="shared" si="26"/>
        <v>0</v>
      </c>
      <c r="H50">
        <f t="shared" si="26"/>
        <v>0</v>
      </c>
      <c r="I50">
        <f t="shared" si="26"/>
        <v>0</v>
      </c>
      <c r="J50">
        <f t="shared" si="26"/>
        <v>0</v>
      </c>
      <c r="K50">
        <f t="shared" si="26"/>
        <v>1</v>
      </c>
      <c r="L50">
        <f t="shared" si="26"/>
        <v>1</v>
      </c>
      <c r="M50">
        <f t="shared" si="26"/>
        <v>1</v>
      </c>
      <c r="N50">
        <f t="shared" si="26"/>
        <v>1</v>
      </c>
    </row>
    <row r="51" customFormat="1" spans="2:14">
      <c r="B51" t="s">
        <v>744</v>
      </c>
      <c r="C51">
        <f t="shared" ref="C51:N51" si="27">SUM(C42:C50)</f>
        <v>0</v>
      </c>
      <c r="D51">
        <f t="shared" si="27"/>
        <v>0</v>
      </c>
      <c r="E51">
        <f t="shared" si="27"/>
        <v>0</v>
      </c>
      <c r="F51">
        <f t="shared" si="27"/>
        <v>0</v>
      </c>
      <c r="G51">
        <f t="shared" si="27"/>
        <v>0</v>
      </c>
      <c r="H51">
        <f t="shared" si="27"/>
        <v>1</v>
      </c>
      <c r="I51">
        <f t="shared" si="27"/>
        <v>1</v>
      </c>
      <c r="J51">
        <f t="shared" si="27"/>
        <v>1</v>
      </c>
      <c r="K51">
        <f t="shared" si="27"/>
        <v>2</v>
      </c>
      <c r="L51">
        <f t="shared" si="27"/>
        <v>2</v>
      </c>
      <c r="M51">
        <f t="shared" si="27"/>
        <v>2</v>
      </c>
      <c r="N51">
        <f t="shared" si="27"/>
        <v>1</v>
      </c>
    </row>
    <row r="52" customFormat="1" spans="2:14">
      <c r="B52" t="s">
        <v>4200</v>
      </c>
      <c r="C52">
        <f>C51</f>
        <v>0</v>
      </c>
      <c r="D52">
        <f t="shared" ref="D52:N52" si="28">C52+D51</f>
        <v>0</v>
      </c>
      <c r="E52">
        <f t="shared" si="28"/>
        <v>0</v>
      </c>
      <c r="F52">
        <f t="shared" si="28"/>
        <v>0</v>
      </c>
      <c r="G52">
        <f t="shared" si="28"/>
        <v>0</v>
      </c>
      <c r="H52">
        <f t="shared" si="28"/>
        <v>1</v>
      </c>
      <c r="I52">
        <f t="shared" si="28"/>
        <v>2</v>
      </c>
      <c r="J52">
        <f t="shared" si="28"/>
        <v>3</v>
      </c>
      <c r="K52">
        <f t="shared" si="28"/>
        <v>5</v>
      </c>
      <c r="L52">
        <f t="shared" si="28"/>
        <v>7</v>
      </c>
      <c r="M52">
        <f t="shared" si="28"/>
        <v>9</v>
      </c>
      <c r="N52">
        <f t="shared" si="28"/>
        <v>10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6" sqref="P6"/>
    </sheetView>
  </sheetViews>
  <sheetFormatPr defaultColWidth="9" defaultRowHeight="13.5"/>
  <cols>
    <col min="1" max="1" width="25.375" customWidth="1"/>
    <col min="2" max="2" width="19.375" customWidth="1"/>
    <col min="3" max="14" width="12.625"/>
  </cols>
  <sheetData>
    <row r="1" customFormat="1" spans="1:14">
      <c r="A1" t="s">
        <v>4201</v>
      </c>
      <c r="C1" t="s">
        <v>765</v>
      </c>
      <c r="D1" t="s">
        <v>766</v>
      </c>
      <c r="E1" t="s">
        <v>767</v>
      </c>
      <c r="F1" t="s">
        <v>768</v>
      </c>
      <c r="G1" t="s">
        <v>769</v>
      </c>
      <c r="H1" t="s">
        <v>770</v>
      </c>
      <c r="I1" t="s">
        <v>771</v>
      </c>
      <c r="J1" t="s">
        <v>772</v>
      </c>
      <c r="K1" t="s">
        <v>773</v>
      </c>
      <c r="L1" t="s">
        <v>774</v>
      </c>
      <c r="M1" t="s">
        <v>775</v>
      </c>
      <c r="N1" t="s">
        <v>776</v>
      </c>
    </row>
    <row r="2" spans="1:14">
      <c r="A2" t="s">
        <v>4202</v>
      </c>
      <c r="B2" t="s">
        <v>4190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4202</v>
      </c>
      <c r="B3" t="s">
        <v>4191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4202</v>
      </c>
      <c r="B4" t="s">
        <v>4192</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4202</v>
      </c>
      <c r="B5" t="s">
        <v>4193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4203</v>
      </c>
      <c r="B6" t="s">
        <v>4190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4203</v>
      </c>
      <c r="B7" t="s">
        <v>4191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4203</v>
      </c>
      <c r="B8" t="s">
        <v>4192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4203</v>
      </c>
      <c r="B9" t="s">
        <v>4193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4204</v>
      </c>
      <c r="B10" t="s">
        <v>4190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4204</v>
      </c>
      <c r="B11" t="s">
        <v>4191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4204</v>
      </c>
      <c r="B12" t="s">
        <v>4192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4204</v>
      </c>
      <c r="B13" t="s">
        <v>4193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4205</v>
      </c>
      <c r="B14" t="s">
        <v>4190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4205</v>
      </c>
      <c r="B15" t="s">
        <v>4191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4205</v>
      </c>
      <c r="B16" t="s">
        <v>4192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4205</v>
      </c>
      <c r="B17" t="s">
        <v>4193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4206</v>
      </c>
      <c r="B18" t="s">
        <v>4190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4206</v>
      </c>
      <c r="B19" t="s">
        <v>4191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4206</v>
      </c>
      <c r="B20" t="s">
        <v>4192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4206</v>
      </c>
      <c r="B21" t="s">
        <v>4193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4207</v>
      </c>
      <c r="B22" t="s">
        <v>4190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4207</v>
      </c>
      <c r="B23" t="s">
        <v>4191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4207</v>
      </c>
      <c r="B24" t="s">
        <v>4192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4207</v>
      </c>
      <c r="B25" t="s">
        <v>4193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4208</v>
      </c>
      <c r="B26" t="s">
        <v>4190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4208</v>
      </c>
      <c r="B27" t="s">
        <v>4191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4208</v>
      </c>
      <c r="B28" t="s">
        <v>4192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4208</v>
      </c>
      <c r="B29" t="s">
        <v>4193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4209</v>
      </c>
      <c r="B30" t="s">
        <v>4190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4209</v>
      </c>
      <c r="B31" t="s">
        <v>4191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4209</v>
      </c>
      <c r="B32" t="s">
        <v>4192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4209</v>
      </c>
      <c r="B33" t="s">
        <v>4193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4210</v>
      </c>
      <c r="B34" t="s">
        <v>4190</v>
      </c>
      <c r="C34" cm="1">
        <f t="array" ref="C34">INDEX('2 过程管理表单'!$58:$58,26+(COLUMN(A1)-1)*3)</f>
        <v>27418.2835443038</v>
      </c>
      <c r="D34" cm="1">
        <f t="array" ref="D34">INDEX('2 过程管理表单'!$58:$58,26+(COLUMN(B1)-1)*3)</f>
        <v>24764.9012658228</v>
      </c>
      <c r="E34" cm="1">
        <f t="array" ref="E34">INDEX('2 过程管理表单'!$58:$58,26+(COLUMN(C1)-1)*3)</f>
        <v>27418.2835443038</v>
      </c>
      <c r="F34" cm="1">
        <f t="array" ref="F34">INDEX('2 过程管理表单'!$58:$58,26+(COLUMN(D1)-1)*3)</f>
        <v>26533.8227848101</v>
      </c>
      <c r="G34" cm="1">
        <f t="array" ref="G34">INDEX('2 过程管理表单'!$58:$58,26+(COLUMN(E1)-1)*3)</f>
        <v>27418.2835443038</v>
      </c>
      <c r="H34" cm="1">
        <f t="array" ref="H34">INDEX('2 过程管理表单'!$58:$58,26+(COLUMN(F1)-1)*3)</f>
        <v>26533.8227848101</v>
      </c>
      <c r="I34" cm="1">
        <f t="array" ref="I34">INDEX('2 过程管理表单'!$58:$58,26+(COLUMN(G1)-1)*3)</f>
        <v>27418.2835443038</v>
      </c>
      <c r="J34" cm="1">
        <f t="array" ref="J34">INDEX('2 过程管理表单'!$58:$58,26+(COLUMN(H1)-1)*3)</f>
        <v>27418.2835443038</v>
      </c>
      <c r="K34" cm="1">
        <f t="array" ref="K34">INDEX('2 过程管理表单'!$58:$58,26+(COLUMN(I1)-1)*3)</f>
        <v>26533.8227848101</v>
      </c>
      <c r="L34" cm="1">
        <f t="array" ref="L34">INDEX('2 过程管理表单'!$58:$58,26+(COLUMN(J1)-1)*3)</f>
        <v>27418.2835443038</v>
      </c>
      <c r="M34" cm="1">
        <f t="array" ref="M34">INDEX('2 过程管理表单'!$58:$58,26+(COLUMN(K1)-1)*3)</f>
        <v>26533.8227848101</v>
      </c>
      <c r="N34" cm="1">
        <f t="array" ref="N34">INDEX('2 过程管理表单'!$58:$58,26+(COLUMN(L1)-1)*3)</f>
        <v>0</v>
      </c>
    </row>
    <row r="35" spans="1:14">
      <c r="A35" t="s">
        <v>4210</v>
      </c>
      <c r="B35" t="s">
        <v>4191</v>
      </c>
      <c r="C35">
        <f t="shared" si="20"/>
        <v>27418.2835443038</v>
      </c>
      <c r="D35">
        <f t="shared" ref="D35:N35" si="22">C35+D34</f>
        <v>52183.1848101266</v>
      </c>
      <c r="E35">
        <f t="shared" si="22"/>
        <v>79601.4683544304</v>
      </c>
      <c r="F35">
        <f t="shared" si="22"/>
        <v>106135.29113924</v>
      </c>
      <c r="G35">
        <f t="shared" si="22"/>
        <v>133553.574683544</v>
      </c>
      <c r="H35">
        <f t="shared" si="22"/>
        <v>160087.397468354</v>
      </c>
      <c r="I35">
        <f t="shared" si="22"/>
        <v>187505.681012658</v>
      </c>
      <c r="J35">
        <f t="shared" si="22"/>
        <v>214923.964556962</v>
      </c>
      <c r="K35">
        <f t="shared" si="22"/>
        <v>241457.787341772</v>
      </c>
      <c r="L35">
        <f t="shared" si="22"/>
        <v>268876.070886076</v>
      </c>
      <c r="M35">
        <f t="shared" si="22"/>
        <v>295409.893670886</v>
      </c>
      <c r="N35">
        <f t="shared" si="22"/>
        <v>295409.893670886</v>
      </c>
    </row>
    <row r="36" spans="1:14">
      <c r="A36" t="s">
        <v>4210</v>
      </c>
      <c r="B36" t="s">
        <v>4192</v>
      </c>
      <c r="C36" cm="1">
        <f t="array" ref="C36">INDEX('2 过程管理表单'!$58:$58,24+(COLUMN(A1)-1)*3)</f>
        <v>25852.8301886793</v>
      </c>
      <c r="D36" cm="1">
        <f t="array" ref="D36">INDEX('2 过程管理表单'!$58:$58,24+(COLUMN(B1)-1)*3)</f>
        <v>25852.8301886793</v>
      </c>
      <c r="E36" cm="1">
        <f t="array" ref="E36">INDEX('2 过程管理表单'!$58:$58,24+(COLUMN(C1)-1)*3)</f>
        <v>25852.8301886793</v>
      </c>
      <c r="F36" cm="1">
        <f t="array" ref="F36">INDEX('2 过程管理表单'!$58:$58,24+(COLUMN(D1)-1)*3)</f>
        <v>25852.8301886793</v>
      </c>
      <c r="G36" cm="1">
        <f t="array" ref="G36">INDEX('2 过程管理表单'!$58:$58,24+(COLUMN(E1)-1)*3)</f>
        <v>25852.8301886793</v>
      </c>
      <c r="H36" cm="1">
        <f t="array" ref="H36">INDEX('2 过程管理表单'!$58:$58,24+(COLUMN(F1)-1)*3)</f>
        <v>25852.8301886793</v>
      </c>
      <c r="I36" cm="1">
        <f t="array" ref="I36">INDEX('2 过程管理表单'!$58:$58,24+(COLUMN(G1)-1)*3)</f>
        <v>25852.8301886793</v>
      </c>
      <c r="J36" cm="1">
        <f t="array" ref="J36">INDEX('2 过程管理表单'!$58:$58,24+(COLUMN(H1)-1)*3)</f>
        <v>25852.8301886793</v>
      </c>
      <c r="K36" cm="1">
        <f t="array" ref="K36">INDEX('2 过程管理表单'!$58:$58,24+(COLUMN(I1)-1)*3)</f>
        <v>25852.8301886793</v>
      </c>
      <c r="L36" cm="1">
        <f t="array" ref="L36">INDEX('2 过程管理表单'!$58:$58,24+(COLUMN(J1)-1)*3)</f>
        <v>25852.8301886793</v>
      </c>
      <c r="M36" cm="1">
        <f t="array" ref="M36">INDEX('2 过程管理表单'!$58:$58,24+(COLUMN(K1)-1)*3)</f>
        <v>25852.8301886793</v>
      </c>
      <c r="N36" cm="1">
        <f t="array" ref="N36">INDEX('2 过程管理表单'!$58:$58,24+(COLUMN(L1)-1)*3)</f>
        <v>25852.8301886793</v>
      </c>
    </row>
    <row r="37" spans="1:14">
      <c r="A37" t="s">
        <v>4210</v>
      </c>
      <c r="B37" t="s">
        <v>4193</v>
      </c>
      <c r="C37">
        <f t="shared" si="20"/>
        <v>25852.8301886793</v>
      </c>
      <c r="D37">
        <f t="shared" ref="D37:N37" si="23">C37+D36</f>
        <v>51705.6603773586</v>
      </c>
      <c r="E37">
        <f t="shared" si="23"/>
        <v>77558.4905660379</v>
      </c>
      <c r="F37">
        <f t="shared" si="23"/>
        <v>103411.320754717</v>
      </c>
      <c r="G37">
        <f t="shared" si="23"/>
        <v>129264.150943397</v>
      </c>
      <c r="H37">
        <f t="shared" si="23"/>
        <v>155116.981132076</v>
      </c>
      <c r="I37">
        <f t="shared" si="23"/>
        <v>180969.811320755</v>
      </c>
      <c r="J37">
        <f t="shared" si="23"/>
        <v>206822.641509434</v>
      </c>
      <c r="K37">
        <f t="shared" si="23"/>
        <v>232675.471698114</v>
      </c>
      <c r="L37">
        <f t="shared" si="23"/>
        <v>258528.301886793</v>
      </c>
      <c r="M37">
        <f t="shared" si="23"/>
        <v>284381.132075472</v>
      </c>
      <c r="N37">
        <f t="shared" si="23"/>
        <v>310233.962264152</v>
      </c>
    </row>
    <row r="38" spans="1:14">
      <c r="A38" t="s">
        <v>4211</v>
      </c>
      <c r="B38" t="s">
        <v>4190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4211</v>
      </c>
      <c r="B39" t="s">
        <v>4191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4211</v>
      </c>
      <c r="B40" t="s">
        <v>4192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4211</v>
      </c>
      <c r="B41" t="s">
        <v>4193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4212</v>
      </c>
      <c r="B42" t="s">
        <v>4190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4212</v>
      </c>
      <c r="B43" t="s">
        <v>4191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4212</v>
      </c>
      <c r="B44" t="s">
        <v>4192</v>
      </c>
      <c r="C44" cm="1">
        <f t="array" ref="C44">INDEX('2 过程管理表单'!$71:$71,24+(COLUMN(A1)-1)*3)</f>
        <v>7432.63</v>
      </c>
      <c r="D44" cm="1">
        <f t="array" ref="D44">INDEX('2 过程管理表单'!$71:$71,24+(COLUMN(B1)-1)*3)</f>
        <v>7135.15</v>
      </c>
      <c r="E44" cm="1">
        <f t="array" ref="E44">INDEX('2 过程管理表单'!$71:$71,24+(COLUMN(C1)-1)*3)</f>
        <v>7135.15</v>
      </c>
      <c r="F44" cm="1">
        <f t="array" ref="F44">INDEX('2 过程管理表单'!$71:$71,24+(COLUMN(D1)-1)*3)</f>
        <v>7135.15</v>
      </c>
      <c r="G44" cm="1">
        <f t="array" ref="G44">INDEX('2 过程管理表单'!$71:$71,24+(COLUMN(E1)-1)*3)</f>
        <v>7135.15</v>
      </c>
      <c r="H44" cm="1">
        <f t="array" ref="H44">INDEX('2 过程管理表单'!$71:$71,24+(COLUMN(F1)-1)*3)</f>
        <v>7135.15</v>
      </c>
      <c r="I44" cm="1">
        <f t="array" ref="I44">INDEX('2 过程管理表单'!$71:$71,24+(COLUMN(G1)-1)*3)</f>
        <v>7135.15</v>
      </c>
      <c r="J44" cm="1">
        <f t="array" ref="J44">INDEX('2 过程管理表单'!$71:$71,24+(COLUMN(H1)-1)*3)</f>
        <v>7135.15</v>
      </c>
      <c r="K44" cm="1">
        <f t="array" ref="K44">INDEX('2 过程管理表单'!$71:$71,24+(COLUMN(I1)-1)*3)</f>
        <v>7135.15</v>
      </c>
      <c r="L44" cm="1">
        <f t="array" ref="L44">INDEX('2 过程管理表单'!$71:$71,24+(COLUMN(J1)-1)*3)</f>
        <v>7135.15</v>
      </c>
      <c r="M44" cm="1">
        <f t="array" ref="M44">INDEX('2 过程管理表单'!$71:$71,24+(COLUMN(K1)-1)*3)</f>
        <v>7135.15</v>
      </c>
      <c r="N44" cm="1">
        <f t="array" ref="N44">INDEX('2 过程管理表单'!$71:$71,24+(COLUMN(L1)-1)*3)</f>
        <v>7135.17</v>
      </c>
    </row>
    <row r="45" spans="1:14">
      <c r="A45" t="s">
        <v>4212</v>
      </c>
      <c r="B45" t="s">
        <v>4193</v>
      </c>
      <c r="C45">
        <f t="shared" ref="C45:C49" si="28">C44</f>
        <v>7432.63</v>
      </c>
      <c r="D45">
        <f t="shared" ref="D45:N45" si="29">C45+D44</f>
        <v>14567.78</v>
      </c>
      <c r="E45">
        <f t="shared" si="29"/>
        <v>21702.93</v>
      </c>
      <c r="F45">
        <f t="shared" si="29"/>
        <v>28838.08</v>
      </c>
      <c r="G45">
        <f t="shared" si="29"/>
        <v>35973.23</v>
      </c>
      <c r="H45">
        <f t="shared" si="29"/>
        <v>43108.38</v>
      </c>
      <c r="I45">
        <f t="shared" si="29"/>
        <v>50243.53</v>
      </c>
      <c r="J45">
        <f t="shared" si="29"/>
        <v>57378.68</v>
      </c>
      <c r="K45">
        <f t="shared" si="29"/>
        <v>64513.83</v>
      </c>
      <c r="L45">
        <f t="shared" si="29"/>
        <v>71648.98</v>
      </c>
      <c r="M45">
        <f t="shared" si="29"/>
        <v>78784.13</v>
      </c>
      <c r="N45">
        <f t="shared" si="29"/>
        <v>85919.3</v>
      </c>
    </row>
    <row r="46" spans="1:14">
      <c r="A46" t="s">
        <v>4213</v>
      </c>
      <c r="B46" t="s">
        <v>4190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4213</v>
      </c>
      <c r="B47" t="s">
        <v>4191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4213</v>
      </c>
      <c r="B48" t="s">
        <v>4192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4213</v>
      </c>
      <c r="B49" t="s">
        <v>4193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4214</v>
      </c>
      <c r="B50" t="s">
        <v>4190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4214</v>
      </c>
      <c r="B51" t="s">
        <v>4191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4214</v>
      </c>
      <c r="B52" t="s">
        <v>4192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4214</v>
      </c>
      <c r="B53" t="s">
        <v>4193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4215</v>
      </c>
      <c r="B54" t="s">
        <v>4190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4215</v>
      </c>
      <c r="B55" t="s">
        <v>4191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4215</v>
      </c>
      <c r="B56" t="s">
        <v>4192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4215</v>
      </c>
      <c r="B57" t="s">
        <v>4193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4216</v>
      </c>
      <c r="B58" t="s">
        <v>4190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4216</v>
      </c>
      <c r="B59" t="s">
        <v>4191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4216</v>
      </c>
      <c r="B60" t="s">
        <v>4192</v>
      </c>
      <c r="C60" cm="1">
        <f t="array" ref="C60">INDEX('2 过程管理表单'!$96:$96,24+(COLUMN(A1)-1)*3)</f>
        <v>10796.83</v>
      </c>
      <c r="D60" cm="1">
        <f t="array" ref="D60">INDEX('2 过程管理表单'!$96:$96,24+(COLUMN(B1)-1)*3)</f>
        <v>10499.35</v>
      </c>
      <c r="E60" cm="1">
        <f t="array" ref="E60">INDEX('2 过程管理表单'!$96:$96,24+(COLUMN(C1)-1)*3)</f>
        <v>10499.35</v>
      </c>
      <c r="F60" cm="1">
        <f t="array" ref="F60">INDEX('2 过程管理表单'!$96:$96,24+(COLUMN(D1)-1)*3)</f>
        <v>10499.35</v>
      </c>
      <c r="G60" cm="1">
        <f t="array" ref="G60">INDEX('2 过程管理表单'!$96:$96,24+(COLUMN(E1)-1)*3)</f>
        <v>10499.35</v>
      </c>
      <c r="H60" cm="1">
        <f t="array" ref="H60">INDEX('2 过程管理表单'!$96:$96,24+(COLUMN(F1)-1)*3)</f>
        <v>10499.35</v>
      </c>
      <c r="I60" cm="1">
        <f t="array" ref="I60">INDEX('2 过程管理表单'!$96:$96,24+(COLUMN(G1)-1)*3)</f>
        <v>10499.35</v>
      </c>
      <c r="J60" cm="1">
        <f t="array" ref="J60">INDEX('2 过程管理表单'!$96:$96,24+(COLUMN(H1)-1)*3)</f>
        <v>10499.35</v>
      </c>
      <c r="K60" cm="1">
        <f t="array" ref="K60">INDEX('2 过程管理表单'!$96:$96,24+(COLUMN(I1)-1)*3)</f>
        <v>10499.35</v>
      </c>
      <c r="L60" cm="1">
        <f t="array" ref="L60">INDEX('2 过程管理表单'!$96:$96,24+(COLUMN(J1)-1)*3)</f>
        <v>10499.35</v>
      </c>
      <c r="M60" cm="1">
        <f t="array" ref="M60">INDEX('2 过程管理表单'!$96:$96,24+(COLUMN(K1)-1)*3)</f>
        <v>10499.35</v>
      </c>
      <c r="N60" cm="1">
        <f t="array" ref="N60">INDEX('2 过程管理表单'!$96:$96,24+(COLUMN(L1)-1)*3)</f>
        <v>10499.35</v>
      </c>
    </row>
    <row r="61" spans="1:14">
      <c r="A61" t="s">
        <v>4216</v>
      </c>
      <c r="B61" t="s">
        <v>4193</v>
      </c>
      <c r="C61">
        <f t="shared" si="36"/>
        <v>10796.83</v>
      </c>
      <c r="D61">
        <f t="shared" ref="D61:N61" si="39">C61+D60</f>
        <v>21296.18</v>
      </c>
      <c r="E61">
        <f t="shared" si="39"/>
        <v>31795.53</v>
      </c>
      <c r="F61">
        <f t="shared" si="39"/>
        <v>42294.88</v>
      </c>
      <c r="G61">
        <f t="shared" si="39"/>
        <v>52794.23</v>
      </c>
      <c r="H61">
        <f t="shared" si="39"/>
        <v>63293.58</v>
      </c>
      <c r="I61">
        <f t="shared" si="39"/>
        <v>73792.93</v>
      </c>
      <c r="J61">
        <f t="shared" si="39"/>
        <v>84292.28</v>
      </c>
      <c r="K61">
        <f t="shared" si="39"/>
        <v>94791.63</v>
      </c>
      <c r="L61">
        <f t="shared" si="39"/>
        <v>105290.98</v>
      </c>
      <c r="M61">
        <f t="shared" si="39"/>
        <v>115790.33</v>
      </c>
      <c r="N61">
        <f t="shared" si="39"/>
        <v>126289.68</v>
      </c>
    </row>
    <row r="62" spans="1:14">
      <c r="A62" t="s">
        <v>4217</v>
      </c>
      <c r="B62" t="s">
        <v>4190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4217</v>
      </c>
      <c r="B63" t="s">
        <v>4191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4217</v>
      </c>
      <c r="B64" t="s">
        <v>4192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4217</v>
      </c>
      <c r="B65" t="s">
        <v>4193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4218</v>
      </c>
      <c r="B66" t="s">
        <v>4190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4218</v>
      </c>
      <c r="B67" t="s">
        <v>4191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4218</v>
      </c>
      <c r="B68" t="s">
        <v>4192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4218</v>
      </c>
      <c r="B69" t="s">
        <v>4193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4219</v>
      </c>
      <c r="B70" t="s">
        <v>4190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4219</v>
      </c>
      <c r="B71" t="s">
        <v>4191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4219</v>
      </c>
      <c r="B72" t="s">
        <v>4192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4219</v>
      </c>
      <c r="B73" t="s">
        <v>4193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4220</v>
      </c>
      <c r="B74" t="s">
        <v>4190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4220</v>
      </c>
      <c r="B75" t="s">
        <v>4191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4220</v>
      </c>
      <c r="B76" t="s">
        <v>4192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4220</v>
      </c>
      <c r="B77" t="s">
        <v>4193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4221</v>
      </c>
      <c r="B78" t="s">
        <v>4190</v>
      </c>
      <c r="C78" cm="1">
        <f t="array" ref="C78">INDEX('2 过程管理表单'!$127:$127,26+(COLUMN(A1)-1)*3)</f>
        <v>4875.78987341772</v>
      </c>
      <c r="D78" cm="1">
        <f t="array" ref="D78">INDEX('2 过程管理表单'!$127:$127,26+(COLUMN(B1)-1)*3)</f>
        <v>4403.93924050633</v>
      </c>
      <c r="E78" cm="1">
        <f t="array" ref="E78">INDEX('2 过程管理表单'!$127:$127,26+(COLUMN(C1)-1)*3)</f>
        <v>4875.78987341772</v>
      </c>
      <c r="F78" cm="1">
        <f t="array" ref="F78">INDEX('2 过程管理表单'!$127:$127,26+(COLUMN(D1)-1)*3)</f>
        <v>4718.50632911392</v>
      </c>
      <c r="G78" cm="1">
        <f t="array" ref="G78">INDEX('2 过程管理表单'!$127:$127,26+(COLUMN(E1)-1)*3)</f>
        <v>4875.78987341772</v>
      </c>
      <c r="H78" cm="1">
        <f t="array" ref="H78">INDEX('2 过程管理表单'!$127:$127,26+(COLUMN(F1)-1)*3)</f>
        <v>4718.50632911392</v>
      </c>
      <c r="I78" cm="1">
        <f t="array" ref="I78">INDEX('2 过程管理表单'!$127:$127,26+(COLUMN(G1)-1)*3)</f>
        <v>4875.78987341772</v>
      </c>
      <c r="J78" cm="1">
        <f t="array" ref="J78">INDEX('2 过程管理表单'!$127:$127,26+(COLUMN(H1)-1)*3)</f>
        <v>4875.78987341772</v>
      </c>
      <c r="K78" cm="1">
        <f t="array" ref="K78">INDEX('2 过程管理表单'!$127:$127,26+(COLUMN(I1)-1)*3)</f>
        <v>4718.50632911392</v>
      </c>
      <c r="L78" cm="1">
        <f t="array" ref="L78">INDEX('2 过程管理表单'!$127:$127,26+(COLUMN(J1)-1)*3)</f>
        <v>4875.78987341772</v>
      </c>
      <c r="M78" cm="1">
        <f t="array" ref="M78">INDEX('2 过程管理表单'!$127:$127,26+(COLUMN(K1)-1)*3)</f>
        <v>4718.50632911392</v>
      </c>
      <c r="N78" cm="1">
        <f t="array" ref="N78">INDEX('2 过程管理表单'!$127:$127,26+(COLUMN(L1)-1)*3)</f>
        <v>0</v>
      </c>
    </row>
    <row r="79" spans="1:14">
      <c r="A79" t="s">
        <v>4221</v>
      </c>
      <c r="B79" t="s">
        <v>4191</v>
      </c>
      <c r="C79">
        <f t="shared" si="48"/>
        <v>4875.78987341772</v>
      </c>
      <c r="D79">
        <f t="shared" ref="D79:N79" si="51">C79+D78</f>
        <v>9279.72911392405</v>
      </c>
      <c r="E79">
        <f t="shared" si="51"/>
        <v>14155.5189873418</v>
      </c>
      <c r="F79">
        <f t="shared" si="51"/>
        <v>18874.0253164557</v>
      </c>
      <c r="G79">
        <f t="shared" si="51"/>
        <v>23749.8151898734</v>
      </c>
      <c r="H79">
        <f t="shared" si="51"/>
        <v>28468.3215189873</v>
      </c>
      <c r="I79">
        <f t="shared" si="51"/>
        <v>33344.111392405</v>
      </c>
      <c r="J79">
        <f t="shared" si="51"/>
        <v>38219.9012658228</v>
      </c>
      <c r="K79">
        <f t="shared" si="51"/>
        <v>42938.4075949367</v>
      </c>
      <c r="L79">
        <f t="shared" si="51"/>
        <v>47814.1974683544</v>
      </c>
      <c r="M79">
        <f t="shared" si="51"/>
        <v>52532.7037974683</v>
      </c>
      <c r="N79">
        <f t="shared" si="51"/>
        <v>52532.7037974683</v>
      </c>
    </row>
    <row r="80" spans="1:14">
      <c r="A80" t="s">
        <v>4221</v>
      </c>
      <c r="B80" t="s">
        <v>4192</v>
      </c>
      <c r="C80" cm="1">
        <f t="array" ref="C80">INDEX('2 过程管理表单'!$127:$127,24+(COLUMN(A1)-1)*3)</f>
        <v>4508.49056603773</v>
      </c>
      <c r="D80" cm="1">
        <f t="array" ref="D80">INDEX('2 过程管理表单'!$127:$127,24+(COLUMN(B1)-1)*3)</f>
        <v>4508.49056603773</v>
      </c>
      <c r="E80" cm="1">
        <f t="array" ref="E80">INDEX('2 过程管理表单'!$127:$127,24+(COLUMN(C1)-1)*3)</f>
        <v>4508.49056603773</v>
      </c>
      <c r="F80" cm="1">
        <f t="array" ref="F80">INDEX('2 过程管理表单'!$127:$127,24+(COLUMN(D1)-1)*3)</f>
        <v>4508.49056603773</v>
      </c>
      <c r="G80" cm="1">
        <f t="array" ref="G80">INDEX('2 过程管理表单'!$127:$127,24+(COLUMN(E1)-1)*3)</f>
        <v>4508.49056603773</v>
      </c>
      <c r="H80" cm="1">
        <f t="array" ref="H80">INDEX('2 过程管理表单'!$127:$127,24+(COLUMN(F1)-1)*3)</f>
        <v>4508.49056603773</v>
      </c>
      <c r="I80" cm="1">
        <f t="array" ref="I80">INDEX('2 过程管理表单'!$127:$127,24+(COLUMN(G1)-1)*3)</f>
        <v>4508.49056603773</v>
      </c>
      <c r="J80" cm="1">
        <f t="array" ref="J80">INDEX('2 过程管理表单'!$127:$127,24+(COLUMN(H1)-1)*3)</f>
        <v>4508.49056603773</v>
      </c>
      <c r="K80" cm="1">
        <f t="array" ref="K80">INDEX('2 过程管理表单'!$127:$127,24+(COLUMN(I1)-1)*3)</f>
        <v>4508.49056603773</v>
      </c>
      <c r="L80" cm="1">
        <f t="array" ref="L80">INDEX('2 过程管理表单'!$127:$127,24+(COLUMN(J1)-1)*3)</f>
        <v>4508.49056603773</v>
      </c>
      <c r="M80" cm="1">
        <f t="array" ref="M80">INDEX('2 过程管理表单'!$127:$127,24+(COLUMN(K1)-1)*3)</f>
        <v>4508.49056603773</v>
      </c>
      <c r="N80" cm="1">
        <f t="array" ref="N80">INDEX('2 过程管理表单'!$127:$127,24+(COLUMN(L1)-1)*3)</f>
        <v>4508.49056603773</v>
      </c>
    </row>
    <row r="81" spans="1:14">
      <c r="A81" t="s">
        <v>4221</v>
      </c>
      <c r="B81" t="s">
        <v>4193</v>
      </c>
      <c r="C81">
        <f t="shared" ref="C81:C85" si="52">C80</f>
        <v>4508.49056603773</v>
      </c>
      <c r="D81">
        <f t="shared" ref="D81:N81" si="53">C81+D80</f>
        <v>9016.98113207546</v>
      </c>
      <c r="E81">
        <f t="shared" si="53"/>
        <v>13525.4716981132</v>
      </c>
      <c r="F81">
        <f t="shared" si="53"/>
        <v>18033.9622641509</v>
      </c>
      <c r="G81">
        <f t="shared" si="53"/>
        <v>22542.4528301886</v>
      </c>
      <c r="H81">
        <f t="shared" si="53"/>
        <v>27050.9433962264</v>
      </c>
      <c r="I81">
        <f t="shared" si="53"/>
        <v>31559.4339622641</v>
      </c>
      <c r="J81">
        <f t="shared" si="53"/>
        <v>36067.9245283018</v>
      </c>
      <c r="K81">
        <f t="shared" si="53"/>
        <v>40576.4150943396</v>
      </c>
      <c r="L81">
        <f t="shared" si="53"/>
        <v>45084.9056603773</v>
      </c>
      <c r="M81">
        <f t="shared" si="53"/>
        <v>49593.396226415</v>
      </c>
      <c r="N81">
        <f t="shared" si="53"/>
        <v>54101.8867924527</v>
      </c>
    </row>
    <row r="82" spans="1:14">
      <c r="A82" t="s">
        <v>4222</v>
      </c>
      <c r="B82" t="s">
        <v>4190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4222</v>
      </c>
      <c r="B83" t="s">
        <v>4191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4222</v>
      </c>
      <c r="B84" t="s">
        <v>4192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4222</v>
      </c>
      <c r="B85" t="s">
        <v>4193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4223</v>
      </c>
      <c r="B86" t="s">
        <v>4190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4223</v>
      </c>
      <c r="B87" t="s">
        <v>4191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4223</v>
      </c>
      <c r="B88" t="s">
        <v>4192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4223</v>
      </c>
      <c r="B89" t="s">
        <v>4193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4224</v>
      </c>
      <c r="B90" t="s">
        <v>4190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4224</v>
      </c>
      <c r="B91" t="s">
        <v>4191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4224</v>
      </c>
      <c r="B92" t="s">
        <v>4192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4224</v>
      </c>
      <c r="B93" t="s">
        <v>4193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4225</v>
      </c>
      <c r="B94" t="s">
        <v>4190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4225</v>
      </c>
      <c r="B95" t="s">
        <v>4191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4225</v>
      </c>
      <c r="B96" t="s">
        <v>4192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4225</v>
      </c>
      <c r="B97" t="s">
        <v>4193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4226</v>
      </c>
      <c r="B98" t="s">
        <v>4190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4226</v>
      </c>
      <c r="B99" t="s">
        <v>4191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4226</v>
      </c>
      <c r="B100" t="s">
        <v>4192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4226</v>
      </c>
      <c r="B101" t="s">
        <v>4193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4227</v>
      </c>
      <c r="B102" t="s">
        <v>4190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4227</v>
      </c>
      <c r="B103" t="s">
        <v>4191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4227</v>
      </c>
      <c r="B104" t="s">
        <v>4192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4227</v>
      </c>
      <c r="B105" t="s">
        <v>4193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4228</v>
      </c>
      <c r="B106" t="s">
        <v>4190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4228</v>
      </c>
      <c r="B107" t="s">
        <v>4191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4228</v>
      </c>
      <c r="B108" t="s">
        <v>4192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4228</v>
      </c>
      <c r="B109" t="s">
        <v>4193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4229</v>
      </c>
      <c r="B110" t="s">
        <v>4190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4229</v>
      </c>
      <c r="B111" t="s">
        <v>4191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4229</v>
      </c>
      <c r="B112" t="s">
        <v>4192</v>
      </c>
      <c r="C112">
        <f t="shared" ref="C112:N112" si="75">C4+C16+C28+C44+C60+C72+C88+C100</f>
        <v>18229.46</v>
      </c>
      <c r="D112">
        <f t="shared" si="75"/>
        <v>17634.5</v>
      </c>
      <c r="E112">
        <f t="shared" si="75"/>
        <v>17634.5</v>
      </c>
      <c r="F112">
        <f t="shared" si="75"/>
        <v>17634.5</v>
      </c>
      <c r="G112">
        <f t="shared" si="75"/>
        <v>17634.5</v>
      </c>
      <c r="H112">
        <f t="shared" si="75"/>
        <v>17634.5</v>
      </c>
      <c r="I112">
        <f t="shared" si="75"/>
        <v>17634.5</v>
      </c>
      <c r="J112">
        <f t="shared" si="75"/>
        <v>17634.5</v>
      </c>
      <c r="K112">
        <f t="shared" si="75"/>
        <v>17634.5</v>
      </c>
      <c r="L112">
        <f t="shared" si="75"/>
        <v>17634.5</v>
      </c>
      <c r="M112">
        <f t="shared" si="75"/>
        <v>17634.5</v>
      </c>
      <c r="N112">
        <f t="shared" si="75"/>
        <v>17634.52</v>
      </c>
    </row>
    <row r="113" spans="1:14">
      <c r="A113" t="s">
        <v>4229</v>
      </c>
      <c r="B113" t="s">
        <v>4193</v>
      </c>
      <c r="C113">
        <f t="shared" si="73"/>
        <v>18229.46</v>
      </c>
      <c r="D113">
        <f t="shared" ref="D113:N113" si="76">C113+D112</f>
        <v>35863.96</v>
      </c>
      <c r="E113">
        <f t="shared" si="76"/>
        <v>53498.46</v>
      </c>
      <c r="F113">
        <f t="shared" si="76"/>
        <v>71132.96</v>
      </c>
      <c r="G113">
        <f t="shared" si="76"/>
        <v>88767.46</v>
      </c>
      <c r="H113">
        <f t="shared" si="76"/>
        <v>106401.96</v>
      </c>
      <c r="I113">
        <f t="shared" si="76"/>
        <v>124036.46</v>
      </c>
      <c r="J113">
        <f t="shared" si="76"/>
        <v>141670.96</v>
      </c>
      <c r="K113">
        <f t="shared" si="76"/>
        <v>159305.46</v>
      </c>
      <c r="L113">
        <f t="shared" si="76"/>
        <v>176939.96</v>
      </c>
      <c r="M113">
        <f t="shared" si="76"/>
        <v>194574.46</v>
      </c>
      <c r="N113">
        <f t="shared" si="76"/>
        <v>212208.98</v>
      </c>
    </row>
    <row r="114" spans="1:14">
      <c r="A114" t="s">
        <v>4230</v>
      </c>
      <c r="B114" t="s">
        <v>4190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4230</v>
      </c>
      <c r="B115" t="s">
        <v>4191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4230</v>
      </c>
      <c r="B116" t="s">
        <v>4192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4230</v>
      </c>
      <c r="B117" t="s">
        <v>4193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4231</v>
      </c>
      <c r="B118" t="s">
        <v>4190</v>
      </c>
      <c r="C118">
        <f t="shared" ref="C118:N118" si="82">C10+C22+C34+C38+C50+C54+C66+C78+C82+C94+C106</f>
        <v>32294.0734177215</v>
      </c>
      <c r="D118">
        <f t="shared" si="82"/>
        <v>29168.8405063291</v>
      </c>
      <c r="E118">
        <f t="shared" si="82"/>
        <v>32294.0734177215</v>
      </c>
      <c r="F118">
        <f t="shared" si="82"/>
        <v>31252.329113924</v>
      </c>
      <c r="G118">
        <f t="shared" si="82"/>
        <v>32294.0734177215</v>
      </c>
      <c r="H118">
        <f t="shared" si="82"/>
        <v>31252.329113924</v>
      </c>
      <c r="I118">
        <f t="shared" si="82"/>
        <v>32294.0734177215</v>
      </c>
      <c r="J118">
        <f t="shared" si="82"/>
        <v>32294.0734177215</v>
      </c>
      <c r="K118">
        <f t="shared" si="82"/>
        <v>31252.329113924</v>
      </c>
      <c r="L118">
        <f t="shared" si="82"/>
        <v>32294.0734177215</v>
      </c>
      <c r="M118">
        <f t="shared" si="82"/>
        <v>31252.329113924</v>
      </c>
      <c r="N118">
        <f t="shared" si="82"/>
        <v>0</v>
      </c>
    </row>
    <row r="119" spans="1:14">
      <c r="A119" t="s">
        <v>4231</v>
      </c>
      <c r="B119" t="s">
        <v>4191</v>
      </c>
      <c r="C119">
        <f t="shared" si="80"/>
        <v>32294.0734177215</v>
      </c>
      <c r="D119">
        <f t="shared" ref="D119:N119" si="83">C119+D118</f>
        <v>61462.9139240506</v>
      </c>
      <c r="E119">
        <f t="shared" si="83"/>
        <v>93756.9873417722</v>
      </c>
      <c r="F119">
        <f t="shared" si="83"/>
        <v>125009.316455696</v>
      </c>
      <c r="G119">
        <f t="shared" si="83"/>
        <v>157303.389873418</v>
      </c>
      <c r="H119">
        <f t="shared" si="83"/>
        <v>188555.718987342</v>
      </c>
      <c r="I119">
        <f t="shared" si="83"/>
        <v>220849.792405063</v>
      </c>
      <c r="J119">
        <f t="shared" si="83"/>
        <v>253143.865822785</v>
      </c>
      <c r="K119">
        <f t="shared" si="83"/>
        <v>284396.194936709</v>
      </c>
      <c r="L119">
        <f t="shared" si="83"/>
        <v>316690.26835443</v>
      </c>
      <c r="M119">
        <f t="shared" si="83"/>
        <v>347942.597468354</v>
      </c>
      <c r="N119">
        <f t="shared" si="83"/>
        <v>347942.597468354</v>
      </c>
    </row>
    <row r="120" spans="1:14">
      <c r="A120" t="s">
        <v>4231</v>
      </c>
      <c r="B120" t="s">
        <v>4192</v>
      </c>
      <c r="C120">
        <f t="shared" ref="C120:N120" si="84">C12+C24+C36+C40+C52+C56+C80+C84+C68+C96+C108</f>
        <v>30361.320754717</v>
      </c>
      <c r="D120">
        <f t="shared" si="84"/>
        <v>30361.320754717</v>
      </c>
      <c r="E120">
        <f t="shared" si="84"/>
        <v>30361.320754717</v>
      </c>
      <c r="F120">
        <f t="shared" si="84"/>
        <v>30361.320754717</v>
      </c>
      <c r="G120">
        <f t="shared" si="84"/>
        <v>30361.320754717</v>
      </c>
      <c r="H120">
        <f t="shared" si="84"/>
        <v>30361.320754717</v>
      </c>
      <c r="I120">
        <f t="shared" si="84"/>
        <v>30361.320754717</v>
      </c>
      <c r="J120">
        <f t="shared" si="84"/>
        <v>30361.320754717</v>
      </c>
      <c r="K120">
        <f t="shared" si="84"/>
        <v>30361.320754717</v>
      </c>
      <c r="L120">
        <f t="shared" si="84"/>
        <v>30361.320754717</v>
      </c>
      <c r="M120">
        <f t="shared" si="84"/>
        <v>30361.320754717</v>
      </c>
      <c r="N120">
        <f t="shared" si="84"/>
        <v>30361.320754717</v>
      </c>
    </row>
    <row r="121" spans="1:14">
      <c r="A121" t="s">
        <v>4231</v>
      </c>
      <c r="B121" t="s">
        <v>4193</v>
      </c>
      <c r="C121">
        <f t="shared" si="80"/>
        <v>30361.320754717</v>
      </c>
      <c r="D121">
        <f t="shared" ref="D121:N121" si="85">C121+D120</f>
        <v>60722.6415094341</v>
      </c>
      <c r="E121">
        <f t="shared" si="85"/>
        <v>91083.9622641511</v>
      </c>
      <c r="F121">
        <f t="shared" si="85"/>
        <v>121445.283018868</v>
      </c>
      <c r="G121">
        <f t="shared" si="85"/>
        <v>151806.603773585</v>
      </c>
      <c r="H121">
        <f t="shared" si="85"/>
        <v>182167.924528302</v>
      </c>
      <c r="I121">
        <f t="shared" si="85"/>
        <v>212529.245283019</v>
      </c>
      <c r="J121">
        <f t="shared" si="85"/>
        <v>242890.566037736</v>
      </c>
      <c r="K121">
        <f t="shared" si="85"/>
        <v>273251.886792453</v>
      </c>
      <c r="L121">
        <f t="shared" si="85"/>
        <v>303613.20754717</v>
      </c>
      <c r="M121">
        <f t="shared" si="85"/>
        <v>333974.528301887</v>
      </c>
      <c r="N121">
        <f t="shared" si="85"/>
        <v>364335.849056604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4232</v>
      </c>
      <c r="C1" t="s">
        <v>765</v>
      </c>
      <c r="D1" t="s">
        <v>766</v>
      </c>
      <c r="E1" t="s">
        <v>767</v>
      </c>
      <c r="F1" t="s">
        <v>768</v>
      </c>
      <c r="G1" t="s">
        <v>769</v>
      </c>
      <c r="H1" t="s">
        <v>770</v>
      </c>
      <c r="I1" t="s">
        <v>771</v>
      </c>
      <c r="J1" t="s">
        <v>772</v>
      </c>
      <c r="K1" t="s">
        <v>773</v>
      </c>
      <c r="L1" t="s">
        <v>774</v>
      </c>
      <c r="M1" t="s">
        <v>775</v>
      </c>
      <c r="N1" t="s">
        <v>776</v>
      </c>
    </row>
    <row r="2" spans="1:14">
      <c r="A2" t="s">
        <v>138</v>
      </c>
      <c r="B2" t="s">
        <v>4190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4191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2325</v>
      </c>
      <c r="B4" t="s">
        <v>4190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2325</v>
      </c>
      <c r="B5" t="s">
        <v>4191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3230</v>
      </c>
      <c r="B6" t="s">
        <v>4190</v>
      </c>
      <c r="C6">
        <f>SUM(物资过程计算表!D29:D90,物资过程计算表!D934)</f>
        <v>0</v>
      </c>
      <c r="D6">
        <f>SUM(物资过程计算表!E29:E90,物资过程计算表!E934)</f>
        <v>0</v>
      </c>
      <c r="E6">
        <f>SUM(物资过程计算表!F29:F90,物资过程计算表!F934)</f>
        <v>2800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3230</v>
      </c>
      <c r="B7" t="s">
        <v>4191</v>
      </c>
      <c r="C7">
        <f t="shared" si="0"/>
        <v>0</v>
      </c>
      <c r="D7">
        <f t="shared" ref="D7:N7" si="3">C7+D6</f>
        <v>0</v>
      </c>
      <c r="E7">
        <f t="shared" si="3"/>
        <v>2800</v>
      </c>
      <c r="F7">
        <f t="shared" si="3"/>
        <v>2800</v>
      </c>
      <c r="G7">
        <f t="shared" si="3"/>
        <v>2800</v>
      </c>
      <c r="H7">
        <f t="shared" si="3"/>
        <v>2800</v>
      </c>
      <c r="I7">
        <f t="shared" si="3"/>
        <v>2800</v>
      </c>
      <c r="J7">
        <f t="shared" si="3"/>
        <v>2800</v>
      </c>
      <c r="K7">
        <f t="shared" si="3"/>
        <v>2800</v>
      </c>
      <c r="L7">
        <f t="shared" si="3"/>
        <v>2800</v>
      </c>
      <c r="M7">
        <f t="shared" si="3"/>
        <v>2800</v>
      </c>
      <c r="N7">
        <f t="shared" si="3"/>
        <v>2800</v>
      </c>
    </row>
    <row r="8" spans="1:14">
      <c r="A8" t="s">
        <v>2070</v>
      </c>
      <c r="B8" t="s">
        <v>4190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2070</v>
      </c>
      <c r="B9" t="s">
        <v>4191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3733</v>
      </c>
      <c r="B10" t="s">
        <v>4190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3733</v>
      </c>
      <c r="B11" t="s">
        <v>4191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4233</v>
      </c>
      <c r="B12" t="s">
        <v>4190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4233</v>
      </c>
      <c r="B13" t="s">
        <v>4191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4234</v>
      </c>
      <c r="B14" t="s">
        <v>4190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4234</v>
      </c>
      <c r="B15" t="s">
        <v>4191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4235</v>
      </c>
      <c r="B16" t="s">
        <v>4190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4235</v>
      </c>
      <c r="B17" t="s">
        <v>4191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4236</v>
      </c>
      <c r="B18" t="s">
        <v>4190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4236</v>
      </c>
      <c r="B19" t="s">
        <v>4191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4237</v>
      </c>
      <c r="B21" t="s">
        <v>4190</v>
      </c>
      <c r="C21">
        <f t="shared" ref="C21:N21" si="12">SUM(C2,C4,C6,C8,C10,C12,C14,C16,C18)</f>
        <v>0</v>
      </c>
      <c r="D21">
        <f t="shared" si="12"/>
        <v>0</v>
      </c>
      <c r="E21">
        <f t="shared" si="12"/>
        <v>2800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4191</v>
      </c>
      <c r="C22">
        <f t="shared" ref="C22:N22" si="13">SUM(C3,C5,C7,C9,C11,C13,C15,C17,C19)</f>
        <v>0</v>
      </c>
      <c r="D22">
        <f t="shared" si="13"/>
        <v>0</v>
      </c>
      <c r="E22">
        <f t="shared" si="13"/>
        <v>2800</v>
      </c>
      <c r="F22">
        <f t="shared" si="13"/>
        <v>2800</v>
      </c>
      <c r="G22">
        <f t="shared" si="13"/>
        <v>2800</v>
      </c>
      <c r="H22">
        <f t="shared" si="13"/>
        <v>2800</v>
      </c>
      <c r="I22">
        <f t="shared" si="13"/>
        <v>2800</v>
      </c>
      <c r="J22">
        <f t="shared" si="13"/>
        <v>2800</v>
      </c>
      <c r="K22">
        <f t="shared" si="13"/>
        <v>2800</v>
      </c>
      <c r="L22">
        <f t="shared" si="13"/>
        <v>2800</v>
      </c>
      <c r="M22">
        <f t="shared" si="13"/>
        <v>2800</v>
      </c>
      <c r="N22">
        <f t="shared" si="13"/>
        <v>2800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C41" sqref="C41"/>
    </sheetView>
  </sheetViews>
  <sheetFormatPr defaultColWidth="8.725" defaultRowHeight="13.5"/>
  <cols>
    <col min="1" max="1" width="14.5416666666667" customWidth="1"/>
    <col min="2" max="2" width="25.5416666666667" customWidth="1"/>
    <col min="3" max="15" width="12.8166666666667"/>
  </cols>
  <sheetData>
    <row r="1" spans="1:14">
      <c r="A1" s="9" t="s">
        <v>4162</v>
      </c>
      <c r="B1" s="10" t="s">
        <v>4163</v>
      </c>
      <c r="C1" s="11" t="s">
        <v>765</v>
      </c>
      <c r="D1" s="11" t="s">
        <v>766</v>
      </c>
      <c r="E1" s="11" t="s">
        <v>767</v>
      </c>
      <c r="F1" s="11" t="s">
        <v>768</v>
      </c>
      <c r="G1" s="11" t="s">
        <v>769</v>
      </c>
      <c r="H1" s="11" t="s">
        <v>770</v>
      </c>
      <c r="I1" s="11" t="s">
        <v>771</v>
      </c>
      <c r="J1" s="11" t="s">
        <v>772</v>
      </c>
      <c r="K1" s="11" t="s">
        <v>773</v>
      </c>
      <c r="L1" s="11" t="s">
        <v>774</v>
      </c>
      <c r="M1" s="11" t="s">
        <v>775</v>
      </c>
      <c r="N1" s="15" t="s">
        <v>776</v>
      </c>
    </row>
    <row r="2" spans="1:14">
      <c r="A2" s="12" t="s">
        <v>2161</v>
      </c>
      <c r="B2" s="13" t="s">
        <v>4172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2161</v>
      </c>
      <c r="B3" s="13" t="s">
        <v>4173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2161</v>
      </c>
      <c r="B4" s="13" t="s">
        <v>4174</v>
      </c>
      <c r="C4" s="13" cm="1">
        <f t="array" ref="C4">INDEX('2 过程管理表单'!$537:$537,24+(COLUMN(A1)-1)*3)</f>
        <v>4500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2161</v>
      </c>
      <c r="B5" s="13" t="s">
        <v>4175</v>
      </c>
      <c r="C5" s="13">
        <f t="shared" si="0"/>
        <v>4500</v>
      </c>
      <c r="D5" s="13">
        <f t="shared" ref="D5:N5" si="2">C5+D4</f>
        <v>4500</v>
      </c>
      <c r="E5" s="13">
        <f t="shared" si="2"/>
        <v>4500</v>
      </c>
      <c r="F5" s="13">
        <f t="shared" si="2"/>
        <v>4500</v>
      </c>
      <c r="G5" s="13">
        <f t="shared" si="2"/>
        <v>4500</v>
      </c>
      <c r="H5" s="13">
        <f t="shared" si="2"/>
        <v>4500</v>
      </c>
      <c r="I5" s="13">
        <f t="shared" si="2"/>
        <v>4500</v>
      </c>
      <c r="J5" s="13">
        <f t="shared" si="2"/>
        <v>4500</v>
      </c>
      <c r="K5" s="13">
        <f t="shared" si="2"/>
        <v>4500</v>
      </c>
      <c r="L5" s="13">
        <f t="shared" si="2"/>
        <v>4500</v>
      </c>
      <c r="M5" s="13">
        <f t="shared" si="2"/>
        <v>4500</v>
      </c>
      <c r="N5" s="13">
        <f t="shared" si="2"/>
        <v>4500</v>
      </c>
    </row>
    <row r="6" spans="1:14">
      <c r="A6" s="12" t="s">
        <v>2197</v>
      </c>
      <c r="B6" s="13" t="s">
        <v>4172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2197</v>
      </c>
      <c r="B7" s="13" t="s">
        <v>4173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2197</v>
      </c>
      <c r="B8" s="13" t="s">
        <v>4174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2197</v>
      </c>
      <c r="B9" s="13" t="s">
        <v>4175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2205</v>
      </c>
      <c r="B10" s="13" t="s">
        <v>4172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2205</v>
      </c>
      <c r="B11" s="13" t="s">
        <v>4173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2205</v>
      </c>
      <c r="B12" s="13" t="s">
        <v>4174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2205</v>
      </c>
      <c r="B13" s="13" t="s">
        <v>4175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2223</v>
      </c>
      <c r="B14" s="13" t="s">
        <v>4172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2223</v>
      </c>
      <c r="B15" s="13" t="s">
        <v>4173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2223</v>
      </c>
      <c r="B16" s="13" t="s">
        <v>4174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2223</v>
      </c>
      <c r="B17" s="13" t="s">
        <v>4175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2243</v>
      </c>
      <c r="B18" s="13" t="s">
        <v>4172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2243</v>
      </c>
      <c r="B19" s="13" t="s">
        <v>4173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2243</v>
      </c>
      <c r="B20" s="13" t="s">
        <v>4174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2243</v>
      </c>
      <c r="B21" s="13" t="s">
        <v>4175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2249</v>
      </c>
      <c r="B22" s="13" t="s">
        <v>4172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2249</v>
      </c>
      <c r="B23" s="13" t="s">
        <v>4173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2249</v>
      </c>
      <c r="B24" s="13" t="s">
        <v>4174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2249</v>
      </c>
      <c r="B25" s="13" t="s">
        <v>4175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2263</v>
      </c>
      <c r="B26" s="13" t="s">
        <v>4172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2263</v>
      </c>
      <c r="B27" s="13" t="s">
        <v>4173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2263</v>
      </c>
      <c r="B28" s="13" t="s">
        <v>4174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2263</v>
      </c>
      <c r="B29" s="13" t="s">
        <v>4175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2281</v>
      </c>
      <c r="B30" s="13" t="s">
        <v>4172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2281</v>
      </c>
      <c r="B31" s="13" t="s">
        <v>4173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2281</v>
      </c>
      <c r="B32" s="13" t="s">
        <v>4174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2281</v>
      </c>
      <c r="B33" s="13" t="s">
        <v>4175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2287</v>
      </c>
      <c r="B34" s="13" t="s">
        <v>4172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2287</v>
      </c>
      <c r="B35" s="13" t="s">
        <v>4173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2287</v>
      </c>
      <c r="B36" s="13" t="s">
        <v>4174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2287</v>
      </c>
      <c r="B37" s="13" t="s">
        <v>4175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2300</v>
      </c>
      <c r="B38" s="13" t="s">
        <v>4172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2300</v>
      </c>
      <c r="B39" s="13" t="s">
        <v>4173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2300</v>
      </c>
      <c r="B40" s="13" t="s">
        <v>4174</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2300</v>
      </c>
      <c r="B41" s="13" t="s">
        <v>4175</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744</v>
      </c>
    </row>
    <row r="44" customFormat="1" spans="1:14">
      <c r="A44" s="12" t="s">
        <v>64</v>
      </c>
      <c r="B44" s="13" t="s">
        <v>4172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4173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4174</v>
      </c>
      <c r="C46" s="14">
        <f t="shared" ref="C46:N46" si="28">C4+C8+C12+C16+C20+C24+C28+C32+C36+C40</f>
        <v>4500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4175</v>
      </c>
      <c r="C47" s="14">
        <f>C46</f>
        <v>4500</v>
      </c>
      <c r="D47" s="14">
        <f t="shared" ref="D47:N47" si="29">C47+D46</f>
        <v>4500</v>
      </c>
      <c r="E47" s="14">
        <f t="shared" si="29"/>
        <v>4500</v>
      </c>
      <c r="F47" s="14">
        <f t="shared" si="29"/>
        <v>4500</v>
      </c>
      <c r="G47" s="14">
        <f t="shared" si="29"/>
        <v>4500</v>
      </c>
      <c r="H47" s="14">
        <f t="shared" si="29"/>
        <v>4500</v>
      </c>
      <c r="I47" s="14">
        <f t="shared" si="29"/>
        <v>4500</v>
      </c>
      <c r="J47" s="14">
        <f t="shared" si="29"/>
        <v>4500</v>
      </c>
      <c r="K47" s="14">
        <f t="shared" si="29"/>
        <v>4500</v>
      </c>
      <c r="L47" s="14">
        <f t="shared" si="29"/>
        <v>4500</v>
      </c>
      <c r="M47" s="14">
        <f t="shared" si="29"/>
        <v>4500</v>
      </c>
      <c r="N47" s="16">
        <f t="shared" si="29"/>
        <v>4500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4162</v>
      </c>
      <c r="B1" s="5" t="s">
        <v>765</v>
      </c>
      <c r="C1" s="5" t="s">
        <v>766</v>
      </c>
      <c r="D1" s="5" t="s">
        <v>767</v>
      </c>
      <c r="E1" s="5" t="s">
        <v>768</v>
      </c>
      <c r="F1" s="5" t="s">
        <v>769</v>
      </c>
      <c r="G1" s="5" t="s">
        <v>770</v>
      </c>
      <c r="H1" s="5" t="s">
        <v>771</v>
      </c>
      <c r="I1" s="5" t="s">
        <v>772</v>
      </c>
      <c r="J1" s="5" t="s">
        <v>773</v>
      </c>
      <c r="K1" s="5" t="s">
        <v>774</v>
      </c>
      <c r="L1" s="5" t="s">
        <v>775</v>
      </c>
      <c r="M1" s="5" t="s">
        <v>776</v>
      </c>
    </row>
    <row r="2" spans="1:13">
      <c r="A2" s="6" t="s">
        <v>214</v>
      </c>
      <c r="B2" s="6">
        <f>COUNTIF('2 过程管理表单'!Y6:Y507,"&lt;"&amp;0)</f>
        <v>8</v>
      </c>
      <c r="C2" s="6">
        <f>COUNTIF('2 过程管理表单'!AB6:AB507,"&lt;"&amp;0)</f>
        <v>5</v>
      </c>
      <c r="D2" s="6">
        <f>COUNTIF('2 过程管理表单'!AE6:AE507,"&lt;"&amp;0)</f>
        <v>11</v>
      </c>
      <c r="E2" s="6">
        <f>COUNTIF('2 过程管理表单'!AH6:AH507,"&lt;"&amp;0)</f>
        <v>11</v>
      </c>
      <c r="F2" s="6">
        <f>COUNTIF('2 过程管理表单'!AK6:AK507,"&lt;"&amp;0)</f>
        <v>11</v>
      </c>
      <c r="G2" s="6">
        <f>COUNTIF('2 过程管理表单'!AN6:AN507,"&lt;"&amp;0)</f>
        <v>11</v>
      </c>
      <c r="H2" s="6">
        <f>COUNTIF('2 过程管理表单'!AQ6:AQ507,"&lt;"&amp;0)</f>
        <v>11</v>
      </c>
      <c r="I2" s="6">
        <f>COUNTIF('2 过程管理表单'!AT6:AT507,"&lt;"&amp;0)</f>
        <v>11</v>
      </c>
      <c r="J2" s="6">
        <f>COUNTIF('2 过程管理表单'!AW6:AW507,"&lt;"&amp;0)</f>
        <v>11</v>
      </c>
      <c r="K2" s="6">
        <f>COUNTIF('2 过程管理表单'!AW6:AW507,"&lt;"&amp;0)</f>
        <v>11</v>
      </c>
      <c r="L2" s="6">
        <f>COUNTIF('2 过程管理表单'!BC6:BC507,"&lt;"&amp;0)</f>
        <v>11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4188</v>
      </c>
      <c r="B8" s="6">
        <f>B2+B3+B4+B5+B6+B7</f>
        <v>8</v>
      </c>
      <c r="C8" s="6">
        <f t="shared" ref="C8:M8" si="0">SUM(C2:C7)</f>
        <v>5</v>
      </c>
      <c r="D8" s="6">
        <f t="shared" si="0"/>
        <v>11</v>
      </c>
      <c r="E8" s="6">
        <f t="shared" si="0"/>
        <v>11</v>
      </c>
      <c r="F8" s="6">
        <f t="shared" si="0"/>
        <v>11</v>
      </c>
      <c r="G8" s="6">
        <f t="shared" si="0"/>
        <v>11</v>
      </c>
      <c r="H8" s="6">
        <f t="shared" si="0"/>
        <v>11</v>
      </c>
      <c r="I8" s="6">
        <f t="shared" si="0"/>
        <v>11</v>
      </c>
      <c r="J8" s="6">
        <f t="shared" si="0"/>
        <v>11</v>
      </c>
      <c r="K8" s="6">
        <f t="shared" si="0"/>
        <v>11</v>
      </c>
      <c r="L8" s="6">
        <f t="shared" si="0"/>
        <v>11</v>
      </c>
      <c r="M8" s="6">
        <f t="shared" si="0"/>
        <v>1</v>
      </c>
    </row>
    <row r="9" spans="1:13">
      <c r="A9" s="7" t="s">
        <v>4238</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4239</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4240</v>
      </c>
      <c r="B17" s="8">
        <f>B8</f>
        <v>8</v>
      </c>
      <c r="C17" s="8">
        <f t="shared" ref="C17:M17" si="2">B17+C8</f>
        <v>13</v>
      </c>
      <c r="D17" s="8">
        <f t="shared" si="2"/>
        <v>24</v>
      </c>
      <c r="E17" s="8">
        <f t="shared" si="2"/>
        <v>35</v>
      </c>
      <c r="F17" s="8">
        <f t="shared" si="2"/>
        <v>46</v>
      </c>
      <c r="G17" s="8">
        <f t="shared" si="2"/>
        <v>57</v>
      </c>
      <c r="H17" s="8">
        <f t="shared" si="2"/>
        <v>68</v>
      </c>
      <c r="I17" s="8">
        <f t="shared" si="2"/>
        <v>79</v>
      </c>
      <c r="J17" s="8">
        <f t="shared" si="2"/>
        <v>90</v>
      </c>
      <c r="K17" s="8">
        <f t="shared" si="2"/>
        <v>101</v>
      </c>
      <c r="L17" s="8">
        <f t="shared" si="2"/>
        <v>112</v>
      </c>
      <c r="M17" s="8">
        <f t="shared" si="2"/>
        <v>113</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765</v>
      </c>
      <c r="D1" t="s">
        <v>766</v>
      </c>
      <c r="E1" t="s">
        <v>767</v>
      </c>
      <c r="F1" t="s">
        <v>768</v>
      </c>
      <c r="G1" t="s">
        <v>769</v>
      </c>
      <c r="H1" t="s">
        <v>770</v>
      </c>
      <c r="I1" t="s">
        <v>771</v>
      </c>
      <c r="J1" t="s">
        <v>772</v>
      </c>
      <c r="K1" t="s">
        <v>773</v>
      </c>
      <c r="L1" t="s">
        <v>774</v>
      </c>
      <c r="M1" t="s">
        <v>775</v>
      </c>
      <c r="N1" t="s">
        <v>776</v>
      </c>
    </row>
    <row r="2" spans="1:14">
      <c r="A2" t="s">
        <v>67</v>
      </c>
      <c r="B2" t="s">
        <v>4190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4191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4192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4193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4190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4191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4192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4193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4190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4191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4192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4193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4190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4192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4193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4190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4192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4190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4192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4190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4192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4190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4191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4192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4193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4241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4242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4243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4244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765</v>
      </c>
      <c r="D1" t="s">
        <v>766</v>
      </c>
      <c r="E1" t="s">
        <v>767</v>
      </c>
      <c r="F1" t="s">
        <v>768</v>
      </c>
      <c r="G1" t="s">
        <v>769</v>
      </c>
      <c r="H1" t="s">
        <v>770</v>
      </c>
      <c r="I1" t="s">
        <v>771</v>
      </c>
      <c r="J1" t="s">
        <v>772</v>
      </c>
      <c r="K1" t="s">
        <v>773</v>
      </c>
      <c r="L1" t="s">
        <v>774</v>
      </c>
      <c r="M1" t="s">
        <v>775</v>
      </c>
      <c r="N1" t="s">
        <v>776</v>
      </c>
    </row>
    <row r="2" spans="1:14">
      <c r="A2" t="s">
        <v>108</v>
      </c>
      <c r="B2" t="s">
        <v>4190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4191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4192</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4193</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4190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4191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4192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4193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4190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4191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4192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4193</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4190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4191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4192</v>
      </c>
      <c r="C16" s="2" cm="1">
        <f t="array" ref="C16">INDEX('2 过程管理表单'!$71:$71,24+(COLUMN(A9)-1)*3)</f>
        <v>7432.63</v>
      </c>
      <c r="D16" s="2" cm="1">
        <f t="array" ref="D16">INDEX('2 过程管理表单'!$71:$71,24+(COLUMN(B9)-1)*3)</f>
        <v>7135.15</v>
      </c>
      <c r="E16" s="2" cm="1">
        <f t="array" ref="E16">INDEX('2 过程管理表单'!$71:$71,24+(COLUMN(C9)-1)*3)</f>
        <v>7135.15</v>
      </c>
      <c r="F16" s="2" cm="1">
        <f t="array" ref="F16">INDEX('2 过程管理表单'!$71:$71,24+(COLUMN(D9)-1)*3)</f>
        <v>7135.15</v>
      </c>
      <c r="G16" s="2" cm="1">
        <f t="array" ref="G16">INDEX('2 过程管理表单'!$71:$71,24+(COLUMN(E9)-1)*3)</f>
        <v>7135.15</v>
      </c>
      <c r="H16" s="2" cm="1">
        <f t="array" ref="H16">INDEX('2 过程管理表单'!$71:$71,24+(COLUMN(F9)-1)*3)</f>
        <v>7135.15</v>
      </c>
      <c r="I16" s="2" cm="1">
        <f t="array" ref="I16">INDEX('2 过程管理表单'!$71:$71,24+(COLUMN(G9)-1)*3)</f>
        <v>7135.15</v>
      </c>
      <c r="J16" s="2" cm="1">
        <f t="array" ref="J16">INDEX('2 过程管理表单'!$71:$71,24+(COLUMN(H9)-1)*3)</f>
        <v>7135.15</v>
      </c>
      <c r="K16" s="2" cm="1">
        <f t="array" ref="K16">INDEX('2 过程管理表单'!$71:$71,24+(COLUMN(I9)-1)*3)</f>
        <v>7135.15</v>
      </c>
      <c r="L16" s="2" cm="1">
        <f t="array" ref="L16">INDEX('2 过程管理表单'!$71:$71,24+(COLUMN(J9)-1)*3)</f>
        <v>7135.15</v>
      </c>
      <c r="M16" s="2" cm="1">
        <f t="array" ref="M16">INDEX('2 过程管理表单'!$71:$71,24+(COLUMN(K9)-1)*3)</f>
        <v>7135.15</v>
      </c>
      <c r="N16" s="2" cm="1">
        <f t="array" ref="N16">INDEX('2 过程管理表单'!$71:$71,24+(COLUMN(L9)-1)*3)</f>
        <v>7135.17</v>
      </c>
    </row>
    <row r="17" spans="1:14">
      <c r="A17" t="s">
        <v>118</v>
      </c>
      <c r="B17" t="s">
        <v>4193</v>
      </c>
      <c r="C17" s="2">
        <f>C16</f>
        <v>7432.63</v>
      </c>
      <c r="D17" s="2">
        <f>C17+D16</f>
        <v>14567.78</v>
      </c>
      <c r="E17" s="2">
        <f t="shared" ref="E17:N17" si="7">D17+E16</f>
        <v>21702.93</v>
      </c>
      <c r="F17" s="2">
        <f t="shared" si="7"/>
        <v>28838.08</v>
      </c>
      <c r="G17" s="2">
        <f t="shared" si="7"/>
        <v>35973.23</v>
      </c>
      <c r="H17" s="2">
        <f t="shared" si="7"/>
        <v>43108.38</v>
      </c>
      <c r="I17" s="2">
        <f t="shared" si="7"/>
        <v>50243.53</v>
      </c>
      <c r="J17" s="2">
        <f t="shared" si="7"/>
        <v>57378.68</v>
      </c>
      <c r="K17" s="2">
        <f t="shared" si="7"/>
        <v>64513.83</v>
      </c>
      <c r="L17" s="2">
        <f t="shared" si="7"/>
        <v>71648.98</v>
      </c>
      <c r="M17" s="2">
        <f t="shared" si="7"/>
        <v>78784.13</v>
      </c>
      <c r="N17" s="2">
        <f t="shared" si="7"/>
        <v>85919.3</v>
      </c>
    </row>
    <row r="18" spans="1:14">
      <c r="A18" t="s">
        <v>121</v>
      </c>
      <c r="B18" t="s">
        <v>4190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4191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4192</v>
      </c>
      <c r="C20" s="2" cm="1">
        <f t="array" ref="C20">INDEX('2 过程管理表单'!$96:$96,24+(COLUMN(A13)-1)*3)</f>
        <v>10796.83</v>
      </c>
      <c r="D20" s="2" cm="1">
        <f t="array" ref="D20">INDEX('2 过程管理表单'!$96:$96,24+(COLUMN(B13)-1)*3)</f>
        <v>10499.35</v>
      </c>
      <c r="E20" s="2" cm="1">
        <f t="array" ref="E20">INDEX('2 过程管理表单'!$96:$96,24+(COLUMN(C13)-1)*3)</f>
        <v>10499.35</v>
      </c>
      <c r="F20" s="2" cm="1">
        <f t="array" ref="F20">INDEX('2 过程管理表单'!$96:$96,24+(COLUMN(D13)-1)*3)</f>
        <v>10499.35</v>
      </c>
      <c r="G20" s="2" cm="1">
        <f t="array" ref="G20">INDEX('2 过程管理表单'!$96:$96,24+(COLUMN(E13)-1)*3)</f>
        <v>10499.35</v>
      </c>
      <c r="H20" s="2" cm="1">
        <f t="array" ref="H20">INDEX('2 过程管理表单'!$96:$96,24+(COLUMN(F13)-1)*3)</f>
        <v>10499.35</v>
      </c>
      <c r="I20" s="2" cm="1">
        <f t="array" ref="I20">INDEX('2 过程管理表单'!$96:$96,24+(COLUMN(G13)-1)*3)</f>
        <v>10499.35</v>
      </c>
      <c r="J20" s="2" cm="1">
        <f t="array" ref="J20">INDEX('2 过程管理表单'!$96:$96,24+(COLUMN(H13)-1)*3)</f>
        <v>10499.35</v>
      </c>
      <c r="K20" s="2" cm="1">
        <f t="array" ref="K20">INDEX('2 过程管理表单'!$96:$96,24+(COLUMN(I13)-1)*3)</f>
        <v>10499.35</v>
      </c>
      <c r="L20" s="2" cm="1">
        <f t="array" ref="L20">INDEX('2 过程管理表单'!$96:$96,24+(COLUMN(J13)-1)*3)</f>
        <v>10499.35</v>
      </c>
      <c r="M20" s="2" cm="1">
        <f t="array" ref="M20">INDEX('2 过程管理表单'!$96:$96,24+(COLUMN(K13)-1)*3)</f>
        <v>10499.35</v>
      </c>
      <c r="N20" s="2" cm="1">
        <f t="array" ref="N20">INDEX('2 过程管理表单'!$96:$96,24+(COLUMN(L13)-1)*3)</f>
        <v>10499.35</v>
      </c>
    </row>
    <row r="21" spans="1:14">
      <c r="A21" t="s">
        <v>121</v>
      </c>
      <c r="B21" t="s">
        <v>4193</v>
      </c>
      <c r="C21" s="2">
        <f>C20</f>
        <v>10796.83</v>
      </c>
      <c r="D21" s="2">
        <f>C21+D20</f>
        <v>21296.18</v>
      </c>
      <c r="E21" s="2">
        <f t="shared" ref="E21:N21" si="9">D21+E20</f>
        <v>31795.53</v>
      </c>
      <c r="F21" s="2">
        <f t="shared" si="9"/>
        <v>42294.88</v>
      </c>
      <c r="G21" s="2">
        <f t="shared" si="9"/>
        <v>52794.23</v>
      </c>
      <c r="H21" s="2">
        <f t="shared" si="9"/>
        <v>63293.58</v>
      </c>
      <c r="I21" s="2">
        <f t="shared" si="9"/>
        <v>73792.93</v>
      </c>
      <c r="J21" s="2">
        <f t="shared" si="9"/>
        <v>84292.28</v>
      </c>
      <c r="K21" s="2">
        <f t="shared" si="9"/>
        <v>94791.63</v>
      </c>
      <c r="L21" s="2">
        <f t="shared" si="9"/>
        <v>105290.98</v>
      </c>
      <c r="M21" s="2">
        <f t="shared" si="9"/>
        <v>115790.33</v>
      </c>
      <c r="N21" s="2">
        <f t="shared" si="9"/>
        <v>126289.68</v>
      </c>
    </row>
    <row r="22" spans="1:14">
      <c r="A22" t="s">
        <v>124</v>
      </c>
      <c r="B22" t="s">
        <v>4190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4191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4192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4193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4190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4191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4192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4193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4190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4191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4192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4193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4241</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4242</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4243</v>
      </c>
      <c r="C36" s="3">
        <f t="shared" ref="C36:N36" si="18">C4+C8+C12+C16+C20+C24+C28+C32</f>
        <v>18229.46</v>
      </c>
      <c r="D36" s="3">
        <f t="shared" si="18"/>
        <v>17634.5</v>
      </c>
      <c r="E36" s="3">
        <f t="shared" si="18"/>
        <v>17634.5</v>
      </c>
      <c r="F36" s="3">
        <f t="shared" si="18"/>
        <v>17634.5</v>
      </c>
      <c r="G36" s="3">
        <f t="shared" si="18"/>
        <v>17634.5</v>
      </c>
      <c r="H36" s="3">
        <f t="shared" si="18"/>
        <v>17634.5</v>
      </c>
      <c r="I36" s="3">
        <f t="shared" si="18"/>
        <v>17634.5</v>
      </c>
      <c r="J36" s="3">
        <f t="shared" si="18"/>
        <v>17634.5</v>
      </c>
      <c r="K36" s="3">
        <f t="shared" si="18"/>
        <v>17634.5</v>
      </c>
      <c r="L36" s="3">
        <f t="shared" si="18"/>
        <v>17634.5</v>
      </c>
      <c r="M36" s="3">
        <f t="shared" si="18"/>
        <v>17634.5</v>
      </c>
      <c r="N36" s="3">
        <f t="shared" si="18"/>
        <v>17634.52</v>
      </c>
    </row>
    <row r="37" spans="2:14">
      <c r="B37" t="s">
        <v>4244</v>
      </c>
      <c r="C37" s="2">
        <f>C36</f>
        <v>18229.46</v>
      </c>
      <c r="D37" s="2">
        <f>C37+D36</f>
        <v>35863.96</v>
      </c>
      <c r="E37" s="2">
        <f t="shared" ref="E37:N37" si="19">D37+E36</f>
        <v>53498.46</v>
      </c>
      <c r="F37" s="2">
        <f t="shared" si="19"/>
        <v>71132.96</v>
      </c>
      <c r="G37" s="2">
        <f t="shared" si="19"/>
        <v>88767.46</v>
      </c>
      <c r="H37" s="2">
        <f t="shared" si="19"/>
        <v>106401.96</v>
      </c>
      <c r="I37" s="2">
        <f t="shared" si="19"/>
        <v>124036.46</v>
      </c>
      <c r="J37" s="2">
        <f t="shared" si="19"/>
        <v>141670.96</v>
      </c>
      <c r="K37" s="2">
        <f t="shared" si="19"/>
        <v>159305.46</v>
      </c>
      <c r="L37" s="2">
        <f t="shared" si="19"/>
        <v>176939.96</v>
      </c>
      <c r="M37" s="2">
        <f t="shared" si="19"/>
        <v>194574.46</v>
      </c>
      <c r="N37" s="2">
        <f t="shared" si="19"/>
        <v>212208.98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4245</v>
      </c>
      <c r="C1" t="s">
        <v>765</v>
      </c>
      <c r="D1" t="s">
        <v>766</v>
      </c>
      <c r="E1" t="s">
        <v>767</v>
      </c>
      <c r="F1" t="s">
        <v>768</v>
      </c>
      <c r="G1" t="s">
        <v>769</v>
      </c>
      <c r="H1" t="s">
        <v>770</v>
      </c>
      <c r="I1" t="s">
        <v>771</v>
      </c>
      <c r="J1" t="s">
        <v>772</v>
      </c>
      <c r="K1" t="s">
        <v>773</v>
      </c>
      <c r="L1" t="s">
        <v>774</v>
      </c>
      <c r="M1" t="s">
        <v>775</v>
      </c>
      <c r="N1" t="s">
        <v>776</v>
      </c>
    </row>
    <row r="2" spans="1:14">
      <c r="A2" t="s">
        <v>18</v>
      </c>
      <c r="B2" t="s">
        <v>4190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4191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4192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4193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870</v>
      </c>
      <c r="B6" t="s">
        <v>4190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870</v>
      </c>
      <c r="B7" t="s">
        <v>4191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870</v>
      </c>
      <c r="B8" t="s">
        <v>4192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870</v>
      </c>
      <c r="B9" t="s">
        <v>4193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4190</v>
      </c>
      <c r="C10" cm="1">
        <f t="array" ref="C10">INDEX('2 过程管理表单'!$58:$58,26+(COLUMN(A1)-1)*3)</f>
        <v>27418.2835443038</v>
      </c>
      <c r="D10" cm="1">
        <f t="array" ref="D10">INDEX('2 过程管理表单'!$58:$58,26+(COLUMN(B1)-1)*3)</f>
        <v>24764.9012658228</v>
      </c>
      <c r="E10" cm="1">
        <f t="array" ref="E10">INDEX('2 过程管理表单'!$58:$58,26+(COLUMN(C1)-1)*3)</f>
        <v>27418.2835443038</v>
      </c>
      <c r="F10" cm="1">
        <f t="array" ref="F10">INDEX('2 过程管理表单'!$58:$58,26+(COLUMN(D1)-1)*3)</f>
        <v>26533.8227848101</v>
      </c>
      <c r="G10" cm="1">
        <f t="array" ref="G10">INDEX('2 过程管理表单'!$58:$58,26+(COLUMN(E1)-1)*3)</f>
        <v>27418.2835443038</v>
      </c>
      <c r="H10" cm="1">
        <f t="array" ref="H10">INDEX('2 过程管理表单'!$58:$58,26+(COLUMN(F1)-1)*3)</f>
        <v>26533.8227848101</v>
      </c>
      <c r="I10" cm="1">
        <f t="array" ref="I10">INDEX('2 过程管理表单'!$58:$58,26+(COLUMN(G1)-1)*3)</f>
        <v>27418.2835443038</v>
      </c>
      <c r="J10" cm="1">
        <f t="array" ref="J10">INDEX('2 过程管理表单'!$58:$58,26+(COLUMN(H1)-1)*3)</f>
        <v>27418.2835443038</v>
      </c>
      <c r="K10" cm="1">
        <f t="array" ref="K10">INDEX('2 过程管理表单'!$58:$58,26+(COLUMN(I1)-1)*3)</f>
        <v>26533.8227848101</v>
      </c>
      <c r="L10" cm="1">
        <f t="array" ref="L10">INDEX('2 过程管理表单'!$58:$58,26+(COLUMN(J1)-1)*3)</f>
        <v>27418.2835443038</v>
      </c>
      <c r="M10" cm="1">
        <f t="array" ref="M10">INDEX('2 过程管理表单'!$58:$58,26+(COLUMN(K1)-1)*3)</f>
        <v>26533.8227848101</v>
      </c>
      <c r="N10" cm="1">
        <f t="array" ref="N10">INDEX('2 过程管理表单'!$58:$58,26+(COLUMN(L1)-1)*3)</f>
        <v>0</v>
      </c>
    </row>
    <row r="11" spans="1:14">
      <c r="A11" t="s">
        <v>14</v>
      </c>
      <c r="B11" t="s">
        <v>4191</v>
      </c>
      <c r="C11">
        <f>C10</f>
        <v>27418.2835443038</v>
      </c>
      <c r="D11">
        <f>C11+D10</f>
        <v>52183.1848101266</v>
      </c>
      <c r="E11">
        <f t="shared" ref="E11:N11" si="4">D11+E10</f>
        <v>79601.4683544304</v>
      </c>
      <c r="F11">
        <f t="shared" si="4"/>
        <v>106135.29113924</v>
      </c>
      <c r="G11">
        <f t="shared" si="4"/>
        <v>133553.574683544</v>
      </c>
      <c r="H11">
        <f t="shared" si="4"/>
        <v>160087.397468354</v>
      </c>
      <c r="I11">
        <f t="shared" si="4"/>
        <v>187505.681012658</v>
      </c>
      <c r="J11">
        <f t="shared" si="4"/>
        <v>214923.964556962</v>
      </c>
      <c r="K11">
        <f t="shared" si="4"/>
        <v>241457.787341772</v>
      </c>
      <c r="L11">
        <f t="shared" si="4"/>
        <v>268876.070886076</v>
      </c>
      <c r="M11">
        <f t="shared" si="4"/>
        <v>295409.893670886</v>
      </c>
      <c r="N11">
        <f t="shared" si="4"/>
        <v>295409.893670886</v>
      </c>
    </row>
    <row r="12" spans="1:14">
      <c r="A12" t="s">
        <v>14</v>
      </c>
      <c r="B12" t="s">
        <v>4192</v>
      </c>
      <c r="C12" cm="1">
        <f t="array" ref="C12">INDEX('2 过程管理表单'!$58:$58,24+(COLUMN(A9)-1)*3)</f>
        <v>25852.8301886793</v>
      </c>
      <c r="D12" cm="1">
        <f t="array" ref="D12">INDEX('2 过程管理表单'!$58:$58,24+(COLUMN(B9)-1)*3)</f>
        <v>25852.8301886793</v>
      </c>
      <c r="E12" cm="1">
        <f t="array" ref="E12">INDEX('2 过程管理表单'!$58:$58,24+(COLUMN(C9)-1)*3)</f>
        <v>25852.8301886793</v>
      </c>
      <c r="F12" cm="1">
        <f t="array" ref="F12">INDEX('2 过程管理表单'!$58:$58,24+(COLUMN(D9)-1)*3)</f>
        <v>25852.8301886793</v>
      </c>
      <c r="G12" cm="1">
        <f t="array" ref="G12">INDEX('2 过程管理表单'!$58:$58,24+(COLUMN(E9)-1)*3)</f>
        <v>25852.8301886793</v>
      </c>
      <c r="H12" cm="1">
        <f t="array" ref="H12">INDEX('2 过程管理表单'!$58:$58,24+(COLUMN(F9)-1)*3)</f>
        <v>25852.8301886793</v>
      </c>
      <c r="I12" cm="1">
        <f t="array" ref="I12">INDEX('2 过程管理表单'!$58:$58,24+(COLUMN(G9)-1)*3)</f>
        <v>25852.8301886793</v>
      </c>
      <c r="J12" cm="1">
        <f t="array" ref="J12">INDEX('2 过程管理表单'!$58:$58,24+(COLUMN(H9)-1)*3)</f>
        <v>25852.8301886793</v>
      </c>
      <c r="K12" cm="1">
        <f t="array" ref="K12">INDEX('2 过程管理表单'!$58:$58,24+(COLUMN(I9)-1)*3)</f>
        <v>25852.8301886793</v>
      </c>
      <c r="L12" cm="1">
        <f t="array" ref="L12">INDEX('2 过程管理表单'!$58:$58,24+(COLUMN(J9)-1)*3)</f>
        <v>25852.8301886793</v>
      </c>
      <c r="M12" cm="1">
        <f t="array" ref="M12">INDEX('2 过程管理表单'!$58:$58,24+(COLUMN(K9)-1)*3)</f>
        <v>25852.8301886793</v>
      </c>
      <c r="N12" cm="1">
        <f t="array" ref="N12">INDEX('2 过程管理表单'!$58:$58,24+(COLUMN(L9)-1)*3)</f>
        <v>25852.8301886793</v>
      </c>
    </row>
    <row r="13" spans="1:14">
      <c r="A13" t="s">
        <v>14</v>
      </c>
      <c r="B13" t="s">
        <v>4193</v>
      </c>
      <c r="C13">
        <f>C12</f>
        <v>25852.8301886793</v>
      </c>
      <c r="D13">
        <f>C13+D12</f>
        <v>51705.6603773586</v>
      </c>
      <c r="E13">
        <f t="shared" ref="E13:N13" si="5">D13+E12</f>
        <v>77558.4905660379</v>
      </c>
      <c r="F13">
        <f t="shared" si="5"/>
        <v>103411.320754717</v>
      </c>
      <c r="G13">
        <f t="shared" si="5"/>
        <v>129264.150943397</v>
      </c>
      <c r="H13">
        <f t="shared" si="5"/>
        <v>155116.981132076</v>
      </c>
      <c r="I13">
        <f t="shared" si="5"/>
        <v>180969.811320755</v>
      </c>
      <c r="J13">
        <f t="shared" si="5"/>
        <v>206822.641509434</v>
      </c>
      <c r="K13">
        <f t="shared" si="5"/>
        <v>232675.471698114</v>
      </c>
      <c r="L13">
        <f t="shared" si="5"/>
        <v>258528.301886793</v>
      </c>
      <c r="M13">
        <f t="shared" si="5"/>
        <v>284381.132075472</v>
      </c>
      <c r="N13">
        <f t="shared" si="5"/>
        <v>310233.962264152</v>
      </c>
    </row>
    <row r="14" spans="1:14">
      <c r="A14" t="s">
        <v>937</v>
      </c>
      <c r="B14" t="s">
        <v>4190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937</v>
      </c>
      <c r="B15" t="s">
        <v>4191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937</v>
      </c>
      <c r="B16" t="s">
        <v>4192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937</v>
      </c>
      <c r="B17" t="s">
        <v>4193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1018</v>
      </c>
      <c r="B18" t="s">
        <v>4190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1018</v>
      </c>
      <c r="B19" t="s">
        <v>4191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1018</v>
      </c>
      <c r="B20" t="s">
        <v>4192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1018</v>
      </c>
      <c r="B21" t="s">
        <v>4193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1030</v>
      </c>
      <c r="B22" t="s">
        <v>4190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1030</v>
      </c>
      <c r="B23" t="s">
        <v>4191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1030</v>
      </c>
      <c r="B24" t="s">
        <v>4192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1030</v>
      </c>
      <c r="B25" t="s">
        <v>4193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1055</v>
      </c>
      <c r="B26" t="s">
        <v>4190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1055</v>
      </c>
      <c r="B27" t="s">
        <v>4191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1055</v>
      </c>
      <c r="B28" t="s">
        <v>4192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1055</v>
      </c>
      <c r="B29" t="s">
        <v>4193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4190</v>
      </c>
      <c r="C30" cm="1">
        <f t="array" ref="C30">INDEX('2 过程管理表单'!$127:$127,26+(COLUMN(A17)-1)*3)</f>
        <v>4875.78987341772</v>
      </c>
      <c r="D30" cm="1">
        <f t="array" ref="D30">INDEX('2 过程管理表单'!$127:$127,26+(COLUMN(B17)-1)*3)</f>
        <v>4403.93924050633</v>
      </c>
      <c r="E30" cm="1">
        <f t="array" ref="E30">INDEX('2 过程管理表单'!$127:$127,26+(COLUMN(C17)-1)*3)</f>
        <v>4875.78987341772</v>
      </c>
      <c r="F30" cm="1">
        <f t="array" ref="F30">INDEX('2 过程管理表单'!$127:$127,26+(COLUMN(D17)-1)*3)</f>
        <v>4718.50632911392</v>
      </c>
      <c r="G30" cm="1">
        <f t="array" ref="G30">INDEX('2 过程管理表单'!$127:$127,26+(COLUMN(E17)-1)*3)</f>
        <v>4875.78987341772</v>
      </c>
      <c r="H30" cm="1">
        <f t="array" ref="H30">INDEX('2 过程管理表单'!$127:$127,26+(COLUMN(F17)-1)*3)</f>
        <v>4718.50632911392</v>
      </c>
      <c r="I30" cm="1">
        <f t="array" ref="I30">INDEX('2 过程管理表单'!$127:$127,26+(COLUMN(G17)-1)*3)</f>
        <v>4875.78987341772</v>
      </c>
      <c r="J30" cm="1">
        <f t="array" ref="J30">INDEX('2 过程管理表单'!$127:$127,26+(COLUMN(H17)-1)*3)</f>
        <v>4875.78987341772</v>
      </c>
      <c r="K30" cm="1">
        <f t="array" ref="K30">INDEX('2 过程管理表单'!$127:$127,26+(COLUMN(I17)-1)*3)</f>
        <v>4718.50632911392</v>
      </c>
      <c r="L30" cm="1">
        <f t="array" ref="L30">INDEX('2 过程管理表单'!$127:$127,26+(COLUMN(J17)-1)*3)</f>
        <v>4875.78987341772</v>
      </c>
      <c r="M30" cm="1">
        <f t="array" ref="M30">INDEX('2 过程管理表单'!$127:$127,26+(COLUMN(K17)-1)*3)</f>
        <v>4718.50632911392</v>
      </c>
      <c r="N30" cm="1">
        <f t="array" ref="N30">INDEX('2 过程管理表单'!$127:$127,26+(COLUMN(L17)-1)*3)</f>
        <v>0</v>
      </c>
    </row>
    <row r="31" spans="1:14">
      <c r="A31" t="s">
        <v>22</v>
      </c>
      <c r="B31" t="s">
        <v>4191</v>
      </c>
      <c r="C31">
        <f>C30</f>
        <v>4875.78987341772</v>
      </c>
      <c r="D31">
        <f>C31+D30</f>
        <v>9279.72911392405</v>
      </c>
      <c r="E31">
        <f t="shared" ref="E31:N31" si="14">D31+E30</f>
        <v>14155.5189873418</v>
      </c>
      <c r="F31">
        <f t="shared" si="14"/>
        <v>18874.0253164557</v>
      </c>
      <c r="G31">
        <f t="shared" si="14"/>
        <v>23749.8151898734</v>
      </c>
      <c r="H31">
        <f t="shared" si="14"/>
        <v>28468.3215189873</v>
      </c>
      <c r="I31">
        <f t="shared" si="14"/>
        <v>33344.111392405</v>
      </c>
      <c r="J31">
        <f t="shared" si="14"/>
        <v>38219.9012658228</v>
      </c>
      <c r="K31">
        <f t="shared" si="14"/>
        <v>42938.4075949367</v>
      </c>
      <c r="L31">
        <f t="shared" si="14"/>
        <v>47814.1974683544</v>
      </c>
      <c r="M31">
        <f t="shared" si="14"/>
        <v>52532.7037974683</v>
      </c>
      <c r="N31">
        <f t="shared" si="14"/>
        <v>52532.7037974683</v>
      </c>
    </row>
    <row r="32" spans="1:14">
      <c r="A32" t="s">
        <v>22</v>
      </c>
      <c r="B32" t="s">
        <v>4192</v>
      </c>
      <c r="C32" cm="1">
        <f t="array" ref="C32">INDEX('2 过程管理表单'!$127:$127,24+(COLUMN(A29)-1)*3)</f>
        <v>4508.49056603773</v>
      </c>
      <c r="D32" cm="1">
        <f t="array" ref="D32">INDEX('2 过程管理表单'!$127:$127,24+(COLUMN(B29)-1)*3)</f>
        <v>4508.49056603773</v>
      </c>
      <c r="E32" cm="1">
        <f t="array" ref="E32">INDEX('2 过程管理表单'!$127:$127,24+(COLUMN(C29)-1)*3)</f>
        <v>4508.49056603773</v>
      </c>
      <c r="F32" cm="1">
        <f t="array" ref="F32">INDEX('2 过程管理表单'!$127:$127,24+(COLUMN(D29)-1)*3)</f>
        <v>4508.49056603773</v>
      </c>
      <c r="G32" cm="1">
        <f t="array" ref="G32">INDEX('2 过程管理表单'!$127:$127,24+(COLUMN(E29)-1)*3)</f>
        <v>4508.49056603773</v>
      </c>
      <c r="H32" cm="1">
        <f t="array" ref="H32">INDEX('2 过程管理表单'!$127:$127,24+(COLUMN(F29)-1)*3)</f>
        <v>4508.49056603773</v>
      </c>
      <c r="I32" cm="1">
        <f t="array" ref="I32">INDEX('2 过程管理表单'!$127:$127,24+(COLUMN(G29)-1)*3)</f>
        <v>4508.49056603773</v>
      </c>
      <c r="J32" cm="1">
        <f t="array" ref="J32">INDEX('2 过程管理表单'!$127:$127,24+(COLUMN(H29)-1)*3)</f>
        <v>4508.49056603773</v>
      </c>
      <c r="K32" cm="1">
        <f t="array" ref="K32">INDEX('2 过程管理表单'!$127:$127,24+(COLUMN(I29)-1)*3)</f>
        <v>4508.49056603773</v>
      </c>
      <c r="L32" cm="1">
        <f t="array" ref="L32">INDEX('2 过程管理表单'!$127:$127,24+(COLUMN(J29)-1)*3)</f>
        <v>4508.49056603773</v>
      </c>
      <c r="M32" cm="1">
        <f t="array" ref="M32">INDEX('2 过程管理表单'!$127:$127,24+(COLUMN(K29)-1)*3)</f>
        <v>4508.49056603773</v>
      </c>
      <c r="N32" cm="1">
        <f t="array" ref="N32">INDEX('2 过程管理表单'!$127:$127,24+(COLUMN(L29)-1)*3)</f>
        <v>4508.49056603773</v>
      </c>
    </row>
    <row r="33" spans="1:14">
      <c r="A33" t="s">
        <v>22</v>
      </c>
      <c r="B33" t="s">
        <v>4193</v>
      </c>
      <c r="C33">
        <f>C32</f>
        <v>4508.49056603773</v>
      </c>
      <c r="D33">
        <f>C33+D32</f>
        <v>9016.98113207546</v>
      </c>
      <c r="E33">
        <f t="shared" ref="E33:N33" si="15">D33+E32</f>
        <v>13525.4716981132</v>
      </c>
      <c r="F33">
        <f t="shared" si="15"/>
        <v>18033.9622641509</v>
      </c>
      <c r="G33">
        <f t="shared" si="15"/>
        <v>22542.4528301886</v>
      </c>
      <c r="H33">
        <f t="shared" si="15"/>
        <v>27050.9433962264</v>
      </c>
      <c r="I33">
        <f t="shared" si="15"/>
        <v>31559.4339622641</v>
      </c>
      <c r="J33">
        <f t="shared" si="15"/>
        <v>36067.9245283018</v>
      </c>
      <c r="K33">
        <f t="shared" si="15"/>
        <v>40576.4150943396</v>
      </c>
      <c r="L33">
        <f t="shared" si="15"/>
        <v>45084.9056603773</v>
      </c>
      <c r="M33">
        <f t="shared" si="15"/>
        <v>49593.396226415</v>
      </c>
      <c r="N33">
        <f t="shared" si="15"/>
        <v>54101.8867924527</v>
      </c>
    </row>
    <row r="34" spans="1:14">
      <c r="A34" t="s">
        <v>24</v>
      </c>
      <c r="B34" t="s">
        <v>4190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4191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4192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4193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1112</v>
      </c>
      <c r="B38" t="s">
        <v>4190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1112</v>
      </c>
      <c r="B39" t="s">
        <v>4191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1112</v>
      </c>
      <c r="B40" t="s">
        <v>4192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1112</v>
      </c>
      <c r="B41" t="s">
        <v>4193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1138</v>
      </c>
      <c r="B42" t="s">
        <v>4190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1138</v>
      </c>
      <c r="B43" t="s">
        <v>4191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1138</v>
      </c>
      <c r="B44" t="s">
        <v>4192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1138</v>
      </c>
      <c r="B45" t="s">
        <v>4193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4241</v>
      </c>
      <c r="C46">
        <f>C2+C6+C10+C14+C18+C22+C26+C30+C34+C38+C42</f>
        <v>32294.0734177215</v>
      </c>
      <c r="D46">
        <f t="shared" ref="D46:N46" si="22">D2+D6+D10+D14+D18+D22+D26+D30+D34+D38+D42</f>
        <v>29168.8405063291</v>
      </c>
      <c r="E46">
        <f t="shared" si="22"/>
        <v>32294.0734177215</v>
      </c>
      <c r="F46">
        <f t="shared" si="22"/>
        <v>31252.329113924</v>
      </c>
      <c r="G46">
        <f t="shared" si="22"/>
        <v>32294.0734177215</v>
      </c>
      <c r="H46">
        <f t="shared" si="22"/>
        <v>31252.329113924</v>
      </c>
      <c r="I46">
        <f t="shared" si="22"/>
        <v>32294.0734177215</v>
      </c>
      <c r="J46">
        <f t="shared" si="22"/>
        <v>32294.0734177215</v>
      </c>
      <c r="K46">
        <f t="shared" si="22"/>
        <v>31252.329113924</v>
      </c>
      <c r="L46">
        <f t="shared" si="22"/>
        <v>32294.0734177215</v>
      </c>
      <c r="M46">
        <f t="shared" si="22"/>
        <v>31252.329113924</v>
      </c>
      <c r="N46">
        <f t="shared" si="22"/>
        <v>0</v>
      </c>
    </row>
    <row r="47" spans="2:14">
      <c r="B47" t="s">
        <v>4242</v>
      </c>
      <c r="C47">
        <f>C46</f>
        <v>32294.0734177215</v>
      </c>
      <c r="D47">
        <f>C47+D46</f>
        <v>61462.9139240506</v>
      </c>
      <c r="E47">
        <f t="shared" ref="E47:N47" si="23">D47+E46</f>
        <v>93756.9873417722</v>
      </c>
      <c r="F47">
        <f t="shared" si="23"/>
        <v>125009.316455696</v>
      </c>
      <c r="G47">
        <f t="shared" si="23"/>
        <v>157303.389873418</v>
      </c>
      <c r="H47">
        <f t="shared" si="23"/>
        <v>188555.718987342</v>
      </c>
      <c r="I47">
        <f t="shared" si="23"/>
        <v>220849.792405063</v>
      </c>
      <c r="J47">
        <f t="shared" si="23"/>
        <v>253143.865822785</v>
      </c>
      <c r="K47">
        <f t="shared" si="23"/>
        <v>284396.194936709</v>
      </c>
      <c r="L47">
        <f t="shared" si="23"/>
        <v>316690.26835443</v>
      </c>
      <c r="M47">
        <f t="shared" si="23"/>
        <v>347942.597468354</v>
      </c>
      <c r="N47">
        <f t="shared" si="23"/>
        <v>347942.597468354</v>
      </c>
    </row>
    <row r="48" spans="2:14">
      <c r="B48" t="s">
        <v>4243</v>
      </c>
      <c r="C48">
        <f>C4+C8+C12+C16+C20+C24+C28+C32+C36+C40+C44</f>
        <v>30361.320754717</v>
      </c>
      <c r="D48">
        <f t="shared" ref="D48:N48" si="24">D4+D8+D12+D16+D20+D24+D28+D32+D36+D40+D44</f>
        <v>30361.320754717</v>
      </c>
      <c r="E48">
        <f t="shared" si="24"/>
        <v>30361.320754717</v>
      </c>
      <c r="F48">
        <f t="shared" si="24"/>
        <v>30361.320754717</v>
      </c>
      <c r="G48">
        <f t="shared" si="24"/>
        <v>30361.320754717</v>
      </c>
      <c r="H48">
        <f t="shared" si="24"/>
        <v>30361.320754717</v>
      </c>
      <c r="I48">
        <f t="shared" si="24"/>
        <v>30361.320754717</v>
      </c>
      <c r="J48">
        <f t="shared" si="24"/>
        <v>30361.320754717</v>
      </c>
      <c r="K48">
        <f t="shared" si="24"/>
        <v>30361.320754717</v>
      </c>
      <c r="L48">
        <f t="shared" si="24"/>
        <v>30361.320754717</v>
      </c>
      <c r="M48">
        <f t="shared" si="24"/>
        <v>30361.320754717</v>
      </c>
      <c r="N48">
        <f t="shared" si="24"/>
        <v>30361.320754717</v>
      </c>
    </row>
    <row r="49" spans="2:14">
      <c r="B49" t="s">
        <v>4244</v>
      </c>
      <c r="C49">
        <f>C48</f>
        <v>30361.320754717</v>
      </c>
      <c r="D49">
        <f>C49+D48</f>
        <v>60722.6415094341</v>
      </c>
      <c r="E49">
        <f t="shared" ref="E49:N49" si="25">D49+E48</f>
        <v>91083.9622641511</v>
      </c>
      <c r="F49">
        <f t="shared" si="25"/>
        <v>121445.283018868</v>
      </c>
      <c r="G49">
        <f t="shared" si="25"/>
        <v>151806.603773585</v>
      </c>
      <c r="H49">
        <f t="shared" si="25"/>
        <v>182167.924528302</v>
      </c>
      <c r="I49">
        <f t="shared" si="25"/>
        <v>212529.245283019</v>
      </c>
      <c r="J49">
        <f t="shared" si="25"/>
        <v>242890.566037736</v>
      </c>
      <c r="K49">
        <f t="shared" si="25"/>
        <v>273251.886792453</v>
      </c>
      <c r="L49">
        <f t="shared" si="25"/>
        <v>303613.20754717</v>
      </c>
      <c r="M49">
        <f t="shared" si="25"/>
        <v>333974.528301887</v>
      </c>
      <c r="N49">
        <f t="shared" si="25"/>
        <v>364335.849056604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3200</v>
      </c>
      <c r="C1" s="1" t="s">
        <v>4246</v>
      </c>
      <c r="D1" s="1" t="s">
        <v>4247</v>
      </c>
      <c r="E1" s="1" t="s">
        <v>4248</v>
      </c>
      <c r="F1" s="1" t="s">
        <v>4249</v>
      </c>
      <c r="G1" s="1" t="s">
        <v>4250</v>
      </c>
      <c r="H1" s="1" t="s">
        <v>4251</v>
      </c>
      <c r="I1" s="1" t="s">
        <v>4252</v>
      </c>
      <c r="J1" s="1" t="s">
        <v>4253</v>
      </c>
      <c r="K1" s="1" t="s">
        <v>4254</v>
      </c>
      <c r="L1" s="1" t="s">
        <v>4255</v>
      </c>
      <c r="M1" s="1" t="s">
        <v>4256</v>
      </c>
      <c r="N1" s="1" t="s">
        <v>4257</v>
      </c>
    </row>
    <row r="2" spans="1:14">
      <c r="A2" t="s">
        <v>218</v>
      </c>
      <c r="B2" t="s">
        <v>4190</v>
      </c>
      <c r="C2">
        <f>INDEX('2 过程管理表单'!$6:$6,26+(COLUMN(A$1)-1)*3)</f>
        <v>32294.0734177215</v>
      </c>
      <c r="D2">
        <f>INDEX('2 过程管理表单'!$6:$6,26+(COLUMN(B$1)-1)*3)</f>
        <v>29168.8405063291</v>
      </c>
      <c r="E2">
        <f>INDEX('2 过程管理表单'!$6:$6,26+(COLUMN(C$1)-1)*3)</f>
        <v>32294.0734177215</v>
      </c>
      <c r="F2">
        <f>INDEX('2 过程管理表单'!$6:$6,26+(COLUMN(D$1)-1)*3)</f>
        <v>31252.3291139241</v>
      </c>
      <c r="G2">
        <f>INDEX('2 过程管理表单'!$6:$6,26+(COLUMN(E$1)-1)*3)</f>
        <v>32294.0734177215</v>
      </c>
      <c r="H2">
        <f>INDEX('2 过程管理表单'!$6:$6,26+(COLUMN(F$1)-1)*3)</f>
        <v>31252.3291139241</v>
      </c>
      <c r="I2">
        <f>INDEX('2 过程管理表单'!$6:$6,26+(COLUMN(G$1)-1)*3)</f>
        <v>32294.0734177215</v>
      </c>
      <c r="J2">
        <f>INDEX('2 过程管理表单'!$6:$6,26+(COLUMN(H$1)-1)*3)</f>
        <v>32294.0734177215</v>
      </c>
      <c r="K2">
        <f>INDEX('2 过程管理表单'!$6:$6,26+(COLUMN(I$1)-1)*3)</f>
        <v>31252.3291139241</v>
      </c>
      <c r="L2">
        <f>INDEX('2 过程管理表单'!$6:$6,26+(COLUMN(J$1)-1)*3)</f>
        <v>32294.0734177215</v>
      </c>
      <c r="M2">
        <f>INDEX('2 过程管理表单'!$6:$6,26+(COLUMN(K$1)-1)*3)</f>
        <v>31252.3291139241</v>
      </c>
      <c r="N2">
        <f>INDEX('2 过程管理表单'!$6:$6,26+(COLUMN(L$1)-1)*3)</f>
        <v>0</v>
      </c>
    </row>
    <row r="3" spans="1:14">
      <c r="A3" t="s">
        <v>218</v>
      </c>
      <c r="B3" t="s">
        <v>4191</v>
      </c>
      <c r="C3">
        <f>C2</f>
        <v>32294.0734177215</v>
      </c>
      <c r="D3">
        <f>C3+D2</f>
        <v>61462.9139240506</v>
      </c>
      <c r="E3">
        <f t="shared" ref="E3:N3" si="0">D3+E2</f>
        <v>93756.9873417721</v>
      </c>
      <c r="F3">
        <f t="shared" si="0"/>
        <v>125009.316455696</v>
      </c>
      <c r="G3">
        <f t="shared" si="0"/>
        <v>157303.389873418</v>
      </c>
      <c r="H3">
        <f t="shared" si="0"/>
        <v>188555.718987342</v>
      </c>
      <c r="I3">
        <f t="shared" si="0"/>
        <v>220849.792405063</v>
      </c>
      <c r="J3">
        <f t="shared" si="0"/>
        <v>253143.865822785</v>
      </c>
      <c r="K3">
        <f t="shared" si="0"/>
        <v>284396.194936709</v>
      </c>
      <c r="L3">
        <f t="shared" si="0"/>
        <v>316690.26835443</v>
      </c>
      <c r="M3">
        <f t="shared" si="0"/>
        <v>347942.597468355</v>
      </c>
      <c r="N3">
        <f t="shared" si="0"/>
        <v>347942.597468355</v>
      </c>
    </row>
    <row r="4" spans="1:14">
      <c r="A4" t="s">
        <v>218</v>
      </c>
      <c r="B4" t="s">
        <v>4192</v>
      </c>
      <c r="C4">
        <f>INDEX('2 过程管理表单'!$6:$6,24+(COLUMN(A$1)-1)*3)</f>
        <v>48590.780754717</v>
      </c>
      <c r="D4">
        <f>INDEX('2 过程管理表单'!$6:$6,24+(COLUMN(B$1)-1)*3)</f>
        <v>47995.820754717</v>
      </c>
      <c r="E4">
        <f>INDEX('2 过程管理表单'!$6:$6,24+(COLUMN(C$1)-1)*3)</f>
        <v>47995.820754717</v>
      </c>
      <c r="F4">
        <f>INDEX('2 过程管理表单'!$6:$6,24+(COLUMN(D$1)-1)*3)</f>
        <v>47995.820754717</v>
      </c>
      <c r="G4">
        <f>INDEX('2 过程管理表单'!$6:$6,24+(COLUMN(E$1)-1)*3)</f>
        <v>47995.820754717</v>
      </c>
      <c r="H4">
        <f>INDEX('2 过程管理表单'!$6:$6,24+(COLUMN(F$1)-1)*3)</f>
        <v>47995.820754717</v>
      </c>
      <c r="I4">
        <f>INDEX('2 过程管理表单'!$6:$6,24+(COLUMN(G$1)-1)*3)</f>
        <v>47995.820754717</v>
      </c>
      <c r="J4">
        <f>INDEX('2 过程管理表单'!$6:$6,24+(COLUMN(H$1)-1)*3)</f>
        <v>47995.820754717</v>
      </c>
      <c r="K4">
        <f>INDEX('2 过程管理表单'!$6:$6,24+(COLUMN(I$1)-1)*3)</f>
        <v>47995.820754717</v>
      </c>
      <c r="L4">
        <f>INDEX('2 过程管理表单'!$6:$6,24+(COLUMN(J$1)-1)*3)</f>
        <v>47995.820754717</v>
      </c>
      <c r="M4">
        <f>INDEX('2 过程管理表单'!$6:$6,24+(COLUMN(K$1)-1)*3)</f>
        <v>47995.820754717</v>
      </c>
      <c r="N4">
        <f>INDEX('2 过程管理表单'!$6:$6,24+(COLUMN(L$1)-1)*3)</f>
        <v>47995.840754717</v>
      </c>
    </row>
    <row r="5" spans="1:14">
      <c r="A5" t="s">
        <v>218</v>
      </c>
      <c r="B5" t="s">
        <v>4193</v>
      </c>
      <c r="C5">
        <f>C4</f>
        <v>48590.780754717</v>
      </c>
      <c r="D5">
        <f>C5+D4</f>
        <v>96586.601509434</v>
      </c>
      <c r="E5">
        <f t="shared" ref="E5:N5" si="1">D5+E4</f>
        <v>144582.422264151</v>
      </c>
      <c r="F5">
        <f t="shared" si="1"/>
        <v>192578.243018868</v>
      </c>
      <c r="G5">
        <f t="shared" si="1"/>
        <v>240574.063773585</v>
      </c>
      <c r="H5">
        <f t="shared" si="1"/>
        <v>288569.884528302</v>
      </c>
      <c r="I5">
        <f t="shared" si="1"/>
        <v>336565.705283019</v>
      </c>
      <c r="J5">
        <f t="shared" si="1"/>
        <v>384561.526037736</v>
      </c>
      <c r="K5">
        <f t="shared" si="1"/>
        <v>432557.346792453</v>
      </c>
      <c r="L5">
        <f t="shared" si="1"/>
        <v>480553.16754717</v>
      </c>
      <c r="M5">
        <f t="shared" si="1"/>
        <v>528548.988301887</v>
      </c>
      <c r="N5">
        <f t="shared" si="1"/>
        <v>576544.829056604</v>
      </c>
    </row>
    <row r="6" spans="1:14">
      <c r="A6" t="s">
        <v>220</v>
      </c>
      <c r="B6" t="s">
        <v>4190</v>
      </c>
      <c r="C6">
        <f>INDEX('2 过程管理表单'!$177:$177,26+(COLUMN(A$1)-1)*3)</f>
        <v>4171.76036067279</v>
      </c>
      <c r="D6">
        <f>INDEX('2 过程管理表单'!$177:$177,26+(COLUMN(B$1)-1)*3)</f>
        <v>3768.04161609156</v>
      </c>
      <c r="E6">
        <f>INDEX('2 过程管理表单'!$177:$177,26+(COLUMN(C$1)-1)*3)</f>
        <v>4171.76036067279</v>
      </c>
      <c r="F6">
        <f>INDEX('2 过程管理表单'!$177:$177,26+(COLUMN(D$1)-1)*3)</f>
        <v>4037.18744581238</v>
      </c>
      <c r="G6">
        <f>INDEX('2 过程管理表单'!$177:$177,26+(COLUMN(E$1)-1)*3)</f>
        <v>4171.76036067279</v>
      </c>
      <c r="H6">
        <f>INDEX('2 过程管理表单'!$177:$177,26+(COLUMN(F$1)-1)*3)</f>
        <v>4037.18744581238</v>
      </c>
      <c r="I6">
        <f>INDEX('2 过程管理表单'!$177:$177,26+(COLUMN(G$1)-1)*3)</f>
        <v>4171.76036067279</v>
      </c>
      <c r="J6">
        <f>INDEX('2 过程管理表单'!$177:$177,26+(COLUMN(H$1)-1)*3)</f>
        <v>4171.76036067279</v>
      </c>
      <c r="K6">
        <f>INDEX('2 过程管理表单'!$177:$177,26+(COLUMN(I$1)-1)*3)</f>
        <v>4037.18744581238</v>
      </c>
      <c r="L6">
        <f>INDEX('2 过程管理表单'!$177:$177,26+(COLUMN(J$1)-1)*3)</f>
        <v>4171.76036067279</v>
      </c>
      <c r="M6">
        <f>INDEX('2 过程管理表单'!$177:$177,26+(COLUMN(K$1)-1)*3)</f>
        <v>4037.18744581238</v>
      </c>
      <c r="N6">
        <f>INDEX('2 过程管理表单'!$177:$177,26+(COLUMN(L$1)-1)*3)</f>
        <v>1019.17808219178</v>
      </c>
    </row>
    <row r="7" spans="1:14">
      <c r="A7" t="s">
        <v>220</v>
      </c>
      <c r="B7" t="s">
        <v>4191</v>
      </c>
      <c r="C7">
        <f>C6</f>
        <v>4171.76036067279</v>
      </c>
      <c r="D7">
        <f>C7+D6</f>
        <v>7939.80197676435</v>
      </c>
      <c r="E7">
        <f t="shared" ref="E7:N7" si="2">D7+E6</f>
        <v>12111.5623374371</v>
      </c>
      <c r="F7">
        <f t="shared" si="2"/>
        <v>16148.7497832495</v>
      </c>
      <c r="G7">
        <f t="shared" si="2"/>
        <v>20320.5101439223</v>
      </c>
      <c r="H7">
        <f t="shared" si="2"/>
        <v>24357.6975897347</v>
      </c>
      <c r="I7">
        <f t="shared" si="2"/>
        <v>28529.4579504075</v>
      </c>
      <c r="J7">
        <f t="shared" si="2"/>
        <v>32701.2183110803</v>
      </c>
      <c r="K7">
        <f t="shared" si="2"/>
        <v>36738.4057568926</v>
      </c>
      <c r="L7">
        <f t="shared" si="2"/>
        <v>40910.1661175654</v>
      </c>
      <c r="M7">
        <f t="shared" si="2"/>
        <v>44947.3535633778</v>
      </c>
      <c r="N7">
        <f t="shared" si="2"/>
        <v>45966.5316455696</v>
      </c>
    </row>
    <row r="8" spans="1:14">
      <c r="A8" t="s">
        <v>220</v>
      </c>
      <c r="B8" t="s">
        <v>4192</v>
      </c>
      <c r="C8">
        <f>INDEX('2 过程管理表单'!$177:$177,24+(COLUMN(A$1)-1)*3)</f>
        <v>22580.142883312</v>
      </c>
      <c r="D8">
        <f>INDEX('2 过程管理表单'!$177:$177,24+(COLUMN(B$1)-1)*3)</f>
        <v>1617.87873236856</v>
      </c>
      <c r="E8">
        <f>INDEX('2 过程管理表单'!$177:$177,24+(COLUMN(C$1)-1)*3)</f>
        <v>1617.87873236856</v>
      </c>
      <c r="F8">
        <f>INDEX('2 过程管理表单'!$177:$177,24+(COLUMN(D$1)-1)*3)</f>
        <v>1617.87873236856</v>
      </c>
      <c r="G8">
        <f>INDEX('2 过程管理表单'!$177:$177,24+(COLUMN(E$1)-1)*3)</f>
        <v>1617.87873236856</v>
      </c>
      <c r="H8">
        <f>INDEX('2 过程管理表单'!$177:$177,24+(COLUMN(F$1)-1)*3)</f>
        <v>1617.87873236856</v>
      </c>
      <c r="I8">
        <f>INDEX('2 过程管理表单'!$177:$177,24+(COLUMN(G$1)-1)*3)</f>
        <v>1617.87873236856</v>
      </c>
      <c r="J8">
        <f>INDEX('2 过程管理表单'!$177:$177,24+(COLUMN(H$1)-1)*3)</f>
        <v>1617.87873236856</v>
      </c>
      <c r="K8">
        <f>INDEX('2 过程管理表单'!$177:$177,24+(COLUMN(I$1)-1)*3)</f>
        <v>1617.87873236856</v>
      </c>
      <c r="L8">
        <f>INDEX('2 过程管理表单'!$177:$177,24+(COLUMN(J$1)-1)*3)</f>
        <v>1617.87873236856</v>
      </c>
      <c r="M8">
        <f>INDEX('2 过程管理表单'!$177:$177,24+(COLUMN(K$1)-1)*3)</f>
        <v>1617.87873236856</v>
      </c>
      <c r="N8">
        <f>INDEX('2 过程管理表单'!$177:$177,24+(COLUMN(L$1)-1)*3)</f>
        <v>1617.87873236856</v>
      </c>
    </row>
    <row r="9" spans="1:14">
      <c r="A9" t="s">
        <v>220</v>
      </c>
      <c r="B9" t="s">
        <v>4193</v>
      </c>
      <c r="C9">
        <f>C8</f>
        <v>22580.142883312</v>
      </c>
      <c r="D9">
        <f>C9+D8</f>
        <v>24198.0216156806</v>
      </c>
      <c r="E9">
        <f t="shared" ref="E9:N9" si="3">D9+E8</f>
        <v>25815.9003480491</v>
      </c>
      <c r="F9">
        <f t="shared" si="3"/>
        <v>27433.7790804177</v>
      </c>
      <c r="G9">
        <f t="shared" si="3"/>
        <v>29051.6578127862</v>
      </c>
      <c r="H9">
        <f t="shared" si="3"/>
        <v>30669.5365451548</v>
      </c>
      <c r="I9">
        <f t="shared" si="3"/>
        <v>32287.4152775234</v>
      </c>
      <c r="J9">
        <f t="shared" si="3"/>
        <v>33905.2940098919</v>
      </c>
      <c r="K9">
        <f t="shared" si="3"/>
        <v>35523.1727422605</v>
      </c>
      <c r="L9">
        <f t="shared" si="3"/>
        <v>37141.0514746291</v>
      </c>
      <c r="M9">
        <f t="shared" si="3"/>
        <v>38758.9302069976</v>
      </c>
      <c r="N9">
        <f t="shared" si="3"/>
        <v>40376.8089393662</v>
      </c>
    </row>
    <row r="10" spans="1:14">
      <c r="A10" t="s">
        <v>222</v>
      </c>
      <c r="B10" t="s">
        <v>4190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4191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4192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4193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1625</v>
      </c>
      <c r="B14" t="s">
        <v>4190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1625</v>
      </c>
      <c r="B15" t="s">
        <v>4191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1625</v>
      </c>
      <c r="B16" t="s">
        <v>4192</v>
      </c>
      <c r="C16">
        <f>INDEX('2 过程管理表单'!$509:$509,24+(COLUMN(A$1)-1)*3)</f>
        <v>31550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1625</v>
      </c>
      <c r="B17" t="s">
        <v>4193</v>
      </c>
      <c r="C17">
        <f>C16</f>
        <v>31550</v>
      </c>
      <c r="D17">
        <f>C17+D16</f>
        <v>31550</v>
      </c>
      <c r="E17">
        <f t="shared" ref="E17:N17" si="7">D17+E16</f>
        <v>31550</v>
      </c>
      <c r="F17">
        <f t="shared" si="7"/>
        <v>31550</v>
      </c>
      <c r="G17">
        <f t="shared" si="7"/>
        <v>31550</v>
      </c>
      <c r="H17">
        <f t="shared" si="7"/>
        <v>31550</v>
      </c>
      <c r="I17">
        <f t="shared" si="7"/>
        <v>31550</v>
      </c>
      <c r="J17">
        <f t="shared" si="7"/>
        <v>31550</v>
      </c>
      <c r="K17">
        <f t="shared" si="7"/>
        <v>31550</v>
      </c>
      <c r="L17">
        <f t="shared" si="7"/>
        <v>31550</v>
      </c>
      <c r="M17">
        <f t="shared" si="7"/>
        <v>31550</v>
      </c>
      <c r="N17">
        <f t="shared" si="7"/>
        <v>31550</v>
      </c>
    </row>
    <row r="18" spans="1:14">
      <c r="A18" t="s">
        <v>1763</v>
      </c>
      <c r="B18" t="s">
        <v>4190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1763</v>
      </c>
      <c r="B19" t="s">
        <v>4191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1763</v>
      </c>
      <c r="B20" t="s">
        <v>4192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1763</v>
      </c>
      <c r="B21" t="s">
        <v>4193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1851</v>
      </c>
      <c r="B22" t="s">
        <v>4190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1851</v>
      </c>
      <c r="B23" t="s">
        <v>4191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1851</v>
      </c>
      <c r="B24" t="s">
        <v>4192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1851</v>
      </c>
      <c r="B25" t="s">
        <v>4193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1917</v>
      </c>
      <c r="B26" t="s">
        <v>4190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1917</v>
      </c>
      <c r="B27" t="s">
        <v>4191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1917</v>
      </c>
      <c r="B28" t="s">
        <v>4192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1917</v>
      </c>
      <c r="B29" t="s">
        <v>4193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1958</v>
      </c>
      <c r="B30" t="s">
        <v>4190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1958</v>
      </c>
      <c r="B31" t="s">
        <v>4191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1958</v>
      </c>
      <c r="B32" t="s">
        <v>4192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1958</v>
      </c>
      <c r="B33" t="s">
        <v>4193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2069</v>
      </c>
      <c r="B34" t="s">
        <v>4190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2069</v>
      </c>
      <c r="B35" t="s">
        <v>4191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2069</v>
      </c>
      <c r="B36" t="s">
        <v>4192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2069</v>
      </c>
      <c r="B37" t="s">
        <v>4193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2160</v>
      </c>
      <c r="B38" t="s">
        <v>4190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2160</v>
      </c>
      <c r="B39" t="s">
        <v>4191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2160</v>
      </c>
      <c r="B40" t="s">
        <v>4192</v>
      </c>
      <c r="C40">
        <f>INDEX('2 过程管理表单'!$537:$537,24+(COLUMN(A$1)-1)*3)</f>
        <v>4500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2160</v>
      </c>
      <c r="B41" t="s">
        <v>4193</v>
      </c>
      <c r="C41">
        <f>C40</f>
        <v>4500</v>
      </c>
      <c r="D41">
        <f>C41+D40</f>
        <v>4500</v>
      </c>
      <c r="E41">
        <f t="shared" ref="E41:N41" si="19">D41+E40</f>
        <v>4500</v>
      </c>
      <c r="F41">
        <f t="shared" si="19"/>
        <v>4500</v>
      </c>
      <c r="G41">
        <f t="shared" si="19"/>
        <v>4500</v>
      </c>
      <c r="H41">
        <f t="shared" si="19"/>
        <v>4500</v>
      </c>
      <c r="I41">
        <f t="shared" si="19"/>
        <v>4500</v>
      </c>
      <c r="J41">
        <f t="shared" si="19"/>
        <v>4500</v>
      </c>
      <c r="K41">
        <f t="shared" si="19"/>
        <v>4500</v>
      </c>
      <c r="L41">
        <f t="shared" si="19"/>
        <v>4500</v>
      </c>
      <c r="M41">
        <f t="shared" si="19"/>
        <v>4500</v>
      </c>
      <c r="N41">
        <f t="shared" si="19"/>
        <v>4500</v>
      </c>
    </row>
    <row r="42" spans="1:14">
      <c r="A42" t="s">
        <v>2196</v>
      </c>
      <c r="B42" t="s">
        <v>4190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2196</v>
      </c>
      <c r="B43" t="s">
        <v>4191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2196</v>
      </c>
      <c r="B44" t="s">
        <v>4192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2196</v>
      </c>
      <c r="B45" t="s">
        <v>4193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2204</v>
      </c>
      <c r="B46" t="s">
        <v>4190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2204</v>
      </c>
      <c r="B47" t="s">
        <v>4191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2204</v>
      </c>
      <c r="B48" t="s">
        <v>4192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2204</v>
      </c>
      <c r="B49" t="s">
        <v>4193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2222</v>
      </c>
      <c r="B50" t="s">
        <v>4190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2222</v>
      </c>
      <c r="B51" t="s">
        <v>4191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2222</v>
      </c>
      <c r="B52" t="s">
        <v>4192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2222</v>
      </c>
      <c r="B53" t="s">
        <v>4193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2242</v>
      </c>
      <c r="B54" t="s">
        <v>4190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2242</v>
      </c>
      <c r="B55" t="s">
        <v>4191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2242</v>
      </c>
      <c r="B56" t="s">
        <v>4192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2242</v>
      </c>
      <c r="B57" t="s">
        <v>4193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2248</v>
      </c>
      <c r="B58" t="s">
        <v>4190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2248</v>
      </c>
      <c r="B59" t="s">
        <v>4191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2248</v>
      </c>
      <c r="B60" t="s">
        <v>4192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2248</v>
      </c>
      <c r="B61" t="s">
        <v>4193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2262</v>
      </c>
      <c r="B62" t="s">
        <v>4190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2262</v>
      </c>
      <c r="B63" t="s">
        <v>4191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2262</v>
      </c>
      <c r="B64" t="s">
        <v>4192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2262</v>
      </c>
      <c r="B65" t="s">
        <v>4193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2280</v>
      </c>
      <c r="B66" t="s">
        <v>4190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2280</v>
      </c>
      <c r="B67" t="s">
        <v>4191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2280</v>
      </c>
      <c r="B68" t="s">
        <v>4192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2280</v>
      </c>
      <c r="B69" t="s">
        <v>4193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2286</v>
      </c>
      <c r="B70" t="s">
        <v>4190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2286</v>
      </c>
      <c r="B71" t="s">
        <v>4191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2286</v>
      </c>
      <c r="B72" t="s">
        <v>4192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2286</v>
      </c>
      <c r="B73" t="s">
        <v>4193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2299</v>
      </c>
      <c r="B74" t="s">
        <v>4190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2299</v>
      </c>
      <c r="B75" t="s">
        <v>4191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2299</v>
      </c>
      <c r="B76" t="s">
        <v>4192</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2299</v>
      </c>
      <c r="B77" t="s">
        <v>4193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4190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4191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4192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4193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4190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4191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4192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4193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4190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4191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4192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4193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4190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4191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4192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4193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4190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4191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4192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4193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4190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4191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4192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4193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4190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4191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4192</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4193</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4190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4191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4192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4193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4190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4191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4192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4193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4190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4191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4192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4193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4190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4191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4192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4193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4190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4191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4192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4193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4190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4191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4192</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4193</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4190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4191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4192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4193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2324</v>
      </c>
      <c r="B134" t="s">
        <v>4190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2324</v>
      </c>
      <c r="B135" t="s">
        <v>4191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2324</v>
      </c>
      <c r="B136" t="s">
        <v>4192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2324</v>
      </c>
      <c r="B137" t="s">
        <v>4193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2378</v>
      </c>
      <c r="B138" t="s">
        <v>4190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2378</v>
      </c>
      <c r="B139" t="s">
        <v>4191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2378</v>
      </c>
      <c r="B140" t="s">
        <v>4192</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2378</v>
      </c>
      <c r="B141" t="s">
        <v>4193</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2381</v>
      </c>
      <c r="B142" t="s">
        <v>4190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2381</v>
      </c>
      <c r="B143" t="s">
        <v>4191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2381</v>
      </c>
      <c r="B144" t="s">
        <v>4192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2381</v>
      </c>
      <c r="B145" t="s">
        <v>4193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2384</v>
      </c>
      <c r="B146" t="s">
        <v>4190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2384</v>
      </c>
      <c r="B147" t="s">
        <v>4191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2384</v>
      </c>
      <c r="B148" t="s">
        <v>4192</v>
      </c>
      <c r="C148">
        <f>INDEX('2 过程管理表单'!$620:$620,24+(COLUMN(A$1)-1)*3)</f>
        <v>23584.9056603774</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2384</v>
      </c>
      <c r="B149" t="s">
        <v>4193</v>
      </c>
      <c r="C149">
        <f>C148</f>
        <v>23584.9056603774</v>
      </c>
      <c r="D149">
        <f>C149+D148</f>
        <v>23584.9056603774</v>
      </c>
      <c r="E149">
        <f t="shared" ref="E149:N149" si="73">D149+E148</f>
        <v>23584.9056603774</v>
      </c>
      <c r="F149">
        <f t="shared" si="73"/>
        <v>23584.9056603774</v>
      </c>
      <c r="G149">
        <f t="shared" si="73"/>
        <v>23584.9056603774</v>
      </c>
      <c r="H149">
        <f t="shared" si="73"/>
        <v>23584.9056603774</v>
      </c>
      <c r="I149">
        <f t="shared" si="73"/>
        <v>23584.9056603774</v>
      </c>
      <c r="J149">
        <f t="shared" si="73"/>
        <v>23584.9056603774</v>
      </c>
      <c r="K149">
        <f t="shared" si="73"/>
        <v>23584.9056603774</v>
      </c>
      <c r="L149">
        <f t="shared" si="73"/>
        <v>23584.9056603774</v>
      </c>
      <c r="M149">
        <f t="shared" si="73"/>
        <v>23584.9056603774</v>
      </c>
      <c r="N149">
        <f t="shared" si="73"/>
        <v>23584.9056603774</v>
      </c>
    </row>
    <row r="150" spans="1:14">
      <c r="A150" t="s">
        <v>2386</v>
      </c>
      <c r="B150" t="s">
        <v>4190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2386</v>
      </c>
      <c r="B151" t="s">
        <v>4191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2386</v>
      </c>
      <c r="B152" t="s">
        <v>4192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2386</v>
      </c>
      <c r="B153" t="s">
        <v>4193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4258</v>
      </c>
      <c r="C155" t="s">
        <v>765</v>
      </c>
      <c r="D155" t="s">
        <v>766</v>
      </c>
      <c r="E155" t="s">
        <v>767</v>
      </c>
      <c r="F155" t="s">
        <v>768</v>
      </c>
      <c r="G155" t="s">
        <v>769</v>
      </c>
      <c r="H155" t="s">
        <v>770</v>
      </c>
      <c r="I155" t="s">
        <v>771</v>
      </c>
      <c r="J155" t="s">
        <v>772</v>
      </c>
      <c r="K155" t="s">
        <v>773</v>
      </c>
      <c r="L155" t="s">
        <v>774</v>
      </c>
      <c r="M155" t="s">
        <v>775</v>
      </c>
      <c r="N155" t="s">
        <v>776</v>
      </c>
    </row>
    <row r="156" spans="1:14">
      <c r="A156" t="s">
        <v>218</v>
      </c>
      <c r="B156" t="s">
        <v>4259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4260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1</v>
      </c>
      <c r="L157">
        <f t="shared" si="77"/>
        <v>1</v>
      </c>
      <c r="M157">
        <f t="shared" si="77"/>
        <v>1</v>
      </c>
      <c r="N157">
        <f t="shared" si="77"/>
        <v>1</v>
      </c>
    </row>
    <row r="158" spans="1:14">
      <c r="A158" t="s">
        <v>222</v>
      </c>
      <c r="B158" t="s">
        <v>4261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1625</v>
      </c>
      <c r="B159" t="s">
        <v>4262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1763</v>
      </c>
      <c r="B160" t="s">
        <v>4263</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1851</v>
      </c>
      <c r="B161" t="s">
        <v>4264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1917</v>
      </c>
      <c r="B162" t="s">
        <v>4265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1958</v>
      </c>
      <c r="B163" t="s">
        <v>4266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2069</v>
      </c>
      <c r="B164" t="s">
        <v>4267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2160</v>
      </c>
      <c r="B165" t="s">
        <v>4268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2196</v>
      </c>
      <c r="B166" t="s">
        <v>4269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2204</v>
      </c>
      <c r="B167" t="s">
        <v>4270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2222</v>
      </c>
      <c r="B168" t="s">
        <v>4271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2242</v>
      </c>
      <c r="B169" t="s">
        <v>4272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2248</v>
      </c>
      <c r="B170" t="s">
        <v>4273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2262</v>
      </c>
      <c r="B171" t="s">
        <v>4274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2280</v>
      </c>
      <c r="B172" t="s">
        <v>4275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2286</v>
      </c>
      <c r="B173" t="s">
        <v>4276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2299</v>
      </c>
      <c r="B174" t="s">
        <v>4277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4278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4279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4280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4281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4282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4283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4284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4285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4286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4287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4288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2324</v>
      </c>
      <c r="B189" t="s">
        <v>4289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2378</v>
      </c>
      <c r="B190" t="s">
        <v>4290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2381</v>
      </c>
      <c r="B191" t="s">
        <v>4291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2384</v>
      </c>
      <c r="B192" t="s">
        <v>4292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2386</v>
      </c>
      <c r="B193" t="s">
        <v>4293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744</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1</v>
      </c>
      <c r="L194">
        <f t="shared" si="114"/>
        <v>1</v>
      </c>
      <c r="M194">
        <f t="shared" si="114"/>
        <v>1</v>
      </c>
      <c r="N194">
        <f t="shared" si="114"/>
        <v>1</v>
      </c>
    </row>
    <row r="195" spans="2:14">
      <c r="B195" t="s">
        <v>4200</v>
      </c>
      <c r="C195">
        <f>C194</f>
        <v>0</v>
      </c>
      <c r="D195">
        <f>C195+D194</f>
        <v>0</v>
      </c>
      <c r="E195">
        <f t="shared" ref="E195:N195" si="115">D195+E194</f>
        <v>0</v>
      </c>
      <c r="F195">
        <f t="shared" si="115"/>
        <v>0</v>
      </c>
      <c r="G195">
        <f t="shared" si="115"/>
        <v>0</v>
      </c>
      <c r="H195">
        <f t="shared" si="115"/>
        <v>0</v>
      </c>
      <c r="I195">
        <f t="shared" si="115"/>
        <v>0</v>
      </c>
      <c r="J195">
        <f t="shared" si="115"/>
        <v>0</v>
      </c>
      <c r="K195">
        <f t="shared" si="115"/>
        <v>1</v>
      </c>
      <c r="L195">
        <f t="shared" si="115"/>
        <v>2</v>
      </c>
      <c r="M195">
        <f t="shared" si="115"/>
        <v>3</v>
      </c>
      <c r="N195">
        <f t="shared" si="115"/>
        <v>4</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1BEAA4A3B34442D2B1A8C4A10D032BF7_13</vt:lpwstr>
  </property>
  <property fmtid="{D5CDD505-2E9C-101B-9397-08002B2CF9AE}" pid="3" name="KSOProductBuildVer">
    <vt:lpwstr>2052-12.1.0.21915</vt:lpwstr>
  </property>
  <property fmtid="{D5CDD505-2E9C-101B-9397-08002B2CF9AE}" pid="4" name="KSOReadingLayout">
    <vt:bool>false</vt:bool>
  </property>
</Properties>
</file>