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https://liveuclac.sharepoint.com/sites/machinelEARningcopy/Shared Documents/General/Systematic Review/"/>
    </mc:Choice>
  </mc:AlternateContent>
  <xr:revisionPtr revIDLastSave="599" documentId="13_ncr:1_{F6172917-DC8B-4985-90D1-5AB2948E9CE8}" xr6:coauthVersionLast="47" xr6:coauthVersionMax="47" xr10:uidLastSave="{B02090D8-4920-F64A-967B-3E323B214828}"/>
  <bookViews>
    <workbookView xWindow="4240" yWindow="1660" windowWidth="34520" windowHeight="19800" xr2:uid="{1210327F-29F4-40F0-A2FF-6D2506A46126}"/>
  </bookViews>
  <sheets>
    <sheet name="APPRAISE-AI" sheetId="3" r:id="rId1"/>
    <sheet name="Option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95" i="3" l="1"/>
  <c r="H95" i="3"/>
  <c r="G93" i="3"/>
  <c r="H93" i="3"/>
  <c r="G90" i="3"/>
  <c r="H90" i="3"/>
  <c r="G88" i="3"/>
  <c r="H88" i="3"/>
  <c r="G86" i="3"/>
  <c r="H86" i="3"/>
  <c r="G80" i="3"/>
  <c r="H80" i="3"/>
  <c r="I80" i="3"/>
  <c r="G73" i="3"/>
  <c r="H73" i="3"/>
  <c r="G71" i="3"/>
  <c r="H71" i="3"/>
  <c r="G67" i="3"/>
  <c r="H67" i="3"/>
  <c r="G63" i="3"/>
  <c r="H63" i="3"/>
  <c r="G59" i="3"/>
  <c r="H59" i="3"/>
  <c r="G53" i="3"/>
  <c r="H53" i="3"/>
  <c r="G50" i="3"/>
  <c r="H50" i="3"/>
  <c r="G46" i="3"/>
  <c r="H46" i="3"/>
  <c r="G42" i="3"/>
  <c r="H42" i="3"/>
  <c r="G38" i="3"/>
  <c r="H38" i="3"/>
  <c r="G31" i="3"/>
  <c r="H31" i="3"/>
  <c r="I31" i="3"/>
  <c r="G28" i="3"/>
  <c r="H28" i="3"/>
  <c r="F31" i="3"/>
  <c r="F38" i="3"/>
  <c r="G24" i="3"/>
  <c r="H24" i="3"/>
  <c r="H16" i="3"/>
  <c r="G16" i="3"/>
  <c r="H9" i="3"/>
  <c r="G9" i="3"/>
  <c r="H4" i="3"/>
  <c r="G4" i="3"/>
  <c r="H110" i="3" l="1"/>
  <c r="H109" i="3"/>
  <c r="H111" i="3"/>
  <c r="H108" i="3"/>
  <c r="H107" i="3"/>
  <c r="H106" i="3"/>
  <c r="H104" i="3"/>
  <c r="H105" i="3" s="1"/>
  <c r="G110" i="3"/>
  <c r="G109" i="3"/>
  <c r="G111" i="3"/>
  <c r="G108" i="3"/>
  <c r="G107" i="3"/>
  <c r="G104" i="3"/>
  <c r="G105" i="3" s="1"/>
  <c r="G106" i="3"/>
  <c r="I95" i="3" l="1"/>
  <c r="F95" i="3"/>
  <c r="E95" i="3"/>
  <c r="D95" i="3"/>
  <c r="C95" i="3"/>
  <c r="I93" i="3"/>
  <c r="F93" i="3"/>
  <c r="E93" i="3"/>
  <c r="D93" i="3"/>
  <c r="C93" i="3"/>
  <c r="I90" i="3"/>
  <c r="F90" i="3"/>
  <c r="E90" i="3"/>
  <c r="D90" i="3"/>
  <c r="C90" i="3"/>
  <c r="I88" i="3"/>
  <c r="F88" i="3"/>
  <c r="E88" i="3"/>
  <c r="D88" i="3"/>
  <c r="C88" i="3"/>
  <c r="I86" i="3"/>
  <c r="F86" i="3"/>
  <c r="E86" i="3"/>
  <c r="D86" i="3"/>
  <c r="C86" i="3"/>
  <c r="N83" i="3"/>
  <c r="M83" i="3"/>
  <c r="L83" i="3"/>
  <c r="F80" i="3"/>
  <c r="E80" i="3"/>
  <c r="D80" i="3"/>
  <c r="C80" i="3"/>
  <c r="I73" i="3"/>
  <c r="F73" i="3"/>
  <c r="E73" i="3"/>
  <c r="D73" i="3"/>
  <c r="C73" i="3"/>
  <c r="I71" i="3"/>
  <c r="F71" i="3"/>
  <c r="E71" i="3"/>
  <c r="D71" i="3"/>
  <c r="C71" i="3"/>
  <c r="I67" i="3"/>
  <c r="F67" i="3"/>
  <c r="E67" i="3"/>
  <c r="D67" i="3"/>
  <c r="C67" i="3"/>
  <c r="I63" i="3"/>
  <c r="F63" i="3"/>
  <c r="E63" i="3"/>
  <c r="D63" i="3"/>
  <c r="C63" i="3"/>
  <c r="I59" i="3"/>
  <c r="F59" i="3"/>
  <c r="E59" i="3"/>
  <c r="D59" i="3"/>
  <c r="C59" i="3"/>
  <c r="I53" i="3"/>
  <c r="F53" i="3"/>
  <c r="E53" i="3"/>
  <c r="D53" i="3"/>
  <c r="C53" i="3"/>
  <c r="I50" i="3"/>
  <c r="F50" i="3"/>
  <c r="E50" i="3"/>
  <c r="D50" i="3"/>
  <c r="C50" i="3"/>
  <c r="I46" i="3"/>
  <c r="F46" i="3"/>
  <c r="E46" i="3"/>
  <c r="D46" i="3"/>
  <c r="C46" i="3"/>
  <c r="I42" i="3"/>
  <c r="F42" i="3"/>
  <c r="E42" i="3"/>
  <c r="D42" i="3"/>
  <c r="C42" i="3"/>
  <c r="I38" i="3"/>
  <c r="E38" i="3"/>
  <c r="D38" i="3"/>
  <c r="C38" i="3"/>
  <c r="E31" i="3"/>
  <c r="D31" i="3"/>
  <c r="C31" i="3"/>
  <c r="I28" i="3"/>
  <c r="F28" i="3"/>
  <c r="E28" i="3"/>
  <c r="D28" i="3"/>
  <c r="C28" i="3"/>
  <c r="I24" i="3"/>
  <c r="F24" i="3"/>
  <c r="E24" i="3"/>
  <c r="D24" i="3"/>
  <c r="C24" i="3"/>
  <c r="I16" i="3"/>
  <c r="F16" i="3"/>
  <c r="E16" i="3"/>
  <c r="D16" i="3"/>
  <c r="C16" i="3"/>
  <c r="I12" i="3"/>
  <c r="F12" i="3"/>
  <c r="E12" i="3"/>
  <c r="D12" i="3"/>
  <c r="C12" i="3"/>
  <c r="I9" i="3"/>
  <c r="F9" i="3"/>
  <c r="E9" i="3"/>
  <c r="D9" i="3"/>
  <c r="C9" i="3"/>
  <c r="I4" i="3"/>
  <c r="F4" i="3"/>
  <c r="E4" i="3"/>
  <c r="D4" i="3"/>
  <c r="C4" i="3"/>
  <c r="N12" i="3" l="1"/>
  <c r="M46" i="3"/>
  <c r="I111" i="3"/>
  <c r="F111" i="3"/>
  <c r="M95" i="3"/>
  <c r="L93" i="3"/>
  <c r="M93" i="3"/>
  <c r="M90" i="3"/>
  <c r="L88" i="3"/>
  <c r="M88" i="3"/>
  <c r="E110" i="3"/>
  <c r="F110" i="3"/>
  <c r="I110" i="3"/>
  <c r="M86" i="3"/>
  <c r="E109" i="3"/>
  <c r="N80" i="3"/>
  <c r="M80" i="3"/>
  <c r="D109" i="3"/>
  <c r="N73" i="3"/>
  <c r="F109" i="3"/>
  <c r="N71" i="3"/>
  <c r="I109" i="3"/>
  <c r="M71" i="3"/>
  <c r="N67" i="3"/>
  <c r="N63" i="3"/>
  <c r="M63" i="3"/>
  <c r="N59" i="3"/>
  <c r="L59" i="3"/>
  <c r="D111" i="3"/>
  <c r="E111" i="3"/>
  <c r="N53" i="3"/>
  <c r="M53" i="3"/>
  <c r="N50" i="3"/>
  <c r="F108" i="3"/>
  <c r="D108" i="3"/>
  <c r="E108" i="3"/>
  <c r="N46" i="3"/>
  <c r="M42" i="3"/>
  <c r="I108" i="3"/>
  <c r="N42" i="3"/>
  <c r="N38" i="3"/>
  <c r="L31" i="3"/>
  <c r="N31" i="3"/>
  <c r="I107" i="3"/>
  <c r="C107" i="3"/>
  <c r="E107" i="3"/>
  <c r="F107" i="3"/>
  <c r="E104" i="3"/>
  <c r="E105" i="3" s="1"/>
  <c r="N28" i="3"/>
  <c r="N24" i="3"/>
  <c r="D107" i="3"/>
  <c r="L12" i="3"/>
  <c r="D104" i="3"/>
  <c r="D105" i="3" s="1"/>
  <c r="F104" i="3"/>
  <c r="F105" i="3" s="1"/>
  <c r="N9" i="3"/>
  <c r="I106" i="3"/>
  <c r="N4" i="3"/>
  <c r="L4" i="3"/>
  <c r="L24" i="3"/>
  <c r="N86" i="3"/>
  <c r="N90" i="3"/>
  <c r="N95" i="3"/>
  <c r="C106" i="3"/>
  <c r="C108" i="3"/>
  <c r="C110" i="3"/>
  <c r="L9" i="3"/>
  <c r="L16" i="3"/>
  <c r="L28" i="3"/>
  <c r="L38" i="3"/>
  <c r="L46" i="3"/>
  <c r="L53" i="3"/>
  <c r="L63" i="3"/>
  <c r="L71" i="3"/>
  <c r="L80" i="3"/>
  <c r="C104" i="3"/>
  <c r="D106" i="3"/>
  <c r="D110" i="3"/>
  <c r="L50" i="3"/>
  <c r="M9" i="3"/>
  <c r="M16" i="3"/>
  <c r="M28" i="3"/>
  <c r="M38" i="3"/>
  <c r="E106" i="3"/>
  <c r="L67" i="3"/>
  <c r="N16" i="3"/>
  <c r="F106" i="3"/>
  <c r="L42" i="3"/>
  <c r="N88" i="3"/>
  <c r="N93" i="3"/>
  <c r="C109" i="3"/>
  <c r="C111" i="3"/>
  <c r="M4" i="3"/>
  <c r="M12" i="3"/>
  <c r="M24" i="3"/>
  <c r="M31" i="3"/>
  <c r="M50" i="3"/>
  <c r="M59" i="3"/>
  <c r="M67" i="3"/>
  <c r="M73" i="3"/>
  <c r="I104" i="3"/>
  <c r="I105" i="3" s="1"/>
  <c r="L73" i="3"/>
  <c r="L86" i="3"/>
  <c r="L90" i="3"/>
  <c r="L95" i="3"/>
  <c r="M107" i="3" l="1"/>
  <c r="L107" i="3"/>
  <c r="N107" i="3"/>
  <c r="C105" i="3"/>
  <c r="N104" i="3"/>
  <c r="N105" i="3" s="1"/>
  <c r="L104" i="3"/>
  <c r="L105" i="3" s="1"/>
  <c r="M104" i="3"/>
  <c r="M106" i="3"/>
  <c r="L106" i="3"/>
  <c r="N106" i="3"/>
  <c r="N108" i="3"/>
  <c r="M108" i="3"/>
  <c r="L108" i="3"/>
  <c r="N111" i="3"/>
  <c r="M111" i="3"/>
  <c r="L111" i="3"/>
  <c r="N109" i="3"/>
  <c r="M109" i="3"/>
  <c r="L109" i="3"/>
  <c r="M110" i="3"/>
  <c r="L110" i="3"/>
  <c r="N1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tc={F7330810-62B9-734B-9034-F4D9581976C6}</author>
    <author>tc={1FCE9913-BD0D-DA4E-9CDB-72159D422A4E}</author>
    <author>tc={E0D6D6E4-3215-DE46-A47F-C0EA73A78873}</author>
    <author>tc={83F8A6DD-EA39-7047-B682-9C806A86F9A7}</author>
    <author>tc={BBAE70B5-7E92-2047-91A1-DD68454D00B3}</author>
    <author>tc={3FE9DFFA-9651-BB4C-A67F-436107623451}</author>
    <author>tc={E8557A1E-B8E1-0A42-B8D7-7B35975BC381}</author>
    <author>tc={8B7CD3D4-10E2-9541-8BDF-68D4EF5F3F79}</author>
    <author>tc={2EFA12F8-DC4C-0A40-8D44-CEBB34710AE7}</author>
    <author>tc={F8A77B3B-E9F2-E24B-8309-EF1C4B49119A}</author>
    <author>tc={252CDDB0-CE6A-EB45-95E0-5CCF2529566E}</author>
    <author>tc={6CCBCDF3-773B-1640-BEBD-8A3669AFDA17}</author>
    <author>tc={C217C8C8-77BF-2C40-AC4B-6EA075CF65BE}</author>
    <author>tc={DA3FF06C-AB14-0C45-919E-A49CCD419F27}</author>
    <author>tc={E2A772B2-308C-F641-8134-4C6243801941}</author>
    <author>tc={E595AB50-B176-804B-8CFF-D3F6B8A20AA4}</author>
    <author>tc={F9F31A3A-EA56-C940-8EC4-08EA13343411}</author>
    <author>tc={5DFBFB68-53D8-BE4D-96DE-E0E6072DA770}</author>
    <author>tc={FE3E3658-CB28-EC47-96AB-3A1A6C92530A}</author>
    <author>tc={4CB19830-6F1A-C24A-957E-EC36A0A3C6C9}</author>
    <author>tc={3D9BD69E-740B-0F4B-A170-B49BD2AA55CC}</author>
    <author>tc={56BEE535-A451-164A-BA5C-45BEB5F0BA5A}</author>
    <author>tc={EA914BBE-25FE-0546-B25B-EE514A65D8E2}</author>
  </authors>
  <commentList>
    <comment ref="F14" authorId="0" shapeId="0" xr:uid="{F7330810-62B9-734B-9034-F4D9581976C6}">
      <text>
        <t>[Threaded comment]
Your version of Excel allows you to read this threaded comment; however, any edits to it will get removed if the file is opened in a newer version of Excel. Learn more: https://go.microsoft.com/fwlink/?linkid=870924
Comment:
    Simply states hearing impairment rather than the appropriate SNHL.</t>
      </text>
    </comment>
    <comment ref="F20" authorId="1" shapeId="0" xr:uid="{1FCE9913-BD0D-DA4E-9CDB-72159D422A4E}">
      <text>
        <t>[Threaded comment]
Your version of Excel allows you to read this threaded comment; however, any edits to it will get removed if the file is opened in a newer version of Excel. Learn more: https://go.microsoft.com/fwlink/?linkid=870924
Comment:
    Included in Thorup et al. (2016) and Johannesen et al. (2016) at different academic institutions.</t>
      </text>
    </comment>
    <comment ref="E22" authorId="2" shapeId="0" xr:uid="{E0D6D6E4-3215-DE46-A47F-C0EA73A78873}">
      <text>
        <t>[Threaded comment]
Your version of Excel allows you to read this threaded comment; however, any edits to it will get removed if the file is opened in a newer version of Excel. Learn more: https://go.microsoft.com/fwlink/?linkid=870924
Comment:
    2x check that NHANES is towards community based/rural hospitals included.</t>
      </text>
    </comment>
    <comment ref="D25" authorId="3" shapeId="0" xr:uid="{83F8A6DD-EA39-7047-B682-9C806A86F9A7}">
      <text>
        <t>[Threaded comment]
Your version of Excel allows you to read this threaded comment; however, any edits to it will get removed if the file is opened in a newer version of Excel. Learn more: https://go.microsoft.com/fwlink/?linkid=870924
Comment:
    The paper simply states that people with a ISSNHL diagnosis were included.</t>
      </text>
    </comment>
    <comment ref="D34" authorId="4" shapeId="0" xr:uid="{BBAE70B5-7E92-2047-91A1-DD68454D00B3}">
      <text>
        <t xml:space="preserve">[Threaded comment]
Your version of Excel allows you to read this threaded comment; however, any edits to it will get removed if the file is opened in a newer version of Excel. Learn more: https://go.microsoft.com/fwlink/?linkid=870924
Comment:
    Logistic regression analysis. A total of 105 of the 115 (91.3%) patients had complete data for 10 factors. </t>
      </text>
    </comment>
    <comment ref="F34" authorId="5" shapeId="0" xr:uid="{3FE9DFFA-9651-BB4C-A67F-436107623451}">
      <text>
        <t>[Threaded comment]
Your version of Excel allows you to read this threaded comment; however, any edits to it will get removed if the file is opened in a newer version of Excel. Learn more: https://go.microsoft.com/fwlink/?linkid=870924
Comment:
    Listeners that did not complete
more than three of the considered tests were
excluded from the analysis.</t>
      </text>
    </comment>
    <comment ref="D35" authorId="6" shapeId="0" xr:uid="{E8557A1E-B8E1-0A42-B8D7-7B35975BC381}">
      <text>
        <t>[Threaded comment]
Your version of Excel allows you to read this threaded comment; however, any edits to it will get removed if the file is opened in a newer version of Excel. Learn more: https://go.microsoft.com/fwlink/?linkid=870924
Comment:
    These items are not explicitly stated. Hence N over NA.</t>
      </text>
    </comment>
    <comment ref="E39" authorId="7" shapeId="0" xr:uid="{8B7CD3D4-10E2-9541-8BDF-68D4EF5F3F79}">
      <text>
        <t>[Threaded comment]
Your version of Excel allows you to read this threaded comment; however, any edits to it will get removed if the file is opened in a newer version of Excel. Learn more: https://go.microsoft.com/fwlink/?linkid=870924
Comment:
    NHANES treated as a held-out cohort here.</t>
      </text>
    </comment>
    <comment ref="H39" authorId="8" shapeId="0" xr:uid="{2EFA12F8-DC4C-0A40-8D44-CEBB34710AE7}">
      <text>
        <t>[Threaded comment]
Your version of Excel allows you to read this threaded comment; however, any edits to it will get removed if the file is opened in a newer version of Excel. Learn more: https://go.microsoft.com/fwlink/?linkid=870924
Comment:
    Treating the different factories as different cohorts.</t>
      </text>
    </comment>
    <comment ref="G42" authorId="9" shapeId="0" xr:uid="{F8A77B3B-E9F2-E24B-8309-EF1C4B49119A}">
      <text>
        <t>[Threaded comment]
Your version of Excel allows you to read this threaded comment; however, any edits to it will get removed if the file is opened in a newer version of Excel. Learn more: https://go.microsoft.com/fwlink/?linkid=870924
Comment:
    While the authors have done a power analysis, this was for the genetic association and not for model development.</t>
      </text>
    </comment>
    <comment ref="B44" authorId="10" shapeId="0" xr:uid="{252CDDB0-CE6A-EB45-95E0-5CCF2529566E}">
      <text>
        <t>[Threaded comment]
Your version of Excel allows you to read this threaded comment; however, any edits to it will get removed if the file is opened in a newer version of Excel. Learn more: https://go.microsoft.com/fwlink/?linkid=870924
Comment:
    Not sure what this means in this context.
Reply:
    This tends to be more for supervised learning. I.e., if you have 3 possible targets (A, B and C) and have only 3 observations of C while there are 100 observations of A and B, C can be said to be under-powered. For clustering, this could be a minimum number of observations in each derived cluster. I.e., if the problem is now 3 clusters (A, B and C) and there are only 3 cases of C, we can say that C is highly under-powered and is more likely a false clustering of these three cases.</t>
      </text>
    </comment>
    <comment ref="B46" authorId="11" shapeId="0" xr:uid="{6CCBCDF3-773B-1640-BEBD-8A3669AFDA17}">
      <text>
        <t>[Threaded comment]
Your version of Excel allows you to read this threaded comment; however, any edits to it will get removed if the file is opened in a newer version of Excel. Learn more: https://go.microsoft.com/fwlink/?linkid=870924
Comment:
    This information tends to be in the discussion or introduction sections of these papers.</t>
      </text>
    </comment>
    <comment ref="C47" authorId="12" shapeId="0" xr:uid="{C217C8C8-77BF-2C40-AC4B-6EA075CF65BE}">
      <text>
        <t>[Threaded comment]
Your version of Excel allows you to read this threaded comment; however, any edits to it will get removed if the file is opened in a newer version of Excel. Learn more: https://go.microsoft.com/fwlink/?linkid=870924
Comment:
    Would AMCLASS count here?</t>
      </text>
    </comment>
    <comment ref="B48" authorId="13" shapeId="0" xr:uid="{DA3FF06C-AB14-0C45-919E-A49CCD419F27}">
      <text>
        <t>[Threaded comment]
Your version of Excel allows you to read this threaded comment; however, any edits to it will get removed if the file is opened in a newer version of Excel. Learn more: https://go.microsoft.com/fwlink/?linkid=870924
Comment:
    Again, not sure how this is applicable here.</t>
      </text>
    </comment>
    <comment ref="H52" authorId="14" shapeId="0" xr:uid="{E2A772B2-308C-F641-8134-4C6243801941}">
      <text>
        <t>[Threaded comment]
Your version of Excel allows you to read this threaded comment; however, any edits to it will get removed if the file is opened in a newer version of Excel. Learn more: https://go.microsoft.com/fwlink/?linkid=870924
Comment:
    “Data analysis was performed by using IBM SPSS version
24.0 software (SPSS Inc., Chicago, IL, USA) except for
cluster analysis.”
Reply:
    Unclear what software was used for cluster analysis.</t>
      </text>
    </comment>
    <comment ref="C54" authorId="15" shapeId="0" xr:uid="{E595AB50-B176-804B-8CFF-D3F6B8A20AA4}">
      <text>
        <t>[Threaded comment]
Your version of Excel allows you to read this threaded comment; however, any edits to it will get removed if the file is opened in a newer version of Excel. Learn more: https://go.microsoft.com/fwlink/?linkid=870924
Comment:
    While the authors do not explicitly list k in k-means as a hyper-parameter, it still is a hyper-parameter of the model that is reported on. I.e., the reporting is a bit outdated but still provides the necessary information.</t>
      </text>
    </comment>
    <comment ref="C61" authorId="16" shapeId="0" xr:uid="{F9F31A3A-EA56-C940-8EC4-08EA13343411}">
      <text>
        <t>[Threaded comment]
Your version of Excel allows you to read this threaded comment; however, any edits to it will get removed if the file is opened in a newer version of Excel. Learn more: https://go.microsoft.com/fwlink/?linkid=870924
Comment:
    Table 1.</t>
      </text>
    </comment>
    <comment ref="B62" authorId="17" shapeId="0" xr:uid="{5DFBFB68-53D8-BE4D-96DE-E0E6072DA770}">
      <text>
        <t>[Threaded comment]
Your version of Excel allows you to read this threaded comment; however, any edits to it will get removed if the file is opened in a newer version of Excel. Learn more: https://go.microsoft.com/fwlink/?linkid=870924
Comment:
    Often with clustering work, there is no known ground truth. Therefore, where this is not applicable, I report the the higher scoring response so as to no not over-estimate bias.</t>
      </text>
    </comment>
    <comment ref="D62" authorId="18" shapeId="0" xr:uid="{FE3E3658-CB28-EC47-96AB-3A1A6C92530A}">
      <text>
        <t>[Threaded comment]
Your version of Excel allows you to read this threaded comment; however, any edits to it will get removed if the file is opened in a newer version of Excel. Learn more: https://go.microsoft.com/fwlink/?linkid=870924
Comment:
    §Hearing results under §Results</t>
      </text>
    </comment>
    <comment ref="E74" authorId="19" shapeId="0" xr:uid="{4CB19830-6F1A-C24A-957E-EC36A0A3C6C9}">
      <text>
        <t>[Threaded comment]
Your version of Excel allows you to read this threaded comment; however, any edits to it will get removed if the file is opened in a newer version of Excel. Learn more: https://go.microsoft.com/fwlink/?linkid=870924
Comment:
    While the MEE and NHANES datasets provide clinical and normative cohorts. They are not combined in clustering and so, I do not consider MEE to be a “subgroup”. If the researchers would have look at the aspects of a specific cluster, the yes.</t>
      </text>
    </comment>
    <comment ref="D75" authorId="20" shapeId="0" xr:uid="{3D9BD69E-740B-0F4B-A170-B49BD2AA55CC}">
      <text>
        <t>[Threaded comment]
Your version of Excel allows you to read this threaded comment; however, any edits to it will get removed if the file is opened in a newer version of Excel. Learn more: https://go.microsoft.com/fwlink/?linkid=870924
Comment:
    While it could be argued that the logistic regression provides a clinical utility estimate of each cluster, this is not for one sub-group and the prognostic utility of each cluster is not specified.</t>
      </text>
    </comment>
    <comment ref="B77" authorId="21" shapeId="0" xr:uid="{56BEE535-A451-164A-BA5C-45BEB5F0BA5A}">
      <text>
        <t>[Threaded comment]
Your version of Excel allows you to read this threaded comment; however, any edits to it will get removed if the file is opened in a newer version of Excel. Learn more: https://go.microsoft.com/fwlink/?linkid=870924
Comment:
    Need to check applicability 
Reply:
    In the current context, this could be different diagnostic or prognostic predictive values.</t>
      </text>
    </comment>
    <comment ref="B82" authorId="22" shapeId="0" xr:uid="{EA914BBE-25FE-0546-B25B-EE514A65D8E2}">
      <text>
        <t>[Threaded comment]
Your version of Excel allows you to read this threaded comment; however, any edits to it will get removed if the file is opened in a newer version of Excel. Learn more: https://go.microsoft.com/fwlink/?linkid=870924
Comment:
    What are surprise errors in this context?
Reply:
    Surprise errors often come from changes in the environment or unforeseen scenarios.
	Predictive errors stem from the inherent limitations of the model and the data it was trained on.</t>
      </text>
    </comment>
  </commentList>
</comments>
</file>

<file path=xl/sharedStrings.xml><?xml version="1.0" encoding="utf-8"?>
<sst xmlns="http://schemas.openxmlformats.org/spreadsheetml/2006/main" count="732" uniqueCount="181">
  <si>
    <t>Article</t>
  </si>
  <si>
    <t>Lee et al., 2010</t>
  </si>
  <si>
    <t>Watanabe et al., 2018</t>
  </si>
  <si>
    <t>Parthasarathy et al., 2020</t>
  </si>
  <si>
    <t>Sanchez-Lopez et al., 2018</t>
  </si>
  <si>
    <t>Luo et al., 2013</t>
  </si>
  <si>
    <t>Wang et al., 2021</t>
  </si>
  <si>
    <t>Sanchez-Lopez et al., 2020</t>
  </si>
  <si>
    <t>DOI link</t>
  </si>
  <si>
    <t>https://doi.org/10.3109/14992021003796887</t>
  </si>
  <si>
    <t>https://doi.org/10.1177/014556131809700706</t>
  </si>
  <si>
    <t>https://doi.org/10.1038/s41598-020-63515-5</t>
  </si>
  <si>
    <t>https://doi.org/10.1177/2331216518807400</t>
  </si>
  <si>
    <t>https://doi.org/10.1371/journal.pone.0077153</t>
  </si>
  <si>
    <t>https://doi.org/10.3389/fmed.2021.662045</t>
  </si>
  <si>
    <t>https://doi.org/10.1177/2331216520973539</t>
  </si>
  <si>
    <t>Mean score per APPRAISE-AI item</t>
  </si>
  <si>
    <t>Standard deviation per APPRAISE-AI item</t>
  </si>
  <si>
    <t>Median score per APPRAISE-AI item</t>
  </si>
  <si>
    <t>Title</t>
  </si>
  <si>
    <t>Identify the report as an AI application to a specific clinical question. [Max score 1]</t>
  </si>
  <si>
    <t>i</t>
  </si>
  <si>
    <t>The words artificial intelligence, AI, machine learning, deep learning, or other terminology related to artificial intelligence are reported in the title</t>
  </si>
  <si>
    <t>Y</t>
  </si>
  <si>
    <t>N</t>
  </si>
  <si>
    <t>ii</t>
  </si>
  <si>
    <t>The outcome of interest predicted by the AI model is reported in the title</t>
  </si>
  <si>
    <t>iii</t>
  </si>
  <si>
    <t>The target population in which the AI model will be used is reported in the title</t>
  </si>
  <si>
    <t>Introduction</t>
  </si>
  <si>
    <r>
      <rPr>
        <b/>
        <u/>
        <sz val="11"/>
        <color theme="1"/>
        <rFont val="Calibri"/>
        <family val="2"/>
        <scheme val="minor"/>
      </rPr>
      <t>Background</t>
    </r>
    <r>
      <rPr>
        <b/>
        <sz val="11"/>
        <color theme="1"/>
        <rFont val="Calibri"/>
        <family val="2"/>
        <scheme val="minor"/>
      </rPr>
      <t>: Describe the clinical problem and rationale for developing AI models. Review existing relevant literature exploring AI models for the problem being addressed. [Max score 1]</t>
    </r>
  </si>
  <si>
    <t>The clinical context and rationale for developing/updating an AI model(s) to address the clinical problem are presented</t>
  </si>
  <si>
    <t>A synthesis of existing AI models that predict the same outcome is provided. If there are no existing models, this should be stated</t>
  </si>
  <si>
    <r>
      <rPr>
        <b/>
        <u/>
        <sz val="11"/>
        <color theme="1"/>
        <rFont val="Calibri"/>
        <family val="2"/>
        <scheme val="minor"/>
      </rPr>
      <t>Objective and Problem</t>
    </r>
    <r>
      <rPr>
        <b/>
        <sz val="11"/>
        <color theme="1"/>
        <rFont val="Calibri"/>
        <family val="2"/>
        <scheme val="minor"/>
      </rPr>
      <t>: Clearly state what the proposed AI model(s) aims to address with respect to the study population and outcome. [Max score 1]</t>
    </r>
  </si>
  <si>
    <t>The objectives are presented</t>
  </si>
  <si>
    <t>The target population and outcome of interest are stated</t>
  </si>
  <si>
    <t>Methods</t>
  </si>
  <si>
    <r>
      <rPr>
        <b/>
        <u/>
        <sz val="11"/>
        <color theme="1"/>
        <rFont val="Calibri"/>
        <family val="2"/>
        <scheme val="minor"/>
      </rPr>
      <t>Source of Data</t>
    </r>
    <r>
      <rPr>
        <b/>
        <sz val="11"/>
        <color theme="1"/>
        <rFont val="Calibri"/>
        <family val="2"/>
        <scheme val="minor"/>
      </rPr>
      <t>: Describe how the dataset was obtained (e.g., single/multi-center, local/national database, etc.), and study period. If relevant, the diversity of the dataset is also described (e.g., inclusion of community hospitals, low/middle income populations, and institutions from other countries). [Max score 8]</t>
    </r>
  </si>
  <si>
    <t>How many institutions were included in the dataset?</t>
  </si>
  <si>
    <t>Single institution</t>
  </si>
  <si>
    <t>Multiple institutions</t>
  </si>
  <si>
    <r>
      <t xml:space="preserve">Was the study period (start </t>
    </r>
    <r>
      <rPr>
        <u/>
        <sz val="11"/>
        <color theme="1"/>
        <rFont val="Calibri"/>
        <family val="2"/>
        <scheme val="minor"/>
      </rPr>
      <t>and</t>
    </r>
    <r>
      <rPr>
        <sz val="11"/>
        <color theme="1"/>
        <rFont val="Calibri"/>
        <family val="2"/>
        <scheme val="minor"/>
      </rPr>
      <t xml:space="preserve"> end dates) reported?</t>
    </r>
  </si>
  <si>
    <t>Was the length of follow-up reported, if applicable?</t>
  </si>
  <si>
    <t>NA</t>
  </si>
  <si>
    <t>iv</t>
  </si>
  <si>
    <r>
      <t xml:space="preserve">What was the setting(s) of the institutions included in the data?
</t>
    </r>
    <r>
      <rPr>
        <i/>
        <sz val="11"/>
        <color theme="1"/>
        <rFont val="Calibri"/>
        <family val="2"/>
        <scheme val="minor"/>
      </rPr>
      <t>If not reported or unknown, select No.</t>
    </r>
    <r>
      <rPr>
        <sz val="11"/>
        <color theme="1"/>
        <rFont val="Calibri"/>
        <family val="2"/>
        <scheme val="minor"/>
      </rPr>
      <t xml:space="preserve">
Academic institutions</t>
    </r>
  </si>
  <si>
    <t>Institutions from multiple (&gt; 1) countries</t>
  </si>
  <si>
    <t>Community-based or rural hospital(s)</t>
  </si>
  <si>
    <t>Low/middle income patient populations</t>
  </si>
  <si>
    <r>
      <rPr>
        <b/>
        <u/>
        <sz val="11"/>
        <color theme="1"/>
        <rFont val="Calibri"/>
        <family val="2"/>
        <scheme val="minor"/>
      </rPr>
      <t>Eligibility criteria</t>
    </r>
    <r>
      <rPr>
        <b/>
        <sz val="11"/>
        <color theme="1"/>
        <rFont val="Calibri"/>
        <family val="2"/>
        <scheme val="minor"/>
      </rPr>
      <t>: Specify all criteria for inclusion/exclusion of patients and features. Provide appropriate details (e.g., adults, age &gt; 18) and rationale. [Max score 3]</t>
    </r>
  </si>
  <si>
    <t>Inclusion criteria are provided</t>
  </si>
  <si>
    <t>Exclusion criteria are provided</t>
  </si>
  <si>
    <t>Details and rationale for criteria are provided</t>
  </si>
  <si>
    <r>
      <rPr>
        <b/>
        <u/>
        <sz val="11"/>
        <color theme="1"/>
        <rFont val="Calibri"/>
        <family val="2"/>
        <scheme val="minor"/>
      </rPr>
      <t>Ground truth</t>
    </r>
    <r>
      <rPr>
        <b/>
        <sz val="11"/>
        <color theme="1"/>
        <rFont val="Calibri"/>
        <family val="2"/>
        <scheme val="minor"/>
      </rPr>
      <t>: Define the ground truth of interest. Describe how it was collected (e.g., manual annotation by experts) and encoded (e.g., binary, categorical, dichotomized continuous, continuous variable, etc.). [Max score 6]</t>
    </r>
  </si>
  <si>
    <r>
      <t xml:space="preserve">Ground truth of interest is clearly defined
</t>
    </r>
    <r>
      <rPr>
        <i/>
        <sz val="11"/>
        <color theme="1"/>
        <rFont val="Calibri"/>
        <family val="2"/>
        <scheme val="minor"/>
      </rPr>
      <t>For unsupervised learning, describe what measure(s) will be used to correlate with the clusters (e.g., correlating disease-specific features with overall survival)</t>
    </r>
  </si>
  <si>
    <t>How was the ground truth determined?</t>
  </si>
  <si>
    <t>Not reported</t>
  </si>
  <si>
    <t>Multiple (&gt;1), experts</t>
  </si>
  <si>
    <r>
      <rPr>
        <b/>
        <u/>
        <sz val="11"/>
        <color theme="1"/>
        <rFont val="Calibri"/>
        <family val="2"/>
        <scheme val="minor"/>
      </rPr>
      <t>Data abstraction, cleaning, preparation</t>
    </r>
    <r>
      <rPr>
        <b/>
        <sz val="11"/>
        <color theme="1"/>
        <rFont val="Calibri"/>
        <family val="2"/>
        <scheme val="minor"/>
      </rPr>
      <t>: Describe the methods used to develop the final dataset, with consideration of feature abstraction, handling of missing data, feature engineering, and removal of features. [Max score 7]</t>
    </r>
  </si>
  <si>
    <t>Rationale provided for choice of candidate features (e.g., based on prior research, clinical relevance, available data, etc.)</t>
  </si>
  <si>
    <t>Time-windows for abstracted features are specified (e.g., chest x-rays used to predict hospital-acquired pneumonia must be taken at least 6 hours prior to the diagnosis, vital signs recorded within the past 12 hours will be used to predict sepsis)</t>
  </si>
  <si>
    <r>
      <t xml:space="preserve">How was missing data handled?
</t>
    </r>
    <r>
      <rPr>
        <i/>
        <sz val="11"/>
        <color theme="1"/>
        <rFont val="Calibri"/>
        <family val="2"/>
        <scheme val="minor"/>
      </rPr>
      <t>If there is no missing data, it should be clearly stated that there is no missing data, select Not applicable. If it is unclear whether there is missing data or how it was handled, select Not reported</t>
    </r>
  </si>
  <si>
    <t>Not applicable</t>
  </si>
  <si>
    <t>Removal of samples with missing data (i.e., complete case analysis)</t>
  </si>
  <si>
    <t>Explicit modeling of missing data with appropriate justification (e.g., directly through AI model, multiple imputation, or other statistical approaches)</t>
  </si>
  <si>
    <r>
      <t xml:space="preserve">Transformation/Augmentation: Details provided for how data was altered in a uniform and easily reversible manner to change representation (e.g., normalization, log-transformation, one-hot encoding, image rotation, image translation, adjusting image contrast)
</t>
    </r>
    <r>
      <rPr>
        <i/>
        <sz val="11"/>
        <color theme="1"/>
        <rFont val="Calibri"/>
        <family val="2"/>
        <scheme val="minor"/>
      </rPr>
      <t>If not performed, it should be clearly stated that it was not performed, select Not applicable. If it is unclear whether it was performed or not explicitly stated, select No</t>
    </r>
  </si>
  <si>
    <r>
      <t xml:space="preserve">Modification/Cleaning: Details provided for how data was altered in a non-uniform manner (e.g., image cropping, outlier removal).
</t>
    </r>
    <r>
      <rPr>
        <i/>
        <sz val="11"/>
        <color theme="1"/>
        <rFont val="Calibri"/>
        <family val="2"/>
        <scheme val="minor"/>
      </rPr>
      <t>If not performed, it should be clearly stated that it was not performed, select Not applicable. If it is unclear whether it was performed or not explicitly stated, select No</t>
    </r>
  </si>
  <si>
    <t>v</t>
  </si>
  <si>
    <r>
      <t xml:space="preserve">Outline any methods used to remove features (e.g., clinical judgement, principal component analysis, recursive feature elimination, correlation, or ablation analysis), if applicable
</t>
    </r>
    <r>
      <rPr>
        <i/>
        <sz val="11"/>
        <color theme="1"/>
        <rFont val="Calibri"/>
        <family val="2"/>
        <scheme val="minor"/>
      </rPr>
      <t>If not performed, it should be clearly stated that it was not performed, select Not applicable. If it is unclear whether it was performed or not explicitly stated, select No.</t>
    </r>
  </si>
  <si>
    <r>
      <rPr>
        <b/>
        <u/>
        <sz val="11"/>
        <color theme="1"/>
        <rFont val="Calibri"/>
        <family val="2"/>
        <scheme val="minor"/>
      </rPr>
      <t>Data splitting</t>
    </r>
    <r>
      <rPr>
        <b/>
        <sz val="11"/>
        <color theme="1"/>
        <rFont val="Calibri"/>
        <family val="2"/>
        <scheme val="minor"/>
      </rPr>
      <t>: Specify how the data was divided into the training, validation, and testing cohorts. [Max score 7]</t>
    </r>
  </si>
  <si>
    <t>What was the method of data splitting used?</t>
  </si>
  <si>
    <t>Held-out validation cohort (e.g., cross-validation, leave-one-out cross validation, external validation)</t>
  </si>
  <si>
    <t>Random split (i.e., random 80:20 train-test split)</t>
  </si>
  <si>
    <t>What was the method used to evaluate model generalizability</t>
  </si>
  <si>
    <t>External validation (i.e, separate cohort not used for model training from a different institution)</t>
  </si>
  <si>
    <t>Internal validation (i.e., separate cohort not used for model training from the same institution)</t>
  </si>
  <si>
    <t>Were there any concerns of data leakage (i.e., data preprocessing performed prior to data splitting, training and testing on the same data)?</t>
  </si>
  <si>
    <r>
      <rPr>
        <b/>
        <u/>
        <sz val="11"/>
        <color theme="1"/>
        <rFont val="Calibri"/>
        <family val="2"/>
        <scheme val="minor"/>
      </rPr>
      <t>Sample size calculation</t>
    </r>
    <r>
      <rPr>
        <b/>
        <sz val="11"/>
        <color theme="1"/>
        <rFont val="Calibri"/>
        <family val="2"/>
        <scheme val="minor"/>
      </rPr>
      <t>: Provide rationale for sample size required for model development (e.g., based on power calculation). [Max score 5]</t>
    </r>
  </si>
  <si>
    <t>Minimum sample size required reported</t>
  </si>
  <si>
    <t>Minimum number of events required reported</t>
  </si>
  <si>
    <t>Details provided for sample size calculation (e.g. assumptions for event rates, target performance, power, significance level). Can be provided in supplementary material</t>
  </si>
  <si>
    <r>
      <rPr>
        <b/>
        <u/>
        <sz val="11"/>
        <color theme="1"/>
        <rFont val="Calibri"/>
        <family val="2"/>
        <scheme val="minor"/>
      </rPr>
      <t>Baseline</t>
    </r>
    <r>
      <rPr>
        <b/>
        <sz val="11"/>
        <color theme="1"/>
        <rFont val="Calibri"/>
        <family val="2"/>
        <scheme val="minor"/>
      </rPr>
      <t>: Describe the baseline model that will serve as a comparison for the AI model(s). [Max score 8]</t>
    </r>
  </si>
  <si>
    <t>Existing model from prior literature used for comparison</t>
  </si>
  <si>
    <t>Regression model using same features in AI model used for comparison</t>
  </si>
  <si>
    <t>Domain expert (e.g., clinician judgement) or current standard of care (gold standard) used for comparison</t>
  </si>
  <si>
    <r>
      <rPr>
        <b/>
        <u/>
        <sz val="11"/>
        <color theme="1"/>
        <rFont val="Calibri"/>
        <family val="2"/>
        <scheme val="minor"/>
      </rPr>
      <t>Model description</t>
    </r>
    <r>
      <rPr>
        <b/>
        <sz val="11"/>
        <color theme="1"/>
        <rFont val="Calibri"/>
        <family val="2"/>
        <scheme val="minor"/>
      </rPr>
      <t>: Describe the AI model(s) and software version(s) investigated. [Max score 2]</t>
    </r>
  </si>
  <si>
    <t>Type of AI model(s) reported (e.g., random forest, support vector machine, convolutional neural network)</t>
  </si>
  <si>
    <t>Software version(s) reported (e.g., scikit-learn 1.1.2)</t>
  </si>
  <si>
    <r>
      <rPr>
        <b/>
        <u/>
        <sz val="11"/>
        <color theme="1"/>
        <rFont val="Calibri"/>
        <family val="2"/>
        <scheme val="minor"/>
      </rPr>
      <t>Hyperparameter tuning</t>
    </r>
    <r>
      <rPr>
        <b/>
        <sz val="11"/>
        <color theme="1"/>
        <rFont val="Calibri"/>
        <family val="2"/>
        <scheme val="minor"/>
      </rPr>
      <t>: Specify all model hyperparameters that were optimized, the search space for hyperparameter tuning, and evaluation metric(s) used to optimize parameters. Details can be included in Supplementary Material. [Max score 5]</t>
    </r>
  </si>
  <si>
    <t>Hyperparameters that are tuned are listed (e.g., number of trees, max depth, number of neurons)</t>
  </si>
  <si>
    <t>Optimization metric is specified (e.g., accuracy, AUROC, etc.)</t>
  </si>
  <si>
    <t>Hyperparameter search strategy is described (e.g., random-, grid-search, etc.)</t>
  </si>
  <si>
    <t>Search space for hyperparameters are provided</t>
  </si>
  <si>
    <t>Reported for some of the listed hyperparameters, while others are missing or unclear</t>
  </si>
  <si>
    <t>Reported for all listed hyperparameters, or reported for some and explicitly states that the others were set to their default values</t>
  </si>
  <si>
    <t>Results</t>
  </si>
  <si>
    <r>
      <rPr>
        <b/>
        <u/>
        <sz val="11"/>
        <color theme="1"/>
        <rFont val="Calibri"/>
        <family val="2"/>
        <scheme val="minor"/>
      </rPr>
      <t>Cohort characteristics</t>
    </r>
    <r>
      <rPr>
        <b/>
        <sz val="11"/>
        <color theme="1"/>
        <rFont val="Calibri"/>
        <family val="2"/>
        <scheme val="minor"/>
      </rPr>
      <t>: Provide the total cohort size and summary statistics of the training, validation (if used), and testing cohorts, including incidence of the ground truth of interest. [Max score 4]</t>
    </r>
  </si>
  <si>
    <t>Total cohort size, number of samples with missing data, and follow-up time (if applicable) are reported</t>
  </si>
  <si>
    <t>Summary statistics of each cohort provided to show similarities and differences among cohorts</t>
  </si>
  <si>
    <t>Incidence of ground truth(s) of interest is reported</t>
  </si>
  <si>
    <r>
      <rPr>
        <b/>
        <u/>
        <sz val="11"/>
        <color theme="1"/>
        <rFont val="Calibri"/>
        <family val="2"/>
        <scheme val="minor"/>
      </rPr>
      <t>Model specification</t>
    </r>
    <r>
      <rPr>
        <b/>
        <sz val="11"/>
        <color theme="1"/>
        <rFont val="Calibri"/>
        <family val="2"/>
        <scheme val="minor"/>
      </rPr>
      <t>: Present the final AI model(s) and specify the final panel of features included and hyperparameters tuned. Final hyperparameters can be listed in Supplementary Material. [Max score 3]</t>
    </r>
  </si>
  <si>
    <t>Type of AI model(s) is reported</t>
  </si>
  <si>
    <t>Final set of features are reported</t>
  </si>
  <si>
    <t>Final set of hyperparameters are reported</t>
  </si>
  <si>
    <r>
      <rPr>
        <b/>
        <u/>
        <sz val="11"/>
        <color theme="1"/>
        <rFont val="Calibri"/>
        <family val="2"/>
        <scheme val="minor"/>
      </rPr>
      <t>Model evaluation</t>
    </r>
    <r>
      <rPr>
        <b/>
        <sz val="11"/>
        <color theme="1"/>
        <rFont val="Calibri"/>
        <family val="2"/>
        <scheme val="minor"/>
      </rPr>
      <t>: List the evaluation metrics used to assess performance and calibration, including the justification for selection. [Max score 5]</t>
    </r>
  </si>
  <si>
    <r>
      <t xml:space="preserve">Measure(s) for model discrimination is reported (e.g., AUROC, AUPRC, c-index, etc.)
</t>
    </r>
    <r>
      <rPr>
        <i/>
        <sz val="11"/>
        <color theme="1"/>
        <rFont val="Calibri"/>
        <family val="2"/>
        <scheme val="minor"/>
      </rPr>
      <t>If multiple measures of discrimination are provided and at least one includes a measure of statistical significance, select Measure(s) with statistical significance</t>
    </r>
  </si>
  <si>
    <t>Measure(s) with statistical significance (e.g., confidence interval, standard error, p-value)</t>
  </si>
  <si>
    <t>Measure(s) without statistical significance</t>
  </si>
  <si>
    <t>Rationale provided for which metric is most clinically relevant for the problem at hand</t>
  </si>
  <si>
    <r>
      <t xml:space="preserve">Measure(s) for model calibration is reported (e.g., calibration plots, calibration slope and intercept)
</t>
    </r>
    <r>
      <rPr>
        <i/>
        <sz val="11"/>
        <color theme="1"/>
        <rFont val="Calibri"/>
        <family val="2"/>
        <scheme val="minor"/>
      </rPr>
      <t>If both calibration plot and statistical summary of calibration are provided, select Calibration plot</t>
    </r>
  </si>
  <si>
    <r>
      <rPr>
        <b/>
        <u/>
        <sz val="11"/>
        <color theme="1"/>
        <rFont val="Calibri"/>
        <family val="2"/>
        <scheme val="minor"/>
      </rPr>
      <t>Clinical utility assessment</t>
    </r>
    <r>
      <rPr>
        <b/>
        <sz val="11"/>
        <color theme="1"/>
        <rFont val="Calibri"/>
        <family val="2"/>
        <scheme val="minor"/>
      </rPr>
      <t>: Describe appropriate metrics for readers to understand the risk/benefit trade-offs of using the AI model at the specified decision threshold (e.g., decision curve analysis). [Max score 5]</t>
    </r>
  </si>
  <si>
    <r>
      <t xml:space="preserve">Measure(s) of clinical utility is reported
</t>
    </r>
    <r>
      <rPr>
        <i/>
        <sz val="11"/>
        <color theme="1"/>
        <rFont val="Calibri"/>
        <family val="2"/>
        <scheme val="minor"/>
      </rPr>
      <t>If both sensitivity or specificity for a specified threshold and decision curve analysis are provided, select Decision curve analysis</t>
    </r>
  </si>
  <si>
    <r>
      <rPr>
        <b/>
        <u/>
        <sz val="11"/>
        <color theme="1"/>
        <rFont val="Calibri"/>
        <family val="2"/>
        <scheme val="minor"/>
      </rPr>
      <t>Bias assessment</t>
    </r>
    <r>
      <rPr>
        <b/>
        <sz val="11"/>
        <color theme="1"/>
        <rFont val="Calibri"/>
        <family val="2"/>
        <scheme val="minor"/>
      </rPr>
      <t>: Compare evaluation metrics for the AI model(s) and reference standard when stratified by patient- and task-specific subgroups to identify subgroups that benefit, are not helped at all, or harmed by the models.
Patient-specific subgroups may include age group, gender, ethnicity, or socioeconomic status.
Task-specific subgroups are disease-specific and may include risk stratification (e.g., low-, intermediate-, and high-risk disease in prostate cancer), or subtyping (e.g., different bacteria in positive blood cultures). [Max score 6]</t>
    </r>
  </si>
  <si>
    <t>Patient-specific: Performance (e.g., AUROC) is evaluated across at least one subgroup</t>
  </si>
  <si>
    <t>Patient-specific: Clinical utility (e.g., sensitivity or specificity for a specified threshold) is evaluated across at least one subgroup</t>
  </si>
  <si>
    <t>Patient-specific: More than one subgroup is evaluated in either performance or clinical utility</t>
  </si>
  <si>
    <t>Task-specific: Performance (e.g., AUROC) is evaluated across at least one subgroup</t>
  </si>
  <si>
    <t>Task-specific: Clinical utility (e.g., sensitivity or specificity for a specified threshold) is evaluated across at least one subgroup</t>
  </si>
  <si>
    <t>vi</t>
  </si>
  <si>
    <t>Task-specific: More than one subgroup is evaluated in either model performance or clinical utility</t>
  </si>
  <si>
    <r>
      <rPr>
        <b/>
        <u/>
        <sz val="11"/>
        <color theme="1"/>
        <rFont val="Calibri"/>
        <family val="2"/>
        <scheme val="minor"/>
      </rPr>
      <t>Error analysis</t>
    </r>
    <r>
      <rPr>
        <b/>
        <sz val="11"/>
        <color theme="1"/>
        <rFont val="Calibri"/>
        <family val="2"/>
        <scheme val="minor"/>
      </rPr>
      <t>: Analyze predictive errors to identify characteristics that are more prone to inaccurate predictions. Determine if there are any surprise errors (e.g., clearly inaccurate predictions based on clinical judgement). [Max score 4]</t>
    </r>
  </si>
  <si>
    <t>Analysis of predictive errors is reported</t>
  </si>
  <si>
    <t>Analysis of surprise errors is reported</t>
  </si>
  <si>
    <r>
      <rPr>
        <b/>
        <u/>
        <sz val="11"/>
        <color theme="1"/>
        <rFont val="Calibri"/>
        <family val="2"/>
        <scheme val="minor"/>
      </rPr>
      <t>Model explanation</t>
    </r>
    <r>
      <rPr>
        <b/>
        <sz val="11"/>
        <color theme="1"/>
        <rFont val="Calibri"/>
        <family val="2"/>
        <scheme val="minor"/>
      </rPr>
      <t>: Describe methods used to explain AI models (e.g., SHAP, LIME, Grad-CAM) [Not scored]</t>
    </r>
  </si>
  <si>
    <t>Model explanations are provided</t>
  </si>
  <si>
    <t>Discussion</t>
  </si>
  <si>
    <r>
      <rPr>
        <b/>
        <u/>
        <sz val="11"/>
        <color theme="1"/>
        <rFont val="Calibri"/>
        <family val="2"/>
        <scheme val="minor"/>
      </rPr>
      <t>Critical analysis</t>
    </r>
    <r>
      <rPr>
        <b/>
        <sz val="11"/>
        <color theme="1"/>
        <rFont val="Calibri"/>
        <family val="2"/>
        <scheme val="minor"/>
      </rPr>
      <t>: Describe main findings and limitations of the study. [Max score 5]</t>
    </r>
  </si>
  <si>
    <t>An overall interpretation of the results is presented, which may include:
- New predictors of the ground truth of interest discovered using AI
- Strengths of the AI model(s) compared to current models in the literature
- Why the AI model(s) performed better/worse than what is currently available?
- (Optional) If feature importance rankings were used, describe whether they were aligned with clinical intuition and known prognostic factors</t>
  </si>
  <si>
    <r>
      <rPr>
        <b/>
        <u/>
        <sz val="11"/>
        <color theme="1"/>
        <rFont val="Calibri"/>
        <family val="2"/>
        <scheme val="minor"/>
      </rPr>
      <t>Implementation into clinical practice</t>
    </r>
    <r>
      <rPr>
        <b/>
        <sz val="11"/>
        <color theme="1"/>
        <rFont val="Calibri"/>
        <family val="2"/>
        <scheme val="minor"/>
      </rPr>
      <t>: Describe how the AI model(s) can be applied to clinical practice, with respect to the potential to improve patient care, clinical decision-making, and/or efficiency. [Max score 1]</t>
    </r>
  </si>
  <si>
    <t>Potential application(s) to clinical practice and future directions are discussed</t>
  </si>
  <si>
    <r>
      <rPr>
        <b/>
        <u/>
        <sz val="11"/>
        <color theme="1"/>
        <rFont val="Calibri"/>
        <family val="2"/>
        <scheme val="minor"/>
      </rPr>
      <t>Limitations</t>
    </r>
    <r>
      <rPr>
        <b/>
        <sz val="11"/>
        <color theme="1"/>
        <rFont val="Calibri"/>
        <family val="2"/>
        <scheme val="minor"/>
      </rPr>
      <t>: Discuss the limitations of the AI model(s), with consideration of the data, features, model(s), and/or biases. [Max score 2]</t>
    </r>
  </si>
  <si>
    <t>Limitations are discussed</t>
  </si>
  <si>
    <t>Other Information</t>
  </si>
  <si>
    <r>
      <rPr>
        <b/>
        <u/>
        <sz val="11"/>
        <color theme="1"/>
        <rFont val="Calibri"/>
        <family val="2"/>
        <scheme val="minor"/>
      </rPr>
      <t>Disclosures</t>
    </r>
    <r>
      <rPr>
        <b/>
        <sz val="11"/>
        <color theme="1"/>
        <rFont val="Calibri"/>
        <family val="2"/>
        <scheme val="minor"/>
      </rPr>
      <t>: Disclose all financial relationships, sources of funding, and potential conflicts of interest. [Max score 1]</t>
    </r>
  </si>
  <si>
    <t>All relevant disclosures are reported</t>
  </si>
  <si>
    <r>
      <rPr>
        <b/>
        <u/>
        <sz val="11"/>
        <color theme="1"/>
        <rFont val="Calibri"/>
        <family val="2"/>
        <scheme val="minor"/>
      </rPr>
      <t>Transparency</t>
    </r>
    <r>
      <rPr>
        <b/>
        <sz val="11"/>
        <color theme="1"/>
        <rFont val="Calibri"/>
        <family val="2"/>
        <scheme val="minor"/>
      </rPr>
      <t>: Share the data, data dictionary, source code, or release an application that runs the code. [Max score 10]</t>
    </r>
  </si>
  <si>
    <t>Data dictionary: A description is provided for all features and ground truth, with consideration of the following:
- Data type (i.e., categorical or numerical)
- Method of collection or measurement (e.g., serum hemoglobin in g/dL)
- Range of values (e.g., yes or no, 0.5-250 g/dL)</t>
  </si>
  <si>
    <r>
      <t xml:space="preserve">Data availability: How can other researchers access the data used in the study?
</t>
    </r>
    <r>
      <rPr>
        <i/>
        <sz val="11"/>
        <color theme="1"/>
        <rFont val="Calibri"/>
        <family val="2"/>
        <scheme val="minor"/>
      </rPr>
      <t>Data availability needs to be explicitly stated to receive points</t>
    </r>
  </si>
  <si>
    <t>Not available/not reported</t>
  </si>
  <si>
    <t>Available on request</t>
  </si>
  <si>
    <r>
      <t xml:space="preserve">Model availability: How can other researchers access the model(s) used in the study?
Nomogram/scoring system/website available to use model for </t>
    </r>
    <r>
      <rPr>
        <u/>
        <sz val="11"/>
        <color theme="1"/>
        <rFont val="Calibri"/>
        <family val="2"/>
        <scheme val="minor"/>
      </rPr>
      <t>single</t>
    </r>
    <r>
      <rPr>
        <sz val="11"/>
        <color theme="1"/>
        <rFont val="Calibri"/>
        <family val="2"/>
        <scheme val="minor"/>
      </rPr>
      <t xml:space="preserve"> predictions</t>
    </r>
  </si>
  <si>
    <t>Trained model available to generate prediction in bulk (i.e., from a dataset)</t>
  </si>
  <si>
    <t>Complete source code available</t>
  </si>
  <si>
    <t>Executable end-to-end (e.g., dependency file, documentation on how to run the code) available</t>
  </si>
  <si>
    <t>Mean</t>
  </si>
  <si>
    <t>Standard Deviation</t>
  </si>
  <si>
    <t>Median</t>
  </si>
  <si>
    <t>Overall APPRAISE-AI score (out of 100)</t>
  </si>
  <si>
    <t>Quality based on overall APPRAISE-AI score</t>
  </si>
  <si>
    <t>Clinical Relevance (out of 4)</t>
  </si>
  <si>
    <t>Data Quality (out of 24)</t>
  </si>
  <si>
    <t>Data Quality (out of 21)</t>
  </si>
  <si>
    <t>Methodological Conduct (out of 20)</t>
  </si>
  <si>
    <t>Robustness of Results (out of 20)</t>
  </si>
  <si>
    <t>Reporting Quality (out of 12)</t>
  </si>
  <si>
    <t>Reproducibility (out of 20)</t>
  </si>
  <si>
    <t>Reproducibility (out of 23)</t>
  </si>
  <si>
    <t>General</t>
  </si>
  <si>
    <t>Number of institutions</t>
  </si>
  <si>
    <t>Quality of ground truth</t>
  </si>
  <si>
    <t>Points</t>
  </si>
  <si>
    <t>Single, non-expert</t>
  </si>
  <si>
    <t>Single, expert</t>
  </si>
  <si>
    <t>Multiple (&gt;1), non-experts (e.g., crowd-sourced)</t>
  </si>
  <si>
    <t>Objective, well-captured ground truth (e.g., in-hospital mortality)</t>
  </si>
  <si>
    <t>Handling of missing data</t>
  </si>
  <si>
    <t>Explicit modeling of missing data without justification</t>
  </si>
  <si>
    <t>Data splitting</t>
  </si>
  <si>
    <t>Temporal split (i.e., for a dataset from 2010-2020, train model with data from 2010-2018, and test on data from 2019-2020)</t>
  </si>
  <si>
    <t>Model generalizability</t>
  </si>
  <si>
    <t>Prospective validation</t>
  </si>
  <si>
    <t>Hyperparameter tuning</t>
  </si>
  <si>
    <t>Discrimination</t>
  </si>
  <si>
    <t>Calibration</t>
  </si>
  <si>
    <t>Statistical summary of calibration only (e.g., calibration slope, O/E ration, Hosmer-Lemeshow test)</t>
  </si>
  <si>
    <t>Calibration plot</t>
  </si>
  <si>
    <t>Clinical utility</t>
  </si>
  <si>
    <t>Sensitivity or specificity reported for a specified threshold</t>
  </si>
  <si>
    <t>Decision curve analysis</t>
  </si>
  <si>
    <t>Data availability</t>
  </si>
  <si>
    <t>Available on an established data sharing repository (e.g., MIMIC)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</si>
</sst>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0"/>
      <name val="Calibri"/>
      <family val="2"/>
      <scheme val="minor"/>
    </font>
    <font>
      <b/>
      <sz val="11"/>
      <color theme="1"/>
      <name val="Calibri"/>
      <family val="2"/>
      <scheme val="minor"/>
    </font>
    <font>
      <b/>
      <u/>
      <sz val="11"/>
      <color theme="1"/>
      <name val="Calibri"/>
      <family val="2"/>
      <scheme val="minor"/>
    </font>
    <font>
      <u/>
      <sz val="11"/>
      <color theme="1"/>
      <name val="Calibri"/>
      <family val="2"/>
      <scheme val="minor"/>
    </font>
    <font>
      <i/>
      <sz val="11"/>
      <color theme="1"/>
      <name val="Calibri"/>
      <family val="2"/>
      <scheme val="minor"/>
    </font>
    <font>
      <b/>
      <sz val="11"/>
      <name val="Calibri"/>
      <family val="2"/>
      <scheme val="minor"/>
    </font>
    <font>
      <sz val="11"/>
      <name val="Calibri"/>
      <family val="2"/>
      <scheme val="minor"/>
    </font>
    <font>
      <u/>
      <sz val="11"/>
      <color theme="10"/>
      <name val="Calibri"/>
      <family val="2"/>
      <scheme val="minor"/>
    </font>
    <font>
      <sz val="11"/>
      <color theme="1"/>
      <name val="Calibri"/>
      <family val="2"/>
    </font>
  </fonts>
  <fills count="5">
    <fill>
      <patternFill patternType="none"/>
    </fill>
    <fill>
      <patternFill patternType="gray125"/>
    </fill>
    <fill>
      <patternFill patternType="solid">
        <fgColor rgb="FF002A5C"/>
        <bgColor indexed="64"/>
      </patternFill>
    </fill>
    <fill>
      <patternFill patternType="solid">
        <fgColor rgb="FFB7D8FF"/>
        <bgColor indexed="64"/>
      </patternFill>
    </fill>
    <fill>
      <patternFill patternType="solid">
        <fgColor theme="0" tint="-0.149998474074526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2">
    <xf numFmtId="0" fontId="0" fillId="0" borderId="0"/>
    <xf numFmtId="0" fontId="8" fillId="0" borderId="0" applyNumberFormat="0" applyFill="0" applyBorder="0" applyAlignment="0" applyProtection="0"/>
  </cellStyleXfs>
  <cellXfs count="44">
    <xf numFmtId="0" fontId="0" fillId="0" borderId="0" xfId="0"/>
    <xf numFmtId="0" fontId="0" fillId="0" borderId="0" xfId="0" applyAlignment="1">
      <alignment horizontal="center" vertical="center"/>
    </xf>
    <xf numFmtId="0" fontId="0" fillId="0" borderId="0" xfId="0" applyAlignment="1">
      <alignment wrapText="1"/>
    </xf>
    <xf numFmtId="0" fontId="2" fillId="0" borderId="0" xfId="0" applyFont="1"/>
    <xf numFmtId="0" fontId="0" fillId="0" borderId="1" xfId="0" applyBorder="1" applyAlignment="1">
      <alignment wrapText="1"/>
    </xf>
    <xf numFmtId="0" fontId="0" fillId="0" borderId="1" xfId="0" applyBorder="1"/>
    <xf numFmtId="0" fontId="2" fillId="3" borderId="1" xfId="0" applyFont="1" applyFill="1" applyBorder="1" applyAlignment="1">
      <alignment horizontal="center" vertical="center"/>
    </xf>
    <xf numFmtId="0" fontId="2" fillId="3" borderId="1" xfId="0" applyFont="1" applyFill="1" applyBorder="1"/>
    <xf numFmtId="0" fontId="2" fillId="3" borderId="1" xfId="0" applyFont="1" applyFill="1" applyBorder="1" applyAlignment="1">
      <alignment wrapText="1"/>
    </xf>
    <xf numFmtId="0" fontId="0" fillId="2" borderId="1" xfId="0" applyFill="1" applyBorder="1" applyAlignment="1">
      <alignment horizontal="center" vertical="center"/>
    </xf>
    <xf numFmtId="0" fontId="0" fillId="0" borderId="1" xfId="0" applyBorder="1" applyAlignment="1" applyProtection="1">
      <alignment horizontal="center" vertical="center"/>
      <protection locked="0"/>
    </xf>
    <xf numFmtId="0" fontId="0" fillId="3" borderId="1" xfId="0" applyFill="1" applyBorder="1" applyAlignment="1">
      <alignment horizontal="center" vertical="center"/>
    </xf>
    <xf numFmtId="0" fontId="2" fillId="3" borderId="1" xfId="0" applyFont="1" applyFill="1" applyBorder="1" applyAlignment="1">
      <alignment horizontal="left" wrapText="1"/>
    </xf>
    <xf numFmtId="0" fontId="0" fillId="0" borderId="1" xfId="0" applyBorder="1" applyAlignment="1">
      <alignment horizontal="left" wrapText="1"/>
    </xf>
    <xf numFmtId="0" fontId="0" fillId="0" borderId="1" xfId="0" applyBorder="1" applyAlignment="1">
      <alignment horizontal="center" vertical="center" wrapText="1"/>
    </xf>
    <xf numFmtId="0" fontId="3" fillId="0" borderId="0" xfId="0" applyFont="1" applyAlignment="1">
      <alignment wrapText="1"/>
    </xf>
    <xf numFmtId="0" fontId="1" fillId="2" borderId="1" xfId="0" applyFont="1" applyFill="1" applyBorder="1" applyAlignment="1">
      <alignment horizontal="center" vertical="center"/>
    </xf>
    <xf numFmtId="0" fontId="0" fillId="3" borderId="1" xfId="0" applyFill="1" applyBorder="1" applyAlignment="1">
      <alignment horizontal="center" vertical="center" wrapText="1"/>
    </xf>
    <xf numFmtId="0" fontId="1" fillId="2" borderId="1" xfId="0" applyFont="1" applyFill="1" applyBorder="1" applyAlignment="1">
      <alignment horizontal="right" vertical="center"/>
    </xf>
    <xf numFmtId="0" fontId="6" fillId="3" borderId="1" xfId="0" applyFont="1" applyFill="1" applyBorder="1" applyAlignment="1">
      <alignment horizontal="center" vertical="center"/>
    </xf>
    <xf numFmtId="0" fontId="7" fillId="3" borderId="1" xfId="0" applyFont="1" applyFill="1" applyBorder="1" applyAlignment="1">
      <alignment horizontal="center" vertical="center"/>
    </xf>
    <xf numFmtId="0" fontId="0" fillId="4" borderId="1" xfId="0" applyFill="1" applyBorder="1" applyAlignment="1">
      <alignment horizontal="center" vertical="center"/>
    </xf>
    <xf numFmtId="0" fontId="0" fillId="0" borderId="0" xfId="0" applyAlignment="1">
      <alignment horizontal="right"/>
    </xf>
    <xf numFmtId="0" fontId="2" fillId="0" borderId="0" xfId="0" applyFont="1" applyAlignment="1">
      <alignment horizontal="right"/>
    </xf>
    <xf numFmtId="0" fontId="3" fillId="0" borderId="0" xfId="0" applyFont="1" applyAlignment="1">
      <alignment horizontal="right"/>
    </xf>
    <xf numFmtId="0" fontId="0" fillId="0" borderId="1" xfId="0" applyBorder="1" applyAlignment="1">
      <alignment horizontal="left"/>
    </xf>
    <xf numFmtId="0" fontId="2" fillId="0" borderId="0" xfId="0" applyFont="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2" fontId="2" fillId="3" borderId="1" xfId="0" applyNumberFormat="1" applyFont="1" applyFill="1" applyBorder="1" applyAlignment="1">
      <alignment horizontal="center" vertical="center"/>
    </xf>
    <xf numFmtId="2" fontId="0" fillId="3" borderId="1" xfId="0" applyNumberFormat="1" applyFill="1" applyBorder="1" applyAlignment="1">
      <alignment horizontal="center" vertical="center"/>
    </xf>
    <xf numFmtId="2" fontId="0" fillId="3" borderId="1" xfId="0" applyNumberFormat="1" applyFill="1" applyBorder="1" applyAlignment="1">
      <alignment horizontal="center" vertical="center" wrapText="1"/>
    </xf>
    <xf numFmtId="0" fontId="8" fillId="0" borderId="0" xfId="1" applyBorder="1" applyAlignment="1">
      <alignment horizontal="center" vertical="center" wrapText="1"/>
    </xf>
    <xf numFmtId="0" fontId="9" fillId="0" borderId="5" xfId="0" applyFont="1" applyBorder="1" applyAlignment="1">
      <alignment horizontal="center" vertical="center"/>
    </xf>
    <xf numFmtId="0" fontId="9" fillId="0" borderId="6" xfId="0" applyFont="1" applyBorder="1" applyAlignment="1">
      <alignment horizontal="center" vertical="center"/>
    </xf>
    <xf numFmtId="0" fontId="0" fillId="0" borderId="1" xfId="0" applyBorder="1" applyAlignment="1">
      <alignment horizontal="center" vertical="center"/>
    </xf>
    <xf numFmtId="0" fontId="1" fillId="2" borderId="0" xfId="0" applyFont="1" applyFill="1" applyAlignment="1">
      <alignment horizontal="center" vertical="center" wrapText="1"/>
    </xf>
    <xf numFmtId="0" fontId="1" fillId="2" borderId="1" xfId="0" applyFont="1" applyFill="1" applyBorder="1" applyAlignment="1">
      <alignment horizontal="left"/>
    </xf>
    <xf numFmtId="0" fontId="1" fillId="2" borderId="1" xfId="0" applyFont="1" applyFill="1" applyBorder="1" applyAlignment="1">
      <alignment horizontal="left" vertical="top"/>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wrapText="1"/>
    </xf>
    <xf numFmtId="0" fontId="0" fillId="0" borderId="2" xfId="0"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B7D8FF"/>
      <color rgb="FF002A5C"/>
      <color rgb="FFABEDFF"/>
      <color rgb="FF008BB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Barrett, Liam" id="{A18F24B8-3DB5-8C41-9716-9ACE350C641F}" userId="S::zcjtlba@ucl.ac.uk::fe9b224b-2c2b-41df-9d23-744d62e587fb"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4" dT="2024-07-03T09:25:36.76" personId="{A18F24B8-3DB5-8C41-9716-9ACE350C641F}" id="{F7330810-62B9-734B-9034-F4D9581976C6}">
    <text>Simply states hearing impairment rather than the appropriate SNHL.</text>
  </threadedComment>
  <threadedComment ref="F20" dT="2024-07-03T09:33:20.46" personId="{A18F24B8-3DB5-8C41-9716-9ACE350C641F}" id="{1FCE9913-BD0D-DA4E-9CDB-72159D422A4E}">
    <text>Included in Thorup et al. (2016) and Johannesen et al. (2016) at different academic institutions.</text>
  </threadedComment>
  <threadedComment ref="E22" dT="2024-07-03T09:34:06.47" personId="{A18F24B8-3DB5-8C41-9716-9ACE350C641F}" id="{E0D6D6E4-3215-DE46-A47F-C0EA73A78873}">
    <text>2x check that NHANES is towards community based/rural hospitals included.</text>
  </threadedComment>
  <threadedComment ref="D25" dT="2024-06-11T15:44:33.56" personId="{A18F24B8-3DB5-8C41-9716-9ACE350C641F}" id="{83F8A6DD-EA39-7047-B682-9C806A86F9A7}">
    <text>The paper simply states that people with a ISSNHL diagnosis were included.</text>
  </threadedComment>
  <threadedComment ref="D34" dT="2024-06-11T15:50:45.87" personId="{A18F24B8-3DB5-8C41-9716-9ACE350C641F}" id="{BBAE70B5-7E92-2047-91A1-DD68454D00B3}">
    <text xml:space="preserve">Logistic regression analysis. A total of 105 of the 115 (91.3%) patients had complete data for 10 factors. </text>
  </threadedComment>
  <threadedComment ref="F34" dT="2024-07-03T10:16:13.07" personId="{A18F24B8-3DB5-8C41-9716-9ACE350C641F}" id="{3FE9DFFA-9651-BB4C-A67F-436107623451}">
    <text>Listeners that did not complete
more than three of the considered tests were
excluded from the analysis.</text>
  </threadedComment>
  <threadedComment ref="D35" dT="2024-06-11T15:52:01.77" personId="{A18F24B8-3DB5-8C41-9716-9ACE350C641F}" id="{E8557A1E-B8E1-0A42-B8D7-7B35975BC381}">
    <text>These items are not explicitly stated. Hence N over NA.</text>
  </threadedComment>
  <threadedComment ref="E39" dT="2024-07-03T09:00:45.39" personId="{A18F24B8-3DB5-8C41-9716-9ACE350C641F}" id="{8B7CD3D4-10E2-9541-8BDF-68D4EF5F3F79}">
    <text>NHANES treated as a held-out cohort here.</text>
  </threadedComment>
  <threadedComment ref="H39" dT="2024-07-03T10:54:07.88" personId="{A18F24B8-3DB5-8C41-9716-9ACE350C641F}" id="{2EFA12F8-DC4C-0A40-8D44-CEBB34710AE7}">
    <text>Treating the different factories as different cohorts.</text>
  </threadedComment>
  <threadedComment ref="G42" dT="2024-07-03T10:38:45.69" personId="{A18F24B8-3DB5-8C41-9716-9ACE350C641F}" id="{F8A77B3B-E9F2-E24B-8309-EF1C4B49119A}">
    <text>While the authors have done a power analysis, this was for the genetic association and not for model development.</text>
  </threadedComment>
  <threadedComment ref="B44" dT="2024-06-10T15:18:47.73" personId="{A18F24B8-3DB5-8C41-9716-9ACE350C641F}" id="{252CDDB0-CE6A-EB45-95E0-5CCF2529566E}">
    <text>Not sure what this means in this context.</text>
  </threadedComment>
  <threadedComment ref="B44" dT="2024-06-11T15:57:08.64" personId="{A18F24B8-3DB5-8C41-9716-9ACE350C641F}" id="{EB71BA17-4838-9F45-ACC4-405A7A7869AB}" parentId="{252CDDB0-CE6A-EB45-95E0-5CCF2529566E}">
    <text>This tends to be more for supervised learning. I.e., if you have 3 possible targets (A, B and C) and have only 3 observations of C while there are 100 observations of A and B, C can be said to be under-powered. For clustering, this could be a minimum number of observations in each derived cluster. I.e., if the problem is now 3 clusters (A, B and C) and there are only 3 cases of C, we can say that C is highly under-powered and is more likely a false clustering of these three cases.</text>
  </threadedComment>
  <threadedComment ref="B46" dT="2024-06-11T16:00:14.34" personId="{A18F24B8-3DB5-8C41-9716-9ACE350C641F}" id="{6CCBCDF3-773B-1640-BEBD-8A3669AFDA17}">
    <text>This information tends to be in the discussion or introduction sections of these papers.</text>
  </threadedComment>
  <threadedComment ref="C47" dT="2024-06-10T15:19:52.41" personId="{A18F24B8-3DB5-8C41-9716-9ACE350C641F}" id="{C217C8C8-77BF-2C40-AC4B-6EA075CF65BE}">
    <text>Would AMCLASS count here?</text>
  </threadedComment>
  <threadedComment ref="B48" dT="2024-06-10T15:20:25.03" personId="{A18F24B8-3DB5-8C41-9716-9ACE350C641F}" id="{DA3FF06C-AB14-0C45-919E-A49CCD419F27}">
    <text>Again, not sure how this is applicable here.</text>
  </threadedComment>
  <threadedComment ref="H52" dT="2024-07-03T11:00:31.98" personId="{A18F24B8-3DB5-8C41-9716-9ACE350C641F}" id="{E2A772B2-308C-F641-8134-4C6243801941}">
    <text>“Data analysis was performed by using IBM SPSS version
24.0 software (SPSS Inc., Chicago, IL, USA) except for
cluster analysis.”</text>
  </threadedComment>
  <threadedComment ref="H52" dT="2024-07-03T11:00:47.01" personId="{A18F24B8-3DB5-8C41-9716-9ACE350C641F}" id="{839B964C-48A0-7F4F-A31E-046BD5E43FA5}" parentId="{E2A772B2-308C-F641-8134-4C6243801941}">
    <text>Unclear what software was used for cluster analysis.</text>
  </threadedComment>
  <threadedComment ref="C54" dT="2024-06-10T15:25:37.72" personId="{A18F24B8-3DB5-8C41-9716-9ACE350C641F}" id="{E595AB50-B176-804B-8CFF-D3F6B8A20AA4}">
    <text>While the authors do not explicitly list k in k-means as a hyper-parameter, it still is a hyper-parameter of the model that is reported on. I.e., the reporting is a bit outdated but still provides the necessary information.</text>
  </threadedComment>
  <threadedComment ref="C61" dT="2024-06-10T15:26:17.85" personId="{A18F24B8-3DB5-8C41-9716-9ACE350C641F}" id="{F9F31A3A-EA56-C940-8EC4-08EA13343411}">
    <text>Table 1.</text>
  </threadedComment>
  <threadedComment ref="B62" dT="2024-07-03T09:07:16.06" personId="{A18F24B8-3DB5-8C41-9716-9ACE350C641F}" id="{5DFBFB68-53D8-BE4D-96DE-E0E6072DA770}">
    <text>Often with clustering work, there is no known ground truth. Therefore, where this is not applicable, I report the the higher scoring response so as to no not over-estimate bias.</text>
  </threadedComment>
  <threadedComment ref="D62" dT="2024-06-11T16:04:57.69" personId="{A18F24B8-3DB5-8C41-9716-9ACE350C641F}" id="{FE3E3658-CB28-EC47-96AB-3A1A6C92530A}">
    <text>§Hearing results under §Results</text>
  </threadedComment>
  <threadedComment ref="E74" dT="2024-07-03T09:15:44.54" personId="{A18F24B8-3DB5-8C41-9716-9ACE350C641F}" id="{4CB19830-6F1A-C24A-957E-EC36A0A3C6C9}">
    <text>While the MEE and NHANES datasets provide clinical and normative cohorts. They are not combined in clustering and so, I do not consider MEE to be a “subgroup”. If the researchers would have look at the aspects of a specific cluster, the yes.</text>
  </threadedComment>
  <threadedComment ref="D75" dT="2024-06-11T16:09:35.83" personId="{A18F24B8-3DB5-8C41-9716-9ACE350C641F}" id="{3D9BD69E-740B-0F4B-A170-B49BD2AA55CC}">
    <text>While it could be argued that the logistic regression provides a clinical utility estimate of each cluster, this is not for one sub-group and the prognostic utility of each cluster is not specified.</text>
  </threadedComment>
  <threadedComment ref="B77" dT="2024-06-10T15:30:54.06" personId="{A18F24B8-3DB5-8C41-9716-9ACE350C641F}" id="{56BEE535-A451-164A-BA5C-45BEB5F0BA5A}">
    <text xml:space="preserve">Need to check applicability </text>
  </threadedComment>
  <threadedComment ref="B77" dT="2024-06-11T15:30:11.34" personId="{A18F24B8-3DB5-8C41-9716-9ACE350C641F}" id="{6716E180-1754-E941-B4C2-E430BA1BCB61}" parentId="{56BEE535-A451-164A-BA5C-45BEB5F0BA5A}">
    <text>In the current context, this could be different diagnostic or prognostic predictive values.</text>
  </threadedComment>
  <threadedComment ref="B82" dT="2024-06-10T15:31:28.20" personId="{A18F24B8-3DB5-8C41-9716-9ACE350C641F}" id="{EA914BBE-25FE-0546-B25B-EE514A65D8E2}">
    <text>What are surprise errors in this context?</text>
  </threadedComment>
  <threadedComment ref="B82" dT="2024-06-11T15:23:09.36" personId="{A18F24B8-3DB5-8C41-9716-9ACE350C641F}" id="{AF4DC87D-3243-9D41-A288-1EE6468ADD54}" parentId="{EA914BBE-25FE-0546-B25B-EE514A65D8E2}">
    <text>Surprise errors often come from changes in the environment or unforeseen scenarios.
	Predictive errors stem from the inherent limitations of the model and the data it was trained on.</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BF7FFA-67AE-4A42-89E9-1201C9DDB59B}">
  <dimension ref="A1:N111"/>
  <sheetViews>
    <sheetView tabSelected="1" zoomScale="150" zoomScaleNormal="150" workbookViewId="0">
      <pane xSplit="2" ySplit="3" topLeftCell="K93" activePane="bottomRight" state="frozen"/>
      <selection pane="topRight" activeCell="C1" sqref="C1"/>
      <selection pane="bottomLeft" activeCell="A4" sqref="A4"/>
      <selection pane="bottomRight" activeCell="B110" sqref="B110"/>
    </sheetView>
  </sheetViews>
  <sheetFormatPr baseColWidth="10" defaultColWidth="8.83203125" defaultRowHeight="15" x14ac:dyDescent="0.2"/>
  <cols>
    <col min="1" max="1" width="9.1640625" style="1" customWidth="1"/>
    <col min="2" max="2" width="79.33203125" customWidth="1"/>
    <col min="3" max="9" width="29" style="1" customWidth="1"/>
    <col min="11" max="11" width="55.1640625" customWidth="1"/>
    <col min="12" max="12" width="23.5" style="1" customWidth="1"/>
    <col min="13" max="13" width="28.6640625" style="1" customWidth="1"/>
    <col min="14" max="14" width="26.5" style="1" customWidth="1"/>
  </cols>
  <sheetData>
    <row r="1" spans="1:14" ht="16" x14ac:dyDescent="0.2">
      <c r="B1" s="26" t="s">
        <v>0</v>
      </c>
      <c r="C1" s="32" t="s">
        <v>1</v>
      </c>
      <c r="D1" s="32" t="s">
        <v>2</v>
      </c>
      <c r="E1" s="32" t="s">
        <v>3</v>
      </c>
      <c r="F1" s="32" t="s">
        <v>4</v>
      </c>
      <c r="G1" s="32" t="s">
        <v>5</v>
      </c>
      <c r="H1" s="32" t="s">
        <v>6</v>
      </c>
      <c r="I1" s="32" t="s">
        <v>7</v>
      </c>
    </row>
    <row r="2" spans="1:14" ht="32" x14ac:dyDescent="0.2">
      <c r="B2" s="26" t="s">
        <v>8</v>
      </c>
      <c r="C2" s="32" t="s">
        <v>9</v>
      </c>
      <c r="D2" s="32" t="s">
        <v>10</v>
      </c>
      <c r="E2" s="32" t="s">
        <v>11</v>
      </c>
      <c r="F2" s="32" t="s">
        <v>12</v>
      </c>
      <c r="G2" s="32" t="s">
        <v>13</v>
      </c>
      <c r="H2" s="32" t="s">
        <v>14</v>
      </c>
      <c r="I2" s="32" t="s">
        <v>15</v>
      </c>
      <c r="L2" s="36" t="s">
        <v>16</v>
      </c>
      <c r="M2" s="36" t="s">
        <v>17</v>
      </c>
      <c r="N2" s="36" t="s">
        <v>18</v>
      </c>
    </row>
    <row r="3" spans="1:14" x14ac:dyDescent="0.2">
      <c r="A3" s="37" t="s">
        <v>19</v>
      </c>
      <c r="B3" s="37"/>
      <c r="C3" s="9"/>
      <c r="D3" s="9"/>
      <c r="E3" s="9"/>
      <c r="F3" s="9"/>
      <c r="G3" s="9"/>
      <c r="H3" s="9"/>
      <c r="I3" s="9"/>
      <c r="L3" s="36"/>
      <c r="M3" s="36"/>
      <c r="N3" s="36"/>
    </row>
    <row r="4" spans="1:14" s="3" customFormat="1" ht="30.75" customHeight="1" x14ac:dyDescent="0.2">
      <c r="A4" s="6">
        <v>1</v>
      </c>
      <c r="B4" s="8" t="s">
        <v>20</v>
      </c>
      <c r="C4" s="6">
        <f t="shared" ref="C4:I4" si="0">IF(AND(C5="Y",C6="Y",C7="Y"),1,0)</f>
        <v>0</v>
      </c>
      <c r="D4" s="6">
        <f t="shared" si="0"/>
        <v>0</v>
      </c>
      <c r="E4" s="6">
        <f t="shared" si="0"/>
        <v>0</v>
      </c>
      <c r="F4" s="6">
        <f t="shared" si="0"/>
        <v>0</v>
      </c>
      <c r="G4" s="6">
        <f t="shared" si="0"/>
        <v>0</v>
      </c>
      <c r="H4" s="6">
        <f t="shared" si="0"/>
        <v>1</v>
      </c>
      <c r="I4" s="6">
        <f t="shared" si="0"/>
        <v>0</v>
      </c>
      <c r="L4" s="29">
        <f>AVERAGE(C4:I4)</f>
        <v>0.14285714285714285</v>
      </c>
      <c r="M4" s="29">
        <f>_xlfn.STDEV.S(C4:I4)</f>
        <v>0.37796447300922725</v>
      </c>
      <c r="N4" s="6">
        <f>MEDIAN(C4:I4)</f>
        <v>0</v>
      </c>
    </row>
    <row r="5" spans="1:14" ht="32" x14ac:dyDescent="0.2">
      <c r="A5" s="27" t="s">
        <v>21</v>
      </c>
      <c r="B5" s="4" t="s">
        <v>22</v>
      </c>
      <c r="C5" s="33" t="s">
        <v>23</v>
      </c>
      <c r="D5" s="34" t="s">
        <v>23</v>
      </c>
      <c r="E5" s="34" t="s">
        <v>24</v>
      </c>
      <c r="F5" s="34" t="s">
        <v>24</v>
      </c>
      <c r="G5" s="34" t="s">
        <v>24</v>
      </c>
      <c r="H5" s="34" t="s">
        <v>23</v>
      </c>
      <c r="I5" s="34" t="s">
        <v>24</v>
      </c>
      <c r="L5" s="30"/>
      <c r="M5" s="30"/>
      <c r="N5" s="11"/>
    </row>
    <row r="6" spans="1:14" x14ac:dyDescent="0.2">
      <c r="A6" s="27" t="s">
        <v>25</v>
      </c>
      <c r="B6" s="5" t="s">
        <v>26</v>
      </c>
      <c r="C6" s="33" t="s">
        <v>23</v>
      </c>
      <c r="D6" s="34" t="s">
        <v>24</v>
      </c>
      <c r="E6" s="34" t="s">
        <v>23</v>
      </c>
      <c r="F6" s="34" t="s">
        <v>23</v>
      </c>
      <c r="G6" s="34" t="s">
        <v>23</v>
      </c>
      <c r="H6" s="34" t="s">
        <v>23</v>
      </c>
      <c r="I6" s="34" t="s">
        <v>23</v>
      </c>
      <c r="L6" s="30"/>
      <c r="M6" s="30"/>
      <c r="N6" s="11"/>
    </row>
    <row r="7" spans="1:14" x14ac:dyDescent="0.2">
      <c r="A7" s="27" t="s">
        <v>27</v>
      </c>
      <c r="B7" s="5" t="s">
        <v>28</v>
      </c>
      <c r="C7" s="33" t="s">
        <v>24</v>
      </c>
      <c r="D7" s="34" t="s">
        <v>23</v>
      </c>
      <c r="E7" s="34" t="s">
        <v>24</v>
      </c>
      <c r="F7" s="34" t="s">
        <v>23</v>
      </c>
      <c r="G7" s="34" t="s">
        <v>23</v>
      </c>
      <c r="H7" s="34" t="s">
        <v>23</v>
      </c>
      <c r="I7" s="34" t="s">
        <v>24</v>
      </c>
      <c r="L7" s="30"/>
      <c r="M7" s="30"/>
      <c r="N7" s="11"/>
    </row>
    <row r="8" spans="1:14" x14ac:dyDescent="0.2">
      <c r="A8" s="38" t="s">
        <v>29</v>
      </c>
      <c r="B8" s="38"/>
      <c r="C8" s="9"/>
      <c r="D8" s="9"/>
      <c r="E8" s="9"/>
      <c r="F8" s="9"/>
      <c r="G8" s="9"/>
      <c r="H8" s="9"/>
      <c r="I8" s="9"/>
      <c r="L8" s="30"/>
      <c r="M8" s="30"/>
      <c r="N8" s="11"/>
    </row>
    <row r="9" spans="1:14" ht="32" x14ac:dyDescent="0.2">
      <c r="A9" s="6">
        <v>2</v>
      </c>
      <c r="B9" s="8" t="s">
        <v>30</v>
      </c>
      <c r="C9" s="6">
        <f t="shared" ref="C9:I9" si="1">IF(AND(C10="Y", C11="Y"),1,0)</f>
        <v>0</v>
      </c>
      <c r="D9" s="6">
        <f t="shared" si="1"/>
        <v>0</v>
      </c>
      <c r="E9" s="6">
        <f t="shared" si="1"/>
        <v>0</v>
      </c>
      <c r="F9" s="6">
        <f t="shared" si="1"/>
        <v>1</v>
      </c>
      <c r="G9" s="6">
        <f t="shared" si="1"/>
        <v>1</v>
      </c>
      <c r="H9" s="6">
        <f t="shared" si="1"/>
        <v>1</v>
      </c>
      <c r="I9" s="6">
        <f t="shared" si="1"/>
        <v>1</v>
      </c>
      <c r="L9" s="29">
        <f>AVERAGE(C9:I9)</f>
        <v>0.5714285714285714</v>
      </c>
      <c r="M9" s="29">
        <f>_xlfn.STDEV.S(C9:I9)</f>
        <v>0.53452248382484879</v>
      </c>
      <c r="N9" s="6">
        <f>MEDIAN(C9:I9)</f>
        <v>1</v>
      </c>
    </row>
    <row r="10" spans="1:14" ht="32" x14ac:dyDescent="0.2">
      <c r="A10" s="27" t="s">
        <v>21</v>
      </c>
      <c r="B10" s="4" t="s">
        <v>31</v>
      </c>
      <c r="C10" s="27" t="s">
        <v>23</v>
      </c>
      <c r="D10" s="27" t="s">
        <v>23</v>
      </c>
      <c r="E10" s="27" t="s">
        <v>23</v>
      </c>
      <c r="F10" s="27" t="s">
        <v>23</v>
      </c>
      <c r="G10" s="27" t="s">
        <v>23</v>
      </c>
      <c r="H10" s="27" t="s">
        <v>23</v>
      </c>
      <c r="I10" s="27" t="s">
        <v>23</v>
      </c>
      <c r="L10" s="30"/>
      <c r="M10" s="30"/>
      <c r="N10" s="11"/>
    </row>
    <row r="11" spans="1:14" ht="32" x14ac:dyDescent="0.2">
      <c r="A11" s="27" t="s">
        <v>25</v>
      </c>
      <c r="B11" s="4" t="s">
        <v>32</v>
      </c>
      <c r="C11" s="27" t="s">
        <v>24</v>
      </c>
      <c r="D11" s="27" t="s">
        <v>24</v>
      </c>
      <c r="E11" s="27" t="s">
        <v>24</v>
      </c>
      <c r="F11" s="27" t="s">
        <v>23</v>
      </c>
      <c r="G11" s="27" t="s">
        <v>23</v>
      </c>
      <c r="H11" s="27" t="s">
        <v>23</v>
      </c>
      <c r="I11" s="27" t="s">
        <v>23</v>
      </c>
      <c r="L11" s="30"/>
      <c r="M11" s="30"/>
      <c r="N11" s="11"/>
    </row>
    <row r="12" spans="1:14" ht="32" x14ac:dyDescent="0.2">
      <c r="A12" s="6">
        <v>3</v>
      </c>
      <c r="B12" s="8" t="s">
        <v>33</v>
      </c>
      <c r="C12" s="6">
        <f t="shared" ref="C12:I12" si="2">IF(AND(C13="Y", C14="Y"),1,0)</f>
        <v>1</v>
      </c>
      <c r="D12" s="6">
        <f t="shared" si="2"/>
        <v>1</v>
      </c>
      <c r="E12" s="6">
        <f t="shared" si="2"/>
        <v>0</v>
      </c>
      <c r="F12" s="6">
        <f t="shared" si="2"/>
        <v>0</v>
      </c>
      <c r="G12" s="6"/>
      <c r="H12" s="6"/>
      <c r="I12" s="6">
        <f t="shared" si="2"/>
        <v>1</v>
      </c>
      <c r="L12" s="29">
        <f>AVERAGE(C12:I12)</f>
        <v>0.6</v>
      </c>
      <c r="M12" s="29">
        <f>_xlfn.STDEV.S(C12:I12)</f>
        <v>0.54772255750516607</v>
      </c>
      <c r="N12" s="6">
        <f>MEDIAN(C12:I12)</f>
        <v>1</v>
      </c>
    </row>
    <row r="13" spans="1:14" ht="16" x14ac:dyDescent="0.2">
      <c r="A13" s="27" t="s">
        <v>21</v>
      </c>
      <c r="B13" s="4" t="s">
        <v>34</v>
      </c>
      <c r="C13" s="27" t="s">
        <v>23</v>
      </c>
      <c r="D13" s="27" t="s">
        <v>23</v>
      </c>
      <c r="E13" s="27" t="s">
        <v>23</v>
      </c>
      <c r="F13" s="27" t="s">
        <v>23</v>
      </c>
      <c r="G13" s="27" t="s">
        <v>23</v>
      </c>
      <c r="H13" s="27" t="s">
        <v>23</v>
      </c>
      <c r="I13" s="27" t="s">
        <v>23</v>
      </c>
      <c r="L13" s="30"/>
      <c r="M13" s="30"/>
      <c r="N13" s="11"/>
    </row>
    <row r="14" spans="1:14" ht="16" x14ac:dyDescent="0.2">
      <c r="A14" s="27" t="s">
        <v>25</v>
      </c>
      <c r="B14" s="4" t="s">
        <v>35</v>
      </c>
      <c r="C14" s="27" t="s">
        <v>23</v>
      </c>
      <c r="D14" s="27" t="s">
        <v>23</v>
      </c>
      <c r="E14" s="27" t="s">
        <v>24</v>
      </c>
      <c r="F14" s="27" t="s">
        <v>24</v>
      </c>
      <c r="G14" s="27" t="s">
        <v>23</v>
      </c>
      <c r="H14" s="27" t="s">
        <v>23</v>
      </c>
      <c r="I14" s="27" t="s">
        <v>23</v>
      </c>
      <c r="L14" s="30"/>
      <c r="M14" s="30"/>
      <c r="N14" s="11"/>
    </row>
    <row r="15" spans="1:14" x14ac:dyDescent="0.2">
      <c r="A15" s="38" t="s">
        <v>36</v>
      </c>
      <c r="B15" s="38"/>
      <c r="C15" s="9"/>
      <c r="D15" s="9"/>
      <c r="E15" s="9"/>
      <c r="F15" s="9"/>
      <c r="G15" s="9"/>
      <c r="H15" s="9"/>
      <c r="I15" s="9"/>
      <c r="L15" s="30"/>
      <c r="M15" s="30"/>
      <c r="N15" s="11"/>
    </row>
    <row r="16" spans="1:14" ht="64" x14ac:dyDescent="0.2">
      <c r="A16" s="6">
        <v>4</v>
      </c>
      <c r="B16" s="8" t="s">
        <v>37</v>
      </c>
      <c r="C16" s="6">
        <f t="shared" ref="C16:I16" si="3">IF(C17="Multiple institutions",2,0)+IF(AND(C18="Y", OR(C19="Y",C19="NA")),1,0)+IF(C21="Y",1,0)+IF(C22="Y",2,0)+IF(C23="Y",2,0)</f>
        <v>3</v>
      </c>
      <c r="D16" s="6">
        <f t="shared" si="3"/>
        <v>0</v>
      </c>
      <c r="E16" s="6">
        <f t="shared" si="3"/>
        <v>7</v>
      </c>
      <c r="F16" s="6">
        <f t="shared" si="3"/>
        <v>3</v>
      </c>
      <c r="G16" s="6">
        <f t="shared" si="3"/>
        <v>5</v>
      </c>
      <c r="H16" s="6">
        <f t="shared" si="3"/>
        <v>7</v>
      </c>
      <c r="I16" s="6">
        <f t="shared" si="3"/>
        <v>3</v>
      </c>
      <c r="L16" s="29">
        <f>AVERAGE(C16:I16)</f>
        <v>4</v>
      </c>
      <c r="M16" s="29">
        <f>_xlfn.STDEV.S(C16:I16)</f>
        <v>2.5166114784235831</v>
      </c>
      <c r="N16" s="6">
        <f>MEDIAN(C16:I16)</f>
        <v>3</v>
      </c>
    </row>
    <row r="17" spans="1:14" x14ac:dyDescent="0.2">
      <c r="A17" s="27" t="s">
        <v>21</v>
      </c>
      <c r="B17" s="5" t="s">
        <v>38</v>
      </c>
      <c r="C17" s="27" t="s">
        <v>39</v>
      </c>
      <c r="D17" s="27" t="s">
        <v>39</v>
      </c>
      <c r="E17" s="27" t="s">
        <v>40</v>
      </c>
      <c r="F17" s="27" t="s">
        <v>40</v>
      </c>
      <c r="G17" s="27" t="s">
        <v>40</v>
      </c>
      <c r="H17" s="27" t="s">
        <v>40</v>
      </c>
      <c r="I17" s="27" t="s">
        <v>40</v>
      </c>
      <c r="L17" s="30"/>
      <c r="M17" s="30"/>
      <c r="N17" s="11"/>
    </row>
    <row r="18" spans="1:14" x14ac:dyDescent="0.2">
      <c r="A18" s="27" t="s">
        <v>25</v>
      </c>
      <c r="B18" s="5" t="s">
        <v>41</v>
      </c>
      <c r="C18" s="27" t="s">
        <v>23</v>
      </c>
      <c r="D18" s="27" t="s">
        <v>23</v>
      </c>
      <c r="E18" s="27" t="s">
        <v>23</v>
      </c>
      <c r="F18" s="27" t="s">
        <v>24</v>
      </c>
      <c r="G18" s="27" t="s">
        <v>23</v>
      </c>
      <c r="H18" s="27" t="s">
        <v>23</v>
      </c>
      <c r="I18" s="27" t="s">
        <v>23</v>
      </c>
      <c r="L18" s="30"/>
      <c r="M18" s="30"/>
      <c r="N18" s="11"/>
    </row>
    <row r="19" spans="1:14" x14ac:dyDescent="0.2">
      <c r="A19" s="28" t="s">
        <v>27</v>
      </c>
      <c r="B19" s="5" t="s">
        <v>42</v>
      </c>
      <c r="C19" s="27" t="s">
        <v>43</v>
      </c>
      <c r="D19" s="27" t="s">
        <v>24</v>
      </c>
      <c r="E19" s="27" t="s">
        <v>43</v>
      </c>
      <c r="F19" s="27" t="s">
        <v>43</v>
      </c>
      <c r="G19" s="27" t="s">
        <v>43</v>
      </c>
      <c r="H19" s="27" t="s">
        <v>43</v>
      </c>
      <c r="I19" s="27" t="s">
        <v>43</v>
      </c>
      <c r="L19" s="30"/>
      <c r="M19" s="30"/>
      <c r="N19" s="11"/>
    </row>
    <row r="20" spans="1:14" ht="48" x14ac:dyDescent="0.2">
      <c r="A20" s="39" t="s">
        <v>44</v>
      </c>
      <c r="B20" s="4" t="s">
        <v>45</v>
      </c>
      <c r="C20" s="10" t="s">
        <v>23</v>
      </c>
      <c r="D20" s="10" t="s">
        <v>23</v>
      </c>
      <c r="E20" s="10" t="s">
        <v>23</v>
      </c>
      <c r="F20" s="10" t="s">
        <v>23</v>
      </c>
      <c r="G20" s="10" t="s">
        <v>23</v>
      </c>
      <c r="H20" s="10" t="s">
        <v>23</v>
      </c>
      <c r="I20" s="10" t="s">
        <v>23</v>
      </c>
      <c r="L20" s="30"/>
      <c r="M20" s="30"/>
      <c r="N20" s="11"/>
    </row>
    <row r="21" spans="1:14" x14ac:dyDescent="0.2">
      <c r="A21" s="40"/>
      <c r="B21" s="25" t="s">
        <v>46</v>
      </c>
      <c r="C21" s="27" t="s">
        <v>24</v>
      </c>
      <c r="D21" s="27" t="s">
        <v>24</v>
      </c>
      <c r="E21" s="27" t="s">
        <v>24</v>
      </c>
      <c r="F21" s="27" t="s">
        <v>23</v>
      </c>
      <c r="G21" s="27" t="s">
        <v>24</v>
      </c>
      <c r="H21" s="27" t="s">
        <v>24</v>
      </c>
      <c r="I21" s="27" t="s">
        <v>24</v>
      </c>
      <c r="L21" s="30"/>
      <c r="M21" s="30"/>
      <c r="N21" s="11"/>
    </row>
    <row r="22" spans="1:14" x14ac:dyDescent="0.2">
      <c r="A22" s="40"/>
      <c r="B22" s="25" t="s">
        <v>47</v>
      </c>
      <c r="C22" s="27" t="s">
        <v>24</v>
      </c>
      <c r="D22" s="27" t="s">
        <v>24</v>
      </c>
      <c r="E22" s="27" t="s">
        <v>23</v>
      </c>
      <c r="F22" s="27" t="s">
        <v>24</v>
      </c>
      <c r="G22" s="27" t="s">
        <v>23</v>
      </c>
      <c r="H22" s="27" t="s">
        <v>23</v>
      </c>
      <c r="I22" s="27" t="s">
        <v>24</v>
      </c>
      <c r="L22" s="30"/>
      <c r="M22" s="30"/>
      <c r="N22" s="11"/>
    </row>
    <row r="23" spans="1:14" x14ac:dyDescent="0.2">
      <c r="A23" s="41"/>
      <c r="B23" s="25" t="s">
        <v>48</v>
      </c>
      <c r="C23" s="27" t="s">
        <v>23</v>
      </c>
      <c r="D23" s="27" t="s">
        <v>24</v>
      </c>
      <c r="E23" s="27" t="s">
        <v>23</v>
      </c>
      <c r="F23" s="27" t="s">
        <v>24</v>
      </c>
      <c r="G23" s="27" t="s">
        <v>24</v>
      </c>
      <c r="H23" s="27" t="s">
        <v>23</v>
      </c>
      <c r="I23" s="27" t="s">
        <v>24</v>
      </c>
      <c r="L23" s="30"/>
      <c r="M23" s="30"/>
      <c r="N23" s="11"/>
    </row>
    <row r="24" spans="1:14" ht="32" x14ac:dyDescent="0.2">
      <c r="A24" s="6">
        <v>5</v>
      </c>
      <c r="B24" s="12" t="s">
        <v>49</v>
      </c>
      <c r="C24" s="6">
        <f t="shared" ref="C24:I24" si="4">COUNTIF(C25:C27,"Y")</f>
        <v>3</v>
      </c>
      <c r="D24" s="6">
        <f t="shared" si="4"/>
        <v>0</v>
      </c>
      <c r="E24" s="6">
        <f t="shared" si="4"/>
        <v>3</v>
      </c>
      <c r="F24" s="6">
        <f t="shared" si="4"/>
        <v>0</v>
      </c>
      <c r="G24" s="6">
        <f t="shared" si="4"/>
        <v>2</v>
      </c>
      <c r="H24" s="6">
        <f t="shared" si="4"/>
        <v>2</v>
      </c>
      <c r="I24" s="6">
        <f t="shared" si="4"/>
        <v>0</v>
      </c>
      <c r="L24" s="29">
        <f>AVERAGE(C24:I24)</f>
        <v>1.4285714285714286</v>
      </c>
      <c r="M24" s="29">
        <f>_xlfn.STDEV.S(C24:I24)</f>
        <v>1.3972762620115438</v>
      </c>
      <c r="N24" s="6">
        <f>MEDIAN(C24:I24)</f>
        <v>2</v>
      </c>
    </row>
    <row r="25" spans="1:14" ht="16" x14ac:dyDescent="0.2">
      <c r="A25" s="27" t="s">
        <v>21</v>
      </c>
      <c r="B25" s="4" t="s">
        <v>50</v>
      </c>
      <c r="C25" s="27" t="s">
        <v>23</v>
      </c>
      <c r="D25" s="27" t="s">
        <v>24</v>
      </c>
      <c r="E25" s="27" t="s">
        <v>23</v>
      </c>
      <c r="F25" s="27" t="s">
        <v>24</v>
      </c>
      <c r="G25" s="27" t="s">
        <v>23</v>
      </c>
      <c r="H25" s="27" t="s">
        <v>23</v>
      </c>
      <c r="I25" s="27" t="s">
        <v>24</v>
      </c>
      <c r="L25" s="30"/>
      <c r="M25" s="30"/>
      <c r="N25" s="11"/>
    </row>
    <row r="26" spans="1:14" ht="16" x14ac:dyDescent="0.2">
      <c r="A26" s="27" t="s">
        <v>25</v>
      </c>
      <c r="B26" s="4" t="s">
        <v>51</v>
      </c>
      <c r="C26" s="27" t="s">
        <v>23</v>
      </c>
      <c r="D26" s="27" t="s">
        <v>24</v>
      </c>
      <c r="E26" s="27" t="s">
        <v>23</v>
      </c>
      <c r="F26" s="27" t="s">
        <v>24</v>
      </c>
      <c r="G26" s="27" t="s">
        <v>23</v>
      </c>
      <c r="H26" s="27" t="s">
        <v>23</v>
      </c>
      <c r="I26" s="27" t="s">
        <v>24</v>
      </c>
      <c r="L26" s="30"/>
      <c r="M26" s="30"/>
      <c r="N26" s="11"/>
    </row>
    <row r="27" spans="1:14" ht="16" x14ac:dyDescent="0.2">
      <c r="A27" s="27" t="s">
        <v>27</v>
      </c>
      <c r="B27" s="4" t="s">
        <v>52</v>
      </c>
      <c r="C27" s="27" t="s">
        <v>23</v>
      </c>
      <c r="D27" s="27" t="s">
        <v>24</v>
      </c>
      <c r="E27" s="27" t="s">
        <v>23</v>
      </c>
      <c r="F27" s="27" t="s">
        <v>24</v>
      </c>
      <c r="G27" s="27" t="s">
        <v>24</v>
      </c>
      <c r="H27" s="27" t="s">
        <v>24</v>
      </c>
      <c r="I27" s="27" t="s">
        <v>24</v>
      </c>
      <c r="L27" s="30"/>
      <c r="M27" s="30"/>
      <c r="N27" s="11"/>
    </row>
    <row r="28" spans="1:14" ht="48" x14ac:dyDescent="0.2">
      <c r="A28" s="6">
        <v>6</v>
      </c>
      <c r="B28" s="8" t="s">
        <v>53</v>
      </c>
      <c r="C28" s="6">
        <f>IF(C29="Y",2,0)+IF(ISBLANK(C30),0,VLOOKUP(C30,Options!$A$11:$B$16,2,0))</f>
        <v>0</v>
      </c>
      <c r="D28" s="6">
        <f>IF(D29="Y",2,0)+IF(ISBLANK(D30),0,VLOOKUP(D30,Options!$A$11:$B$16,2,0))</f>
        <v>6</v>
      </c>
      <c r="E28" s="6">
        <f>IF(E29="Y",2,0)+IF(ISBLANK(E30),0,VLOOKUP(E30,Options!$A$11:$B$16,2,0))</f>
        <v>0</v>
      </c>
      <c r="F28" s="6">
        <f>IF(F29="Y",2,0)+IF(ISBLANK(F30),0,VLOOKUP(F30,Options!$A$11:$B$16,2,0))</f>
        <v>0</v>
      </c>
      <c r="G28" s="6">
        <f>IF(G29="Y",2,0)+IF(ISBLANK(G30),0,VLOOKUP(G30,Options!$A$11:$B$16,2,0))</f>
        <v>6</v>
      </c>
      <c r="H28" s="6">
        <f>IF(H29="Y",2,0)+IF(ISBLANK(H30),0,VLOOKUP(H30,Options!$A$11:$B$16,2,0))</f>
        <v>0</v>
      </c>
      <c r="I28" s="6">
        <f>IF(I29="Y",2,0)+IF(ISBLANK(I30),0,VLOOKUP(I30,Options!$A$11:$B$16,2,0))</f>
        <v>0</v>
      </c>
      <c r="L28" s="29">
        <f>AVERAGE(C28:I28)</f>
        <v>1.7142857142857142</v>
      </c>
      <c r="M28" s="29">
        <f>_xlfn.STDEV.S(C28:I28)</f>
        <v>2.9277002188455996</v>
      </c>
      <c r="N28" s="6">
        <f>MEDIAN(C28:I28)</f>
        <v>0</v>
      </c>
    </row>
    <row r="29" spans="1:14" ht="48" x14ac:dyDescent="0.2">
      <c r="A29" s="27" t="s">
        <v>21</v>
      </c>
      <c r="B29" s="4" t="s">
        <v>54</v>
      </c>
      <c r="C29" s="27" t="s">
        <v>24</v>
      </c>
      <c r="D29" s="27" t="s">
        <v>23</v>
      </c>
      <c r="E29" s="27" t="s">
        <v>24</v>
      </c>
      <c r="F29" s="27" t="s">
        <v>24</v>
      </c>
      <c r="G29" s="27" t="s">
        <v>23</v>
      </c>
      <c r="H29" s="27" t="s">
        <v>24</v>
      </c>
      <c r="I29" s="27" t="s">
        <v>24</v>
      </c>
      <c r="L29" s="30"/>
      <c r="M29" s="30"/>
      <c r="N29" s="11"/>
    </row>
    <row r="30" spans="1:14" ht="16" x14ac:dyDescent="0.2">
      <c r="A30" s="27" t="s">
        <v>25</v>
      </c>
      <c r="B30" s="4" t="s">
        <v>55</v>
      </c>
      <c r="C30" s="14" t="s">
        <v>56</v>
      </c>
      <c r="D30" s="14" t="s">
        <v>57</v>
      </c>
      <c r="E30" s="14" t="s">
        <v>56</v>
      </c>
      <c r="F30" s="14" t="s">
        <v>56</v>
      </c>
      <c r="G30" s="14" t="s">
        <v>57</v>
      </c>
      <c r="H30" s="14" t="s">
        <v>56</v>
      </c>
      <c r="I30" s="14" t="s">
        <v>56</v>
      </c>
      <c r="L30" s="30"/>
      <c r="M30" s="30"/>
      <c r="N30" s="11"/>
    </row>
    <row r="31" spans="1:14" ht="48" x14ac:dyDescent="0.2">
      <c r="A31" s="6">
        <v>7</v>
      </c>
      <c r="B31" s="8" t="s">
        <v>58</v>
      </c>
      <c r="C31" s="6">
        <f>IF(C32="Y",1,0)+IF(C33="Y",1,0)+IF(ISBLANK(C34),0,VLOOKUP(C34,Options!$A$19:$B$23,2,0))+COUNTIF(C35:C37,"Y")+COUNTIF(C35:C37,"NA")</f>
        <v>5</v>
      </c>
      <c r="D31" s="6">
        <f>IF(D32="Y",1,0)+IF(D33="Y",1,0)+IF(ISBLANK(D34),0,VLOOKUP(D34,Options!$A$19:$B$23,2,0))+COUNTIF(D35:D37,"Y")+COUNTIF(D35:D37,"NA")</f>
        <v>0</v>
      </c>
      <c r="E31" s="6">
        <f>IF(E32="Y",1,0)+IF(E33="Y",1,0)+IF(ISBLANK(E34),0,VLOOKUP(E34,Options!$A$19:$B$23,2,0))+COUNTIF(E35:E37,"Y")+COUNTIF(E35:E37,"NA")</f>
        <v>6</v>
      </c>
      <c r="F31" s="6">
        <f>IF(F32="Y",1,0)+IF(F33="Y",1,0)+IF(ISBLANK(F34),0,VLOOKUP(F34,Options!$A$19:$B$23,2,0))+COUNTIF(F35:F37,"Y")+COUNTIF(F35:F37,"NA")</f>
        <v>4</v>
      </c>
      <c r="G31" s="6">
        <f>IF(G32="Y",1,0)+IF(G33="Y",1,0)+IF(ISBLANK(G34),0,VLOOKUP(G34,Options!$A$19:$B$23,2,0))+COUNTIF(G35:G37,"Y")+COUNTIF(G35:G37,"NA")</f>
        <v>4</v>
      </c>
      <c r="H31" s="6">
        <f>IF(H32="Y",1,0)+IF(H33="Y",1,0)+IF(ISBLANK(H34),0,VLOOKUP(H34,Options!$A$19:$B$23,2,0))+COUNTIF(H35:H37,"Y")+COUNTIF(H35:H37,"NA")</f>
        <v>5</v>
      </c>
      <c r="I31" s="6">
        <f>IF(I32="Y",1,0)+IF(I33="Y",1,0)+IF(ISBLANK(I34),0,VLOOKUP(I34,Options!$A$19:$B$23,2,0))+COUNTIF(I35:I37,"Y")+COUNTIF(I35:I37,"NA")</f>
        <v>4</v>
      </c>
      <c r="L31" s="29">
        <f>AVERAGE(C31:I31)</f>
        <v>4</v>
      </c>
      <c r="M31" s="29">
        <f>_xlfn.STDEV.S(C31:I31)</f>
        <v>1.9148542155126762</v>
      </c>
      <c r="N31" s="6">
        <f>MEDIAN(C31:I31)</f>
        <v>4</v>
      </c>
    </row>
    <row r="32" spans="1:14" ht="32" x14ac:dyDescent="0.2">
      <c r="A32" s="27" t="s">
        <v>21</v>
      </c>
      <c r="B32" s="4" t="s">
        <v>59</v>
      </c>
      <c r="C32" s="27" t="s">
        <v>24</v>
      </c>
      <c r="D32" s="27" t="s">
        <v>24</v>
      </c>
      <c r="E32" s="27" t="s">
        <v>23</v>
      </c>
      <c r="F32" s="27" t="s">
        <v>23</v>
      </c>
      <c r="G32" s="27" t="s">
        <v>23</v>
      </c>
      <c r="H32" s="27" t="s">
        <v>23</v>
      </c>
      <c r="I32" s="27" t="s">
        <v>23</v>
      </c>
      <c r="L32" s="30"/>
      <c r="M32" s="30"/>
      <c r="N32" s="11"/>
    </row>
    <row r="33" spans="1:14" ht="48" x14ac:dyDescent="0.2">
      <c r="A33" s="27" t="s">
        <v>25</v>
      </c>
      <c r="B33" s="4" t="s">
        <v>60</v>
      </c>
      <c r="C33" s="27" t="s">
        <v>24</v>
      </c>
      <c r="D33" s="27" t="s">
        <v>24</v>
      </c>
      <c r="E33" s="27" t="s">
        <v>24</v>
      </c>
      <c r="F33" s="27" t="s">
        <v>24</v>
      </c>
      <c r="G33" s="27" t="s">
        <v>24</v>
      </c>
      <c r="H33" s="27" t="s">
        <v>24</v>
      </c>
      <c r="I33" s="27" t="s">
        <v>24</v>
      </c>
      <c r="L33" s="30"/>
      <c r="M33" s="30"/>
      <c r="N33" s="11"/>
    </row>
    <row r="34" spans="1:14" ht="80" x14ac:dyDescent="0.2">
      <c r="A34" s="27" t="s">
        <v>27</v>
      </c>
      <c r="B34" s="4" t="s">
        <v>61</v>
      </c>
      <c r="C34" s="14" t="s">
        <v>62</v>
      </c>
      <c r="D34" s="14" t="s">
        <v>63</v>
      </c>
      <c r="E34" s="14" t="s">
        <v>64</v>
      </c>
      <c r="F34" s="14" t="s">
        <v>63</v>
      </c>
      <c r="G34" s="14" t="s">
        <v>56</v>
      </c>
      <c r="H34" s="14" t="s">
        <v>62</v>
      </c>
      <c r="I34" s="14" t="s">
        <v>63</v>
      </c>
      <c r="L34" s="30"/>
      <c r="M34" s="30"/>
      <c r="N34" s="11"/>
    </row>
    <row r="35" spans="1:14" s="2" customFormat="1" ht="80" x14ac:dyDescent="0.2">
      <c r="A35" s="42" t="s">
        <v>44</v>
      </c>
      <c r="B35" s="4" t="s">
        <v>65</v>
      </c>
      <c r="C35" s="14" t="s">
        <v>23</v>
      </c>
      <c r="D35" s="14" t="s">
        <v>24</v>
      </c>
      <c r="E35" s="14" t="s">
        <v>23</v>
      </c>
      <c r="F35" s="14" t="s">
        <v>23</v>
      </c>
      <c r="G35" s="14" t="s">
        <v>23</v>
      </c>
      <c r="H35" s="14" t="s">
        <v>24</v>
      </c>
      <c r="I35" s="14" t="s">
        <v>23</v>
      </c>
      <c r="L35" s="31"/>
      <c r="M35" s="31"/>
      <c r="N35" s="17"/>
    </row>
    <row r="36" spans="1:14" ht="64" x14ac:dyDescent="0.2">
      <c r="A36" s="43"/>
      <c r="B36" s="13" t="s">
        <v>66</v>
      </c>
      <c r="C36" s="27" t="s">
        <v>43</v>
      </c>
      <c r="D36" s="27" t="s">
        <v>24</v>
      </c>
      <c r="E36" s="27" t="s">
        <v>43</v>
      </c>
      <c r="F36" s="27" t="s">
        <v>23</v>
      </c>
      <c r="G36" s="27" t="s">
        <v>43</v>
      </c>
      <c r="H36" s="27" t="s">
        <v>43</v>
      </c>
      <c r="I36" s="27" t="s">
        <v>23</v>
      </c>
      <c r="L36" s="30"/>
      <c r="M36" s="30"/>
      <c r="N36" s="11"/>
    </row>
    <row r="37" spans="1:14" ht="62.75" customHeight="1" x14ac:dyDescent="0.2">
      <c r="A37" s="27" t="s">
        <v>67</v>
      </c>
      <c r="B37" s="4" t="s">
        <v>68</v>
      </c>
      <c r="C37" s="27" t="s">
        <v>43</v>
      </c>
      <c r="D37" s="27" t="s">
        <v>24</v>
      </c>
      <c r="E37" s="27" t="s">
        <v>43</v>
      </c>
      <c r="F37" s="27" t="s">
        <v>23</v>
      </c>
      <c r="G37" s="27" t="s">
        <v>43</v>
      </c>
      <c r="H37" s="27" t="s">
        <v>43</v>
      </c>
      <c r="I37" s="27" t="s">
        <v>23</v>
      </c>
      <c r="L37" s="30"/>
      <c r="M37" s="30"/>
      <c r="N37" s="11"/>
    </row>
    <row r="38" spans="1:14" ht="32" x14ac:dyDescent="0.2">
      <c r="A38" s="6">
        <v>8</v>
      </c>
      <c r="B38" s="8" t="s">
        <v>69</v>
      </c>
      <c r="C38" s="6">
        <f>IF(C41="Y",0,IF(ISBLANK(C39),0,VLOOKUP(C39,Options!$A$26:$B$29,2,0))+IF(ISBLANK(C40),0,VLOOKUP(C40,Options!$A$32:$B$34,2,0))+IF(C41="N",2,0))</f>
        <v>0</v>
      </c>
      <c r="D38" s="6">
        <f>IF(D41="Y",0,IF(ISBLANK(D39),0,VLOOKUP(D39,Options!$A$26:$B$29,2,0))+IF(ISBLANK(D40),0,VLOOKUP(D40,Options!$A$32:$B$34,2,0))+IF(D41="N",2,0))</f>
        <v>0</v>
      </c>
      <c r="E38" s="6">
        <f>IF(E41="Y",0,IF(ISBLANK(E39),0,VLOOKUP(E39,Options!$A$26:$B$29,2,0))+IF(ISBLANK(E40),0,VLOOKUP(E40,Options!$A$32:$B$34,2,0))+IF(E41="N",2,0))</f>
        <v>7</v>
      </c>
      <c r="F38" s="6">
        <f>IF(F41="Y",0,IF(ISBLANK(F39),0,VLOOKUP(F39,Options!$A$26:$B$29,2,0))+IF(ISBLANK(F40),0,VLOOKUP(F40,Options!$A$32:$B$34,2,0))+IF(F41="N",2,0))</f>
        <v>0</v>
      </c>
      <c r="G38" s="6">
        <f>IF(G41="Y",0,IF(ISBLANK(G39),0,VLOOKUP(G39,Options!$A$26:$B$29,2,0))+IF(ISBLANK(G40),0,VLOOKUP(G40,Options!$A$32:$B$34,2,0))+IF(G41="N",2,0))</f>
        <v>0</v>
      </c>
      <c r="H38" s="6">
        <f>IF(H41="Y",0,IF(ISBLANK(H39),0,VLOOKUP(H39,Options!$A$26:$B$29,2,0))+IF(ISBLANK(H40),0,VLOOKUP(H40,Options!$A$32:$B$34,2,0))+IF(H41="N",2,0))</f>
        <v>7</v>
      </c>
      <c r="I38" s="6">
        <f>IF(I41="Y",0,IF(ISBLANK(I39),0,VLOOKUP(I39,Options!$A$26:$B$29,2,0))+IF(ISBLANK(I40),0,VLOOKUP(I40,Options!$A$32:$B$34,2,0))+IF(I41="N",2,0))</f>
        <v>4</v>
      </c>
      <c r="L38" s="29">
        <f>AVERAGE(C38:I38)</f>
        <v>2.5714285714285716</v>
      </c>
      <c r="M38" s="29">
        <f>_xlfn.STDEV.S(C38:I38)</f>
        <v>3.3594217189442421</v>
      </c>
      <c r="N38" s="6">
        <f>MEDIAN(C38:I38)</f>
        <v>0</v>
      </c>
    </row>
    <row r="39" spans="1:14" ht="48" x14ac:dyDescent="0.2">
      <c r="A39" s="27" t="s">
        <v>21</v>
      </c>
      <c r="B39" s="4" t="s">
        <v>70</v>
      </c>
      <c r="C39" s="14" t="s">
        <v>56</v>
      </c>
      <c r="D39" s="14" t="s">
        <v>56</v>
      </c>
      <c r="E39" s="14" t="s">
        <v>71</v>
      </c>
      <c r="F39" s="14" t="s">
        <v>56</v>
      </c>
      <c r="G39" s="14" t="s">
        <v>56</v>
      </c>
      <c r="H39" s="14" t="s">
        <v>71</v>
      </c>
      <c r="I39" s="14" t="s">
        <v>72</v>
      </c>
      <c r="L39" s="30"/>
      <c r="M39" s="30"/>
      <c r="N39" s="11"/>
    </row>
    <row r="40" spans="1:14" ht="48" x14ac:dyDescent="0.2">
      <c r="A40" s="27" t="s">
        <v>25</v>
      </c>
      <c r="B40" s="4" t="s">
        <v>73</v>
      </c>
      <c r="C40" s="14"/>
      <c r="D40" s="14"/>
      <c r="E40" s="14" t="s">
        <v>74</v>
      </c>
      <c r="F40" s="14"/>
      <c r="G40" s="14"/>
      <c r="H40" s="14" t="s">
        <v>74</v>
      </c>
      <c r="I40" s="14" t="s">
        <v>75</v>
      </c>
      <c r="L40" s="30"/>
      <c r="M40" s="30"/>
      <c r="N40" s="11"/>
    </row>
    <row r="41" spans="1:14" ht="32" x14ac:dyDescent="0.2">
      <c r="A41" s="27" t="s">
        <v>27</v>
      </c>
      <c r="B41" s="4" t="s">
        <v>76</v>
      </c>
      <c r="C41" s="27"/>
      <c r="D41" s="27"/>
      <c r="E41" s="27" t="s">
        <v>24</v>
      </c>
      <c r="F41" s="27"/>
      <c r="G41" s="27"/>
      <c r="H41" s="27" t="s">
        <v>24</v>
      </c>
      <c r="I41" s="27" t="s">
        <v>24</v>
      </c>
      <c r="L41" s="30"/>
      <c r="M41" s="30"/>
      <c r="N41" s="11"/>
    </row>
    <row r="42" spans="1:14" ht="32" x14ac:dyDescent="0.2">
      <c r="A42" s="6">
        <v>9</v>
      </c>
      <c r="B42" s="8" t="s">
        <v>77</v>
      </c>
      <c r="C42" s="6">
        <f t="shared" ref="C42:I42" si="5">IF(C43="N",0,IF(C43="Y",2,0)+IF(C44="Y",2,0)+IF(C45="Y",1,0))</f>
        <v>0</v>
      </c>
      <c r="D42" s="6">
        <f t="shared" si="5"/>
        <v>0</v>
      </c>
      <c r="E42" s="6">
        <f t="shared" si="5"/>
        <v>0</v>
      </c>
      <c r="F42" s="6">
        <f t="shared" si="5"/>
        <v>0</v>
      </c>
      <c r="G42" s="6">
        <f t="shared" si="5"/>
        <v>0</v>
      </c>
      <c r="H42" s="6">
        <f t="shared" si="5"/>
        <v>0</v>
      </c>
      <c r="I42" s="6">
        <f t="shared" si="5"/>
        <v>0</v>
      </c>
      <c r="L42" s="29">
        <f>AVERAGE(C42:I42)</f>
        <v>0</v>
      </c>
      <c r="M42" s="29">
        <f>_xlfn.STDEV.S(C42:I42)</f>
        <v>0</v>
      </c>
      <c r="N42" s="6">
        <f>MEDIAN(C42:I42)</f>
        <v>0</v>
      </c>
    </row>
    <row r="43" spans="1:14" ht="16" x14ac:dyDescent="0.2">
      <c r="A43" s="27" t="s">
        <v>21</v>
      </c>
      <c r="B43" s="4" t="s">
        <v>78</v>
      </c>
      <c r="C43" s="27" t="s">
        <v>24</v>
      </c>
      <c r="D43" s="27" t="s">
        <v>24</v>
      </c>
      <c r="E43" s="27" t="s">
        <v>24</v>
      </c>
      <c r="F43" s="27" t="s">
        <v>24</v>
      </c>
      <c r="G43" s="27" t="s">
        <v>24</v>
      </c>
      <c r="H43" s="27" t="s">
        <v>24</v>
      </c>
      <c r="I43" s="27" t="s">
        <v>24</v>
      </c>
      <c r="L43" s="30"/>
      <c r="M43" s="30"/>
      <c r="N43" s="11"/>
    </row>
    <row r="44" spans="1:14" ht="16" x14ac:dyDescent="0.2">
      <c r="A44" s="27" t="s">
        <v>25</v>
      </c>
      <c r="B44" s="4" t="s">
        <v>79</v>
      </c>
      <c r="C44" s="27" t="s">
        <v>24</v>
      </c>
      <c r="D44" s="27" t="s">
        <v>24</v>
      </c>
      <c r="E44" s="27" t="s">
        <v>24</v>
      </c>
      <c r="F44" s="27" t="s">
        <v>24</v>
      </c>
      <c r="G44" s="27" t="s">
        <v>24</v>
      </c>
      <c r="H44" s="27" t="s">
        <v>24</v>
      </c>
      <c r="I44" s="27" t="s">
        <v>24</v>
      </c>
      <c r="L44" s="30"/>
      <c r="M44" s="30"/>
      <c r="N44" s="11"/>
    </row>
    <row r="45" spans="1:14" ht="32" x14ac:dyDescent="0.2">
      <c r="A45" s="27" t="s">
        <v>27</v>
      </c>
      <c r="B45" s="4" t="s">
        <v>80</v>
      </c>
      <c r="C45" s="27" t="s">
        <v>24</v>
      </c>
      <c r="D45" s="27" t="s">
        <v>24</v>
      </c>
      <c r="E45" s="27" t="s">
        <v>24</v>
      </c>
      <c r="F45" s="27" t="s">
        <v>24</v>
      </c>
      <c r="G45" s="27" t="s">
        <v>24</v>
      </c>
      <c r="H45" s="27" t="s">
        <v>24</v>
      </c>
      <c r="I45" s="27" t="s">
        <v>24</v>
      </c>
      <c r="L45" s="30"/>
      <c r="M45" s="30"/>
      <c r="N45" s="11"/>
    </row>
    <row r="46" spans="1:14" ht="32" x14ac:dyDescent="0.2">
      <c r="A46" s="6">
        <v>10</v>
      </c>
      <c r="B46" s="8" t="s">
        <v>81</v>
      </c>
      <c r="C46" s="6">
        <f t="shared" ref="C46:I46" si="6">IF(C47="Y",2,0)+IF(C48="Y",2,0)+IF(C49="Y",4,0)</f>
        <v>0</v>
      </c>
      <c r="D46" s="6">
        <f t="shared" si="6"/>
        <v>6</v>
      </c>
      <c r="E46" s="6">
        <f t="shared" si="6"/>
        <v>6</v>
      </c>
      <c r="F46" s="6">
        <f t="shared" si="6"/>
        <v>6</v>
      </c>
      <c r="G46" s="6">
        <f t="shared" si="6"/>
        <v>6</v>
      </c>
      <c r="H46" s="6">
        <f t="shared" si="6"/>
        <v>0</v>
      </c>
      <c r="I46" s="6">
        <f t="shared" si="6"/>
        <v>4</v>
      </c>
      <c r="L46" s="29">
        <f>AVERAGE(C46:I46)</f>
        <v>4</v>
      </c>
      <c r="M46" s="29">
        <f>_xlfn.STDEV.S(C46:I46)</f>
        <v>2.8284271247461903</v>
      </c>
      <c r="N46" s="6">
        <f>MEDIAN(C46:I46)</f>
        <v>6</v>
      </c>
    </row>
    <row r="47" spans="1:14" ht="16" x14ac:dyDescent="0.2">
      <c r="A47" s="27" t="s">
        <v>21</v>
      </c>
      <c r="B47" s="4" t="s">
        <v>82</v>
      </c>
      <c r="C47" s="27" t="s">
        <v>24</v>
      </c>
      <c r="D47" s="27" t="s">
        <v>23</v>
      </c>
      <c r="E47" s="27" t="s">
        <v>23</v>
      </c>
      <c r="F47" s="27" t="s">
        <v>23</v>
      </c>
      <c r="G47" s="27" t="s">
        <v>23</v>
      </c>
      <c r="H47" s="27" t="s">
        <v>24</v>
      </c>
      <c r="I47" s="27" t="s">
        <v>23</v>
      </c>
      <c r="L47" s="30"/>
      <c r="M47" s="30"/>
      <c r="N47" s="11"/>
    </row>
    <row r="48" spans="1:14" ht="16" x14ac:dyDescent="0.2">
      <c r="A48" s="27" t="s">
        <v>25</v>
      </c>
      <c r="B48" s="4" t="s">
        <v>83</v>
      </c>
      <c r="C48" s="27" t="s">
        <v>24</v>
      </c>
      <c r="D48" s="27" t="s">
        <v>24</v>
      </c>
      <c r="E48" s="27" t="s">
        <v>24</v>
      </c>
      <c r="F48" s="27" t="s">
        <v>24</v>
      </c>
      <c r="G48" s="27" t="s">
        <v>24</v>
      </c>
      <c r="H48" s="27" t="s">
        <v>24</v>
      </c>
      <c r="I48" s="27" t="s">
        <v>23</v>
      </c>
      <c r="L48" s="30"/>
      <c r="M48" s="30"/>
      <c r="N48" s="11"/>
    </row>
    <row r="49" spans="1:14" ht="32" x14ac:dyDescent="0.2">
      <c r="A49" s="27" t="s">
        <v>27</v>
      </c>
      <c r="B49" s="4" t="s">
        <v>84</v>
      </c>
      <c r="C49" s="27" t="s">
        <v>24</v>
      </c>
      <c r="D49" s="27" t="s">
        <v>23</v>
      </c>
      <c r="E49" s="27" t="s">
        <v>23</v>
      </c>
      <c r="F49" s="27" t="s">
        <v>23</v>
      </c>
      <c r="G49" s="27" t="s">
        <v>23</v>
      </c>
      <c r="H49" s="27" t="s">
        <v>24</v>
      </c>
      <c r="I49" s="27" t="s">
        <v>24</v>
      </c>
      <c r="L49" s="30"/>
      <c r="M49" s="30"/>
      <c r="N49" s="11"/>
    </row>
    <row r="50" spans="1:14" ht="16" x14ac:dyDescent="0.2">
      <c r="A50" s="6">
        <v>11</v>
      </c>
      <c r="B50" s="8" t="s">
        <v>85</v>
      </c>
      <c r="C50" s="6">
        <f t="shared" ref="C50:I50" si="7">COUNTIF(C51:C52,"Y")</f>
        <v>2</v>
      </c>
      <c r="D50" s="6">
        <f t="shared" si="7"/>
        <v>1</v>
      </c>
      <c r="E50" s="6">
        <f t="shared" si="7"/>
        <v>2</v>
      </c>
      <c r="F50" s="6">
        <f t="shared" si="7"/>
        <v>1</v>
      </c>
      <c r="G50" s="6">
        <f t="shared" si="7"/>
        <v>2</v>
      </c>
      <c r="H50" s="6">
        <f t="shared" si="7"/>
        <v>1</v>
      </c>
      <c r="I50" s="6">
        <f t="shared" si="7"/>
        <v>0</v>
      </c>
      <c r="L50" s="29">
        <f>AVERAGE(C50:I50)</f>
        <v>1.2857142857142858</v>
      </c>
      <c r="M50" s="29">
        <f>_xlfn.STDEV.S(C50:I50)</f>
        <v>0.75592894601845451</v>
      </c>
      <c r="N50" s="6">
        <f>MEDIAN(C50:I50)</f>
        <v>1</v>
      </c>
    </row>
    <row r="51" spans="1:14" ht="32" x14ac:dyDescent="0.2">
      <c r="A51" s="27" t="s">
        <v>21</v>
      </c>
      <c r="B51" s="4" t="s">
        <v>86</v>
      </c>
      <c r="C51" s="27" t="s">
        <v>23</v>
      </c>
      <c r="D51" s="27" t="s">
        <v>23</v>
      </c>
      <c r="E51" s="27" t="s">
        <v>23</v>
      </c>
      <c r="F51" s="27" t="s">
        <v>23</v>
      </c>
      <c r="G51" s="27" t="s">
        <v>23</v>
      </c>
      <c r="H51" s="27" t="s">
        <v>23</v>
      </c>
      <c r="I51" s="27" t="s">
        <v>24</v>
      </c>
      <c r="L51" s="30"/>
      <c r="M51" s="30"/>
      <c r="N51" s="11"/>
    </row>
    <row r="52" spans="1:14" ht="16" x14ac:dyDescent="0.2">
      <c r="A52" s="27" t="s">
        <v>25</v>
      </c>
      <c r="B52" s="4" t="s">
        <v>87</v>
      </c>
      <c r="C52" s="27" t="s">
        <v>23</v>
      </c>
      <c r="D52" s="27" t="s">
        <v>24</v>
      </c>
      <c r="E52" s="27" t="s">
        <v>23</v>
      </c>
      <c r="F52" s="27" t="s">
        <v>24</v>
      </c>
      <c r="G52" s="27" t="s">
        <v>23</v>
      </c>
      <c r="H52" s="27" t="s">
        <v>24</v>
      </c>
      <c r="I52" s="27" t="s">
        <v>24</v>
      </c>
      <c r="L52" s="30"/>
      <c r="M52" s="30"/>
      <c r="N52" s="11"/>
    </row>
    <row r="53" spans="1:14" ht="48" x14ac:dyDescent="0.2">
      <c r="A53" s="6">
        <v>12</v>
      </c>
      <c r="B53" s="8" t="s">
        <v>88</v>
      </c>
      <c r="C53" s="6">
        <f>COUNTIF(C54:C56,"Y")+IF(ISBLANK(C57),0,VLOOKUP(C57,Options!$A$37:$B$39,2,0))</f>
        <v>4</v>
      </c>
      <c r="D53" s="6">
        <f>COUNTIF(D54:D56,"Y")+IF(ISBLANK(D57),0,VLOOKUP(D57,Options!$A$37:$B$39,2,0))</f>
        <v>0</v>
      </c>
      <c r="E53" s="6">
        <f>COUNTIF(E54:E56,"Y")+IF(ISBLANK(E57),0,VLOOKUP(E57,Options!$A$37:$B$39,2,0))</f>
        <v>2</v>
      </c>
      <c r="F53" s="6">
        <f>COUNTIF(F54:F56,"Y")+IF(ISBLANK(F57),0,VLOOKUP(F57,Options!$A$37:$B$39,2,0))</f>
        <v>0</v>
      </c>
      <c r="G53" s="6">
        <f>COUNTIF(G54:G56,"Y")+IF(ISBLANK(G57),0,VLOOKUP(G57,Options!$A$37:$B$39,2,0))</f>
        <v>3</v>
      </c>
      <c r="H53" s="6">
        <f>COUNTIF(H54:H56,"Y")+IF(ISBLANK(H57),0,VLOOKUP(H57,Options!$A$37:$B$39,2,0))</f>
        <v>5</v>
      </c>
      <c r="I53" s="6">
        <f>COUNTIF(I54:I56,"Y")+IF(ISBLANK(I57),0,VLOOKUP(I57,Options!$A$37:$B$39,2,0))</f>
        <v>0</v>
      </c>
      <c r="L53" s="29">
        <f>AVERAGE(C53:I53)</f>
        <v>2</v>
      </c>
      <c r="M53" s="29">
        <f>_xlfn.STDEV.S(C53:I53)</f>
        <v>2.0816659994661326</v>
      </c>
      <c r="N53" s="6">
        <f>MEDIAN(C53:I53)</f>
        <v>2</v>
      </c>
    </row>
    <row r="54" spans="1:14" ht="16" x14ac:dyDescent="0.2">
      <c r="A54" s="27" t="s">
        <v>21</v>
      </c>
      <c r="B54" s="4" t="s">
        <v>89</v>
      </c>
      <c r="C54" s="27" t="s">
        <v>23</v>
      </c>
      <c r="D54" s="27" t="s">
        <v>24</v>
      </c>
      <c r="E54" s="27" t="s">
        <v>23</v>
      </c>
      <c r="F54" s="27" t="s">
        <v>24</v>
      </c>
      <c r="G54" s="27" t="s">
        <v>23</v>
      </c>
      <c r="H54" s="27" t="s">
        <v>23</v>
      </c>
      <c r="I54" s="27" t="s">
        <v>24</v>
      </c>
      <c r="L54" s="30"/>
      <c r="M54" s="30"/>
      <c r="N54" s="11"/>
    </row>
    <row r="55" spans="1:14" ht="16" x14ac:dyDescent="0.2">
      <c r="A55" s="27" t="s">
        <v>25</v>
      </c>
      <c r="B55" s="4" t="s">
        <v>90</v>
      </c>
      <c r="C55" s="27" t="s">
        <v>23</v>
      </c>
      <c r="D55" s="27" t="s">
        <v>24</v>
      </c>
      <c r="E55" s="27" t="s">
        <v>23</v>
      </c>
      <c r="F55" s="27" t="s">
        <v>24</v>
      </c>
      <c r="G55" s="27" t="s">
        <v>23</v>
      </c>
      <c r="H55" s="27" t="s">
        <v>23</v>
      </c>
      <c r="I55" s="27" t="s">
        <v>24</v>
      </c>
      <c r="L55" s="30"/>
      <c r="M55" s="30"/>
      <c r="N55" s="11"/>
    </row>
    <row r="56" spans="1:14" ht="16" x14ac:dyDescent="0.2">
      <c r="A56" s="27" t="s">
        <v>27</v>
      </c>
      <c r="B56" s="4" t="s">
        <v>91</v>
      </c>
      <c r="C56" s="27" t="s">
        <v>23</v>
      </c>
      <c r="D56" s="27" t="s">
        <v>24</v>
      </c>
      <c r="E56" s="27" t="s">
        <v>24</v>
      </c>
      <c r="F56" s="27" t="s">
        <v>24</v>
      </c>
      <c r="G56" s="27" t="s">
        <v>23</v>
      </c>
      <c r="H56" s="27" t="s">
        <v>23</v>
      </c>
      <c r="I56" s="27" t="s">
        <v>24</v>
      </c>
      <c r="L56" s="30"/>
      <c r="M56" s="30"/>
      <c r="N56" s="11"/>
    </row>
    <row r="57" spans="1:14" ht="16" x14ac:dyDescent="0.2">
      <c r="A57" s="27" t="s">
        <v>44</v>
      </c>
      <c r="B57" s="4" t="s">
        <v>92</v>
      </c>
      <c r="C57" s="27" t="s">
        <v>93</v>
      </c>
      <c r="D57" s="27" t="s">
        <v>56</v>
      </c>
      <c r="E57" s="27" t="s">
        <v>56</v>
      </c>
      <c r="F57" s="27" t="s">
        <v>56</v>
      </c>
      <c r="G57" s="27" t="s">
        <v>56</v>
      </c>
      <c r="H57" s="27" t="s">
        <v>94</v>
      </c>
      <c r="I57" s="27" t="s">
        <v>56</v>
      </c>
      <c r="L57" s="30"/>
      <c r="M57" s="30"/>
      <c r="N57" s="11"/>
    </row>
    <row r="58" spans="1:14" x14ac:dyDescent="0.2">
      <c r="A58" s="38" t="s">
        <v>95</v>
      </c>
      <c r="B58" s="38"/>
      <c r="C58" s="9"/>
      <c r="D58" s="9"/>
      <c r="E58" s="9"/>
      <c r="F58" s="9"/>
      <c r="G58" s="9"/>
      <c r="H58" s="9"/>
      <c r="I58" s="9"/>
      <c r="L58" s="30"/>
      <c r="M58" s="30"/>
      <c r="N58" s="11"/>
    </row>
    <row r="59" spans="1:14" ht="48" x14ac:dyDescent="0.2">
      <c r="A59" s="6">
        <v>13</v>
      </c>
      <c r="B59" s="8" t="s">
        <v>96</v>
      </c>
      <c r="C59" s="6">
        <f t="shared" ref="C59:I59" si="8">IF(C60="Y",1,0)+IF(C61="Y",2,0)+IF(C62="Y",1,0)</f>
        <v>3</v>
      </c>
      <c r="D59" s="6">
        <f t="shared" si="8"/>
        <v>4</v>
      </c>
      <c r="E59" s="6">
        <f t="shared" si="8"/>
        <v>4</v>
      </c>
      <c r="F59" s="6">
        <f t="shared" si="8"/>
        <v>2</v>
      </c>
      <c r="G59" s="6">
        <f t="shared" si="8"/>
        <v>4</v>
      </c>
      <c r="H59" s="6">
        <f t="shared" si="8"/>
        <v>4</v>
      </c>
      <c r="I59" s="6">
        <f t="shared" si="8"/>
        <v>2</v>
      </c>
      <c r="L59" s="29">
        <f>AVERAGE(C59:I59)</f>
        <v>3.2857142857142856</v>
      </c>
      <c r="M59" s="29">
        <f>_xlfn.STDEV.S(C59:I59)</f>
        <v>0.95118973121134198</v>
      </c>
      <c r="N59" s="6">
        <f>MEDIAN(C59:I59)</f>
        <v>4</v>
      </c>
    </row>
    <row r="60" spans="1:14" ht="32" x14ac:dyDescent="0.2">
      <c r="A60" s="27" t="s">
        <v>21</v>
      </c>
      <c r="B60" s="4" t="s">
        <v>97</v>
      </c>
      <c r="C60" s="27" t="s">
        <v>23</v>
      </c>
      <c r="D60" s="27" t="s">
        <v>23</v>
      </c>
      <c r="E60" s="27" t="s">
        <v>23</v>
      </c>
      <c r="F60" s="27" t="s">
        <v>23</v>
      </c>
      <c r="G60" s="27" t="s">
        <v>23</v>
      </c>
      <c r="H60" s="27" t="s">
        <v>23</v>
      </c>
      <c r="I60" s="27" t="s">
        <v>24</v>
      </c>
      <c r="L60" s="30"/>
      <c r="M60" s="30"/>
      <c r="N60" s="11"/>
    </row>
    <row r="61" spans="1:14" ht="16" x14ac:dyDescent="0.2">
      <c r="A61" s="27" t="s">
        <v>25</v>
      </c>
      <c r="B61" s="4" t="s">
        <v>98</v>
      </c>
      <c r="C61" s="27" t="s">
        <v>23</v>
      </c>
      <c r="D61" s="27" t="s">
        <v>23</v>
      </c>
      <c r="E61" s="27" t="s">
        <v>23</v>
      </c>
      <c r="F61" s="27" t="s">
        <v>24</v>
      </c>
      <c r="G61" s="27" t="s">
        <v>23</v>
      </c>
      <c r="H61" s="27" t="s">
        <v>23</v>
      </c>
      <c r="I61" s="27" t="s">
        <v>23</v>
      </c>
      <c r="L61" s="30"/>
      <c r="M61" s="30"/>
      <c r="N61" s="11"/>
    </row>
    <row r="62" spans="1:14" ht="16" x14ac:dyDescent="0.2">
      <c r="A62" s="27" t="s">
        <v>27</v>
      </c>
      <c r="B62" s="4" t="s">
        <v>99</v>
      </c>
      <c r="C62" s="27" t="s">
        <v>24</v>
      </c>
      <c r="D62" s="27" t="s">
        <v>23</v>
      </c>
      <c r="E62" s="27" t="s">
        <v>23</v>
      </c>
      <c r="F62" s="27" t="s">
        <v>23</v>
      </c>
      <c r="G62" s="27" t="s">
        <v>23</v>
      </c>
      <c r="H62" s="27" t="s">
        <v>23</v>
      </c>
      <c r="I62" s="27" t="s">
        <v>24</v>
      </c>
      <c r="L62" s="30"/>
      <c r="M62" s="30"/>
      <c r="N62" s="11"/>
    </row>
    <row r="63" spans="1:14" ht="48" x14ac:dyDescent="0.2">
      <c r="A63" s="6">
        <v>14</v>
      </c>
      <c r="B63" s="8" t="s">
        <v>100</v>
      </c>
      <c r="C63" s="6">
        <f t="shared" ref="C63:I63" si="9">COUNTIF(C64:C66,"Y")</f>
        <v>3</v>
      </c>
      <c r="D63" s="6">
        <f t="shared" si="9"/>
        <v>2</v>
      </c>
      <c r="E63" s="6">
        <f t="shared" si="9"/>
        <v>2</v>
      </c>
      <c r="F63" s="6">
        <f t="shared" si="9"/>
        <v>2</v>
      </c>
      <c r="G63" s="6">
        <f t="shared" si="9"/>
        <v>2</v>
      </c>
      <c r="H63" s="6">
        <f t="shared" si="9"/>
        <v>3</v>
      </c>
      <c r="I63" s="6">
        <f t="shared" si="9"/>
        <v>2</v>
      </c>
      <c r="L63" s="29">
        <f>AVERAGE(C63:I63)</f>
        <v>2.2857142857142856</v>
      </c>
      <c r="M63" s="29">
        <f>_xlfn.STDEV.S(C63:I63)</f>
        <v>0.48795003647426693</v>
      </c>
      <c r="N63" s="6">
        <f>MEDIAN(C63:I63)</f>
        <v>2</v>
      </c>
    </row>
    <row r="64" spans="1:14" ht="16" x14ac:dyDescent="0.2">
      <c r="A64" s="27" t="s">
        <v>21</v>
      </c>
      <c r="B64" s="4" t="s">
        <v>101</v>
      </c>
      <c r="C64" s="27" t="s">
        <v>23</v>
      </c>
      <c r="D64" s="27" t="s">
        <v>23</v>
      </c>
      <c r="E64" s="27" t="s">
        <v>23</v>
      </c>
      <c r="F64" s="27" t="s">
        <v>23</v>
      </c>
      <c r="G64" s="27" t="s">
        <v>23</v>
      </c>
      <c r="H64" s="27" t="s">
        <v>23</v>
      </c>
      <c r="I64" s="27" t="s">
        <v>23</v>
      </c>
      <c r="L64" s="30"/>
      <c r="M64" s="30"/>
      <c r="N64" s="11"/>
    </row>
    <row r="65" spans="1:14" ht="16" x14ac:dyDescent="0.2">
      <c r="A65" s="27" t="s">
        <v>25</v>
      </c>
      <c r="B65" s="4" t="s">
        <v>102</v>
      </c>
      <c r="C65" s="27" t="s">
        <v>23</v>
      </c>
      <c r="D65" s="27" t="s">
        <v>23</v>
      </c>
      <c r="E65" s="27" t="s">
        <v>23</v>
      </c>
      <c r="F65" s="27" t="s">
        <v>23</v>
      </c>
      <c r="G65" s="27" t="s">
        <v>23</v>
      </c>
      <c r="H65" s="27" t="s">
        <v>23</v>
      </c>
      <c r="I65" s="27" t="s">
        <v>23</v>
      </c>
      <c r="L65" s="30"/>
      <c r="M65" s="30"/>
      <c r="N65" s="11"/>
    </row>
    <row r="66" spans="1:14" ht="16" x14ac:dyDescent="0.2">
      <c r="A66" s="27" t="s">
        <v>27</v>
      </c>
      <c r="B66" s="4" t="s">
        <v>103</v>
      </c>
      <c r="C66" s="27" t="s">
        <v>23</v>
      </c>
      <c r="D66" s="27" t="s">
        <v>24</v>
      </c>
      <c r="E66" s="27" t="s">
        <v>24</v>
      </c>
      <c r="F66" s="27" t="s">
        <v>24</v>
      </c>
      <c r="G66" s="27" t="s">
        <v>24</v>
      </c>
      <c r="H66" s="27" t="s">
        <v>23</v>
      </c>
      <c r="I66" s="27" t="s">
        <v>24</v>
      </c>
      <c r="L66" s="30"/>
      <c r="M66" s="30"/>
      <c r="N66" s="11"/>
    </row>
    <row r="67" spans="1:14" ht="32" x14ac:dyDescent="0.2">
      <c r="A67" s="6">
        <v>15</v>
      </c>
      <c r="B67" s="8" t="s">
        <v>104</v>
      </c>
      <c r="C67" s="6">
        <f>IF(ISBLANK(C68),0,VLOOKUP(C68,Options!$A$42:$B$44,2,0))+IF(C69="Y",1,0)+IF(ISBLANK(C70),0,VLOOKUP(C70,Options!$A$47:$B$49,2,0))</f>
        <v>2</v>
      </c>
      <c r="D67" s="6">
        <f>IF(ISBLANK(D68),0,VLOOKUP(D68,Options!$A$42:$B$44,2,0))+IF(D69="Y",1,0)+IF(ISBLANK(D70),0,VLOOKUP(D70,Options!$A$47:$B$49,2,0))</f>
        <v>0</v>
      </c>
      <c r="E67" s="6">
        <f>IF(ISBLANK(E68),0,VLOOKUP(E68,Options!$A$42:$B$44,2,0))+IF(E69="Y",1,0)+IF(ISBLANK(E70),0,VLOOKUP(E70,Options!$A$47:$B$49,2,0))</f>
        <v>1</v>
      </c>
      <c r="F67" s="6">
        <f>IF(ISBLANK(F68),0,VLOOKUP(F68,Options!$A$42:$B$44,2,0))+IF(F69="Y",1,0)+IF(ISBLANK(F70),0,VLOOKUP(F70,Options!$A$47:$B$49,2,0))</f>
        <v>0</v>
      </c>
      <c r="G67" s="6">
        <f>IF(ISBLANK(G68),0,VLOOKUP(G68,Options!$A$42:$B$44,2,0))+IF(G69="Y",1,0)+IF(ISBLANK(G70),0,VLOOKUP(G70,Options!$A$47:$B$49,2,0))</f>
        <v>2</v>
      </c>
      <c r="H67" s="6">
        <f>IF(ISBLANK(H68),0,VLOOKUP(H68,Options!$A$42:$B$44,2,0))+IF(H69="Y",1,0)+IF(ISBLANK(H70),0,VLOOKUP(H70,Options!$A$47:$B$49,2,0))</f>
        <v>1</v>
      </c>
      <c r="I67" s="6">
        <f>IF(ISBLANK(I68),0,VLOOKUP(I68,Options!$A$42:$B$44,2,0))+IF(I69="Y",1,0)+IF(ISBLANK(I70),0,VLOOKUP(I70,Options!$A$47:$B$49,2,0))</f>
        <v>0</v>
      </c>
      <c r="L67" s="29">
        <f>AVERAGE(C67:I67)</f>
        <v>0.8571428571428571</v>
      </c>
      <c r="M67" s="29">
        <f>_xlfn.STDEV.S(C67:I67)</f>
        <v>0.89973541084243724</v>
      </c>
      <c r="N67" s="6">
        <f>MEDIAN(C67:I67)</f>
        <v>1</v>
      </c>
    </row>
    <row r="68" spans="1:14" ht="48" x14ac:dyDescent="0.2">
      <c r="A68" s="27" t="s">
        <v>21</v>
      </c>
      <c r="B68" s="4" t="s">
        <v>105</v>
      </c>
      <c r="C68" s="14" t="s">
        <v>106</v>
      </c>
      <c r="D68" s="14" t="s">
        <v>56</v>
      </c>
      <c r="E68" s="14" t="s">
        <v>107</v>
      </c>
      <c r="F68" s="14" t="s">
        <v>56</v>
      </c>
      <c r="G68" s="14" t="s">
        <v>106</v>
      </c>
      <c r="H68" s="14" t="s">
        <v>107</v>
      </c>
      <c r="I68" s="14" t="s">
        <v>56</v>
      </c>
      <c r="L68" s="30"/>
      <c r="M68" s="30"/>
      <c r="N68" s="11"/>
    </row>
    <row r="69" spans="1:14" ht="16" x14ac:dyDescent="0.2">
      <c r="A69" s="27" t="s">
        <v>25</v>
      </c>
      <c r="B69" s="4" t="s">
        <v>108</v>
      </c>
      <c r="C69" s="27" t="s">
        <v>24</v>
      </c>
      <c r="D69" s="27" t="s">
        <v>24</v>
      </c>
      <c r="E69" s="27" t="s">
        <v>24</v>
      </c>
      <c r="F69" s="27" t="s">
        <v>24</v>
      </c>
      <c r="G69" s="27" t="s">
        <v>24</v>
      </c>
      <c r="H69" s="27" t="s">
        <v>24</v>
      </c>
      <c r="I69" s="27" t="s">
        <v>24</v>
      </c>
      <c r="L69" s="30"/>
      <c r="M69" s="30"/>
      <c r="N69" s="11"/>
    </row>
    <row r="70" spans="1:14" ht="32" x14ac:dyDescent="0.2">
      <c r="A70" s="27" t="s">
        <v>27</v>
      </c>
      <c r="B70" s="4" t="s">
        <v>109</v>
      </c>
      <c r="C70" s="27" t="s">
        <v>56</v>
      </c>
      <c r="D70" s="27" t="s">
        <v>56</v>
      </c>
      <c r="E70" s="27" t="s">
        <v>56</v>
      </c>
      <c r="F70" s="27" t="s">
        <v>56</v>
      </c>
      <c r="G70" s="27" t="s">
        <v>56</v>
      </c>
      <c r="H70" s="27" t="s">
        <v>56</v>
      </c>
      <c r="I70" s="27" t="s">
        <v>56</v>
      </c>
      <c r="L70" s="30"/>
      <c r="M70" s="30"/>
      <c r="N70" s="11"/>
    </row>
    <row r="71" spans="1:14" ht="48" x14ac:dyDescent="0.2">
      <c r="A71" s="6">
        <v>16</v>
      </c>
      <c r="B71" s="8" t="s">
        <v>110</v>
      </c>
      <c r="C71" s="6">
        <f>IF(ISBLANK(C72),0,VLOOKUP(C72,Options!$A$52:$B$54,2,0))</f>
        <v>0</v>
      </c>
      <c r="D71" s="6">
        <f>IF(ISBLANK(D72),0,VLOOKUP(D72,Options!$A$52:$B$54,2,0))</f>
        <v>0</v>
      </c>
      <c r="E71" s="6">
        <f>IF(ISBLANK(E72),0,VLOOKUP(E72,Options!$A$52:$B$54,2,0))</f>
        <v>0</v>
      </c>
      <c r="F71" s="6">
        <f>IF(ISBLANK(F72),0,VLOOKUP(F72,Options!$A$52:$B$54,2,0))</f>
        <v>0</v>
      </c>
      <c r="G71" s="6">
        <f>IF(ISBLANK(G72),0,VLOOKUP(G72,Options!$A$52:$B$54,2,0))</f>
        <v>0</v>
      </c>
      <c r="H71" s="6">
        <f>IF(ISBLANK(H72),0,VLOOKUP(H72,Options!$A$52:$B$54,2,0))</f>
        <v>0</v>
      </c>
      <c r="I71" s="6">
        <f>IF(ISBLANK(I72),0,VLOOKUP(I72,Options!$A$52:$B$54,2,0))</f>
        <v>0</v>
      </c>
      <c r="L71" s="29">
        <f>AVERAGE(C71:I71)</f>
        <v>0</v>
      </c>
      <c r="M71" s="29">
        <f>_xlfn.STDEV.S(C71:I71)</f>
        <v>0</v>
      </c>
      <c r="N71" s="6">
        <f>MEDIAN(C71:I71)</f>
        <v>0</v>
      </c>
    </row>
    <row r="72" spans="1:14" ht="48" x14ac:dyDescent="0.2">
      <c r="A72" s="27" t="s">
        <v>21</v>
      </c>
      <c r="B72" s="4" t="s">
        <v>111</v>
      </c>
      <c r="C72" s="14" t="s">
        <v>56</v>
      </c>
      <c r="D72" s="14" t="s">
        <v>56</v>
      </c>
      <c r="E72" s="14" t="s">
        <v>56</v>
      </c>
      <c r="F72" s="14" t="s">
        <v>56</v>
      </c>
      <c r="G72" s="14" t="s">
        <v>56</v>
      </c>
      <c r="H72" s="14" t="s">
        <v>56</v>
      </c>
      <c r="I72" s="14" t="s">
        <v>56</v>
      </c>
      <c r="L72" s="30"/>
      <c r="M72" s="30"/>
      <c r="N72" s="11"/>
    </row>
    <row r="73" spans="1:14" ht="112" x14ac:dyDescent="0.2">
      <c r="A73" s="6">
        <v>17</v>
      </c>
      <c r="B73" s="8" t="s">
        <v>112</v>
      </c>
      <c r="C73" s="6">
        <f t="shared" ref="C73:I73" si="10">COUNTIF(C74:C79,"Y")</f>
        <v>0</v>
      </c>
      <c r="D73" s="6">
        <f t="shared" si="10"/>
        <v>0</v>
      </c>
      <c r="E73" s="6">
        <f t="shared" si="10"/>
        <v>0</v>
      </c>
      <c r="F73" s="6">
        <f t="shared" si="10"/>
        <v>0</v>
      </c>
      <c r="G73" s="6">
        <f t="shared" si="10"/>
        <v>0</v>
      </c>
      <c r="H73" s="6">
        <f t="shared" si="10"/>
        <v>3</v>
      </c>
      <c r="I73" s="6">
        <f t="shared" si="10"/>
        <v>0</v>
      </c>
      <c r="L73" s="29">
        <f>AVERAGE(C73:I73)</f>
        <v>0.42857142857142855</v>
      </c>
      <c r="M73" s="29">
        <f>_xlfn.STDEV.S(C73:I73)</f>
        <v>1.1338934190276817</v>
      </c>
      <c r="N73" s="6">
        <f>MEDIAN(C73:I73)</f>
        <v>0</v>
      </c>
    </row>
    <row r="74" spans="1:14" ht="16" x14ac:dyDescent="0.2">
      <c r="A74" s="27" t="s">
        <v>21</v>
      </c>
      <c r="B74" s="4" t="s">
        <v>113</v>
      </c>
      <c r="C74" s="27" t="s">
        <v>24</v>
      </c>
      <c r="D74" s="27" t="s">
        <v>24</v>
      </c>
      <c r="E74" s="27" t="s">
        <v>24</v>
      </c>
      <c r="F74" s="27" t="s">
        <v>24</v>
      </c>
      <c r="G74" s="27" t="s">
        <v>24</v>
      </c>
      <c r="H74" s="27" t="s">
        <v>23</v>
      </c>
      <c r="I74" s="27" t="s">
        <v>24</v>
      </c>
      <c r="L74" s="30"/>
      <c r="M74" s="30"/>
      <c r="N74" s="11"/>
    </row>
    <row r="75" spans="1:14" ht="32" x14ac:dyDescent="0.2">
      <c r="A75" s="27" t="s">
        <v>25</v>
      </c>
      <c r="B75" s="4" t="s">
        <v>114</v>
      </c>
      <c r="C75" s="27" t="s">
        <v>24</v>
      </c>
      <c r="D75" s="27" t="s">
        <v>24</v>
      </c>
      <c r="E75" s="27" t="s">
        <v>24</v>
      </c>
      <c r="F75" s="27" t="s">
        <v>24</v>
      </c>
      <c r="G75" s="27" t="s">
        <v>24</v>
      </c>
      <c r="H75" s="27" t="s">
        <v>23</v>
      </c>
      <c r="I75" s="27" t="s">
        <v>24</v>
      </c>
      <c r="L75" s="30"/>
      <c r="M75" s="30"/>
      <c r="N75" s="11"/>
    </row>
    <row r="76" spans="1:14" ht="30" customHeight="1" x14ac:dyDescent="0.2">
      <c r="A76" s="27" t="s">
        <v>27</v>
      </c>
      <c r="B76" s="4" t="s">
        <v>115</v>
      </c>
      <c r="C76" s="27" t="s">
        <v>24</v>
      </c>
      <c r="D76" s="27" t="s">
        <v>24</v>
      </c>
      <c r="E76" s="27" t="s">
        <v>24</v>
      </c>
      <c r="F76" s="27" t="s">
        <v>24</v>
      </c>
      <c r="G76" s="27" t="s">
        <v>24</v>
      </c>
      <c r="H76" s="27" t="s">
        <v>23</v>
      </c>
      <c r="I76" s="27" t="s">
        <v>24</v>
      </c>
      <c r="L76" s="30"/>
      <c r="M76" s="30"/>
      <c r="N76" s="11"/>
    </row>
    <row r="77" spans="1:14" ht="16" x14ac:dyDescent="0.2">
      <c r="A77" s="27" t="s">
        <v>44</v>
      </c>
      <c r="B77" s="4" t="s">
        <v>116</v>
      </c>
      <c r="C77" s="27" t="s">
        <v>24</v>
      </c>
      <c r="D77" s="27" t="s">
        <v>24</v>
      </c>
      <c r="E77" s="27" t="s">
        <v>24</v>
      </c>
      <c r="F77" s="27" t="s">
        <v>24</v>
      </c>
      <c r="G77" s="27" t="s">
        <v>24</v>
      </c>
      <c r="H77" s="27" t="s">
        <v>24</v>
      </c>
      <c r="I77" s="27" t="s">
        <v>24</v>
      </c>
      <c r="L77" s="30"/>
      <c r="M77" s="30"/>
      <c r="N77" s="11"/>
    </row>
    <row r="78" spans="1:14" ht="32" x14ac:dyDescent="0.2">
      <c r="A78" s="27" t="s">
        <v>67</v>
      </c>
      <c r="B78" s="4" t="s">
        <v>117</v>
      </c>
      <c r="C78" s="27" t="s">
        <v>24</v>
      </c>
      <c r="D78" s="27" t="s">
        <v>24</v>
      </c>
      <c r="E78" s="27" t="s">
        <v>24</v>
      </c>
      <c r="F78" s="27" t="s">
        <v>24</v>
      </c>
      <c r="G78" s="27" t="s">
        <v>24</v>
      </c>
      <c r="H78" s="27" t="s">
        <v>24</v>
      </c>
      <c r="I78" s="27" t="s">
        <v>24</v>
      </c>
      <c r="L78" s="30"/>
      <c r="M78" s="30"/>
      <c r="N78" s="11"/>
    </row>
    <row r="79" spans="1:14" ht="16" x14ac:dyDescent="0.2">
      <c r="A79" s="27" t="s">
        <v>118</v>
      </c>
      <c r="B79" s="4" t="s">
        <v>119</v>
      </c>
      <c r="C79" s="27" t="s">
        <v>24</v>
      </c>
      <c r="D79" s="27" t="s">
        <v>24</v>
      </c>
      <c r="E79" s="27" t="s">
        <v>24</v>
      </c>
      <c r="F79" s="27" t="s">
        <v>24</v>
      </c>
      <c r="G79" s="27" t="s">
        <v>24</v>
      </c>
      <c r="H79" s="27" t="s">
        <v>24</v>
      </c>
      <c r="I79" s="27" t="s">
        <v>24</v>
      </c>
      <c r="L79" s="30"/>
      <c r="M79" s="30"/>
      <c r="N79" s="11"/>
    </row>
    <row r="80" spans="1:14" ht="48" x14ac:dyDescent="0.2">
      <c r="A80" s="6">
        <v>18</v>
      </c>
      <c r="B80" s="8" t="s">
        <v>120</v>
      </c>
      <c r="C80" s="6">
        <f t="shared" ref="C80:I80" si="11">COUNTIF(C81:C82,"Y")*2</f>
        <v>0</v>
      </c>
      <c r="D80" s="6">
        <f t="shared" si="11"/>
        <v>0</v>
      </c>
      <c r="E80" s="6">
        <f t="shared" si="11"/>
        <v>0</v>
      </c>
      <c r="F80" s="6">
        <f t="shared" si="11"/>
        <v>0</v>
      </c>
      <c r="G80" s="6">
        <f t="shared" si="11"/>
        <v>0</v>
      </c>
      <c r="H80" s="6">
        <f t="shared" si="11"/>
        <v>0</v>
      </c>
      <c r="I80" s="6">
        <f t="shared" si="11"/>
        <v>0</v>
      </c>
      <c r="L80" s="29">
        <f>AVERAGE(C80:I80)</f>
        <v>0</v>
      </c>
      <c r="M80" s="29">
        <f>_xlfn.STDEV.S(C80:I80)</f>
        <v>0</v>
      </c>
      <c r="N80" s="6">
        <f>MEDIAN(C80:I80)</f>
        <v>0</v>
      </c>
    </row>
    <row r="81" spans="1:14" ht="16" x14ac:dyDescent="0.2">
      <c r="A81" s="27" t="s">
        <v>21</v>
      </c>
      <c r="B81" s="4" t="s">
        <v>121</v>
      </c>
      <c r="C81" s="27" t="s">
        <v>24</v>
      </c>
      <c r="D81" s="27" t="s">
        <v>24</v>
      </c>
      <c r="E81" s="27" t="s">
        <v>24</v>
      </c>
      <c r="F81" s="27" t="s">
        <v>24</v>
      </c>
      <c r="G81" s="27" t="s">
        <v>24</v>
      </c>
      <c r="H81" s="27" t="s">
        <v>24</v>
      </c>
      <c r="I81" s="27" t="s">
        <v>24</v>
      </c>
      <c r="L81" s="30"/>
      <c r="M81" s="30"/>
      <c r="N81" s="11"/>
    </row>
    <row r="82" spans="1:14" ht="16" x14ac:dyDescent="0.2">
      <c r="A82" s="27" t="s">
        <v>25</v>
      </c>
      <c r="B82" s="4" t="s">
        <v>122</v>
      </c>
      <c r="C82" s="27" t="s">
        <v>24</v>
      </c>
      <c r="D82" s="27" t="s">
        <v>24</v>
      </c>
      <c r="E82" s="27" t="s">
        <v>24</v>
      </c>
      <c r="F82" s="27" t="s">
        <v>24</v>
      </c>
      <c r="G82" s="27" t="s">
        <v>24</v>
      </c>
      <c r="H82" s="27" t="s">
        <v>24</v>
      </c>
      <c r="I82" s="27" t="s">
        <v>24</v>
      </c>
      <c r="L82" s="30"/>
      <c r="M82" s="30"/>
      <c r="N82" s="11"/>
    </row>
    <row r="83" spans="1:14" ht="32" x14ac:dyDescent="0.2">
      <c r="A83" s="6">
        <v>19</v>
      </c>
      <c r="B83" s="8" t="s">
        <v>123</v>
      </c>
      <c r="C83" s="6">
        <v>0</v>
      </c>
      <c r="D83" s="6">
        <v>0</v>
      </c>
      <c r="E83" s="6">
        <v>0</v>
      </c>
      <c r="F83" s="6">
        <v>0</v>
      </c>
      <c r="G83" s="6">
        <v>0</v>
      </c>
      <c r="H83" s="6">
        <v>0</v>
      </c>
      <c r="I83" s="6">
        <v>0</v>
      </c>
      <c r="L83" s="29">
        <f>AVERAGE(C83:I83)</f>
        <v>0</v>
      </c>
      <c r="M83" s="29">
        <f>_xlfn.STDEV.S(C83:I83)</f>
        <v>0</v>
      </c>
      <c r="N83" s="6">
        <f>MEDIAN(C83:I83)</f>
        <v>0</v>
      </c>
    </row>
    <row r="84" spans="1:14" ht="16" x14ac:dyDescent="0.2">
      <c r="A84" s="27" t="s">
        <v>21</v>
      </c>
      <c r="B84" s="4" t="s">
        <v>124</v>
      </c>
      <c r="C84" s="27" t="s">
        <v>24</v>
      </c>
      <c r="D84" s="27" t="s">
        <v>24</v>
      </c>
      <c r="E84" s="27" t="s">
        <v>24</v>
      </c>
      <c r="F84" s="27" t="s">
        <v>24</v>
      </c>
      <c r="G84" s="27" t="s">
        <v>24</v>
      </c>
      <c r="H84" s="27" t="s">
        <v>24</v>
      </c>
      <c r="I84" s="27" t="s">
        <v>24</v>
      </c>
      <c r="L84" s="30"/>
      <c r="M84" s="30"/>
      <c r="N84" s="11"/>
    </row>
    <row r="85" spans="1:14" x14ac:dyDescent="0.2">
      <c r="A85" s="38" t="s">
        <v>125</v>
      </c>
      <c r="B85" s="38"/>
      <c r="C85" s="9"/>
      <c r="D85" s="9"/>
      <c r="E85" s="9"/>
      <c r="F85" s="9"/>
      <c r="G85" s="9"/>
      <c r="H85" s="9"/>
      <c r="I85" s="9"/>
      <c r="L85" s="30"/>
      <c r="M85" s="30"/>
      <c r="N85" s="11"/>
    </row>
    <row r="86" spans="1:14" x14ac:dyDescent="0.2">
      <c r="A86" s="6">
        <v>20</v>
      </c>
      <c r="B86" s="7" t="s">
        <v>126</v>
      </c>
      <c r="C86" s="6">
        <f t="shared" ref="C86:I86" si="12">IF(C87="Y", 5, 0)</f>
        <v>0</v>
      </c>
      <c r="D86" s="6">
        <f t="shared" si="12"/>
        <v>0</v>
      </c>
      <c r="E86" s="6">
        <f t="shared" si="12"/>
        <v>5</v>
      </c>
      <c r="F86" s="6">
        <f t="shared" si="12"/>
        <v>5</v>
      </c>
      <c r="G86" s="6">
        <f t="shared" si="12"/>
        <v>0</v>
      </c>
      <c r="H86" s="6">
        <f t="shared" si="12"/>
        <v>5</v>
      </c>
      <c r="I86" s="6">
        <f t="shared" si="12"/>
        <v>5</v>
      </c>
      <c r="L86" s="29">
        <f>AVERAGE(C86:I86)</f>
        <v>2.8571428571428572</v>
      </c>
      <c r="M86" s="29">
        <f>_xlfn.STDEV.S(C86:I86)</f>
        <v>2.6726124191242437</v>
      </c>
      <c r="N86" s="6">
        <f>MEDIAN(C86:I86)</f>
        <v>5</v>
      </c>
    </row>
    <row r="87" spans="1:14" ht="96" x14ac:dyDescent="0.2">
      <c r="A87" s="27" t="s">
        <v>21</v>
      </c>
      <c r="B87" s="4" t="s">
        <v>127</v>
      </c>
      <c r="C87" s="27" t="s">
        <v>24</v>
      </c>
      <c r="D87" s="27" t="s">
        <v>24</v>
      </c>
      <c r="E87" s="27" t="s">
        <v>23</v>
      </c>
      <c r="F87" s="27" t="s">
        <v>23</v>
      </c>
      <c r="G87" s="27" t="s">
        <v>24</v>
      </c>
      <c r="H87" s="27" t="s">
        <v>23</v>
      </c>
      <c r="I87" s="27" t="s">
        <v>23</v>
      </c>
      <c r="L87" s="30"/>
      <c r="M87" s="30"/>
      <c r="N87" s="11"/>
    </row>
    <row r="88" spans="1:14" ht="48" x14ac:dyDescent="0.2">
      <c r="A88" s="6">
        <v>21</v>
      </c>
      <c r="B88" s="8" t="s">
        <v>128</v>
      </c>
      <c r="C88" s="6">
        <f t="shared" ref="C88:I88" si="13">COUNTIF(C89,"Y")</f>
        <v>0</v>
      </c>
      <c r="D88" s="6">
        <f t="shared" si="13"/>
        <v>1</v>
      </c>
      <c r="E88" s="6">
        <f t="shared" si="13"/>
        <v>1</v>
      </c>
      <c r="F88" s="6">
        <f t="shared" si="13"/>
        <v>1</v>
      </c>
      <c r="G88" s="6">
        <f t="shared" si="13"/>
        <v>0</v>
      </c>
      <c r="H88" s="6">
        <f t="shared" si="13"/>
        <v>1</v>
      </c>
      <c r="I88" s="6">
        <f t="shared" si="13"/>
        <v>1</v>
      </c>
      <c r="L88" s="29">
        <f>AVERAGE(C88:I88)</f>
        <v>0.7142857142857143</v>
      </c>
      <c r="M88" s="29">
        <f>_xlfn.STDEV.S(C88:I88)</f>
        <v>0.48795003647426655</v>
      </c>
      <c r="N88" s="6">
        <f>MEDIAN(C88:I88)</f>
        <v>1</v>
      </c>
    </row>
    <row r="89" spans="1:14" ht="16" x14ac:dyDescent="0.2">
      <c r="A89" s="27" t="s">
        <v>21</v>
      </c>
      <c r="B89" s="4" t="s">
        <v>129</v>
      </c>
      <c r="C89" s="27" t="s">
        <v>24</v>
      </c>
      <c r="D89" s="27" t="s">
        <v>23</v>
      </c>
      <c r="E89" s="27" t="s">
        <v>23</v>
      </c>
      <c r="F89" s="27" t="s">
        <v>23</v>
      </c>
      <c r="G89" s="27" t="s">
        <v>24</v>
      </c>
      <c r="H89" s="27" t="s">
        <v>23</v>
      </c>
      <c r="I89" s="27" t="s">
        <v>23</v>
      </c>
      <c r="L89" s="30"/>
      <c r="M89" s="30"/>
      <c r="N89" s="11"/>
    </row>
    <row r="90" spans="1:14" ht="32" x14ac:dyDescent="0.2">
      <c r="A90" s="6">
        <v>22</v>
      </c>
      <c r="B90" s="8" t="s">
        <v>130</v>
      </c>
      <c r="C90" s="6">
        <f t="shared" ref="C90:I90" si="14">COUNTIF(C91,"Y")*2</f>
        <v>2</v>
      </c>
      <c r="D90" s="6">
        <f t="shared" si="14"/>
        <v>2</v>
      </c>
      <c r="E90" s="6">
        <f t="shared" si="14"/>
        <v>2</v>
      </c>
      <c r="F90" s="6">
        <f t="shared" si="14"/>
        <v>2</v>
      </c>
      <c r="G90" s="6">
        <f t="shared" si="14"/>
        <v>0</v>
      </c>
      <c r="H90" s="6">
        <f t="shared" si="14"/>
        <v>2</v>
      </c>
      <c r="I90" s="6">
        <f t="shared" si="14"/>
        <v>2</v>
      </c>
      <c r="L90" s="29">
        <f>AVERAGE(C90:I90)</f>
        <v>1.7142857142857142</v>
      </c>
      <c r="M90" s="29">
        <f>_xlfn.STDEV.S(C90:I90)</f>
        <v>0.75592894601845428</v>
      </c>
      <c r="N90" s="6">
        <f>MEDIAN(C90:I90)</f>
        <v>2</v>
      </c>
    </row>
    <row r="91" spans="1:14" ht="16" x14ac:dyDescent="0.2">
      <c r="A91" s="27" t="s">
        <v>21</v>
      </c>
      <c r="B91" s="4" t="s">
        <v>131</v>
      </c>
      <c r="C91" s="27" t="s">
        <v>23</v>
      </c>
      <c r="D91" s="27" t="s">
        <v>23</v>
      </c>
      <c r="E91" s="27" t="s">
        <v>23</v>
      </c>
      <c r="F91" s="27" t="s">
        <v>23</v>
      </c>
      <c r="G91" s="27" t="s">
        <v>24</v>
      </c>
      <c r="H91" s="27" t="s">
        <v>23</v>
      </c>
      <c r="I91" s="27" t="s">
        <v>23</v>
      </c>
      <c r="L91" s="30"/>
      <c r="M91" s="30"/>
      <c r="N91" s="11"/>
    </row>
    <row r="92" spans="1:14" x14ac:dyDescent="0.2">
      <c r="A92" s="38" t="s">
        <v>132</v>
      </c>
      <c r="B92" s="38"/>
      <c r="C92" s="9"/>
      <c r="D92" s="9"/>
      <c r="E92" s="9"/>
      <c r="F92" s="9"/>
      <c r="G92" s="9"/>
      <c r="H92" s="9"/>
      <c r="I92" s="9"/>
      <c r="L92" s="30"/>
      <c r="M92" s="30"/>
      <c r="N92" s="11"/>
    </row>
    <row r="93" spans="1:14" ht="32" x14ac:dyDescent="0.2">
      <c r="A93" s="6">
        <v>23</v>
      </c>
      <c r="B93" s="8" t="s">
        <v>133</v>
      </c>
      <c r="C93" s="6">
        <f t="shared" ref="C93:I93" si="15">COUNTIF(C94,"Y")</f>
        <v>1</v>
      </c>
      <c r="D93" s="6">
        <f t="shared" si="15"/>
        <v>0</v>
      </c>
      <c r="E93" s="6">
        <f t="shared" si="15"/>
        <v>1</v>
      </c>
      <c r="F93" s="6">
        <f t="shared" si="15"/>
        <v>1</v>
      </c>
      <c r="G93" s="6">
        <f t="shared" si="15"/>
        <v>0</v>
      </c>
      <c r="H93" s="6">
        <f t="shared" si="15"/>
        <v>1</v>
      </c>
      <c r="I93" s="6">
        <f t="shared" si="15"/>
        <v>1</v>
      </c>
      <c r="L93" s="29">
        <f>AVERAGE(C93:I93)</f>
        <v>0.7142857142857143</v>
      </c>
      <c r="M93" s="29">
        <f>_xlfn.STDEV.S(C93:I93)</f>
        <v>0.48795003647426655</v>
      </c>
      <c r="N93" s="6">
        <f>MEDIAN(C93:I93)</f>
        <v>1</v>
      </c>
    </row>
    <row r="94" spans="1:14" ht="16" x14ac:dyDescent="0.2">
      <c r="A94" s="27" t="s">
        <v>21</v>
      </c>
      <c r="B94" s="4" t="s">
        <v>134</v>
      </c>
      <c r="C94" s="27" t="s">
        <v>23</v>
      </c>
      <c r="D94" s="27" t="s">
        <v>24</v>
      </c>
      <c r="E94" s="27" t="s">
        <v>23</v>
      </c>
      <c r="F94" s="27" t="s">
        <v>23</v>
      </c>
      <c r="G94" s="27" t="s">
        <v>24</v>
      </c>
      <c r="H94" s="27" t="s">
        <v>23</v>
      </c>
      <c r="I94" s="27" t="s">
        <v>23</v>
      </c>
      <c r="L94" s="30"/>
      <c r="M94" s="30"/>
      <c r="N94" s="11"/>
    </row>
    <row r="95" spans="1:14" ht="32" x14ac:dyDescent="0.2">
      <c r="A95" s="6">
        <v>24</v>
      </c>
      <c r="B95" s="8" t="s">
        <v>135</v>
      </c>
      <c r="C95" s="6">
        <f>COUNTIF(C96,"Y")+IF(ISBLANK(C97),0,VLOOKUP(C97,Options!$A$57:$B$59,2,0))+COUNTIF(C98:C100,"Y")+IF(C101="Y",2,0)</f>
        <v>0</v>
      </c>
      <c r="D95" s="6">
        <f>COUNTIF(D96,"Y")+IF(ISBLANK(D97),0,VLOOKUP(D97,Options!$A$57:$B$59,2,0))+COUNTIF(D98:D100,"Y")+IF(D101="Y",2,0)</f>
        <v>0</v>
      </c>
      <c r="E95" s="6">
        <f>COUNTIF(E96,"Y")+IF(ISBLANK(E97),0,VLOOKUP(E97,Options!$A$57:$B$59,2,0))+COUNTIF(E98:E100,"Y")+IF(E101="Y",2,0)</f>
        <v>0</v>
      </c>
      <c r="F95" s="6">
        <f>COUNTIF(F96,"Y")+IF(ISBLANK(F97),0,VLOOKUP(F97,Options!$A$57:$B$59,2,0))+COUNTIF(F98:F100,"Y")+IF(F101="Y",2,0)</f>
        <v>1</v>
      </c>
      <c r="G95" s="6">
        <f>COUNTIF(G96,"Y")+IF(ISBLANK(G97),0,VLOOKUP(G97,Options!$A$57:$B$59,2,0))+COUNTIF(G98:G100,"Y")+IF(G101="Y",2,0)</f>
        <v>0</v>
      </c>
      <c r="H95" s="6">
        <f>COUNTIF(H96,"Y")+IF(ISBLANK(H97),0,VLOOKUP(H97,Options!$A$57:$B$59,2,0))+COUNTIF(H98:H100,"Y")+IF(H101="Y",2,0)</f>
        <v>1</v>
      </c>
      <c r="I95" s="6">
        <f>COUNTIF(I96,"Y")+IF(ISBLANK(I97),0,VLOOKUP(I97,Options!$A$57:$B$59,2,0))+COUNTIF(I98:I100,"Y")+IF(I101="Y",2,0)</f>
        <v>1</v>
      </c>
      <c r="L95" s="29">
        <f>AVERAGE(C95:I95)</f>
        <v>0.42857142857142855</v>
      </c>
      <c r="M95" s="29">
        <f>_xlfn.STDEV.S(C95:I95)</f>
        <v>0.53452248382484879</v>
      </c>
      <c r="N95" s="6">
        <f>MEDIAN(C95:I95)</f>
        <v>0</v>
      </c>
    </row>
    <row r="96" spans="1:14" ht="80" x14ac:dyDescent="0.2">
      <c r="A96" s="27" t="s">
        <v>21</v>
      </c>
      <c r="B96" s="4" t="s">
        <v>136</v>
      </c>
      <c r="C96" s="27" t="s">
        <v>24</v>
      </c>
      <c r="D96" s="27" t="s">
        <v>24</v>
      </c>
      <c r="E96" s="27" t="s">
        <v>24</v>
      </c>
      <c r="F96" s="27" t="s">
        <v>24</v>
      </c>
      <c r="G96" s="27" t="s">
        <v>24</v>
      </c>
      <c r="H96" s="27" t="s">
        <v>24</v>
      </c>
      <c r="I96" s="27" t="s">
        <v>24</v>
      </c>
    </row>
    <row r="97" spans="1:14" ht="32" x14ac:dyDescent="0.2">
      <c r="A97" s="27" t="s">
        <v>25</v>
      </c>
      <c r="B97" s="4" t="s">
        <v>137</v>
      </c>
      <c r="C97" s="14" t="s">
        <v>138</v>
      </c>
      <c r="D97" s="14" t="s">
        <v>138</v>
      </c>
      <c r="E97" s="14" t="s">
        <v>138</v>
      </c>
      <c r="F97" s="14" t="s">
        <v>139</v>
      </c>
      <c r="G97" s="14" t="s">
        <v>138</v>
      </c>
      <c r="H97" s="14" t="s">
        <v>139</v>
      </c>
      <c r="I97" s="14" t="s">
        <v>139</v>
      </c>
    </row>
    <row r="98" spans="1:14" ht="32" x14ac:dyDescent="0.2">
      <c r="A98" s="35" t="s">
        <v>27</v>
      </c>
      <c r="B98" s="4" t="s">
        <v>140</v>
      </c>
      <c r="C98" s="27" t="s">
        <v>24</v>
      </c>
      <c r="D98" s="27" t="s">
        <v>24</v>
      </c>
      <c r="E98" s="27" t="s">
        <v>24</v>
      </c>
      <c r="F98" s="27" t="s">
        <v>24</v>
      </c>
      <c r="G98" s="27" t="s">
        <v>24</v>
      </c>
      <c r="H98" s="27" t="s">
        <v>24</v>
      </c>
      <c r="I98" s="27" t="s">
        <v>24</v>
      </c>
    </row>
    <row r="99" spans="1:14" x14ac:dyDescent="0.2">
      <c r="A99" s="35"/>
      <c r="B99" s="25" t="s">
        <v>141</v>
      </c>
      <c r="C99" s="27" t="s">
        <v>24</v>
      </c>
      <c r="D99" s="27" t="s">
        <v>24</v>
      </c>
      <c r="E99" s="27" t="s">
        <v>24</v>
      </c>
      <c r="F99" s="27" t="s">
        <v>24</v>
      </c>
      <c r="G99" s="27" t="s">
        <v>24</v>
      </c>
      <c r="H99" s="27" t="s">
        <v>24</v>
      </c>
      <c r="I99" s="27" t="s">
        <v>24</v>
      </c>
    </row>
    <row r="100" spans="1:14" x14ac:dyDescent="0.2">
      <c r="A100" s="35"/>
      <c r="B100" s="25" t="s">
        <v>142</v>
      </c>
      <c r="C100" s="27" t="s">
        <v>24</v>
      </c>
      <c r="D100" s="27" t="s">
        <v>24</v>
      </c>
      <c r="E100" s="27" t="s">
        <v>24</v>
      </c>
      <c r="F100" s="27" t="s">
        <v>24</v>
      </c>
      <c r="G100" s="27" t="s">
        <v>24</v>
      </c>
      <c r="H100" s="27" t="s">
        <v>24</v>
      </c>
      <c r="I100" s="27" t="s">
        <v>24</v>
      </c>
    </row>
    <row r="101" spans="1:14" ht="28.25" customHeight="1" x14ac:dyDescent="0.2">
      <c r="A101" s="35"/>
      <c r="B101" s="13" t="s">
        <v>143</v>
      </c>
      <c r="C101" s="27" t="s">
        <v>24</v>
      </c>
      <c r="D101" s="27" t="s">
        <v>24</v>
      </c>
      <c r="E101" s="27" t="s">
        <v>24</v>
      </c>
      <c r="F101" s="27" t="s">
        <v>24</v>
      </c>
      <c r="G101" s="27" t="s">
        <v>24</v>
      </c>
      <c r="H101" s="27" t="s">
        <v>24</v>
      </c>
      <c r="I101" s="27" t="s">
        <v>24</v>
      </c>
    </row>
    <row r="103" spans="1:14" x14ac:dyDescent="0.2">
      <c r="L103" s="16" t="s">
        <v>144</v>
      </c>
      <c r="M103" s="16" t="s">
        <v>145</v>
      </c>
      <c r="N103" s="16" t="s">
        <v>146</v>
      </c>
    </row>
    <row r="104" spans="1:14" x14ac:dyDescent="0.2">
      <c r="B104" s="18" t="s">
        <v>147</v>
      </c>
      <c r="C104" s="19">
        <f t="shared" ref="C104:I104" si="16">SUM(C4,C9,C12,C16,C24,C28,C31,C38,C42,C46,C50,C53,C59,C63,C67,C71,C73,C80,C83,C86,C88,C90,C93,C95)</f>
        <v>29</v>
      </c>
      <c r="D104" s="19">
        <f t="shared" si="16"/>
        <v>23</v>
      </c>
      <c r="E104" s="19">
        <f t="shared" si="16"/>
        <v>49</v>
      </c>
      <c r="F104" s="19">
        <f>SUM(F4,F9,F12,F16,F24,F28,F31,F38,F42,F46,F50,F53,F59,F63,F67,F71,F73,F80,F83,F86,F88,F90,F93,F95)</f>
        <v>29</v>
      </c>
      <c r="G104" s="19">
        <f>SUM(G4,G9,G12,G16,G24,G28,G31,G38,G42,G46,G50,G53,G59,G63,G67,G71,G73,G80,G83,G86,G88,G90,G93,G95)</f>
        <v>37</v>
      </c>
      <c r="H104" s="19">
        <f>SUM(H4,H9,H12,H16,H24,H28,H31,H38,H42,H46,H50,H53,H59,H63,H67,H71,H73,H80,H83,H86,H88,H90,H93,H95)</f>
        <v>50</v>
      </c>
      <c r="I104" s="19">
        <f t="shared" si="16"/>
        <v>31</v>
      </c>
      <c r="K104" s="18" t="s">
        <v>147</v>
      </c>
      <c r="L104" s="30">
        <f>AVERAGE(C104:I104)</f>
        <v>35.428571428571431</v>
      </c>
      <c r="M104" s="30">
        <f>_xlfn.STDEV.S(C104:I104)</f>
        <v>10.453980786557548</v>
      </c>
      <c r="N104" s="11">
        <f>MEDIAN(C104:I104)</f>
        <v>31</v>
      </c>
    </row>
    <row r="105" spans="1:14" x14ac:dyDescent="0.2">
      <c r="B105" s="18" t="s">
        <v>148</v>
      </c>
      <c r="C105" s="19" t="str">
        <f t="shared" ref="C105:I105" si="17">IF(C104&gt;=80,"Very high",IF(C104&gt;=60,"High",IF(C104&gt;=40,"Moderate",IF(C104&gt;=20,"Low","Very low"))))</f>
        <v>Low</v>
      </c>
      <c r="D105" s="19" t="str">
        <f t="shared" si="17"/>
        <v>Low</v>
      </c>
      <c r="E105" s="19" t="str">
        <f t="shared" si="17"/>
        <v>Moderate</v>
      </c>
      <c r="F105" s="19" t="str">
        <f>IF(F104&gt;=80,"Very high",IF(F104&gt;=60,"High",IF(F104&gt;=40,"Moderate",IF(F104&gt;=20,"Low","Very low"))))</f>
        <v>Low</v>
      </c>
      <c r="G105" s="19" t="str">
        <f>IF(G104&gt;=80,"Very high",IF(G104&gt;=60,"High",IF(G104&gt;=40,"Moderate",IF(G104&gt;=20,"Low","Very low"))))</f>
        <v>Low</v>
      </c>
      <c r="H105" s="19" t="str">
        <f>IF(H104&gt;=80,"Very high",IF(H104&gt;=60,"High",IF(H104&gt;=40,"Moderate",IF(H104&gt;=20,"Low","Very low"))))</f>
        <v>Moderate</v>
      </c>
      <c r="I105" s="19" t="str">
        <f t="shared" si="17"/>
        <v>Low</v>
      </c>
      <c r="K105" s="18" t="s">
        <v>148</v>
      </c>
      <c r="L105" s="20" t="str">
        <f>IF(L104&gt;=80,"Very high",IF(L104&gt;=60,"High",IF(L104&gt;=40,"Moderate",IF(L104&gt;=20,"Low","Very low"))))</f>
        <v>Low</v>
      </c>
      <c r="M105" s="21"/>
      <c r="N105" s="20" t="str">
        <f>IF(N104&gt;=80,"Very high",IF(N104&gt;=60,"High",IF(N104&gt;=40,"Moderate",IF(N104&gt;=20,"Low","Very low"))))</f>
        <v>Low</v>
      </c>
    </row>
    <row r="106" spans="1:14" x14ac:dyDescent="0.2">
      <c r="B106" s="18" t="s">
        <v>149</v>
      </c>
      <c r="C106" s="6">
        <f t="shared" ref="C106:I106" si="18">SUM(C4,C9,C12,C88)</f>
        <v>1</v>
      </c>
      <c r="D106" s="6">
        <f t="shared" si="18"/>
        <v>2</v>
      </c>
      <c r="E106" s="6">
        <f t="shared" si="18"/>
        <v>1</v>
      </c>
      <c r="F106" s="6">
        <f>SUM(F4,F9,F12,F88)</f>
        <v>2</v>
      </c>
      <c r="G106" s="6">
        <f>SUM(G4,G9,G12,G88)</f>
        <v>1</v>
      </c>
      <c r="H106" s="6">
        <f>SUM(H4,H9,H12,H88)</f>
        <v>3</v>
      </c>
      <c r="I106" s="6">
        <f t="shared" si="18"/>
        <v>3</v>
      </c>
      <c r="K106" s="18" t="s">
        <v>149</v>
      </c>
      <c r="L106" s="30">
        <f t="shared" ref="L106:L111" si="19">AVERAGE(C106:I106)</f>
        <v>1.8571428571428572</v>
      </c>
      <c r="M106" s="30">
        <f t="shared" ref="M106:M111" si="20">_xlfn.STDEV.S(C106:I106)</f>
        <v>0.89973541084243747</v>
      </c>
      <c r="N106" s="11">
        <f t="shared" ref="N106:N111" si="21">MEDIAN(C106:I106)</f>
        <v>2</v>
      </c>
    </row>
    <row r="107" spans="1:14" x14ac:dyDescent="0.2">
      <c r="B107" s="18" t="s">
        <v>150</v>
      </c>
      <c r="C107" s="6">
        <f t="shared" ref="C107:I107" si="22">SUM(C16,C24,C28,C31)</f>
        <v>11</v>
      </c>
      <c r="D107" s="6">
        <f t="shared" si="22"/>
        <v>6</v>
      </c>
      <c r="E107" s="6">
        <f t="shared" si="22"/>
        <v>16</v>
      </c>
      <c r="F107" s="6">
        <f>SUM(F16,F24,F28,F31)</f>
        <v>7</v>
      </c>
      <c r="G107" s="6">
        <f>SUM(G16,G24,G28,G31)</f>
        <v>17</v>
      </c>
      <c r="H107" s="6">
        <f>SUM(H16,H24,H28,H31)</f>
        <v>14</v>
      </c>
      <c r="I107" s="6">
        <f t="shared" si="22"/>
        <v>7</v>
      </c>
      <c r="K107" s="18" t="s">
        <v>151</v>
      </c>
      <c r="L107" s="30">
        <f t="shared" si="19"/>
        <v>11.142857142857142</v>
      </c>
      <c r="M107" s="30">
        <f t="shared" si="20"/>
        <v>4.5981362684088811</v>
      </c>
      <c r="N107" s="11">
        <f t="shared" si="21"/>
        <v>11</v>
      </c>
    </row>
    <row r="108" spans="1:14" x14ac:dyDescent="0.2">
      <c r="B108" s="18" t="s">
        <v>152</v>
      </c>
      <c r="C108" s="6">
        <f t="shared" ref="C108:I108" si="23">SUM(C38,C42,C46)</f>
        <v>0</v>
      </c>
      <c r="D108" s="6">
        <f t="shared" si="23"/>
        <v>6</v>
      </c>
      <c r="E108" s="6">
        <f t="shared" si="23"/>
        <v>13</v>
      </c>
      <c r="F108" s="6">
        <f>SUM(F38,F42,F46)</f>
        <v>6</v>
      </c>
      <c r="G108" s="6">
        <f>SUM(G38,G42,G46)</f>
        <v>6</v>
      </c>
      <c r="H108" s="6">
        <f>SUM(H38,H42,H46)</f>
        <v>7</v>
      </c>
      <c r="I108" s="6">
        <f t="shared" si="23"/>
        <v>8</v>
      </c>
      <c r="K108" s="18" t="s">
        <v>152</v>
      </c>
      <c r="L108" s="30">
        <f t="shared" si="19"/>
        <v>6.5714285714285712</v>
      </c>
      <c r="M108" s="30">
        <f t="shared" si="20"/>
        <v>3.8234863173611098</v>
      </c>
      <c r="N108" s="11">
        <f t="shared" si="21"/>
        <v>6</v>
      </c>
    </row>
    <row r="109" spans="1:14" x14ac:dyDescent="0.2">
      <c r="B109" s="18" t="s">
        <v>153</v>
      </c>
      <c r="C109" s="6">
        <f t="shared" ref="C109:I109" si="24">SUM(C67,C71,C73,C80,C83)</f>
        <v>2</v>
      </c>
      <c r="D109" s="6">
        <f t="shared" si="24"/>
        <v>0</v>
      </c>
      <c r="E109" s="6">
        <f t="shared" si="24"/>
        <v>1</v>
      </c>
      <c r="F109" s="6">
        <f>SUM(F67,F71,F73,F80,F83)</f>
        <v>0</v>
      </c>
      <c r="G109" s="6">
        <f>SUM(G67,G71,G73,G80,G83)</f>
        <v>2</v>
      </c>
      <c r="H109" s="6">
        <f>SUM(H67,H71,H73,H80,H83)</f>
        <v>4</v>
      </c>
      <c r="I109" s="6">
        <f t="shared" si="24"/>
        <v>0</v>
      </c>
      <c r="K109" s="18" t="s">
        <v>153</v>
      </c>
      <c r="L109" s="30">
        <f t="shared" si="19"/>
        <v>1.2857142857142858</v>
      </c>
      <c r="M109" s="30">
        <f t="shared" si="20"/>
        <v>1.4960264830861913</v>
      </c>
      <c r="N109" s="11">
        <f t="shared" si="21"/>
        <v>1</v>
      </c>
    </row>
    <row r="110" spans="1:14" x14ac:dyDescent="0.2">
      <c r="B110" s="18" t="s">
        <v>154</v>
      </c>
      <c r="C110" s="6">
        <f t="shared" ref="C110:I110" si="25">SUM(C59,C86,C90,C93)</f>
        <v>6</v>
      </c>
      <c r="D110" s="6">
        <f t="shared" si="25"/>
        <v>6</v>
      </c>
      <c r="E110" s="6">
        <f t="shared" si="25"/>
        <v>12</v>
      </c>
      <c r="F110" s="6">
        <f>SUM(F59,F86,F90,F93)</f>
        <v>10</v>
      </c>
      <c r="G110" s="6">
        <f>SUM(G59,G86,G90,G93)</f>
        <v>4</v>
      </c>
      <c r="H110" s="6">
        <f>SUM(H59,H86,H90,H93)</f>
        <v>12</v>
      </c>
      <c r="I110" s="6">
        <f t="shared" si="25"/>
        <v>10</v>
      </c>
      <c r="K110" s="18" t="s">
        <v>154</v>
      </c>
      <c r="L110" s="30">
        <f t="shared" si="19"/>
        <v>8.5714285714285712</v>
      </c>
      <c r="M110" s="30">
        <f t="shared" si="20"/>
        <v>3.2071349029490914</v>
      </c>
      <c r="N110" s="11">
        <f t="shared" si="21"/>
        <v>10</v>
      </c>
    </row>
    <row r="111" spans="1:14" x14ac:dyDescent="0.2">
      <c r="B111" s="18" t="s">
        <v>155</v>
      </c>
      <c r="C111" s="6">
        <f t="shared" ref="C111:I111" si="26">SUM(C50,C53,C63,C95)</f>
        <v>9</v>
      </c>
      <c r="D111" s="6">
        <f t="shared" si="26"/>
        <v>3</v>
      </c>
      <c r="E111" s="6">
        <f t="shared" si="26"/>
        <v>6</v>
      </c>
      <c r="F111" s="6">
        <f>SUM(F50,F53,F63,F95)</f>
        <v>4</v>
      </c>
      <c r="G111" s="6">
        <f>SUM(G50,G53,G63,G95)</f>
        <v>7</v>
      </c>
      <c r="H111" s="6">
        <f>SUM(H50,H53,H63,H95)</f>
        <v>10</v>
      </c>
      <c r="I111" s="6">
        <f t="shared" si="26"/>
        <v>3</v>
      </c>
      <c r="K111" s="18" t="s">
        <v>156</v>
      </c>
      <c r="L111" s="30">
        <f t="shared" si="19"/>
        <v>6</v>
      </c>
      <c r="M111" s="30">
        <f t="shared" si="20"/>
        <v>2.8284271247461903</v>
      </c>
      <c r="N111" s="11">
        <f t="shared" si="21"/>
        <v>6</v>
      </c>
    </row>
  </sheetData>
  <mergeCells count="12">
    <mergeCell ref="A98:A101"/>
    <mergeCell ref="L2:L3"/>
    <mergeCell ref="M2:M3"/>
    <mergeCell ref="N2:N3"/>
    <mergeCell ref="A3:B3"/>
    <mergeCell ref="A8:B8"/>
    <mergeCell ref="A15:B15"/>
    <mergeCell ref="A20:A23"/>
    <mergeCell ref="A35:A36"/>
    <mergeCell ref="A58:B58"/>
    <mergeCell ref="A85:B85"/>
    <mergeCell ref="A92:B92"/>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2">
        <x14:dataValidation type="list" allowBlank="1" showInputMessage="1" showErrorMessage="1" xr:uid="{5161BD1C-7B62-4843-8513-C563821E8E62}">
          <x14:formula1>
            <xm:f>Options!$A$37:$A$39</xm:f>
          </x14:formula1>
          <xm:sqref>C57:I57</xm:sqref>
        </x14:dataValidation>
        <x14:dataValidation type="list" allowBlank="1" showInputMessage="1" showErrorMessage="1" xr:uid="{41136F0F-A82F-4449-B986-AF9926CCF355}">
          <x14:formula1>
            <xm:f>Options!$A$19:$A$23</xm:f>
          </x14:formula1>
          <xm:sqref>C34:I34</xm:sqref>
        </x14:dataValidation>
        <x14:dataValidation type="list" allowBlank="1" showInputMessage="1" showErrorMessage="1" xr:uid="{7875F992-F796-4C79-98C5-EF710C3D934F}">
          <x14:formula1>
            <xm:f>Options!$A$11:$A$16</xm:f>
          </x14:formula1>
          <xm:sqref>C30:I30</xm:sqref>
        </x14:dataValidation>
        <x14:dataValidation type="list" allowBlank="1" showInputMessage="1" showErrorMessage="1" xr:uid="{7CED3E8B-C575-408E-951E-9D7C13617DD5}">
          <x14:formula1>
            <xm:f>Options!$A$57:$A$59</xm:f>
          </x14:formula1>
          <xm:sqref>C97:I97</xm:sqref>
        </x14:dataValidation>
        <x14:dataValidation type="list" allowBlank="1" showInputMessage="1" showErrorMessage="1" xr:uid="{595C23BF-6794-4EA5-9F94-F27314508900}">
          <x14:formula1>
            <xm:f>Options!$A$52:$A$54</xm:f>
          </x14:formula1>
          <xm:sqref>C72:I72</xm:sqref>
        </x14:dataValidation>
        <x14:dataValidation type="list" allowBlank="1" showInputMessage="1" showErrorMessage="1" xr:uid="{9FA9D6DA-22E9-4165-9DE7-3C1C8E5D5437}">
          <x14:formula1>
            <xm:f>Options!$A$47:$A$49</xm:f>
          </x14:formula1>
          <xm:sqref>C70:I70</xm:sqref>
        </x14:dataValidation>
        <x14:dataValidation type="list" allowBlank="1" showInputMessage="1" showErrorMessage="1" xr:uid="{623A0A22-8735-46E4-A367-E79EF2F2E5C3}">
          <x14:formula1>
            <xm:f>Options!$A$42:$A$44</xm:f>
          </x14:formula1>
          <xm:sqref>C68:I68</xm:sqref>
        </x14:dataValidation>
        <x14:dataValidation type="list" allowBlank="1" showInputMessage="1" showErrorMessage="1" xr:uid="{6F3A7587-C13C-449E-85BE-C6F936F807D1}">
          <x14:formula1>
            <xm:f>Options!$A$32:$A$34</xm:f>
          </x14:formula1>
          <xm:sqref>C40:I40</xm:sqref>
        </x14:dataValidation>
        <x14:dataValidation type="list" allowBlank="1" showInputMessage="1" showErrorMessage="1" xr:uid="{23229B60-233C-4DE4-A473-C853B214FABA}">
          <x14:formula1>
            <xm:f>Options!$A$26:$A$29</xm:f>
          </x14:formula1>
          <xm:sqref>C39:I39</xm:sqref>
        </x14:dataValidation>
        <x14:dataValidation type="list" allowBlank="1" showInputMessage="1" showErrorMessage="1" xr:uid="{66DB6D14-9C9C-419F-AC2F-66DF8ED6DE4C}">
          <x14:formula1>
            <xm:f>Options!$A$2:$A$4</xm:f>
          </x14:formula1>
          <xm:sqref>C35:I37 C19:I19</xm:sqref>
        </x14:dataValidation>
        <x14:dataValidation type="list" allowBlank="1" showInputMessage="1" showErrorMessage="1" xr:uid="{4BBE30E0-329D-4F70-898E-CFBC98BB921E}">
          <x14:formula1>
            <xm:f>Options!$A$7:$A$8</xm:f>
          </x14:formula1>
          <xm:sqref>C17:I17</xm:sqref>
        </x14:dataValidation>
        <x14:dataValidation type="list" allowBlank="1" showInputMessage="1" showErrorMessage="1" xr:uid="{0CAEF3A3-2F01-4A65-8275-929E8CFACC05}">
          <x14:formula1>
            <xm:f>Options!$A$2:$A$3</xm:f>
          </x14:formula1>
          <xm:sqref>C54:I56 C74:I79 C94:I94 C91:I91 C89:I89 C87:I87 C84:I84 C69:I69 C5:I7 C43:I45 C64:I66 C60:I62 C32:I33 C51:I52 C47:I49 C41:I41 C18:I18 C20:I23 C96:I96 C13:I14 C10:I11 C29:I29 C25:I27 C81:I82 C98:I101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04234-3572-45F5-B1AD-5C5EA69FD15A}">
  <dimension ref="A1:B61"/>
  <sheetViews>
    <sheetView topLeftCell="A20" workbookViewId="0">
      <selection activeCell="C26" sqref="C26"/>
    </sheetView>
  </sheetViews>
  <sheetFormatPr baseColWidth="10" defaultColWidth="8.83203125" defaultRowHeight="15" x14ac:dyDescent="0.2"/>
  <cols>
    <col min="1" max="1" width="62" style="2" customWidth="1"/>
    <col min="2" max="2" width="13.6640625" style="22" customWidth="1"/>
  </cols>
  <sheetData>
    <row r="1" spans="1:2" ht="16" x14ac:dyDescent="0.2">
      <c r="A1" s="15" t="s">
        <v>157</v>
      </c>
    </row>
    <row r="2" spans="1:2" ht="16" x14ac:dyDescent="0.2">
      <c r="A2" s="2" t="s">
        <v>23</v>
      </c>
    </row>
    <row r="3" spans="1:2" ht="16" x14ac:dyDescent="0.2">
      <c r="A3" s="2" t="s">
        <v>24</v>
      </c>
    </row>
    <row r="4" spans="1:2" ht="16" x14ac:dyDescent="0.2">
      <c r="A4" s="2" t="s">
        <v>43</v>
      </c>
    </row>
    <row r="6" spans="1:2" ht="16" x14ac:dyDescent="0.2">
      <c r="A6" s="15" t="s">
        <v>158</v>
      </c>
      <c r="B6" s="23"/>
    </row>
    <row r="7" spans="1:2" ht="16" x14ac:dyDescent="0.2">
      <c r="A7" s="2" t="s">
        <v>39</v>
      </c>
    </row>
    <row r="8" spans="1:2" ht="16" x14ac:dyDescent="0.2">
      <c r="A8" s="2" t="s">
        <v>40</v>
      </c>
    </row>
    <row r="10" spans="1:2" ht="16" x14ac:dyDescent="0.2">
      <c r="A10" s="15" t="s">
        <v>159</v>
      </c>
      <c r="B10" s="24" t="s">
        <v>160</v>
      </c>
    </row>
    <row r="11" spans="1:2" ht="16" x14ac:dyDescent="0.2">
      <c r="A11" s="2" t="s">
        <v>56</v>
      </c>
      <c r="B11" s="22">
        <v>0</v>
      </c>
    </row>
    <row r="12" spans="1:2" ht="16" x14ac:dyDescent="0.2">
      <c r="A12" s="2" t="s">
        <v>161</v>
      </c>
      <c r="B12" s="22">
        <v>1</v>
      </c>
    </row>
    <row r="13" spans="1:2" ht="16" x14ac:dyDescent="0.2">
      <c r="A13" s="2" t="s">
        <v>162</v>
      </c>
      <c r="B13" s="22">
        <v>2</v>
      </c>
    </row>
    <row r="14" spans="1:2" ht="16" x14ac:dyDescent="0.2">
      <c r="A14" s="2" t="s">
        <v>163</v>
      </c>
      <c r="B14" s="22">
        <v>2</v>
      </c>
    </row>
    <row r="15" spans="1:2" ht="16" x14ac:dyDescent="0.2">
      <c r="A15" s="2" t="s">
        <v>57</v>
      </c>
      <c r="B15" s="22">
        <v>4</v>
      </c>
    </row>
    <row r="16" spans="1:2" ht="17" customHeight="1" x14ac:dyDescent="0.2">
      <c r="A16" s="2" t="s">
        <v>164</v>
      </c>
      <c r="B16" s="22">
        <v>4</v>
      </c>
    </row>
    <row r="18" spans="1:2" ht="16" x14ac:dyDescent="0.2">
      <c r="A18" s="15" t="s">
        <v>165</v>
      </c>
      <c r="B18" s="24" t="s">
        <v>160</v>
      </c>
    </row>
    <row r="19" spans="1:2" ht="16" x14ac:dyDescent="0.2">
      <c r="A19" s="2" t="s">
        <v>56</v>
      </c>
      <c r="B19" s="22">
        <v>0</v>
      </c>
    </row>
    <row r="20" spans="1:2" ht="16" x14ac:dyDescent="0.2">
      <c r="A20" s="2" t="s">
        <v>63</v>
      </c>
      <c r="B20" s="22">
        <v>0</v>
      </c>
    </row>
    <row r="21" spans="1:2" ht="16" x14ac:dyDescent="0.2">
      <c r="A21" s="2" t="s">
        <v>166</v>
      </c>
      <c r="B21" s="22">
        <v>1</v>
      </c>
    </row>
    <row r="22" spans="1:2" ht="32" x14ac:dyDescent="0.2">
      <c r="A22" s="2" t="s">
        <v>64</v>
      </c>
      <c r="B22" s="22">
        <v>2</v>
      </c>
    </row>
    <row r="23" spans="1:2" ht="16" x14ac:dyDescent="0.2">
      <c r="A23" s="2" t="s">
        <v>62</v>
      </c>
      <c r="B23" s="22">
        <v>2</v>
      </c>
    </row>
    <row r="25" spans="1:2" ht="16" x14ac:dyDescent="0.2">
      <c r="A25" s="15" t="s">
        <v>167</v>
      </c>
      <c r="B25" s="24" t="s">
        <v>160</v>
      </c>
    </row>
    <row r="26" spans="1:2" ht="16" x14ac:dyDescent="0.2">
      <c r="A26" s="2" t="s">
        <v>56</v>
      </c>
      <c r="B26" s="22">
        <v>0</v>
      </c>
    </row>
    <row r="27" spans="1:2" ht="16" x14ac:dyDescent="0.2">
      <c r="A27" s="2" t="s">
        <v>72</v>
      </c>
      <c r="B27" s="22">
        <v>1</v>
      </c>
    </row>
    <row r="28" spans="1:2" ht="32" x14ac:dyDescent="0.2">
      <c r="A28" s="2" t="s">
        <v>168</v>
      </c>
      <c r="B28" s="22">
        <v>2</v>
      </c>
    </row>
    <row r="29" spans="1:2" ht="32" x14ac:dyDescent="0.2">
      <c r="A29" s="2" t="s">
        <v>71</v>
      </c>
      <c r="B29" s="22">
        <v>2</v>
      </c>
    </row>
    <row r="31" spans="1:2" ht="16" x14ac:dyDescent="0.2">
      <c r="A31" s="15" t="s">
        <v>169</v>
      </c>
      <c r="B31" s="24" t="s">
        <v>160</v>
      </c>
    </row>
    <row r="32" spans="1:2" ht="32" x14ac:dyDescent="0.2">
      <c r="A32" s="2" t="s">
        <v>75</v>
      </c>
      <c r="B32" s="22">
        <v>1</v>
      </c>
    </row>
    <row r="33" spans="1:2" ht="16" x14ac:dyDescent="0.2">
      <c r="A33" s="2" t="s">
        <v>170</v>
      </c>
      <c r="B33" s="22">
        <v>2</v>
      </c>
    </row>
    <row r="34" spans="1:2" ht="32" x14ac:dyDescent="0.2">
      <c r="A34" s="2" t="s">
        <v>74</v>
      </c>
      <c r="B34" s="22">
        <v>3</v>
      </c>
    </row>
    <row r="36" spans="1:2" ht="16" x14ac:dyDescent="0.2">
      <c r="A36" s="15" t="s">
        <v>171</v>
      </c>
      <c r="B36" s="24" t="s">
        <v>160</v>
      </c>
    </row>
    <row r="37" spans="1:2" ht="16" x14ac:dyDescent="0.2">
      <c r="A37" s="2" t="s">
        <v>56</v>
      </c>
      <c r="B37" s="22">
        <v>0</v>
      </c>
    </row>
    <row r="38" spans="1:2" ht="32" x14ac:dyDescent="0.2">
      <c r="A38" s="2" t="s">
        <v>93</v>
      </c>
      <c r="B38" s="22">
        <v>1</v>
      </c>
    </row>
    <row r="39" spans="1:2" ht="32" x14ac:dyDescent="0.2">
      <c r="A39" s="2" t="s">
        <v>94</v>
      </c>
      <c r="B39" s="22">
        <v>2</v>
      </c>
    </row>
    <row r="41" spans="1:2" ht="16" x14ac:dyDescent="0.2">
      <c r="A41" s="15" t="s">
        <v>172</v>
      </c>
      <c r="B41" s="24" t="s">
        <v>160</v>
      </c>
    </row>
    <row r="42" spans="1:2" ht="16" x14ac:dyDescent="0.2">
      <c r="A42" s="2" t="s">
        <v>56</v>
      </c>
      <c r="B42" s="22">
        <v>0</v>
      </c>
    </row>
    <row r="43" spans="1:2" ht="16" x14ac:dyDescent="0.2">
      <c r="A43" s="2" t="s">
        <v>107</v>
      </c>
      <c r="B43" s="22">
        <v>1</v>
      </c>
    </row>
    <row r="44" spans="1:2" ht="32" x14ac:dyDescent="0.2">
      <c r="A44" s="2" t="s">
        <v>106</v>
      </c>
      <c r="B44" s="22">
        <v>2</v>
      </c>
    </row>
    <row r="46" spans="1:2" ht="16" x14ac:dyDescent="0.2">
      <c r="A46" s="15" t="s">
        <v>173</v>
      </c>
      <c r="B46" s="24" t="s">
        <v>160</v>
      </c>
    </row>
    <row r="47" spans="1:2" ht="16" x14ac:dyDescent="0.2">
      <c r="A47" s="2" t="s">
        <v>56</v>
      </c>
      <c r="B47" s="22">
        <v>0</v>
      </c>
    </row>
    <row r="48" spans="1:2" ht="32" x14ac:dyDescent="0.2">
      <c r="A48" s="2" t="s">
        <v>174</v>
      </c>
      <c r="B48" s="22">
        <v>1</v>
      </c>
    </row>
    <row r="49" spans="1:2" ht="16" x14ac:dyDescent="0.2">
      <c r="A49" s="2" t="s">
        <v>175</v>
      </c>
      <c r="B49" s="22">
        <v>2</v>
      </c>
    </row>
    <row r="51" spans="1:2" ht="16" x14ac:dyDescent="0.2">
      <c r="A51" s="15" t="s">
        <v>176</v>
      </c>
      <c r="B51" s="24" t="s">
        <v>160</v>
      </c>
    </row>
    <row r="52" spans="1:2" ht="16" x14ac:dyDescent="0.2">
      <c r="A52" s="2" t="s">
        <v>56</v>
      </c>
      <c r="B52" s="22">
        <v>0</v>
      </c>
    </row>
    <row r="53" spans="1:2" ht="16" x14ac:dyDescent="0.2">
      <c r="A53" s="2" t="s">
        <v>177</v>
      </c>
      <c r="B53" s="22">
        <v>2</v>
      </c>
    </row>
    <row r="54" spans="1:2" ht="16" x14ac:dyDescent="0.2">
      <c r="A54" s="2" t="s">
        <v>178</v>
      </c>
      <c r="B54" s="22">
        <v>5</v>
      </c>
    </row>
    <row r="56" spans="1:2" ht="16" x14ac:dyDescent="0.2">
      <c r="A56" s="15" t="s">
        <v>179</v>
      </c>
      <c r="B56" s="24" t="s">
        <v>160</v>
      </c>
    </row>
    <row r="57" spans="1:2" ht="16" x14ac:dyDescent="0.2">
      <c r="A57" s="2" t="s">
        <v>138</v>
      </c>
      <c r="B57" s="22">
        <v>0</v>
      </c>
    </row>
    <row r="58" spans="1:2" ht="16" x14ac:dyDescent="0.2">
      <c r="A58" s="2" t="s">
        <v>139</v>
      </c>
      <c r="B58" s="22">
        <v>1</v>
      </c>
    </row>
    <row r="59" spans="1:2" ht="16" x14ac:dyDescent="0.2">
      <c r="A59" s="2" t="s">
        <v>180</v>
      </c>
      <c r="B59" s="22">
        <v>4</v>
      </c>
    </row>
    <row r="61" spans="1:2" x14ac:dyDescent="0.2">
      <c r="A61" s="15"/>
      <c r="B61" s="24"/>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C8A045C30132D4297A06E3931D4AED5" ma:contentTypeVersion="13" ma:contentTypeDescription="Create a new document." ma:contentTypeScope="" ma:versionID="d08d43b3000cf95d3767a9a82f8b74ce">
  <xsd:schema xmlns:xsd="http://www.w3.org/2001/XMLSchema" xmlns:xs="http://www.w3.org/2001/XMLSchema" xmlns:p="http://schemas.microsoft.com/office/2006/metadata/properties" xmlns:ns2="a3c9c01b-7fb9-4e0a-9481-6bafe87c04b4" xmlns:ns3="09d2acda-3c59-4788-9ac3-2f06d5091789" targetNamespace="http://schemas.microsoft.com/office/2006/metadata/properties" ma:root="true" ma:fieldsID="b5d9a8be786d6f85cd38e5ea83ba1e0b" ns2:_="" ns3:_="">
    <xsd:import namespace="a3c9c01b-7fb9-4e0a-9481-6bafe87c04b4"/>
    <xsd:import namespace="09d2acda-3c59-4788-9ac3-2f06d5091789"/>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3c9c01b-7fb9-4e0a-9481-6bafe87c04b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579a89b1-2c2c-4f7f-9bd7-7914fb13a02b"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9d2acda-3c59-4788-9ac3-2f06d509178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d0c80ce0-1804-4e2a-aebd-fe36a16acaf1}" ma:internalName="TaxCatchAll" ma:showField="CatchAllData" ma:web="09d2acda-3c59-4788-9ac3-2f06d509178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a3c9c01b-7fb9-4e0a-9481-6bafe87c04b4">
      <Terms xmlns="http://schemas.microsoft.com/office/infopath/2007/PartnerControls"/>
    </lcf76f155ced4ddcb4097134ff3c332f>
    <TaxCatchAll xmlns="09d2acda-3c59-4788-9ac3-2f06d5091789" xsi:nil="true"/>
  </documentManagement>
</p:properties>
</file>

<file path=customXml/itemProps1.xml><?xml version="1.0" encoding="utf-8"?>
<ds:datastoreItem xmlns:ds="http://schemas.openxmlformats.org/officeDocument/2006/customXml" ds:itemID="{19BDACCE-BB9E-4A26-8644-A27AADECBEC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3c9c01b-7fb9-4e0a-9481-6bafe87c04b4"/>
    <ds:schemaRef ds:uri="09d2acda-3c59-4788-9ac3-2f06d509178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FC9277A-8251-4F6B-8D71-98393C6AB998}">
  <ds:schemaRefs>
    <ds:schemaRef ds:uri="http://schemas.microsoft.com/sharepoint/v3/contenttype/forms"/>
  </ds:schemaRefs>
</ds:datastoreItem>
</file>

<file path=customXml/itemProps3.xml><?xml version="1.0" encoding="utf-8"?>
<ds:datastoreItem xmlns:ds="http://schemas.openxmlformats.org/officeDocument/2006/customXml" ds:itemID="{0CB04C3E-D5C8-4840-B559-979300358F86}">
  <ds:schemaRefs>
    <ds:schemaRef ds:uri="09d2acda-3c59-4788-9ac3-2f06d5091789"/>
    <ds:schemaRef ds:uri="http://purl.org/dc/elements/1.1/"/>
    <ds:schemaRef ds:uri="http://purl.org/dc/terms/"/>
    <ds:schemaRef ds:uri="http://www.w3.org/XML/1998/namespace"/>
    <ds:schemaRef ds:uri="http://purl.org/dc/dcmitype/"/>
    <ds:schemaRef ds:uri="http://schemas.microsoft.com/office/2006/documentManagement/types"/>
    <ds:schemaRef ds:uri="a3c9c01b-7fb9-4e0a-9481-6bafe87c04b4"/>
    <ds:schemaRef ds:uri="http://schemas.openxmlformats.org/package/2006/metadata/core-propertie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APPRAISE-AI</vt:lpstr>
      <vt:lpstr>Options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Jethro</dc:creator>
  <cp:keywords/>
  <dc:description/>
  <cp:lastModifiedBy>Barrett, Liam</cp:lastModifiedBy>
  <cp:revision/>
  <dcterms:created xsi:type="dcterms:W3CDTF">2022-10-06T16:55:22Z</dcterms:created>
  <dcterms:modified xsi:type="dcterms:W3CDTF">2024-07-04T13:37:05Z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0x0101009C8A045C30132D4297A06E3931D4AED5</vt:lpwstr>
  </property>
  <property fmtid="{D5CDD505-2E9C-101B-9397-08002B2CF9AE}" pid="3" name="MediaServiceImageTags">
    <vt:lpwstr/>
  </property>
</Properties>
</file>