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\Desktop\FINS2624\"/>
    </mc:Choice>
  </mc:AlternateContent>
  <xr:revisionPtr revIDLastSave="0" documentId="13_ncr:1_{55151C36-FDB9-408E-891C-6CEE5ECA784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iLab" sheetId="4" r:id="rId1"/>
  </sheets>
  <definedNames>
    <definedName name="solver_adj" localSheetId="0" hidden="1">iLab!$B$65:$M$65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iLab!$B$69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iLab!$B$72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iLab!$D$81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7" i="4" l="1"/>
  <c r="N89" i="4"/>
  <c r="C66" i="4" l="1"/>
  <c r="D66" i="4"/>
  <c r="E66" i="4"/>
  <c r="F66" i="4"/>
  <c r="G66" i="4"/>
  <c r="H66" i="4"/>
  <c r="I66" i="4"/>
  <c r="J66" i="4"/>
  <c r="K66" i="4"/>
  <c r="L66" i="4"/>
  <c r="M66" i="4"/>
  <c r="B66" i="4"/>
  <c r="A113" i="4"/>
  <c r="N65" i="4"/>
  <c r="O3" i="4" s="1"/>
  <c r="N66" i="4" l="1"/>
  <c r="O40" i="4"/>
  <c r="O28" i="4"/>
  <c r="O16" i="4"/>
  <c r="O31" i="4"/>
  <c r="O41" i="4"/>
  <c r="O17" i="4"/>
  <c r="O51" i="4"/>
  <c r="O27" i="4"/>
  <c r="O15" i="4"/>
  <c r="O53" i="4"/>
  <c r="O29" i="4"/>
  <c r="O52" i="4"/>
  <c r="O39" i="4"/>
  <c r="O50" i="4"/>
  <c r="O38" i="4"/>
  <c r="O26" i="4"/>
  <c r="O14" i="4"/>
  <c r="O49" i="4"/>
  <c r="O25" i="4"/>
  <c r="O13" i="4"/>
  <c r="O60" i="4"/>
  <c r="O48" i="4"/>
  <c r="O36" i="4"/>
  <c r="O24" i="4"/>
  <c r="O12" i="4"/>
  <c r="O2" i="4"/>
  <c r="O47" i="4"/>
  <c r="O23" i="4"/>
  <c r="O58" i="4"/>
  <c r="O46" i="4"/>
  <c r="O34" i="4"/>
  <c r="O22" i="4"/>
  <c r="O10" i="4"/>
  <c r="O55" i="4"/>
  <c r="O59" i="4"/>
  <c r="O11" i="4"/>
  <c r="O57" i="4"/>
  <c r="O45" i="4"/>
  <c r="O33" i="4"/>
  <c r="O21" i="4"/>
  <c r="O9" i="4"/>
  <c r="O37" i="4"/>
  <c r="O35" i="4"/>
  <c r="O56" i="4"/>
  <c r="O44" i="4"/>
  <c r="O32" i="4"/>
  <c r="O20" i="4"/>
  <c r="O8" i="4"/>
  <c r="O43" i="4"/>
  <c r="O19" i="4"/>
  <c r="O7" i="4"/>
  <c r="O54" i="4"/>
  <c r="O42" i="4"/>
  <c r="O30" i="4"/>
  <c r="O18" i="4"/>
  <c r="O6" i="4"/>
  <c r="O5" i="4"/>
  <c r="O4" i="4"/>
  <c r="B72" i="4" l="1"/>
  <c r="B73" i="4" s="1"/>
  <c r="B69" i="4"/>
  <c r="B71" i="4" s="1"/>
  <c r="B74" i="4" l="1"/>
  <c r="B114" i="4"/>
  <c r="A114" i="4"/>
  <c r="A80" i="4" l="1"/>
  <c r="A81" i="4" s="1"/>
  <c r="A82" i="4" s="1"/>
  <c r="A83" i="4" s="1"/>
</calcChain>
</file>

<file path=xl/sharedStrings.xml><?xml version="1.0" encoding="utf-8"?>
<sst xmlns="http://schemas.openxmlformats.org/spreadsheetml/2006/main" count="82" uniqueCount="38">
  <si>
    <t>Date</t>
  </si>
  <si>
    <t>Portfolio Weights</t>
  </si>
  <si>
    <t>Portfolio Statistics</t>
  </si>
  <si>
    <t>Expected Return</t>
  </si>
  <si>
    <t>Variance</t>
  </si>
  <si>
    <t>Standard Deviation</t>
  </si>
  <si>
    <t>Sharpe Ratio</t>
  </si>
  <si>
    <t>Portfolio Return</t>
  </si>
  <si>
    <t>Efficient Frontier</t>
  </si>
  <si>
    <t>Minimum Std</t>
  </si>
  <si>
    <t>Global Minimum Variance Por</t>
  </si>
  <si>
    <t>Expected return</t>
  </si>
  <si>
    <t>Optimal Risky Portfolio</t>
  </si>
  <si>
    <t>Expected Excess Return</t>
  </si>
  <si>
    <t>Risk-Free rate</t>
  </si>
  <si>
    <t>Case Study</t>
  </si>
  <si>
    <t>1)</t>
  </si>
  <si>
    <t>2)</t>
  </si>
  <si>
    <t>3)</t>
  </si>
  <si>
    <t>4)</t>
  </si>
  <si>
    <t>Utility</t>
  </si>
  <si>
    <t>Target Expected Return</t>
  </si>
  <si>
    <t>Plot Cal (need two points: Rf and Optimal risky portfolio)</t>
  </si>
  <si>
    <t>Standard deviation</t>
  </si>
  <si>
    <t>weights</t>
  </si>
  <si>
    <t>BHP</t>
  </si>
  <si>
    <t>RIO</t>
  </si>
  <si>
    <t>CBA</t>
  </si>
  <si>
    <t>REA</t>
  </si>
  <si>
    <t>CAR</t>
  </si>
  <si>
    <t>JBH</t>
  </si>
  <si>
    <t>WDS</t>
  </si>
  <si>
    <t>PLS</t>
  </si>
  <si>
    <t>JHX</t>
  </si>
  <si>
    <t>WOW</t>
  </si>
  <si>
    <t>IAG</t>
  </si>
  <si>
    <t>QBE</t>
  </si>
  <si>
    <t>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</si>
</sst>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#,##0.0000"/>
    <numFmt numFmtId="166" formatCode="0.0000"/>
  </numFmts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left"/>
    </xf>
    <xf numFmtId="164" fontId="0" fillId="3" borderId="0" xfId="0" applyNumberFormat="1" applyFont="1" applyFill="1"/>
    <xf numFmtId="4" fontId="0" fillId="3" borderId="0" xfId="0" applyNumberFormat="1" applyFont="1" applyFill="1" applyAlignment="1">
      <alignment horizontal="right"/>
    </xf>
    <xf numFmtId="4" fontId="0" fillId="0" borderId="0" xfId="0" applyNumberFormat="1"/>
    <xf numFmtId="0" fontId="0" fillId="4" borderId="0" xfId="0" applyFill="1"/>
    <xf numFmtId="0" fontId="4" fillId="4" borderId="0" xfId="0" applyFont="1" applyFill="1" applyAlignment="1">
      <alignment horizontal="left"/>
    </xf>
    <xf numFmtId="0" fontId="5" fillId="0" borderId="0" xfId="0" applyFont="1"/>
    <xf numFmtId="0" fontId="6" fillId="4" borderId="0" xfId="0" applyFont="1" applyFill="1"/>
    <xf numFmtId="0" fontId="7" fillId="0" borderId="0" xfId="0" applyFont="1"/>
    <xf numFmtId="0" fontId="3" fillId="4" borderId="0" xfId="0" applyFont="1" applyFill="1" applyAlignment="1">
      <alignment horizontal="center"/>
    </xf>
    <xf numFmtId="164" fontId="0" fillId="3" borderId="0" xfId="0" applyNumberFormat="1" applyFill="1"/>
    <xf numFmtId="164" fontId="0" fillId="0" borderId="0" xfId="0" applyNumberFormat="1"/>
    <xf numFmtId="165" fontId="0" fillId="0" borderId="0" xfId="0" applyNumberFormat="1" applyFont="1" applyAlignment="1">
      <alignment horizontal="right"/>
    </xf>
    <xf numFmtId="165" fontId="0" fillId="0" borderId="0" xfId="0" applyNumberFormat="1"/>
    <xf numFmtId="9" fontId="1" fillId="0" borderId="0" xfId="1" applyFont="1" applyAlignment="1">
      <alignment horizontal="center"/>
    </xf>
    <xf numFmtId="166" fontId="0" fillId="0" borderId="0" xfId="0" applyNumberFormat="1"/>
    <xf numFmtId="166" fontId="8" fillId="0" borderId="0" xfId="0" applyNumberFormat="1" applyFont="1"/>
    <xf numFmtId="165" fontId="0" fillId="0" borderId="0" xfId="0" applyNumberFormat="1" applyAlignment="1">
      <alignment horizontal="right"/>
    </xf>
    <xf numFmtId="165" fontId="0" fillId="3" borderId="0" xfId="0" applyNumberForma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left"/>
    </xf>
    <xf numFmtId="4" fontId="0" fillId="3" borderId="0" xfId="0" applyNumberFormat="1" applyFont="1" applyFill="1" applyAlignment="1">
      <alignment horizontal="right"/>
    </xf>
    <xf numFmtId="0" fontId="0" fillId="0" borderId="0" xfId="0"/>
    <xf numFmtId="0" fontId="1" fillId="2" borderId="0" xfId="0" applyFont="1" applyFill="1" applyAlignment="1">
      <alignment horizontal="left"/>
    </xf>
    <xf numFmtId="4" fontId="0" fillId="3" borderId="0" xfId="0" applyNumberFormat="1" applyFont="1" applyFill="1" applyAlignment="1">
      <alignment horizontal="right"/>
    </xf>
    <xf numFmtId="0" fontId="0" fillId="0" borderId="0" xfId="0"/>
    <xf numFmtId="0" fontId="1" fillId="2" borderId="0" xfId="0" applyFont="1" applyFill="1" applyAlignment="1">
      <alignment horizontal="left"/>
    </xf>
    <xf numFmtId="4" fontId="0" fillId="3" borderId="0" xfId="0" applyNumberFormat="1" applyFont="1" applyFill="1" applyAlignment="1">
      <alignment horizontal="right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Efficient Frontier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iLab!$B$77:$B$83</c:f>
              <c:numCache>
                <c:formatCode>0.0000</c:formatCode>
                <c:ptCount val="7"/>
                <c:pt idx="0">
                  <c:v>0.10026722652199067</c:v>
                </c:pt>
                <c:pt idx="1">
                  <c:v>9.2501770686898688E-2</c:v>
                </c:pt>
                <c:pt idx="2">
                  <c:v>9.2917090009436737E-2</c:v>
                </c:pt>
                <c:pt idx="3">
                  <c:v>0.10141270777558394</c:v>
                </c:pt>
                <c:pt idx="4">
                  <c:v>0.11623014986513945</c:v>
                </c:pt>
                <c:pt idx="5">
                  <c:v>0.1353081749520969</c:v>
                </c:pt>
                <c:pt idx="6">
                  <c:v>0.15710210008405173</c:v>
                </c:pt>
              </c:numCache>
            </c:numRef>
          </c:xVal>
          <c:yVal>
            <c:numRef>
              <c:f>iLab!$A$77:$A$83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4-694A-A2BC-8C64E359F9C1}"/>
            </c:ext>
          </c:extLst>
        </c:ser>
        <c:ser>
          <c:idx val="1"/>
          <c:order val="1"/>
          <c:tx>
            <c:v>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iLab!$B$113:$B$114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0.27323630234868435</c:v>
                </c:pt>
              </c:numCache>
            </c:numRef>
          </c:xVal>
          <c:yVal>
            <c:numRef>
              <c:f>iLab!$A$113:$A$114</c:f>
              <c:numCache>
                <c:formatCode>0.0000</c:formatCode>
                <c:ptCount val="2"/>
                <c:pt idx="0">
                  <c:v>1.4999999999999999E-2</c:v>
                </c:pt>
                <c:pt idx="1">
                  <c:v>0.52694174518146197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84-694A-A2BC-8C64E359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32128"/>
        <c:axId val="1090431920"/>
      </c:scatterChart>
      <c:valAx>
        <c:axId val="12198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31920"/>
        <c:crosses val="autoZero"/>
        <c:crossBetween val="midCat"/>
      </c:valAx>
      <c:valAx>
        <c:axId val="10904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1085849</xdr:colOff>
      <xdr:row>117</xdr:row>
      <xdr:rowOff>0</xdr:rowOff>
    </xdr:from>
    <xdr:to>
      <xdr:col>13</xdr:col>
      <xdr:colOff>0</xdr:colOff>
      <xdr:row>132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A2A64-9AED-2A40-9E1E-9D23821EC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AF40-62E4-FE4C-BD0C-E514BBBB2CEE}">
  <sheetPr>
    <outlinePr summaryBelow="0" summaryRight="0"/>
  </sheetPr>
  <dimension ref="A1:O114"/>
  <sheetViews>
    <sheetView tabSelected="1" zoomScaleNormal="100" workbookViewId="0">
      <pane ySplit="1" topLeftCell="A53" activePane="bottomLeft" state="frozen"/>
      <selection pane="bottomLeft" activeCell="E70" sqref="E70"/>
    </sheetView>
  </sheetViews>
  <sheetFormatPr defaultColWidth="9.140625" defaultRowHeight="15" customHeight="1" x14ac:dyDescent="0.2"/>
  <cols>
    <col min="1" max="1" width="16.28515625" customWidth="1"/>
    <col min="2" max="2" width="16.28515625" bestFit="1" customWidth="1"/>
    <col min="3" max="3" width="8.140625" bestFit="1" customWidth="1"/>
    <col min="4" max="4" width="8.5703125" bestFit="1" customWidth="1"/>
    <col min="5" max="5" width="7.42578125" bestFit="1" customWidth="1"/>
    <col min="6" max="6" width="8" bestFit="1" customWidth="1"/>
    <col min="7" max="9" width="7.140625" style="21" bestFit="1" customWidth="1"/>
    <col min="10" max="10" width="7.140625" style="24" bestFit="1" customWidth="1"/>
    <col min="11" max="13" width="7.140625" style="27" bestFit="1" customWidth="1"/>
    <col min="14" max="14" width="7.42578125" customWidth="1"/>
    <col min="15" max="15" width="16.140625" customWidth="1"/>
  </cols>
  <sheetData>
    <row r="1" spans="1:15" ht="15" customHeight="1" x14ac:dyDescent="0.2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22" t="s">
        <v>30</v>
      </c>
      <c r="H1" s="22" t="s">
        <v>31</v>
      </c>
      <c r="I1" s="22" t="s">
        <v>32</v>
      </c>
      <c r="J1" s="25" t="s">
        <v>34</v>
      </c>
      <c r="K1" s="28" t="s">
        <v>35</v>
      </c>
      <c r="L1" s="28" t="s">
        <v>36</v>
      </c>
      <c r="M1" s="28" t="s">
        <v>37</v>
      </c>
      <c r="N1" s="25" t="s">
        <v>33</v>
      </c>
      <c r="O1" s="6" t="s">
        <v>7</v>
      </c>
    </row>
    <row r="2" spans="1:15" ht="15" customHeight="1" x14ac:dyDescent="0.2">
      <c r="A2" s="12">
        <v>44712</v>
      </c>
      <c r="B2" s="18">
        <v>-7.5319418343248706E-2</v>
      </c>
      <c r="C2" s="18">
        <v>-0.102664955929643</v>
      </c>
      <c r="D2" s="18">
        <v>-0.24406950660101701</v>
      </c>
      <c r="E2" s="18">
        <v>-6.9266040717015295E-3</v>
      </c>
      <c r="F2" s="18">
        <v>-7.6991357456171097E-2</v>
      </c>
      <c r="G2" s="18">
        <v>-0.16318538799268401</v>
      </c>
      <c r="H2" s="18">
        <v>6.9892584357647003E-2</v>
      </c>
      <c r="I2" s="18">
        <v>-0.223728813559322</v>
      </c>
      <c r="J2" s="18">
        <v>2.7416959821262799E-2</v>
      </c>
      <c r="K2" s="18">
        <v>-2.2882969253599202E-3</v>
      </c>
      <c r="L2" s="18">
        <v>9.9749949749092705E-3</v>
      </c>
      <c r="M2" s="18">
        <v>-0.23575417261340401</v>
      </c>
      <c r="N2">
        <v>-0.11994458002038799</v>
      </c>
      <c r="O2" s="16">
        <f>SUMPRODUCT($B2:$N2,$B$65:$N$65)</f>
        <v>-0.21778803391095314</v>
      </c>
    </row>
    <row r="3" spans="1:15" ht="15" customHeight="1" x14ac:dyDescent="0.2">
      <c r="A3" s="11">
        <v>44680</v>
      </c>
      <c r="B3" s="19">
        <v>4.3546381626505301E-2</v>
      </c>
      <c r="C3" s="19">
        <v>1.43578041963994E-2</v>
      </c>
      <c r="D3" s="19">
        <v>-1.8974502570680399E-2</v>
      </c>
      <c r="E3" s="19">
        <v>-0.12988710614121302</v>
      </c>
      <c r="F3" s="19">
        <v>-4.1159918425735097E-2</v>
      </c>
      <c r="G3" s="19">
        <v>-0.13233909268348198</v>
      </c>
      <c r="H3" s="19">
        <v>-4.4622800259508599E-2</v>
      </c>
      <c r="I3" s="19">
        <v>3.5087719298245702E-2</v>
      </c>
      <c r="J3" s="19">
        <v>-0.10023359397261601</v>
      </c>
      <c r="K3" s="19">
        <v>-3.7444965444380099E-2</v>
      </c>
      <c r="L3" s="19">
        <v>-2.3538894883545401E-2</v>
      </c>
      <c r="M3" s="19">
        <v>-8.8594691856254612E-2</v>
      </c>
      <c r="N3">
        <v>-0.123027530246085</v>
      </c>
      <c r="O3" s="16">
        <f>SUMPRODUCT($B3:$N3,$B$65:$N$65)</f>
        <v>-3.4353048879249087E-2</v>
      </c>
    </row>
    <row r="4" spans="1:15" ht="15" customHeight="1" x14ac:dyDescent="0.2">
      <c r="A4" s="12">
        <v>44651</v>
      </c>
      <c r="B4" s="18">
        <v>-7.227059986058651E-2</v>
      </c>
      <c r="C4" s="18">
        <v>-5.2724340738680403E-2</v>
      </c>
      <c r="D4" s="18">
        <v>6.70838113545522E-2</v>
      </c>
      <c r="E4" s="18">
        <v>-4.4659382874149195E-2</v>
      </c>
      <c r="F4" s="18">
        <v>2.1988475901542702E-2</v>
      </c>
      <c r="G4" s="18">
        <v>-2.3054191538580203E-2</v>
      </c>
      <c r="H4" s="18">
        <v>-2.9595072997399198E-2</v>
      </c>
      <c r="I4" s="18">
        <v>-0.109375</v>
      </c>
      <c r="J4" s="18">
        <v>3.3548021108356002E-2</v>
      </c>
      <c r="K4" s="18">
        <v>3.6529671992282901E-2</v>
      </c>
      <c r="L4" s="18">
        <v>7.1304289664322992E-2</v>
      </c>
      <c r="M4" s="18">
        <v>-8.566109294384161E-2</v>
      </c>
      <c r="N4">
        <v>2.3152750513660999E-2</v>
      </c>
      <c r="O4" s="16">
        <f>SUMPRODUCT($B4:$N4,$B$65:$N$65)</f>
        <v>-6.4133280094989947E-2</v>
      </c>
    </row>
    <row r="5" spans="1:15" ht="15" customHeight="1" x14ac:dyDescent="0.2">
      <c r="A5" s="11">
        <v>44620</v>
      </c>
      <c r="B5" s="19">
        <v>0.10908705977024899</v>
      </c>
      <c r="C5" s="19">
        <v>6.8357260968429007E-2</v>
      </c>
      <c r="D5" s="19">
        <v>-1.13831958017971E-2</v>
      </c>
      <c r="E5" s="19">
        <v>3.48151374873584E-2</v>
      </c>
      <c r="F5" s="19">
        <v>3.2535212209621599E-2</v>
      </c>
      <c r="G5" s="19">
        <v>9.9574049405536796E-2</v>
      </c>
      <c r="H5" s="19">
        <v>0.12473714485373699</v>
      </c>
      <c r="I5" s="19">
        <v>0.18081180811808101</v>
      </c>
      <c r="J5" s="19">
        <v>6.1876983271196E-2</v>
      </c>
      <c r="K5" s="19">
        <v>-4.7826051581208499E-2</v>
      </c>
      <c r="L5" s="19">
        <v>1.9736019274856499E-2</v>
      </c>
      <c r="M5" s="19">
        <v>5.1406246678112402E-2</v>
      </c>
      <c r="N5">
        <v>-9.0705539905647004E-2</v>
      </c>
      <c r="O5" s="16">
        <f>SUMPRODUCT($B5:$N5,$B$65:$N$65)</f>
        <v>0.15596104963127935</v>
      </c>
    </row>
    <row r="6" spans="1:15" ht="15" customHeight="1" x14ac:dyDescent="0.2">
      <c r="A6" s="12">
        <v>44592</v>
      </c>
      <c r="B6" s="18">
        <v>5.3471349712239602E-2</v>
      </c>
      <c r="C6" s="18">
        <v>5.9250690676468397E-2</v>
      </c>
      <c r="D6" s="18">
        <v>2.7459875327303197E-2</v>
      </c>
      <c r="E6" s="18">
        <v>-9.24880685061647E-2</v>
      </c>
      <c r="F6" s="18">
        <v>-6.9873031013593809E-2</v>
      </c>
      <c r="G6" s="18">
        <v>0.10703852152394701</v>
      </c>
      <c r="H6" s="18">
        <v>0.19766752764602402</v>
      </c>
      <c r="I6" s="18">
        <v>-0.15312500000000001</v>
      </c>
      <c r="J6" s="18">
        <v>3.1086666878873799E-2</v>
      </c>
      <c r="K6" s="18">
        <v>9.8755610270551811E-2</v>
      </c>
      <c r="L6" s="18">
        <v>3.2344933825263003E-2</v>
      </c>
      <c r="M6" s="18">
        <v>0.24366731287763399</v>
      </c>
      <c r="N6">
        <v>-5.1211241540651403E-2</v>
      </c>
      <c r="O6" s="16">
        <f>SUMPRODUCT($B6:$N6,$B$65:$N$65)</f>
        <v>-3.9627526941143611E-2</v>
      </c>
    </row>
    <row r="7" spans="1:15" ht="15" customHeight="1" x14ac:dyDescent="0.2">
      <c r="A7" s="11">
        <v>44561</v>
      </c>
      <c r="B7" s="19">
        <v>0.11686735888859999</v>
      </c>
      <c r="C7" s="19">
        <v>0.11437403367023399</v>
      </c>
      <c r="D7" s="19">
        <v>-2.6846447403552898E-2</v>
      </c>
      <c r="E7" s="19">
        <v>-0.13445470731211101</v>
      </c>
      <c r="F7" s="19">
        <v>-0.12156229407218</v>
      </c>
      <c r="G7" s="19">
        <v>-4.8220145083167097E-2</v>
      </c>
      <c r="H7" s="19">
        <v>0.14318288287571801</v>
      </c>
      <c r="I7" s="19">
        <v>0</v>
      </c>
      <c r="J7" s="19">
        <v>-9.4448783393705091E-2</v>
      </c>
      <c r="K7" s="19">
        <v>-4.6949753456799696E-3</v>
      </c>
      <c r="L7" s="19">
        <v>-1.93831833179605E-2</v>
      </c>
      <c r="M7" s="19">
        <v>-0.119022402017587</v>
      </c>
      <c r="N7">
        <v>-0.14900538598924501</v>
      </c>
      <c r="O7" s="16">
        <f>SUMPRODUCT($B7:$N7,$B$65:$N$65)</f>
        <v>-2.5227055555627331E-2</v>
      </c>
    </row>
    <row r="8" spans="1:15" ht="15" customHeight="1" x14ac:dyDescent="0.2">
      <c r="A8" s="12">
        <v>44530</v>
      </c>
      <c r="B8" s="18">
        <v>5.4102091279079501E-2</v>
      </c>
      <c r="C8" s="18">
        <v>7.0695339703980606E-2</v>
      </c>
      <c r="D8" s="18">
        <v>2.25173979164923E-2</v>
      </c>
      <c r="E8" s="18">
        <v>3.2329470810860995E-2</v>
      </c>
      <c r="F8" s="18">
        <v>-4.7600351127372598E-3</v>
      </c>
      <c r="G8" s="18">
        <v>2.6976457769265398E-3</v>
      </c>
      <c r="H8" s="18">
        <v>2.3331753304892899E-2</v>
      </c>
      <c r="I8" s="18">
        <v>0.23076923076922998</v>
      </c>
      <c r="J8" s="18">
        <v>-6.8838886980711708E-2</v>
      </c>
      <c r="K8" s="18">
        <v>-3.8374614959464502E-2</v>
      </c>
      <c r="L8" s="18">
        <v>-2.3235802116963501E-2</v>
      </c>
      <c r="M8" s="18">
        <v>-3.1779273901835197E-3</v>
      </c>
      <c r="N8">
        <v>-6.6463017807086803E-3</v>
      </c>
      <c r="O8" s="16">
        <f>SUMPRODUCT($B8:$N8,$B$65:$N$65)</f>
        <v>8.8246416367368075E-2</v>
      </c>
    </row>
    <row r="9" spans="1:15" ht="15" customHeight="1" x14ac:dyDescent="0.2">
      <c r="A9" s="11">
        <v>44498</v>
      </c>
      <c r="B9" s="19">
        <v>7.6271099561871308E-2</v>
      </c>
      <c r="C9" s="19">
        <v>3.5552045657400499E-2</v>
      </c>
      <c r="D9" s="19">
        <v>-1.0535243245693899E-2</v>
      </c>
      <c r="E9" s="19">
        <v>1.4050279430539402E-2</v>
      </c>
      <c r="F9" s="19">
        <v>2.2303342622612899E-2</v>
      </c>
      <c r="G9" s="19">
        <v>-4.5553610977211306E-2</v>
      </c>
      <c r="H9" s="19">
        <v>-7.8675813972254593E-2</v>
      </c>
      <c r="I9" s="19">
        <v>0.18181818181818102</v>
      </c>
      <c r="J9" s="19">
        <v>7.1953680363728595E-2</v>
      </c>
      <c r="K9" s="19">
        <v>-7.70833615767125E-2</v>
      </c>
      <c r="L9" s="19">
        <v>-1.77514806202137E-2</v>
      </c>
      <c r="M9" s="19">
        <v>2.16449908805353E-2</v>
      </c>
      <c r="N9">
        <v>8.8825536636398097E-2</v>
      </c>
      <c r="O9" s="16">
        <f>SUMPRODUCT($B9:$N9,$B$65:$N$65)</f>
        <v>0.15235597017760044</v>
      </c>
    </row>
    <row r="10" spans="1:15" ht="15" customHeight="1" x14ac:dyDescent="0.2">
      <c r="A10" s="12">
        <v>44469</v>
      </c>
      <c r="B10" s="18">
        <v>-2.73862981594344E-2</v>
      </c>
      <c r="C10" s="18">
        <v>-9.8722276323033806E-2</v>
      </c>
      <c r="D10" s="18">
        <v>-5.7984855352211095E-3</v>
      </c>
      <c r="E10" s="18">
        <v>8.1207942996850396E-3</v>
      </c>
      <c r="F10" s="18">
        <v>-2.6834976232216801E-2</v>
      </c>
      <c r="G10" s="18">
        <v>0.10918276964986999</v>
      </c>
      <c r="H10" s="18">
        <v>-2.5963093298981298E-2</v>
      </c>
      <c r="I10" s="18">
        <v>7.3170731707317305E-2</v>
      </c>
      <c r="J10" s="18">
        <v>-3.2274324131417502E-2</v>
      </c>
      <c r="K10" s="18">
        <v>-2.4390292290855702E-2</v>
      </c>
      <c r="L10" s="18">
        <v>1.45797609712967E-2</v>
      </c>
      <c r="M10" s="18">
        <v>8.7058771814145702E-2</v>
      </c>
      <c r="N10">
        <v>2.74517665579006E-2</v>
      </c>
      <c r="O10" s="16">
        <f>SUMPRODUCT($B10:$N10,$B$65:$N$65)</f>
        <v>-9.8363265658710942E-3</v>
      </c>
    </row>
    <row r="11" spans="1:15" ht="15" customHeight="1" x14ac:dyDescent="0.2">
      <c r="A11" s="11">
        <v>44439</v>
      </c>
      <c r="B11" s="19">
        <v>-0.122014104183319</v>
      </c>
      <c r="C11" s="19">
        <v>-0.10601461259462801</v>
      </c>
      <c r="D11" s="19">
        <v>5.4387877629478297E-2</v>
      </c>
      <c r="E11" s="19">
        <v>3.4853493586895296E-2</v>
      </c>
      <c r="F11" s="19">
        <v>1.83151901351945E-2</v>
      </c>
      <c r="G11" s="19">
        <v>-5.8964833557068001E-3</v>
      </c>
      <c r="H11" s="19">
        <v>0.22524366328032699</v>
      </c>
      <c r="I11" s="19">
        <v>-8.071748878923779E-2</v>
      </c>
      <c r="J11" s="19">
        <v>-4.46760306962731E-2</v>
      </c>
      <c r="K11" s="19">
        <v>-6.1068646004103305E-2</v>
      </c>
      <c r="L11" s="19">
        <v>-1.43702462163635E-2</v>
      </c>
      <c r="M11" s="19">
        <v>-0.12077483891563601</v>
      </c>
      <c r="N11">
        <v>-5.2224725334524998E-2</v>
      </c>
      <c r="O11" s="16">
        <f>SUMPRODUCT($B11:$N11,$B$65:$N$65)</f>
        <v>-0.10575245969666354</v>
      </c>
    </row>
    <row r="12" spans="1:15" ht="15" customHeight="1" x14ac:dyDescent="0.2">
      <c r="A12" s="12">
        <v>44407</v>
      </c>
      <c r="B12" s="18">
        <v>-0.147317219145289</v>
      </c>
      <c r="C12" s="18">
        <v>-0.107012783079364</v>
      </c>
      <c r="D12" s="18">
        <v>5.3542743782161298E-2</v>
      </c>
      <c r="E12" s="18">
        <v>-4.6056002249093002E-2</v>
      </c>
      <c r="F12" s="18">
        <v>0.147166299255924</v>
      </c>
      <c r="G12" s="18">
        <v>-2.46934607389903E-2</v>
      </c>
      <c r="H12" s="18">
        <v>-9.2219108574340999E-2</v>
      </c>
      <c r="I12" s="18">
        <v>0.25988700564971701</v>
      </c>
      <c r="J12" s="18">
        <v>7.7141468638599109E-2</v>
      </c>
      <c r="K12" s="18">
        <v>0.10686314769410001</v>
      </c>
      <c r="L12" s="18">
        <v>9.5969894219938207E-2</v>
      </c>
      <c r="M12" s="18">
        <v>-4.5009710181881907E-2</v>
      </c>
      <c r="N12">
        <v>0.15985126222978599</v>
      </c>
      <c r="O12" s="16">
        <f>SUMPRODUCT($B12:$N12,$B$65:$N$65)</f>
        <v>-2.6298666626869305E-2</v>
      </c>
    </row>
    <row r="13" spans="1:15" ht="15" customHeight="1" x14ac:dyDescent="0.2">
      <c r="A13" s="11">
        <v>44377</v>
      </c>
      <c r="B13" s="19">
        <v>0.10129710904988</v>
      </c>
      <c r="C13" s="19">
        <v>5.3537557493778601E-2</v>
      </c>
      <c r="D13" s="19">
        <v>5.49263895915146E-2</v>
      </c>
      <c r="E13" s="19">
        <v>-4.3601633658797205E-2</v>
      </c>
      <c r="F13" s="19">
        <v>0.10728740288094199</v>
      </c>
      <c r="G13" s="19">
        <v>-5.0217485879893504E-2</v>
      </c>
      <c r="H13" s="19">
        <v>-1.3507450700312101E-2</v>
      </c>
      <c r="I13" s="19">
        <v>0.22068965517241299</v>
      </c>
      <c r="J13" s="19">
        <v>1.6522387425601498E-2</v>
      </c>
      <c r="K13" s="19">
        <v>-6.0077492933183797E-2</v>
      </c>
      <c r="L13" s="19">
        <v>9.2678769302998402E-3</v>
      </c>
      <c r="M13" s="19">
        <v>4.4989714528153896E-2</v>
      </c>
      <c r="N13">
        <v>1.01612981853893E-2</v>
      </c>
      <c r="O13" s="16">
        <f>SUMPRODUCT($B13:$N13,$B$65:$N$65)</f>
        <v>0.14797117023162451</v>
      </c>
    </row>
    <row r="14" spans="1:15" ht="15" customHeight="1" x14ac:dyDescent="0.2">
      <c r="A14" s="12">
        <v>44344</v>
      </c>
      <c r="B14" s="18">
        <v>1.5047054386940699E-2</v>
      </c>
      <c r="C14" s="18">
        <v>2.35188098668179E-2</v>
      </c>
      <c r="D14" s="18">
        <v>-4.4759981769598299E-2</v>
      </c>
      <c r="E14" s="18">
        <v>3.2811868017659597E-2</v>
      </c>
      <c r="F14" s="18">
        <v>2.4364905687165001E-2</v>
      </c>
      <c r="G14" s="18">
        <v>4.18125925705779E-2</v>
      </c>
      <c r="H14" s="18">
        <v>1.8340188034764001E-2</v>
      </c>
      <c r="I14" s="18">
        <v>0.17408906882591002</v>
      </c>
      <c r="J14" s="18">
        <v>8.151542434333979E-2</v>
      </c>
      <c r="K14" s="18">
        <v>2.78884946926263E-2</v>
      </c>
      <c r="L14" s="18">
        <v>-1.4611912501524301E-2</v>
      </c>
      <c r="M14" s="18">
        <v>-0.16410254936966201</v>
      </c>
      <c r="N14">
        <v>5.3035571519104804E-2</v>
      </c>
      <c r="O14" s="16">
        <f>SUMPRODUCT($B14:$N14,$B$65:$N$65)</f>
        <v>6.0611380874446827E-2</v>
      </c>
    </row>
    <row r="15" spans="1:15" ht="15" customHeight="1" x14ac:dyDescent="0.2">
      <c r="A15" s="11">
        <v>44316</v>
      </c>
      <c r="B15" s="19">
        <v>3.1445765162012502E-3</v>
      </c>
      <c r="C15" s="19">
        <v>2.1296008635785603E-2</v>
      </c>
      <c r="D15" s="19">
        <v>8.7497518856689299E-2</v>
      </c>
      <c r="E15" s="19">
        <v>3.3533305753420797E-2</v>
      </c>
      <c r="F15" s="19">
        <v>-1.42942544579726E-2</v>
      </c>
      <c r="G15" s="19">
        <v>4.9049293677650499E-2</v>
      </c>
      <c r="H15" s="19">
        <v>-4.5931792296695202E-2</v>
      </c>
      <c r="I15" s="19">
        <v>8.3333333333333398E-2</v>
      </c>
      <c r="J15" s="19">
        <v>5.9033072696265697E-2</v>
      </c>
      <c r="K15" s="19">
        <v>2.4489722547043499E-2</v>
      </c>
      <c r="L15" s="19">
        <v>0.11054771048990901</v>
      </c>
      <c r="M15" s="19">
        <v>0.11322544906102</v>
      </c>
      <c r="N15">
        <v>2.0979082298031499E-3</v>
      </c>
      <c r="O15" s="16">
        <f>SUMPRODUCT($B15:$N15,$B$65:$N$65)</f>
        <v>7.9371299714529067E-2</v>
      </c>
    </row>
    <row r="16" spans="1:15" ht="15" customHeight="1" x14ac:dyDescent="0.2">
      <c r="A16" s="12">
        <v>44286</v>
      </c>
      <c r="B16" s="18">
        <v>5.2980193664031699E-2</v>
      </c>
      <c r="C16" s="18">
        <v>9.3905172562479503E-2</v>
      </c>
      <c r="D16" s="18">
        <v>-3.42588126531779E-2</v>
      </c>
      <c r="E16" s="18">
        <v>0.117186399014592</v>
      </c>
      <c r="F16" s="18">
        <v>0.11678833329594801</v>
      </c>
      <c r="G16" s="18">
        <v>-0.106218612501842</v>
      </c>
      <c r="H16" s="18">
        <v>-4.7499989052665698E-2</v>
      </c>
      <c r="I16" s="18">
        <v>9.0909090909090787E-2</v>
      </c>
      <c r="J16" s="18">
        <v>-3.8414379260008999E-2</v>
      </c>
      <c r="K16" s="18">
        <v>4.7008570445575298E-2</v>
      </c>
      <c r="L16" s="18">
        <v>2.4948048916160599E-2</v>
      </c>
      <c r="M16" s="18">
        <v>0.108649911520322</v>
      </c>
      <c r="N16">
        <v>7.68071442976061E-2</v>
      </c>
      <c r="O16" s="16">
        <f>SUMPRODUCT($B16:$N16,$B$65:$N$65)</f>
        <v>1.9712656931644187E-2</v>
      </c>
    </row>
    <row r="17" spans="1:15" ht="15" customHeight="1" x14ac:dyDescent="0.2">
      <c r="A17" s="11">
        <v>44253</v>
      </c>
      <c r="B17" s="19">
        <v>-5.3430775737864505E-2</v>
      </c>
      <c r="C17" s="19">
        <v>-9.2247926616545295E-2</v>
      </c>
      <c r="D17" s="19">
        <v>1.6285125465692801E-2</v>
      </c>
      <c r="E17" s="19">
        <v>4.0642023954783106E-2</v>
      </c>
      <c r="F17" s="19">
        <v>-3.3434204719781001E-2</v>
      </c>
      <c r="G17" s="19">
        <v>0.192812715548769</v>
      </c>
      <c r="H17" s="19">
        <v>-2.31989842818884E-2</v>
      </c>
      <c r="I17" s="19">
        <v>4.8076923076922897E-3</v>
      </c>
      <c r="J17" s="19">
        <v>5.1489892775710498E-2</v>
      </c>
      <c r="K17" s="19">
        <v>-6.2124175740456096E-2</v>
      </c>
      <c r="L17" s="19">
        <v>3.5522102077544401E-2</v>
      </c>
      <c r="M17" s="19">
        <v>-6.2203803452540195E-2</v>
      </c>
      <c r="N17">
        <v>9.1208032529755012E-2</v>
      </c>
      <c r="O17" s="16">
        <f>SUMPRODUCT($B17:$N17,$B$65:$N$65)</f>
        <v>4.7343584680263062E-2</v>
      </c>
    </row>
    <row r="18" spans="1:15" ht="15" customHeight="1" x14ac:dyDescent="0.2">
      <c r="A18" s="12">
        <v>44225</v>
      </c>
      <c r="B18" s="18">
        <v>0.127869632657165</v>
      </c>
      <c r="C18" s="18">
        <v>0.15302337047599901</v>
      </c>
      <c r="D18" s="18">
        <v>2.8889318641246602E-2</v>
      </c>
      <c r="E18" s="18">
        <v>-6.7357526139702695E-2</v>
      </c>
      <c r="F18" s="18">
        <v>-4.7910265466318602E-2</v>
      </c>
      <c r="G18" s="18">
        <v>-0.12834779143626199</v>
      </c>
      <c r="H18" s="18">
        <v>1.0126269211433401E-2</v>
      </c>
      <c r="I18" s="18">
        <v>0.118279569892473</v>
      </c>
      <c r="J18" s="18">
        <v>-3.57318175339391E-2</v>
      </c>
      <c r="K18" s="18">
        <v>4.2716093281230695E-2</v>
      </c>
      <c r="L18" s="18">
        <v>0.156911633307217</v>
      </c>
      <c r="M18" s="18">
        <v>-0.20544747972656199</v>
      </c>
      <c r="N18">
        <v>1.49862941950174E-2</v>
      </c>
      <c r="O18" s="16">
        <f>SUMPRODUCT($B18:$N18,$B$65:$N$65)</f>
        <v>1.7468539872248078E-2</v>
      </c>
    </row>
    <row r="19" spans="1:15" ht="15" customHeight="1" x14ac:dyDescent="0.2">
      <c r="A19" s="11">
        <v>44196</v>
      </c>
      <c r="B19" s="19">
        <v>2.6632095924618602E-2</v>
      </c>
      <c r="C19" s="19">
        <v>-3.0923353664331001E-2</v>
      </c>
      <c r="D19" s="19">
        <v>-3.0527982151159302E-2</v>
      </c>
      <c r="E19" s="19">
        <v>-1.4644603686501102E-2</v>
      </c>
      <c r="F19" s="19">
        <v>-1.9490263371858101E-2</v>
      </c>
      <c r="G19" s="19">
        <v>6.47881853584302E-2</v>
      </c>
      <c r="H19" s="19">
        <v>7.6077330934660903E-2</v>
      </c>
      <c r="I19" s="19">
        <v>6.8965517241379407E-2</v>
      </c>
      <c r="J19" s="19">
        <v>3.94301311681566E-2</v>
      </c>
      <c r="K19" s="19">
        <v>3.19149071893223E-2</v>
      </c>
      <c r="L19" s="19">
        <v>-5.8616770297050397E-2</v>
      </c>
      <c r="M19" s="19">
        <v>1.2608333064564301E-2</v>
      </c>
      <c r="N19">
        <v>-3.7415019670694001E-2</v>
      </c>
      <c r="O19" s="16">
        <f>SUMPRODUCT($B19:$N19,$B$65:$N$65)</f>
        <v>-4.8800542214468435E-4</v>
      </c>
    </row>
    <row r="20" spans="1:15" ht="15" customHeight="1" x14ac:dyDescent="0.2">
      <c r="A20" s="12">
        <v>44165</v>
      </c>
      <c r="B20" s="18">
        <v>0.114525812846373</v>
      </c>
      <c r="C20" s="18">
        <v>0.122583798494297</v>
      </c>
      <c r="D20" s="18">
        <v>2.3864480616946297E-3</v>
      </c>
      <c r="E20" s="18">
        <v>2.49241677198421E-2</v>
      </c>
      <c r="F20" s="18">
        <v>-1.57403304540196E-2</v>
      </c>
      <c r="G20" s="18">
        <v>6.3662162923009996E-2</v>
      </c>
      <c r="H20" s="18">
        <v>1.6540023082470098E-2</v>
      </c>
      <c r="I20" s="18">
        <v>0.31537449014119201</v>
      </c>
      <c r="J20" s="18">
        <v>6.3007152281012502E-2</v>
      </c>
      <c r="K20" s="18">
        <v>-8.7378689654847699E-2</v>
      </c>
      <c r="L20" s="18">
        <v>-0.14699996136183699</v>
      </c>
      <c r="M20" s="18">
        <v>6.3441988108214799E-3</v>
      </c>
      <c r="N20">
        <v>-3.11787143477524E-2</v>
      </c>
      <c r="O20" s="16">
        <f>SUMPRODUCT($B20:$N20,$B$65:$N$65)</f>
        <v>0.25725261176681041</v>
      </c>
    </row>
    <row r="21" spans="1:15" ht="15" customHeight="1" x14ac:dyDescent="0.2">
      <c r="A21" s="11">
        <v>44134</v>
      </c>
      <c r="B21" s="19">
        <v>0.12699830829821901</v>
      </c>
      <c r="C21" s="19">
        <v>9.7046417138313093E-2</v>
      </c>
      <c r="D21" s="19">
        <v>-1.7727831965781399E-2</v>
      </c>
      <c r="E21" s="19">
        <v>0.22803770236208201</v>
      </c>
      <c r="F21" s="19">
        <v>-2.1184344096582701E-2</v>
      </c>
      <c r="G21" s="19">
        <v>-3.6263936291565199E-2</v>
      </c>
      <c r="H21" s="19">
        <v>0.27682650576810003</v>
      </c>
      <c r="I21" s="19">
        <v>0.69047615396372397</v>
      </c>
      <c r="J21" s="19">
        <v>-3.0922478364104399E-2</v>
      </c>
      <c r="K21" s="19">
        <v>7.9664616219758899E-2</v>
      </c>
      <c r="L21" s="19">
        <v>0.21212123840299502</v>
      </c>
      <c r="M21" s="19">
        <v>-0.150841821103148</v>
      </c>
      <c r="N21">
        <v>0.14083279557352901</v>
      </c>
      <c r="O21" s="16">
        <f>SUMPRODUCT($B21:$N21,$B$65:$N$65)</f>
        <v>5.1075638902066296E-2</v>
      </c>
    </row>
    <row r="22" spans="1:15" ht="15" customHeight="1" x14ac:dyDescent="0.2">
      <c r="A22" s="12">
        <v>44104</v>
      </c>
      <c r="B22" s="18">
        <v>-5.1123630711197104E-2</v>
      </c>
      <c r="C22" s="18">
        <v>-2.0038119572903298E-2</v>
      </c>
      <c r="D22" s="18">
        <v>2.6348213594583298E-2</v>
      </c>
      <c r="E22" s="18">
        <v>7.5475047961924599E-2</v>
      </c>
      <c r="F22" s="18">
        <v>4.8378894744585095E-3</v>
      </c>
      <c r="G22" s="18">
        <v>7.86224703722249E-3</v>
      </c>
      <c r="H22" s="18">
        <v>-3.41295918596484E-3</v>
      </c>
      <c r="I22" s="18">
        <v>0.29230766791650103</v>
      </c>
      <c r="J22" s="18">
        <v>4.7488330977613E-2</v>
      </c>
      <c r="K22" s="18">
        <v>8.9040993274463992E-2</v>
      </c>
      <c r="L22" s="18">
        <v>-4.1811885780412297E-2</v>
      </c>
      <c r="M22" s="18">
        <v>8.8709711988431209E-2</v>
      </c>
      <c r="N22">
        <v>4.3452155348286198E-2</v>
      </c>
      <c r="O22" s="16">
        <f>SUMPRODUCT($B22:$N22,$B$65:$N$65)</f>
        <v>3.1481059341935493E-2</v>
      </c>
    </row>
    <row r="23" spans="1:15" ht="15" customHeight="1" x14ac:dyDescent="0.2">
      <c r="A23" s="11">
        <v>44074</v>
      </c>
      <c r="B23" s="19">
        <v>-4.2093370554015498E-2</v>
      </c>
      <c r="C23" s="19">
        <v>-3.7551090541144E-2</v>
      </c>
      <c r="D23" s="19">
        <v>5.1515261100295501E-2</v>
      </c>
      <c r="E23" s="19">
        <v>-3.6787205266841295E-2</v>
      </c>
      <c r="F23" s="19">
        <v>6.62486405934537E-3</v>
      </c>
      <c r="G23" s="19">
        <v>-6.1802225984004602E-2</v>
      </c>
      <c r="H23" s="19">
        <v>-0.102145022257306</v>
      </c>
      <c r="I23" s="19">
        <v>-5.7971017649344897E-2</v>
      </c>
      <c r="J23" s="19">
        <v>-7.4801977386904903E-2</v>
      </c>
      <c r="K23" s="19">
        <v>-8.1760919767345702E-2</v>
      </c>
      <c r="L23" s="19">
        <v>-0.188501397155245</v>
      </c>
      <c r="M23" s="19">
        <v>1.40517292934088E-2</v>
      </c>
      <c r="N23">
        <v>7.4926949395027295E-2</v>
      </c>
      <c r="O23" s="16">
        <f>SUMPRODUCT($B23:$N23,$B$65:$N$65)</f>
        <v>5.1624448338742782E-3</v>
      </c>
    </row>
    <row r="24" spans="1:15" ht="15" customHeight="1" x14ac:dyDescent="0.2">
      <c r="A24" s="12">
        <v>44043</v>
      </c>
      <c r="B24" s="18">
        <v>3.1564554341598702E-2</v>
      </c>
      <c r="C24" s="18">
        <v>-1.9501805247490601E-2</v>
      </c>
      <c r="D24" s="18">
        <v>-3.5087716524019402E-2</v>
      </c>
      <c r="E24" s="18">
        <v>5.7290744255812293E-2</v>
      </c>
      <c r="F24" s="18">
        <v>0.12989126952708399</v>
      </c>
      <c r="G24" s="18">
        <v>0.11741151706455699</v>
      </c>
      <c r="H24" s="18">
        <v>-3.6751072754124198E-3</v>
      </c>
      <c r="I24" s="18">
        <v>-1.42856923782344E-2</v>
      </c>
      <c r="J24" s="18">
        <v>3.0765208321081601E-2</v>
      </c>
      <c r="K24" s="18">
        <v>-6.2868423822212999E-2</v>
      </c>
      <c r="L24" s="18">
        <v>7.456466849367889E-2</v>
      </c>
      <c r="M24" s="18">
        <v>-0.11707626157859499</v>
      </c>
      <c r="N24">
        <v>6.4204421237583395E-2</v>
      </c>
      <c r="O24" s="16">
        <f>SUMPRODUCT($B24:$N24,$B$65:$N$65)</f>
        <v>6.0961557916856805E-2</v>
      </c>
    </row>
    <row r="25" spans="1:15" ht="15" customHeight="1" x14ac:dyDescent="0.2">
      <c r="A25" s="11">
        <v>44012</v>
      </c>
      <c r="B25" s="19">
        <v>2.5963141724749002E-2</v>
      </c>
      <c r="C25" s="19">
        <v>4.1241337762335704E-2</v>
      </c>
      <c r="D25" s="19">
        <v>-6.7763255023544E-3</v>
      </c>
      <c r="E25" s="19">
        <v>5.5617703594099599E-3</v>
      </c>
      <c r="F25" s="19">
        <v>3.7204144643576902E-2</v>
      </c>
      <c r="G25" s="19">
        <v>6.1352571430735206E-2</v>
      </c>
      <c r="H25" s="19">
        <v>-7.5750568050765507E-2</v>
      </c>
      <c r="I25" s="19">
        <v>0.39999992271041501</v>
      </c>
      <c r="J25" s="19">
        <v>3.7553503609112499E-2</v>
      </c>
      <c r="K25" s="19">
        <v>-0.117850922233125</v>
      </c>
      <c r="L25" s="19">
        <v>0.118510103809159</v>
      </c>
      <c r="M25" s="19">
        <v>0.157185603757272</v>
      </c>
      <c r="N25">
        <v>5.26889556332907E-2</v>
      </c>
      <c r="O25" s="16">
        <f>SUMPRODUCT($B25:$N25,$B$65:$N$65)</f>
        <v>0.23845000908518926</v>
      </c>
    </row>
    <row r="26" spans="1:15" ht="15" customHeight="1" x14ac:dyDescent="0.2">
      <c r="A26" s="12">
        <v>43980</v>
      </c>
      <c r="B26" s="18">
        <v>3.4064612688050097E-2</v>
      </c>
      <c r="C26" s="18">
        <v>4.8822331531693998E-2</v>
      </c>
      <c r="D26" s="18">
        <v>-5.3410175642631799E-2</v>
      </c>
      <c r="E26" s="18">
        <v>7.3753306602896099E-2</v>
      </c>
      <c r="F26" s="18">
        <v>9.8451913215454004E-2</v>
      </c>
      <c r="G26" s="18">
        <v>0.159213308058478</v>
      </c>
      <c r="H26" s="18">
        <v>-4.49933856233658E-2</v>
      </c>
      <c r="I26" s="18">
        <v>-3.8461519405920401E-2</v>
      </c>
      <c r="J26" s="18">
        <v>5.48954261099283E-2</v>
      </c>
      <c r="K26" s="18">
        <v>-5.5646552212683796E-2</v>
      </c>
      <c r="L26" s="18">
        <v>3.3975768831389004E-3</v>
      </c>
      <c r="M26" s="18">
        <v>-9.729729834586949E-2</v>
      </c>
      <c r="N26">
        <v>6.0500916202982299E-2</v>
      </c>
      <c r="O26" s="16">
        <f>SUMPRODUCT($B26:$N26,$B$65:$N$65)</f>
        <v>0.11846234045485483</v>
      </c>
    </row>
    <row r="27" spans="1:15" ht="15" customHeight="1" x14ac:dyDescent="0.2">
      <c r="A27" s="11">
        <v>43951</v>
      </c>
      <c r="B27" s="19">
        <v>7.0788291708165904E-2</v>
      </c>
      <c r="C27" s="19">
        <v>6.7306535638622794E-2</v>
      </c>
      <c r="D27" s="19">
        <v>-5.2599601242562201E-3</v>
      </c>
      <c r="E27" s="19">
        <v>0.128496018626265</v>
      </c>
      <c r="F27" s="19">
        <v>0.13812553826601001</v>
      </c>
      <c r="G27" s="19">
        <v>5.57451772345047E-2</v>
      </c>
      <c r="H27" s="19">
        <v>9.79952903790581E-3</v>
      </c>
      <c r="I27" s="19">
        <v>0.18181819068980498</v>
      </c>
      <c r="J27" s="19">
        <v>-1.14685461329656E-2</v>
      </c>
      <c r="K27" s="19">
        <v>5.70935126421898E-2</v>
      </c>
      <c r="L27" s="19">
        <v>4.4970361020920599E-2</v>
      </c>
      <c r="M27" s="19">
        <v>0.15715401230882098</v>
      </c>
      <c r="N27">
        <v>0.15744869432214401</v>
      </c>
      <c r="O27" s="16">
        <f>SUMPRODUCT($B27:$N27,$B$65:$N$65)</f>
        <v>6.6615712246074682E-2</v>
      </c>
    </row>
    <row r="28" spans="1:15" ht="15" customHeight="1" x14ac:dyDescent="0.2">
      <c r="A28" s="12">
        <v>43921</v>
      </c>
      <c r="B28" s="18">
        <v>0.116287082651981</v>
      </c>
      <c r="C28" s="18">
        <v>3.4764128568277097E-2</v>
      </c>
      <c r="D28" s="18">
        <v>-1.82971505449195E-2</v>
      </c>
      <c r="E28" s="18">
        <v>0.15638399608728501</v>
      </c>
      <c r="F28" s="18">
        <v>0.20765946735469101</v>
      </c>
      <c r="G28" s="18">
        <v>0.25571433511193697</v>
      </c>
      <c r="H28" s="18">
        <v>0.23283924393848401</v>
      </c>
      <c r="I28" s="18">
        <v>0.29411754305515797</v>
      </c>
      <c r="J28" s="18">
        <v>1.85185917643289E-2</v>
      </c>
      <c r="K28" s="18">
        <v>-6.7741942865916796E-2</v>
      </c>
      <c r="L28" s="18">
        <v>-1.7441896877395599E-2</v>
      </c>
      <c r="M28" s="18">
        <v>0.21462487628565199</v>
      </c>
      <c r="N28">
        <v>0.21058323106496299</v>
      </c>
      <c r="O28" s="16">
        <f>SUMPRODUCT($B28:$N28,$B$65:$N$65)</f>
        <v>0.1876029282098893</v>
      </c>
    </row>
    <row r="29" spans="1:15" ht="15" customHeight="1" x14ac:dyDescent="0.2">
      <c r="A29" s="11">
        <v>43889</v>
      </c>
      <c r="B29" s="19">
        <v>-0.111845872171383</v>
      </c>
      <c r="C29" s="19">
        <v>7.3791712511330695E-3</v>
      </c>
      <c r="D29" s="19">
        <v>1.1456567993001201E-2</v>
      </c>
      <c r="E29" s="19">
        <v>-0.212243411713637</v>
      </c>
      <c r="F29" s="19">
        <v>-0.26160133461650803</v>
      </c>
      <c r="G29" s="19">
        <v>-0.238923681208278</v>
      </c>
      <c r="H29" s="19">
        <v>-0.34777939530935698</v>
      </c>
      <c r="I29" s="19">
        <v>-0.31999996393152697</v>
      </c>
      <c r="J29" s="19">
        <v>-8.4126191725831093E-2</v>
      </c>
      <c r="K29" s="19">
        <v>-2.8213207723500798E-2</v>
      </c>
      <c r="L29" s="19">
        <v>-0.35367494940997096</v>
      </c>
      <c r="M29" s="19">
        <v>-0.21362436381778799</v>
      </c>
      <c r="N29">
        <v>-0.34396033060298598</v>
      </c>
      <c r="O29" s="16">
        <f>SUMPRODUCT($B29:$N29,$B$65:$N$65)</f>
        <v>-8.6603645355465483E-2</v>
      </c>
    </row>
    <row r="30" spans="1:15" ht="15" customHeight="1" x14ac:dyDescent="0.2">
      <c r="A30" s="12">
        <v>43861</v>
      </c>
      <c r="B30" s="18">
        <v>-0.14720828137247199</v>
      </c>
      <c r="C30" s="18">
        <v>-0.11643205261309401</v>
      </c>
      <c r="D30" s="18">
        <v>2.3186992566204E-2</v>
      </c>
      <c r="E30" s="18">
        <v>-0.13829977808816701</v>
      </c>
      <c r="F30" s="18">
        <v>-6.0324712063518797E-2</v>
      </c>
      <c r="G30" s="18">
        <v>-4.9185904504625302E-2</v>
      </c>
      <c r="H30" s="18">
        <v>-0.17458118420846902</v>
      </c>
      <c r="I30" s="18">
        <v>-0.15254226001471499</v>
      </c>
      <c r="J30" s="18">
        <v>-7.2657715869692205E-2</v>
      </c>
      <c r="K30" s="18">
        <v>-8.5339481116718102E-2</v>
      </c>
      <c r="L30" s="18">
        <v>-1.1636385361780299E-2</v>
      </c>
      <c r="M30" s="18">
        <v>6.8253927051323604E-2</v>
      </c>
      <c r="N30">
        <v>-0.112264190680638</v>
      </c>
      <c r="O30" s="16">
        <f>SUMPRODUCT($B30:$N30,$B$65:$N$65)</f>
        <v>-5.9826699240019758E-2</v>
      </c>
    </row>
    <row r="31" spans="1:15" ht="15" customHeight="1" x14ac:dyDescent="0.2">
      <c r="A31" s="11">
        <v>43830</v>
      </c>
      <c r="B31" s="19">
        <v>1.23331512363991E-2</v>
      </c>
      <c r="C31" s="19">
        <v>-1.6235142352919299E-2</v>
      </c>
      <c r="D31" s="19">
        <v>3.1627747527764399E-2</v>
      </c>
      <c r="E31" s="19">
        <v>0.101351335578945</v>
      </c>
      <c r="F31" s="19">
        <v>3.7928949142050895E-2</v>
      </c>
      <c r="G31" s="19">
        <v>5.2827163469906901E-2</v>
      </c>
      <c r="H31" s="19">
        <v>1.01803167044283E-2</v>
      </c>
      <c r="I31" s="19">
        <v>5.35712252426543E-2</v>
      </c>
      <c r="J31" s="19">
        <v>0.15707956981222501</v>
      </c>
      <c r="K31" s="19">
        <v>-7.5718102446305308E-2</v>
      </c>
      <c r="L31" s="19">
        <v>6.7546566497178592E-2</v>
      </c>
      <c r="M31" s="19">
        <v>0.114058326108706</v>
      </c>
      <c r="N31">
        <v>0.14101182050889199</v>
      </c>
      <c r="O31" s="16">
        <f>SUMPRODUCT($B31:$N31,$B$65:$N$65)</f>
        <v>0.14422843502266494</v>
      </c>
    </row>
    <row r="32" spans="1:15" ht="15" customHeight="1" x14ac:dyDescent="0.2">
      <c r="A32" s="12">
        <v>43798</v>
      </c>
      <c r="B32" s="18">
        <v>1.80486066147784E-2</v>
      </c>
      <c r="C32" s="18">
        <v>3.6119710628328798E-2</v>
      </c>
      <c r="D32" s="18">
        <v>-7.2558827097281E-3</v>
      </c>
      <c r="E32" s="18">
        <v>-7.2824913487624602E-3</v>
      </c>
      <c r="F32" s="18">
        <v>1.2187621176204999E-2</v>
      </c>
      <c r="G32" s="18">
        <v>6.9500126329506895E-3</v>
      </c>
      <c r="H32" s="18">
        <v>-3.7669539272856501E-3</v>
      </c>
      <c r="I32" s="18">
        <v>-6.6666630884452197E-2</v>
      </c>
      <c r="J32" s="18">
        <v>-9.0543263496745699E-2</v>
      </c>
      <c r="K32" s="18">
        <v>-2.9150763514284403E-2</v>
      </c>
      <c r="L32" s="18">
        <v>1.5772900314893999E-2</v>
      </c>
      <c r="M32" s="18">
        <v>0.17935347826470699</v>
      </c>
      <c r="N32">
        <v>-3.7638052905404201E-2</v>
      </c>
      <c r="O32" s="16">
        <f>SUMPRODUCT($B32:$N32,$B$65:$N$65)</f>
        <v>-1.690945011046021E-3</v>
      </c>
    </row>
    <row r="33" spans="1:15" ht="15" customHeight="1" x14ac:dyDescent="0.2">
      <c r="A33" s="11">
        <v>43769</v>
      </c>
      <c r="B33" s="19">
        <v>6.3421447861552002E-2</v>
      </c>
      <c r="C33" s="19">
        <v>6.6241300274764797E-2</v>
      </c>
      <c r="D33" s="19">
        <v>-6.8629881762809E-2</v>
      </c>
      <c r="E33" s="19">
        <v>-3.8953832580502001E-2</v>
      </c>
      <c r="F33" s="19">
        <v>5.5984515529832406E-2</v>
      </c>
      <c r="G33" s="19">
        <v>9.9891590226326397E-3</v>
      </c>
      <c r="H33" s="19">
        <v>7.1739009173296106E-2</v>
      </c>
      <c r="I33" s="19">
        <v>-7.6923023567345802E-2</v>
      </c>
      <c r="J33" s="19">
        <v>6.5380483717890403E-2</v>
      </c>
      <c r="K33" s="19">
        <v>-6.2973422125978092E-3</v>
      </c>
      <c r="L33" s="19">
        <v>6.3491451338684099E-3</v>
      </c>
      <c r="M33" s="19">
        <v>-2.0429034385224098E-2</v>
      </c>
      <c r="N33">
        <v>0.16991114178335501</v>
      </c>
      <c r="O33" s="16">
        <f>SUMPRODUCT($B33:$N33,$B$65:$N$65)</f>
        <v>3.0450056835392605E-2</v>
      </c>
    </row>
    <row r="34" spans="1:15" ht="15" customHeight="1" x14ac:dyDescent="0.2">
      <c r="A34" s="12">
        <v>43738</v>
      </c>
      <c r="B34" s="18">
        <v>-2.0969649283987302E-2</v>
      </c>
      <c r="C34" s="18">
        <v>-1.9315865979566599E-2</v>
      </c>
      <c r="D34" s="18">
        <v>-1.9315865979566599E-2</v>
      </c>
      <c r="E34" s="18">
        <v>3.4189438396305897E-3</v>
      </c>
      <c r="F34" s="18">
        <v>1.6350621432949398E-2</v>
      </c>
      <c r="G34" s="18">
        <v>8.9411728624327405E-2</v>
      </c>
      <c r="H34" s="18">
        <v>-5.5589951056838009E-3</v>
      </c>
      <c r="I34" s="18">
        <v>1.5624975364783199E-2</v>
      </c>
      <c r="J34" s="18">
        <v>1.0729497975734401E-3</v>
      </c>
      <c r="K34" s="18">
        <v>5.0633061107498902E-3</v>
      </c>
      <c r="L34" s="18">
        <v>3.1847924172900798E-3</v>
      </c>
      <c r="M34" s="18">
        <v>-0.106282182466042</v>
      </c>
      <c r="N34">
        <v>8.0444346223873498E-4</v>
      </c>
      <c r="O34" s="16">
        <f>SUMPRODUCT($B34:$N34,$B$65:$N$65)</f>
        <v>3.2120052025060031E-4</v>
      </c>
    </row>
    <row r="35" spans="1:15" ht="15" customHeight="1" x14ac:dyDescent="0.2">
      <c r="A35" s="11">
        <v>43707</v>
      </c>
      <c r="B35" s="19">
        <v>4.3745383437343494E-2</v>
      </c>
      <c r="C35" s="19">
        <v>5.8118229293104298E-2</v>
      </c>
      <c r="D35" s="19">
        <v>5.8118229293104298E-2</v>
      </c>
      <c r="E35" s="19">
        <v>3.5498973860932301E-2</v>
      </c>
      <c r="F35" s="19">
        <v>-1.54136850933385E-2</v>
      </c>
      <c r="G35" s="19">
        <v>3.3434674131870498E-2</v>
      </c>
      <c r="H35" s="19">
        <v>7.7808937603454E-3</v>
      </c>
      <c r="I35" s="19">
        <v>-8.5714246280821998E-2</v>
      </c>
      <c r="J35" s="19">
        <v>2.3524610084033602E-3</v>
      </c>
      <c r="K35" s="19">
        <v>-1.9851122035431899E-2</v>
      </c>
      <c r="L35" s="19">
        <v>2.3942583458975699E-3</v>
      </c>
      <c r="M35" s="19">
        <v>-7.2268840196329398E-2</v>
      </c>
      <c r="N35">
        <v>0.102439059502991</v>
      </c>
      <c r="O35" s="16">
        <f>SUMPRODUCT($B35:$N35,$B$65:$N$65)</f>
        <v>3.549065247862359E-2</v>
      </c>
    </row>
    <row r="36" spans="1:15" ht="15" customHeight="1" x14ac:dyDescent="0.2">
      <c r="A36" s="12">
        <v>43677</v>
      </c>
      <c r="B36" s="18">
        <v>-0.10966639224615299</v>
      </c>
      <c r="C36" s="18">
        <v>-8.3689131616424606E-2</v>
      </c>
      <c r="D36" s="18">
        <v>-8.3689131616424606E-2</v>
      </c>
      <c r="E36" s="18">
        <v>7.0811375063519699E-2</v>
      </c>
      <c r="F36" s="18">
        <v>6.8381760679992298E-2</v>
      </c>
      <c r="G36" s="18">
        <v>0.110856126130201</v>
      </c>
      <c r="H36" s="18">
        <v>-5.8176909760258598E-2</v>
      </c>
      <c r="I36" s="18">
        <v>-0.25531916351471001</v>
      </c>
      <c r="J36" s="18">
        <v>6.0359416681673196E-2</v>
      </c>
      <c r="K36" s="18">
        <v>-4.1790126973330899E-2</v>
      </c>
      <c r="L36" s="18">
        <v>2.3676063890706697E-2</v>
      </c>
      <c r="M36" s="18">
        <v>-8.5319058482846197E-2</v>
      </c>
      <c r="N36">
        <v>0.13373561066466899</v>
      </c>
      <c r="O36" s="16">
        <f>SUMPRODUCT($B36:$N36,$B$65:$N$65)</f>
        <v>-4.3864065684439346E-2</v>
      </c>
    </row>
    <row r="37" spans="1:15" ht="15" customHeight="1" x14ac:dyDescent="0.2">
      <c r="A37" s="11">
        <v>43644</v>
      </c>
      <c r="B37" s="19">
        <v>-9.7181493657388894E-3</v>
      </c>
      <c r="C37" s="19">
        <v>-4.6838878186051203E-2</v>
      </c>
      <c r="D37" s="19">
        <v>-4.6838878186051203E-2</v>
      </c>
      <c r="E37" s="19">
        <v>2.2386523074166803E-2</v>
      </c>
      <c r="F37" s="19">
        <v>9.1648280877620614E-2</v>
      </c>
      <c r="G37" s="19">
        <v>0.16402318764150001</v>
      </c>
      <c r="H37" s="19">
        <v>-4.5654588362496903E-2</v>
      </c>
      <c r="I37" s="19">
        <v>-0.13761476635935199</v>
      </c>
      <c r="J37" s="19">
        <v>7.1922883959838396E-2</v>
      </c>
      <c r="K37" s="19">
        <v>4.4794237716960998E-2</v>
      </c>
      <c r="L37" s="19">
        <v>5.5790410946012302E-2</v>
      </c>
      <c r="M37" s="19">
        <v>0.11673827728575899</v>
      </c>
      <c r="N37">
        <v>6.3636196533279191E-2</v>
      </c>
      <c r="O37" s="16">
        <f>SUMPRODUCT($B37:$N37,$B$65:$N$65)</f>
        <v>-1.9809150122327337E-3</v>
      </c>
    </row>
    <row r="38" spans="1:15" ht="15" customHeight="1" x14ac:dyDescent="0.2">
      <c r="A38" s="12">
        <v>43616</v>
      </c>
      <c r="B38" s="18">
        <v>9.0042361275974411E-2</v>
      </c>
      <c r="C38" s="18">
        <v>3.4496508643339002E-2</v>
      </c>
      <c r="D38" s="18">
        <v>3.4496508643339002E-2</v>
      </c>
      <c r="E38" s="18">
        <v>7.9343631877362306E-2</v>
      </c>
      <c r="F38" s="18">
        <v>-3.6819242331914597E-3</v>
      </c>
      <c r="G38" s="18">
        <v>-8.0725454719838705E-2</v>
      </c>
      <c r="H38" s="18">
        <v>2.65388357966778E-2</v>
      </c>
      <c r="I38" s="18">
        <v>-0.24305554458068598</v>
      </c>
      <c r="J38" s="18">
        <v>5.9292239053117202E-2</v>
      </c>
      <c r="K38" s="18">
        <v>7.9738471471496306E-2</v>
      </c>
      <c r="L38" s="18">
        <v>1.3710333500188601E-2</v>
      </c>
      <c r="M38" s="18">
        <v>0.19979394060780797</v>
      </c>
      <c r="N38">
        <v>4.0642710214680598E-2</v>
      </c>
      <c r="O38" s="16">
        <f>SUMPRODUCT($B38:$N38,$B$65:$N$65)</f>
        <v>-5.57674370241266E-2</v>
      </c>
    </row>
    <row r="39" spans="1:15" ht="15" customHeight="1" x14ac:dyDescent="0.2">
      <c r="A39" s="11">
        <v>43585</v>
      </c>
      <c r="B39" s="19">
        <v>9.6256659483453504E-3</v>
      </c>
      <c r="C39" s="19">
        <v>5.1693362714811002E-2</v>
      </c>
      <c r="D39" s="19">
        <v>5.1693362714811002E-2</v>
      </c>
      <c r="E39" s="19">
        <v>0.11364216031261201</v>
      </c>
      <c r="F39" s="19">
        <v>8.9152455846155301E-3</v>
      </c>
      <c r="G39" s="19">
        <v>9.1191277438776808E-2</v>
      </c>
      <c r="H39" s="19">
        <v>8.4759245467491695E-4</v>
      </c>
      <c r="I39" s="19">
        <v>0.18032793520485998</v>
      </c>
      <c r="J39" s="19">
        <v>-1.50706152408511E-2</v>
      </c>
      <c r="K39" s="19">
        <v>-2.9187822357820997E-2</v>
      </c>
      <c r="L39" s="19">
        <v>-9.7447808246633405E-2</v>
      </c>
      <c r="M39" s="19">
        <v>0.18559231206125698</v>
      </c>
      <c r="N39">
        <v>-4.8755185044186397E-2</v>
      </c>
      <c r="O39" s="16">
        <f>SUMPRODUCT($B39:$N39,$B$65:$N$65)</f>
        <v>0.13724583003693161</v>
      </c>
    </row>
    <row r="40" spans="1:15" ht="15" customHeight="1" x14ac:dyDescent="0.2">
      <c r="A40" s="12">
        <v>43553</v>
      </c>
      <c r="B40" s="18">
        <v>-2.8319136671399701E-2</v>
      </c>
      <c r="C40" s="18">
        <v>-2.59421772458929E-2</v>
      </c>
      <c r="D40" s="18">
        <v>-2.59421772458929E-2</v>
      </c>
      <c r="E40" s="18">
        <v>6.9611765107454301E-2</v>
      </c>
      <c r="F40" s="18">
        <v>6.4031737323335003E-2</v>
      </c>
      <c r="G40" s="18">
        <v>3.2865731261009203E-2</v>
      </c>
      <c r="H40" s="18">
        <v>2.2241537064283001E-2</v>
      </c>
      <c r="I40" s="18">
        <v>-0.22784813738630699</v>
      </c>
      <c r="J40" s="18">
        <v>4.7697438220628996E-2</v>
      </c>
      <c r="K40" s="18">
        <v>2.6041763290052901E-2</v>
      </c>
      <c r="L40" s="18">
        <v>5.0365470703937799E-2</v>
      </c>
      <c r="M40" s="18">
        <v>-8.4916303630892198E-2</v>
      </c>
      <c r="N40">
        <v>6.2844632475024392E-2</v>
      </c>
      <c r="O40" s="16">
        <f>SUMPRODUCT($B40:$N40,$B$65:$N$65)</f>
        <v>-6.9241714840122218E-2</v>
      </c>
    </row>
    <row r="41" spans="1:15" ht="15" customHeight="1" x14ac:dyDescent="0.2">
      <c r="A41" s="11">
        <v>43524</v>
      </c>
      <c r="B41" s="19">
        <v>5.5444888817875307E-2</v>
      </c>
      <c r="C41" s="19">
        <v>8.3415534913377595E-2</v>
      </c>
      <c r="D41" s="19">
        <v>8.3415534913377595E-2</v>
      </c>
      <c r="E41" s="19">
        <v>-7.7733745412827904E-2</v>
      </c>
      <c r="F41" s="19">
        <v>1.3314747640383999E-2</v>
      </c>
      <c r="G41" s="19">
        <v>0.149769564471223</v>
      </c>
      <c r="H41" s="19">
        <v>-4.4965545758063497E-2</v>
      </c>
      <c r="I41" s="19">
        <v>6.0402732915925295E-2</v>
      </c>
      <c r="J41" s="19">
        <v>6.0341772082576198E-2</v>
      </c>
      <c r="K41" s="19">
        <v>4.4897895691588197E-2</v>
      </c>
      <c r="L41" s="19">
        <v>1.89642653694597E-2</v>
      </c>
      <c r="M41" s="19">
        <v>-2.5982026816494499E-2</v>
      </c>
      <c r="N41">
        <v>2.8344618276287599E-2</v>
      </c>
      <c r="O41" s="16">
        <f>SUMPRODUCT($B41:$N41,$B$65:$N$65)</f>
        <v>0.12148004320532908</v>
      </c>
    </row>
    <row r="42" spans="1:15" ht="15" customHeight="1" x14ac:dyDescent="0.2">
      <c r="A42" s="12">
        <v>43496</v>
      </c>
      <c r="B42" s="18">
        <v>6.8905948713960899E-2</v>
      </c>
      <c r="C42" s="18">
        <v>0.104652480159175</v>
      </c>
      <c r="D42" s="18">
        <v>0.104652480159175</v>
      </c>
      <c r="E42" s="18">
        <v>7.6862025187394101E-2</v>
      </c>
      <c r="F42" s="18">
        <v>6.3441276668128E-3</v>
      </c>
      <c r="G42" s="18">
        <v>9.5809989010258098E-3</v>
      </c>
      <c r="H42" s="18">
        <v>9.4029053939608198E-2</v>
      </c>
      <c r="I42" s="18">
        <v>0.14615388350285799</v>
      </c>
      <c r="J42" s="18">
        <v>-8.512106078154889E-3</v>
      </c>
      <c r="K42" s="18">
        <v>5.3170150353682499E-2</v>
      </c>
      <c r="L42" s="18">
        <v>0.150978669272196</v>
      </c>
      <c r="M42" s="18">
        <v>5.4732034196921499E-2</v>
      </c>
      <c r="N42">
        <v>0.15068498810783601</v>
      </c>
      <c r="O42" s="16">
        <f>SUMPRODUCT($B42:$N42,$B$65:$N$65)</f>
        <v>4.8608091157921744E-2</v>
      </c>
    </row>
    <row r="43" spans="1:15" ht="15" customHeight="1" x14ac:dyDescent="0.2">
      <c r="A43" s="11">
        <v>43465</v>
      </c>
      <c r="B43" s="19">
        <v>6.09053626198756E-2</v>
      </c>
      <c r="C43" s="19">
        <v>0.109341111981131</v>
      </c>
      <c r="D43" s="19">
        <v>0.109341111981131</v>
      </c>
      <c r="E43" s="19">
        <v>2.3519922134049999E-2</v>
      </c>
      <c r="F43" s="19">
        <v>0.14636366581271701</v>
      </c>
      <c r="G43" s="19">
        <v>1.03885481608281E-2</v>
      </c>
      <c r="H43" s="19">
        <v>9.5785362722404996E-2</v>
      </c>
      <c r="I43" s="19">
        <v>4.0000006870185498E-2</v>
      </c>
      <c r="J43" s="19">
        <v>-1.6994976296530401E-3</v>
      </c>
      <c r="K43" s="19">
        <v>1.2857167947651399E-2</v>
      </c>
      <c r="L43" s="19">
        <v>6.2376071114868398E-2</v>
      </c>
      <c r="M43" s="19">
        <v>-5.0865631914994804E-2</v>
      </c>
      <c r="N43">
        <v>1.38888763569171E-2</v>
      </c>
      <c r="O43" s="16">
        <f>SUMPRODUCT($B43:$N43,$B$65:$N$65)</f>
        <v>7.7481327619411969E-2</v>
      </c>
    </row>
    <row r="44" spans="1:15" ht="15" customHeight="1" x14ac:dyDescent="0.2">
      <c r="A44" s="12">
        <v>43434</v>
      </c>
      <c r="B44" s="18">
        <v>0.11534698359371801</v>
      </c>
      <c r="C44" s="18">
        <v>7.0824237367198103E-2</v>
      </c>
      <c r="D44" s="18">
        <v>7.0824237367198103E-2</v>
      </c>
      <c r="E44" s="18">
        <v>-2.7474746121762501E-2</v>
      </c>
      <c r="F44" s="18">
        <v>-7.3293991543525006E-2</v>
      </c>
      <c r="G44" s="18">
        <v>-4.4454068495398402E-2</v>
      </c>
      <c r="H44" s="18">
        <v>8.3708625674749904E-3</v>
      </c>
      <c r="I44" s="18">
        <v>-0.255952371824264</v>
      </c>
      <c r="J44" s="18">
        <v>1.72890736256858E-2</v>
      </c>
      <c r="K44" s="18">
        <v>-3.8461615876730401E-2</v>
      </c>
      <c r="L44" s="18">
        <v>-0.10777379232966201</v>
      </c>
      <c r="M44" s="18">
        <v>0.15789456948406899</v>
      </c>
      <c r="N44">
        <v>-4.8117580917431901E-2</v>
      </c>
      <c r="O44" s="16">
        <f>SUMPRODUCT($B44:$N44,$B$65:$N$65)</f>
        <v>4.1045936298682487E-2</v>
      </c>
    </row>
    <row r="45" spans="1:15" ht="15" customHeight="1" x14ac:dyDescent="0.2">
      <c r="A45" s="11">
        <v>43404</v>
      </c>
      <c r="B45" s="19">
        <v>-4.7190316712536901E-2</v>
      </c>
      <c r="C45" s="19">
        <v>-4.0837640482140697E-2</v>
      </c>
      <c r="D45" s="19">
        <v>-4.0837640482140697E-2</v>
      </c>
      <c r="E45" s="19">
        <v>6.2133497452239804E-2</v>
      </c>
      <c r="F45" s="19">
        <v>-2.7049110249242999E-2</v>
      </c>
      <c r="G45" s="19">
        <v>7.3913035353048093E-3</v>
      </c>
      <c r="H45" s="19">
        <v>-0.108751714824021</v>
      </c>
      <c r="I45" s="19">
        <v>7.0063579295253503E-2</v>
      </c>
      <c r="J45" s="19">
        <v>1.7235272836151103E-2</v>
      </c>
      <c r="K45" s="19">
        <v>6.5885859624141105E-2</v>
      </c>
      <c r="L45" s="19">
        <v>0</v>
      </c>
      <c r="M45" s="19">
        <v>-9.111606449617099E-2</v>
      </c>
      <c r="N45">
        <v>-0.14848329459240101</v>
      </c>
      <c r="O45" s="16">
        <f>SUMPRODUCT($B45:$N45,$B$65:$N$65)</f>
        <v>-3.1978282299481894E-2</v>
      </c>
    </row>
    <row r="46" spans="1:15" ht="15" customHeight="1" x14ac:dyDescent="0.2">
      <c r="A46" s="12">
        <v>43371</v>
      </c>
      <c r="B46" s="18">
        <v>-6.9881652753342002E-2</v>
      </c>
      <c r="C46" s="18">
        <v>-2.99644532785239E-2</v>
      </c>
      <c r="D46" s="18">
        <v>-2.99644532785239E-2</v>
      </c>
      <c r="E46" s="18">
        <v>-0.16653085535359702</v>
      </c>
      <c r="F46" s="18">
        <v>-0.156293308131942</v>
      </c>
      <c r="G46" s="18">
        <v>-8.6939290739206906E-2</v>
      </c>
      <c r="H46" s="18">
        <v>-9.6682354489324801E-2</v>
      </c>
      <c r="I46" s="18">
        <v>-0.12777769892437399</v>
      </c>
      <c r="J46" s="18">
        <v>1.24644314087118E-2</v>
      </c>
      <c r="K46" s="18">
        <v>-5.5180209061731197E-2</v>
      </c>
      <c r="L46" s="18">
        <v>1.7985643067220499E-2</v>
      </c>
      <c r="M46" s="18">
        <v>5.7831202616217298E-2</v>
      </c>
      <c r="N46">
        <v>-0.103530440509868</v>
      </c>
      <c r="O46" s="16">
        <f>SUMPRODUCT($B46:$N46,$B$65:$N$65)</f>
        <v>-2.5869511123659428E-2</v>
      </c>
    </row>
    <row r="47" spans="1:15" ht="15" customHeight="1" x14ac:dyDescent="0.2">
      <c r="A47" s="11">
        <v>43343</v>
      </c>
      <c r="B47" s="19">
        <v>7.2163216196884997E-2</v>
      </c>
      <c r="C47" s="19">
        <v>8.2760500485919902E-2</v>
      </c>
      <c r="D47" s="19">
        <v>8.2760500485919902E-2</v>
      </c>
      <c r="E47" s="19">
        <v>-5.7061315789501903E-2</v>
      </c>
      <c r="F47" s="19">
        <v>-5.1890602794583601E-2</v>
      </c>
      <c r="G47" s="19">
        <v>-4.5833323157580902E-2</v>
      </c>
      <c r="H47" s="19">
        <v>4.6379308851704604E-2</v>
      </c>
      <c r="I47" s="19">
        <v>0.118012366866824</v>
      </c>
      <c r="J47" s="19">
        <v>1.3874677642216499E-2</v>
      </c>
      <c r="K47" s="19">
        <v>-5.1813499131467697E-2</v>
      </c>
      <c r="L47" s="19">
        <v>9.9908955721867906E-3</v>
      </c>
      <c r="M47" s="19">
        <v>0.19993577385171701</v>
      </c>
      <c r="N47">
        <v>-9.9197865202518207E-3</v>
      </c>
      <c r="O47" s="16">
        <f>SUMPRODUCT($B47:$N47,$B$65:$N$65)</f>
        <v>0.12354040362683323</v>
      </c>
    </row>
    <row r="48" spans="1:15" ht="15" customHeight="1" x14ac:dyDescent="0.2">
      <c r="A48" s="12">
        <v>43312</v>
      </c>
      <c r="B48" s="18">
        <v>-4.7332251354350194E-2</v>
      </c>
      <c r="C48" s="18">
        <v>-8.4034303598728599E-2</v>
      </c>
      <c r="D48" s="18">
        <v>-8.4034303598728599E-2</v>
      </c>
      <c r="E48" s="18">
        <v>5.7142262900847694E-2</v>
      </c>
      <c r="F48" s="18">
        <v>0.111908217578653</v>
      </c>
      <c r="G48" s="18">
        <v>0.126815976935827</v>
      </c>
      <c r="H48" s="18">
        <v>4.0939959360865003E-2</v>
      </c>
      <c r="I48" s="18">
        <v>-8.5227259558456295E-2</v>
      </c>
      <c r="J48" s="18">
        <v>-5.9488199480371401E-2</v>
      </c>
      <c r="K48" s="18">
        <v>-1.4398824225582601E-2</v>
      </c>
      <c r="L48" s="18">
        <v>0.112407988478557</v>
      </c>
      <c r="M48" s="18">
        <v>-3.3333328786959798E-2</v>
      </c>
      <c r="N48">
        <v>-1.5348812003475799E-2</v>
      </c>
      <c r="O48" s="16">
        <f>SUMPRODUCT($B48:$N48,$B$65:$N$65)</f>
        <v>-8.1014119953409319E-2</v>
      </c>
    </row>
    <row r="49" spans="1:15" ht="15" customHeight="1" x14ac:dyDescent="0.2">
      <c r="A49" s="11">
        <v>43280</v>
      </c>
      <c r="B49" s="19">
        <v>2.8015367629254898E-2</v>
      </c>
      <c r="C49" s="19">
        <v>-2.6845685790940599E-2</v>
      </c>
      <c r="D49" s="19">
        <v>-2.6845685790940599E-2</v>
      </c>
      <c r="E49" s="19">
        <v>-4.4789270038260602E-2</v>
      </c>
      <c r="F49" s="19">
        <v>-7.8042383684580607E-2</v>
      </c>
      <c r="G49" s="19">
        <v>5.90585904262452E-2</v>
      </c>
      <c r="H49" s="19">
        <v>1.9176503062486402E-2</v>
      </c>
      <c r="I49" s="19">
        <v>1.7341012486089699E-2</v>
      </c>
      <c r="J49" s="19">
        <v>-1.40891426724611E-2</v>
      </c>
      <c r="K49" s="19">
        <v>-5.7444392935756303E-2</v>
      </c>
      <c r="L49" s="19">
        <v>3.6961121012184697E-2</v>
      </c>
      <c r="M49" s="19">
        <v>-8.2644952285623099E-3</v>
      </c>
      <c r="N49">
        <v>-5.2028280675665096E-2</v>
      </c>
      <c r="O49" s="16">
        <f>SUMPRODUCT($B49:$N49,$B$65:$N$65)</f>
        <v>1.7460739965171002E-2</v>
      </c>
    </row>
    <row r="50" spans="1:15" ht="15" customHeight="1" x14ac:dyDescent="0.2">
      <c r="A50" s="12">
        <v>43251</v>
      </c>
      <c r="B50" s="18">
        <v>3.4156721641612701E-2</v>
      </c>
      <c r="C50" s="18">
        <v>5.6646991505002698E-3</v>
      </c>
      <c r="D50" s="18">
        <v>5.6646991505002698E-3</v>
      </c>
      <c r="E50" s="18">
        <v>5.89675334099393E-2</v>
      </c>
      <c r="F50" s="18">
        <v>3.3492859791538904E-2</v>
      </c>
      <c r="G50" s="18">
        <v>-6.1275506002428107E-2</v>
      </c>
      <c r="H50" s="18">
        <v>9.4106758405211099E-2</v>
      </c>
      <c r="I50" s="18">
        <v>-5.9782627719749605E-2</v>
      </c>
      <c r="J50" s="18">
        <v>7.2382336545959006E-2</v>
      </c>
      <c r="K50" s="18">
        <v>4.9200540759427806E-2</v>
      </c>
      <c r="L50" s="18">
        <v>2.7426134274215599E-2</v>
      </c>
      <c r="M50" s="18">
        <v>0.15789472859886899</v>
      </c>
      <c r="N50">
        <v>3.7179600552491296E-2</v>
      </c>
      <c r="O50" s="16">
        <f>SUMPRODUCT($B50:$N50,$B$65:$N$65)</f>
        <v>-2.3634406571484592E-2</v>
      </c>
    </row>
    <row r="51" spans="1:15" ht="15" customHeight="1" x14ac:dyDescent="0.2">
      <c r="A51" s="11">
        <v>43220</v>
      </c>
      <c r="B51" s="19">
        <v>5.9450738890410394E-2</v>
      </c>
      <c r="C51" s="19">
        <v>3.89431842027032E-2</v>
      </c>
      <c r="D51" s="19">
        <v>3.89431842027032E-2</v>
      </c>
      <c r="E51" s="19">
        <v>6.1216926678979704E-2</v>
      </c>
      <c r="F51" s="19">
        <v>2.0223131994273599E-2</v>
      </c>
      <c r="G51" s="19">
        <v>-6.6536980764446196E-2</v>
      </c>
      <c r="H51" s="19">
        <v>5.8969158231516605E-3</v>
      </c>
      <c r="I51" s="19">
        <v>0</v>
      </c>
      <c r="J51" s="19">
        <v>2.1536189885054301E-2</v>
      </c>
      <c r="K51" s="19">
        <v>2.9113902325369399E-2</v>
      </c>
      <c r="L51" s="19">
        <v>-4.8192813585470097E-2</v>
      </c>
      <c r="M51" s="19">
        <v>-1.8779279158550301E-2</v>
      </c>
      <c r="N51">
        <v>-6.0991086878789701E-2</v>
      </c>
      <c r="O51" s="16">
        <f>SUMPRODUCT($B51:$N51,$B$65:$N$65)</f>
        <v>1.6578793861430522E-2</v>
      </c>
    </row>
    <row r="52" spans="1:15" ht="15" customHeight="1" x14ac:dyDescent="0.2">
      <c r="A52" s="12">
        <v>43188</v>
      </c>
      <c r="B52" s="18">
        <v>9.7128710489658002E-2</v>
      </c>
      <c r="C52" s="18">
        <v>9.8487060162579104E-2</v>
      </c>
      <c r="D52" s="18">
        <v>9.8487060162579104E-2</v>
      </c>
      <c r="E52" s="18">
        <v>2.0830723115293898E-2</v>
      </c>
      <c r="F52" s="18">
        <v>6.1435948621024902E-2</v>
      </c>
      <c r="G52" s="18">
        <v>-4.2618452483090801E-3</v>
      </c>
      <c r="H52" s="18">
        <v>0.101915263085282</v>
      </c>
      <c r="I52" s="18">
        <v>0.115151595587571</v>
      </c>
      <c r="J52" s="18">
        <v>5.9718493470903099E-2</v>
      </c>
      <c r="K52" s="18">
        <v>5.6149665563258504E-2</v>
      </c>
      <c r="L52" s="18">
        <v>3.42679178241291E-2</v>
      </c>
      <c r="M52" s="18">
        <v>1.7515798270024401E-2</v>
      </c>
      <c r="N52">
        <v>3.2356822189932098E-2</v>
      </c>
      <c r="O52" s="16">
        <f>SUMPRODUCT($B52:$N52,$B$65:$N$65)</f>
        <v>8.3681095882672682E-2</v>
      </c>
    </row>
    <row r="53" spans="1:15" ht="15" customHeight="1" x14ac:dyDescent="0.2">
      <c r="A53" s="11">
        <v>43159</v>
      </c>
      <c r="B53" s="19">
        <v>-5.2429066693878895E-2</v>
      </c>
      <c r="C53" s="19">
        <v>-7.7943438973263793E-2</v>
      </c>
      <c r="D53" s="19">
        <v>-7.7943438973263793E-2</v>
      </c>
      <c r="E53" s="19">
        <v>3.5177385025621601E-2</v>
      </c>
      <c r="F53" s="19">
        <v>-3.2022363644047896E-2</v>
      </c>
      <c r="G53" s="19">
        <v>-5.3950231366085497E-3</v>
      </c>
      <c r="H53" s="19">
        <v>2.0561673626184802E-3</v>
      </c>
      <c r="I53" s="19">
        <v>-0.10326093424714801</v>
      </c>
      <c r="J53" s="19">
        <v>-3.2694484553073999E-2</v>
      </c>
      <c r="K53" s="19">
        <v>-8.7804826670257602E-2</v>
      </c>
      <c r="L53" s="19">
        <v>-5.1121992350222599E-2</v>
      </c>
      <c r="M53" s="19">
        <v>5.0076537689036603E-3</v>
      </c>
      <c r="N53">
        <v>8.7523997672533894E-4</v>
      </c>
      <c r="O53" s="16">
        <f>SUMPRODUCT($B53:$N53,$B$65:$N$65)</f>
        <v>-4.6449947248474073E-2</v>
      </c>
    </row>
    <row r="54" spans="1:15" ht="15" customHeight="1" x14ac:dyDescent="0.2">
      <c r="A54" s="12">
        <v>43131</v>
      </c>
      <c r="B54" s="18">
        <v>9.933757922560231E-3</v>
      </c>
      <c r="C54" s="18">
        <v>5.6083346649163701E-2</v>
      </c>
      <c r="D54" s="18">
        <v>5.6083346649163701E-2</v>
      </c>
      <c r="E54" s="18">
        <v>4.5349626246378803E-2</v>
      </c>
      <c r="F54" s="18">
        <v>-5.6000058456429101E-2</v>
      </c>
      <c r="G54" s="18">
        <v>-8.3639450907315199E-2</v>
      </c>
      <c r="H54" s="18">
        <v>-8.7594157623061608E-2</v>
      </c>
      <c r="I54" s="18">
        <v>-2.6454940147369901E-2</v>
      </c>
      <c r="J54" s="18">
        <v>2.44897687429863E-2</v>
      </c>
      <c r="K54" s="18">
        <v>0.15310938300499999</v>
      </c>
      <c r="L54" s="18">
        <v>-5.4730925033854294E-2</v>
      </c>
      <c r="M54" s="18">
        <v>8.6355793504120801E-2</v>
      </c>
      <c r="N54">
        <v>4.7684593667311793E-2</v>
      </c>
      <c r="O54" s="16">
        <f>SUMPRODUCT($B54:$N54,$B$65:$N$65)</f>
        <v>-4.9979537619547411E-2</v>
      </c>
    </row>
    <row r="55" spans="1:15" ht="15" customHeight="1" x14ac:dyDescent="0.2">
      <c r="A55" s="11">
        <v>43098</v>
      </c>
      <c r="B55" s="19">
        <v>2.1305389495083999E-2</v>
      </c>
      <c r="C55" s="19">
        <v>1.37184837395996E-2</v>
      </c>
      <c r="D55" s="19">
        <v>1.37184837395996E-2</v>
      </c>
      <c r="E55" s="19">
        <v>-3.9138928043500297E-2</v>
      </c>
      <c r="F55" s="19">
        <v>3.5196718839547801E-2</v>
      </c>
      <c r="G55" s="19">
        <v>0.17201272700982698</v>
      </c>
      <c r="H55" s="19">
        <v>1.2091118201202899E-3</v>
      </c>
      <c r="I55" s="19">
        <v>-0.15246636391380999</v>
      </c>
      <c r="J55" s="19">
        <v>-1.28204486709674E-2</v>
      </c>
      <c r="K55" s="19">
        <v>0</v>
      </c>
      <c r="L55" s="19">
        <v>9.3632575636279896E-3</v>
      </c>
      <c r="M55" s="19">
        <v>-5.0819694871295097E-2</v>
      </c>
      <c r="N55">
        <v>-3.5809011799055698E-2</v>
      </c>
      <c r="O55" s="16">
        <f>SUMPRODUCT($B55:$N55,$B$65:$N$65)</f>
        <v>1.3772864381921138E-2</v>
      </c>
    </row>
    <row r="56" spans="1:15" ht="15" customHeight="1" x14ac:dyDescent="0.2">
      <c r="A56" s="12">
        <v>43069</v>
      </c>
      <c r="B56" s="18">
        <v>8.3150221792038292E-2</v>
      </c>
      <c r="C56" s="18">
        <v>6.8498998592605401E-2</v>
      </c>
      <c r="D56" s="18">
        <v>6.8498998592605401E-2</v>
      </c>
      <c r="E56" s="18">
        <v>-2.7160813284935501E-2</v>
      </c>
      <c r="F56" s="18">
        <v>-4.1237232991567698E-3</v>
      </c>
      <c r="G56" s="18">
        <v>5.6332123749937402E-2</v>
      </c>
      <c r="H56" s="18">
        <v>6.7096799801792104E-2</v>
      </c>
      <c r="I56" s="18">
        <v>5.6872052863800003E-2</v>
      </c>
      <c r="J56" s="18">
        <v>1.4492712475072399E-2</v>
      </c>
      <c r="K56" s="18">
        <v>9.7629155057805603E-3</v>
      </c>
      <c r="L56" s="18">
        <v>5.6496200291893395E-3</v>
      </c>
      <c r="M56" s="18">
        <v>4.6312259587929699E-2</v>
      </c>
      <c r="N56">
        <v>5.7183534883720799E-2</v>
      </c>
      <c r="O56" s="16">
        <f>SUMPRODUCT($B56:$N56,$B$65:$N$65)</f>
        <v>7.1867568786464858E-2</v>
      </c>
    </row>
    <row r="57" spans="1:15" ht="15" customHeight="1" x14ac:dyDescent="0.2">
      <c r="A57" s="11">
        <v>43039</v>
      </c>
      <c r="B57" s="19">
        <v>2.8635926813827602E-2</v>
      </c>
      <c r="C57" s="19">
        <v>2.1598178035753902E-2</v>
      </c>
      <c r="D57" s="19">
        <v>2.1598178035753902E-2</v>
      </c>
      <c r="E57" s="19">
        <v>9.0066399596153202E-2</v>
      </c>
      <c r="F57" s="19">
        <v>6.12691758464936E-2</v>
      </c>
      <c r="G57" s="19">
        <v>3.1004391825089697E-2</v>
      </c>
      <c r="H57" s="19">
        <v>8.7861437725806901E-3</v>
      </c>
      <c r="I57" s="19">
        <v>0.30246905235971699</v>
      </c>
      <c r="J57" s="19">
        <v>3.9799079176259397E-2</v>
      </c>
      <c r="K57" s="19">
        <v>9.2987776095767499E-2</v>
      </c>
      <c r="L57" s="19">
        <v>-5.6178811354050595E-3</v>
      </c>
      <c r="M57" s="19">
        <v>0.116858260366486</v>
      </c>
      <c r="N57">
        <v>8.0945198592257309E-2</v>
      </c>
      <c r="O57" s="16">
        <f>SUMPRODUCT($B57:$N57,$B$65:$N$65)</f>
        <v>6.2791296799048504E-2</v>
      </c>
    </row>
    <row r="58" spans="1:15" ht="15" customHeight="1" x14ac:dyDescent="0.2">
      <c r="A58" s="12">
        <v>43007</v>
      </c>
      <c r="B58" s="18">
        <v>2.9480205287051899E-2</v>
      </c>
      <c r="C58" s="18">
        <v>4.3889996084745996E-2</v>
      </c>
      <c r="D58" s="18">
        <v>4.3889996084745996E-2</v>
      </c>
      <c r="E58" s="18">
        <v>7.8806031796307699E-2</v>
      </c>
      <c r="F58" s="18">
        <v>6.8589229954613307E-2</v>
      </c>
      <c r="G58" s="18">
        <v>-8.7266374396555103E-4</v>
      </c>
      <c r="H58" s="18">
        <v>5.6013843095466601E-2</v>
      </c>
      <c r="I58" s="18">
        <v>0.27559063903377801</v>
      </c>
      <c r="J58" s="18">
        <v>2.65767565308829E-2</v>
      </c>
      <c r="K58" s="18">
        <v>2.9827338610025601E-2</v>
      </c>
      <c r="L58" s="18">
        <v>6.6933025369339802E-2</v>
      </c>
      <c r="M58" s="18">
        <v>5.6680057517425705E-2</v>
      </c>
      <c r="N58">
        <v>0.122460496613995</v>
      </c>
      <c r="O58" s="16">
        <f>SUMPRODUCT($B58:$N58,$B$65:$N$65)</f>
        <v>7.9506492448646202E-2</v>
      </c>
    </row>
    <row r="59" spans="1:15" ht="15" customHeight="1" x14ac:dyDescent="0.2">
      <c r="A59" s="11">
        <v>42978</v>
      </c>
      <c r="B59" s="19">
        <v>-4.0194830429058893E-2</v>
      </c>
      <c r="C59" s="19">
        <v>-1.9310048068522399E-2</v>
      </c>
      <c r="D59" s="19">
        <v>-1.9310048068522399E-2</v>
      </c>
      <c r="E59" s="19">
        <v>1.05579648318359E-2</v>
      </c>
      <c r="F59" s="19">
        <v>-4.0707819282174096E-2</v>
      </c>
      <c r="G59" s="19">
        <v>-9.0790145248611492E-3</v>
      </c>
      <c r="H59" s="19">
        <v>9.3651475816078893E-3</v>
      </c>
      <c r="I59" s="19">
        <v>0.78873241140196793</v>
      </c>
      <c r="J59" s="19">
        <v>-1.1222248132803401E-2</v>
      </c>
      <c r="K59" s="19">
        <v>2.5816544823219399E-2</v>
      </c>
      <c r="L59" s="19">
        <v>-4.1187630316690996E-2</v>
      </c>
      <c r="M59" s="19">
        <v>-5.1823354889210096E-2</v>
      </c>
      <c r="N59">
        <v>1.69587337478782E-3</v>
      </c>
      <c r="O59" s="16">
        <f>SUMPRODUCT($B59:$N59,$B$65:$N$65)</f>
        <v>0.12666912432825847</v>
      </c>
    </row>
    <row r="60" spans="1:15" ht="15" customHeight="1" x14ac:dyDescent="0.2">
      <c r="A60" s="12">
        <v>42947</v>
      </c>
      <c r="B60" s="18">
        <v>5.9187515610721705E-2</v>
      </c>
      <c r="C60" s="18">
        <v>5.3004179966560094E-2</v>
      </c>
      <c r="D60" s="18">
        <v>5.3004179966560094E-2</v>
      </c>
      <c r="E60" s="18">
        <v>-3.2236018545349097E-2</v>
      </c>
      <c r="F60" s="18">
        <v>9.9514572553271702E-2</v>
      </c>
      <c r="G60" s="18">
        <v>-9.4252056901191997E-2</v>
      </c>
      <c r="H60" s="18">
        <v>9.2427243823833809E-3</v>
      </c>
      <c r="I60" s="18">
        <v>-8.9743641617216291E-2</v>
      </c>
      <c r="J60" s="18">
        <v>-2.6217300001167398E-2</v>
      </c>
      <c r="K60" s="18">
        <v>-3.8980553072795202E-2</v>
      </c>
      <c r="L60" s="18">
        <v>-0.10094059071729899</v>
      </c>
      <c r="M60" s="18">
        <v>0.197859363636363</v>
      </c>
      <c r="N60">
        <v>-7.6722338204592802E-2</v>
      </c>
      <c r="O60" s="16">
        <f>SUMPRODUCT($B60:$N60,$B$65:$N$65)</f>
        <v>4.9745973504482795E-2</v>
      </c>
    </row>
    <row r="61" spans="1:15" ht="15" customHeight="1" x14ac:dyDescent="0.2">
      <c r="A61" s="2"/>
      <c r="B61" s="3"/>
      <c r="C61" s="3"/>
      <c r="D61" s="3"/>
      <c r="E61" s="3"/>
      <c r="F61" s="3"/>
      <c r="G61" s="23"/>
      <c r="H61" s="23"/>
      <c r="I61" s="23"/>
      <c r="J61" s="26"/>
      <c r="K61" s="29"/>
      <c r="L61" s="29"/>
      <c r="M61" s="29"/>
    </row>
    <row r="63" spans="1:15" ht="15" customHeight="1" x14ac:dyDescent="0.25">
      <c r="A63" s="8" t="s">
        <v>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5" ht="15" customHeight="1" x14ac:dyDescent="0.2">
      <c r="A64" s="9"/>
      <c r="B64" t="s">
        <v>25</v>
      </c>
      <c r="C64" t="s">
        <v>26</v>
      </c>
      <c r="D64" t="s">
        <v>27</v>
      </c>
      <c r="E64" t="s">
        <v>28</v>
      </c>
      <c r="F64" t="s">
        <v>29</v>
      </c>
      <c r="G64" s="21" t="s">
        <v>30</v>
      </c>
      <c r="H64" s="21" t="s">
        <v>31</v>
      </c>
      <c r="I64" s="21" t="s">
        <v>32</v>
      </c>
      <c r="J64" s="24" t="s">
        <v>34</v>
      </c>
      <c r="K64" s="27" t="s">
        <v>35</v>
      </c>
      <c r="L64" s="27" t="s">
        <v>36</v>
      </c>
      <c r="M64" s="27" t="s">
        <v>37</v>
      </c>
      <c r="N64" t="s">
        <v>33</v>
      </c>
    </row>
    <row r="65" spans="1:15" ht="15" customHeight="1" x14ac:dyDescent="0.2">
      <c r="A65" s="9"/>
      <c r="B65" s="13">
        <v>8.2253779838233773E-2</v>
      </c>
      <c r="C65" s="13">
        <v>0.55411611760234292</v>
      </c>
      <c r="D65" s="13">
        <v>0.19480733818707224</v>
      </c>
      <c r="E65" s="13">
        <v>-2.0464747794536674E-4</v>
      </c>
      <c r="F65" s="13">
        <v>0.10550583747695452</v>
      </c>
      <c r="G65" s="13">
        <v>0.23775186621582312</v>
      </c>
      <c r="H65" s="13">
        <v>-0.18783093333406065</v>
      </c>
      <c r="I65" s="13">
        <v>0.22235432974050912</v>
      </c>
      <c r="J65" s="13">
        <v>0.48047587249722118</v>
      </c>
      <c r="K65" s="13">
        <v>-0.63570042652033543</v>
      </c>
      <c r="L65" s="13">
        <v>-7.4587553322669309E-2</v>
      </c>
      <c r="M65" s="13">
        <v>7.5309687811161138E-2</v>
      </c>
      <c r="N65" s="14">
        <f>1-SUM(B65:M65)</f>
        <v>-5.4251268714307299E-2</v>
      </c>
      <c r="O65" s="4"/>
    </row>
    <row r="66" spans="1:15" ht="15" customHeight="1" x14ac:dyDescent="0.2">
      <c r="A66" s="9">
        <v>100000</v>
      </c>
      <c r="B66">
        <f>$A$66*B65</f>
        <v>8225.3779838233768</v>
      </c>
      <c r="C66" s="30">
        <f t="shared" ref="C66:N66" si="0">$A$66*C65</f>
        <v>55411.611760234293</v>
      </c>
      <c r="D66" s="30">
        <f t="shared" si="0"/>
        <v>19480.733818707224</v>
      </c>
      <c r="E66" s="30">
        <f t="shared" si="0"/>
        <v>-20.464747794536674</v>
      </c>
      <c r="F66" s="30">
        <f t="shared" si="0"/>
        <v>10550.583747695453</v>
      </c>
      <c r="G66" s="30">
        <f t="shared" si="0"/>
        <v>23775.18662158231</v>
      </c>
      <c r="H66" s="30">
        <f t="shared" si="0"/>
        <v>-18783.093333406065</v>
      </c>
      <c r="I66" s="30">
        <f t="shared" si="0"/>
        <v>22235.432974050913</v>
      </c>
      <c r="J66" s="30">
        <f t="shared" si="0"/>
        <v>48047.587249722121</v>
      </c>
      <c r="K66" s="30">
        <f t="shared" si="0"/>
        <v>-63570.042652033546</v>
      </c>
      <c r="L66" s="30">
        <f t="shared" si="0"/>
        <v>-7458.755332266931</v>
      </c>
      <c r="M66" s="30">
        <f t="shared" si="0"/>
        <v>7530.9687811161139</v>
      </c>
      <c r="N66" s="30">
        <f t="shared" si="0"/>
        <v>-5425.1268714307298</v>
      </c>
    </row>
    <row r="67" spans="1:15" ht="15" customHeight="1" x14ac:dyDescent="0.25">
      <c r="A67" s="8" t="s">
        <v>2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9" spans="1:15" ht="15" customHeight="1" x14ac:dyDescent="0.25">
      <c r="A69" s="7" t="s">
        <v>3</v>
      </c>
      <c r="B69" s="16">
        <f>AVERAGE(O2:O60)*12</f>
        <v>0.40000000013322151</v>
      </c>
    </row>
    <row r="70" spans="1:15" ht="15" customHeight="1" x14ac:dyDescent="0.25">
      <c r="A70" s="7" t="s">
        <v>14</v>
      </c>
      <c r="B70" s="16">
        <v>1.4999999999999999E-2</v>
      </c>
    </row>
    <row r="71" spans="1:15" ht="15" customHeight="1" x14ac:dyDescent="0.25">
      <c r="A71" s="7" t="s">
        <v>13</v>
      </c>
      <c r="B71" s="16">
        <f>B69-B70</f>
        <v>0.3850000001332215</v>
      </c>
    </row>
    <row r="72" spans="1:15" ht="15" customHeight="1" x14ac:dyDescent="0.25">
      <c r="A72" s="7" t="s">
        <v>4</v>
      </c>
      <c r="B72" s="16">
        <f>_xlfn.VAR.S(O3:O61)*12</f>
        <v>7.7762726366892104E-2</v>
      </c>
    </row>
    <row r="73" spans="1:15" ht="15" customHeight="1" x14ac:dyDescent="0.25">
      <c r="A73" s="7" t="s">
        <v>5</v>
      </c>
      <c r="B73" s="17">
        <f>SQRT(B72)</f>
        <v>0.27885968939036726</v>
      </c>
    </row>
    <row r="74" spans="1:15" ht="15" customHeight="1" x14ac:dyDescent="0.25">
      <c r="A74" s="7" t="s">
        <v>6</v>
      </c>
      <c r="B74" s="16">
        <f>B71/B73</f>
        <v>1.3806226384849465</v>
      </c>
    </row>
    <row r="76" spans="1:15" ht="15" customHeight="1" x14ac:dyDescent="0.25">
      <c r="A76" s="8" t="s">
        <v>8</v>
      </c>
      <c r="B76" s="10" t="s">
        <v>9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5" ht="15" customHeight="1" x14ac:dyDescent="0.2">
      <c r="A77" s="15">
        <v>0</v>
      </c>
      <c r="B77" s="16">
        <v>0.10026722652199067</v>
      </c>
    </row>
    <row r="78" spans="1:15" ht="15" customHeight="1" x14ac:dyDescent="0.2">
      <c r="A78" s="15">
        <v>0.05</v>
      </c>
      <c r="B78" s="16">
        <v>9.2501770686898688E-2</v>
      </c>
    </row>
    <row r="79" spans="1:15" ht="15" customHeight="1" x14ac:dyDescent="0.2">
      <c r="A79" s="15">
        <v>0.1</v>
      </c>
      <c r="B79" s="16">
        <v>9.2917090009436737E-2</v>
      </c>
    </row>
    <row r="80" spans="1:15" ht="15" customHeight="1" x14ac:dyDescent="0.2">
      <c r="A80" s="15">
        <f>A79+0.05</f>
        <v>0.15000000000000002</v>
      </c>
      <c r="B80" s="16">
        <v>0.10141270777558394</v>
      </c>
      <c r="D80" t="s">
        <v>21</v>
      </c>
    </row>
    <row r="81" spans="1:14" ht="15" customHeight="1" x14ac:dyDescent="0.2">
      <c r="A81" s="15">
        <f t="shared" ref="A81:A83" si="1">A80+0.05</f>
        <v>0.2</v>
      </c>
      <c r="B81" s="16">
        <v>0.11623014986513945</v>
      </c>
      <c r="D81">
        <v>0.4</v>
      </c>
    </row>
    <row r="82" spans="1:14" ht="15" customHeight="1" x14ac:dyDescent="0.2">
      <c r="A82" s="15">
        <f t="shared" si="1"/>
        <v>0.25</v>
      </c>
      <c r="B82" s="16">
        <v>0.1353081749520969</v>
      </c>
    </row>
    <row r="83" spans="1:14" ht="15" customHeight="1" x14ac:dyDescent="0.2">
      <c r="A83" s="15">
        <f t="shared" si="1"/>
        <v>0.3</v>
      </c>
      <c r="B83" s="16">
        <v>0.15710210008405173</v>
      </c>
    </row>
    <row r="84" spans="1:14" s="30" customFormat="1" ht="15" customHeight="1" x14ac:dyDescent="0.2">
      <c r="A84" s="15">
        <v>0.35</v>
      </c>
      <c r="B84" s="16">
        <v>0.18063168635602112</v>
      </c>
    </row>
    <row r="85" spans="1:14" s="30" customFormat="1" ht="15" customHeight="1" x14ac:dyDescent="0.2">
      <c r="A85" s="15">
        <v>0.4</v>
      </c>
      <c r="B85" s="16">
        <v>0.20530096889439936</v>
      </c>
    </row>
    <row r="86" spans="1:14" ht="15" customHeight="1" x14ac:dyDescent="0.2">
      <c r="B86" s="16"/>
    </row>
    <row r="87" spans="1:14" ht="15" customHeight="1" x14ac:dyDescent="0.25">
      <c r="A87" s="8" t="s">
        <v>10</v>
      </c>
      <c r="B87" s="20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4" ht="15" customHeight="1" x14ac:dyDescent="0.2">
      <c r="B88" s="30" t="s">
        <v>25</v>
      </c>
      <c r="C88" s="30" t="s">
        <v>26</v>
      </c>
      <c r="D88" s="30" t="s">
        <v>27</v>
      </c>
      <c r="E88" s="30" t="s">
        <v>28</v>
      </c>
      <c r="F88" s="30" t="s">
        <v>29</v>
      </c>
      <c r="G88" s="30" t="s">
        <v>30</v>
      </c>
      <c r="H88" s="30" t="s">
        <v>31</v>
      </c>
      <c r="I88" s="30" t="s">
        <v>32</v>
      </c>
      <c r="J88" s="30" t="s">
        <v>34</v>
      </c>
      <c r="K88" s="30" t="s">
        <v>35</v>
      </c>
      <c r="L88" s="30" t="s">
        <v>36</v>
      </c>
      <c r="M88" s="30" t="s">
        <v>37</v>
      </c>
      <c r="N88" s="30" t="s">
        <v>33</v>
      </c>
    </row>
    <row r="89" spans="1:14" ht="15" customHeight="1" x14ac:dyDescent="0.2">
      <c r="A89" t="s">
        <v>24</v>
      </c>
      <c r="B89" s="13">
        <v>-1.3719801580635582E-2</v>
      </c>
      <c r="C89" s="13">
        <v>0.11704796601887338</v>
      </c>
      <c r="D89" s="13">
        <v>0.27564357427432895</v>
      </c>
      <c r="E89" s="13">
        <v>6.2358036939172481E-2</v>
      </c>
      <c r="F89" s="13">
        <v>2.7973367666649238E-2</v>
      </c>
      <c r="G89" s="13">
        <v>0.15918202262359685</v>
      </c>
      <c r="H89" s="13">
        <v>-1.1806749410535054E-2</v>
      </c>
      <c r="I89" s="13">
        <v>-4.7513903731404069E-3</v>
      </c>
      <c r="J89" s="13">
        <v>1.8641232664536392E-2</v>
      </c>
      <c r="K89" s="13">
        <v>9.2619240842450712E-2</v>
      </c>
      <c r="L89" s="13">
        <v>2.2732494817386855E-2</v>
      </c>
      <c r="M89" s="13">
        <v>-4.4105369347281443E-3</v>
      </c>
      <c r="N89" s="14">
        <f>1-SUM(B89:M89)</f>
        <v>0.25849054245204439</v>
      </c>
    </row>
    <row r="90" spans="1:14" ht="15" customHeight="1" x14ac:dyDescent="0.2">
      <c r="B90" s="16"/>
    </row>
    <row r="91" spans="1:14" ht="15" customHeight="1" x14ac:dyDescent="0.2">
      <c r="A91" t="s">
        <v>11</v>
      </c>
      <c r="B91" s="16">
        <v>6.5546851888453772E-2</v>
      </c>
    </row>
    <row r="92" spans="1:14" ht="15" customHeight="1" x14ac:dyDescent="0.2">
      <c r="A92" t="s">
        <v>5</v>
      </c>
      <c r="B92" s="16">
        <v>8.5847530881657627E-2</v>
      </c>
    </row>
    <row r="93" spans="1:14" ht="15" customHeight="1" x14ac:dyDescent="0.2">
      <c r="B93" s="16"/>
    </row>
    <row r="94" spans="1:14" ht="15" customHeight="1" x14ac:dyDescent="0.2">
      <c r="B94" s="16"/>
    </row>
    <row r="95" spans="1:14" ht="15" customHeight="1" x14ac:dyDescent="0.25">
      <c r="A95" s="8" t="s">
        <v>12</v>
      </c>
      <c r="B95" s="20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4" ht="15" customHeight="1" x14ac:dyDescent="0.2">
      <c r="B96" s="30" t="s">
        <v>25</v>
      </c>
      <c r="C96" s="30" t="s">
        <v>26</v>
      </c>
      <c r="D96" s="30" t="s">
        <v>27</v>
      </c>
      <c r="E96" s="30" t="s">
        <v>28</v>
      </c>
      <c r="F96" s="30" t="s">
        <v>29</v>
      </c>
      <c r="G96" s="30" t="s">
        <v>30</v>
      </c>
      <c r="H96" s="30" t="s">
        <v>31</v>
      </c>
      <c r="I96" s="30" t="s">
        <v>32</v>
      </c>
      <c r="J96" s="30" t="s">
        <v>34</v>
      </c>
      <c r="K96" s="30" t="s">
        <v>35</v>
      </c>
      <c r="L96" s="30" t="s">
        <v>36</v>
      </c>
      <c r="M96" s="30" t="s">
        <v>37</v>
      </c>
      <c r="N96" s="30" t="s">
        <v>33</v>
      </c>
    </row>
    <row r="97" spans="1:14" ht="15" customHeight="1" x14ac:dyDescent="0.2">
      <c r="A97" t="s">
        <v>24</v>
      </c>
      <c r="B97" s="13">
        <v>0.51121481556061799</v>
      </c>
      <c r="C97" s="13">
        <v>9.7419410491931938E-2</v>
      </c>
      <c r="D97" s="13">
        <v>-5.2907315475753787E-2</v>
      </c>
      <c r="E97" s="13">
        <v>0.11956938139647261</v>
      </c>
      <c r="F97" s="13">
        <v>0.1803516954128298</v>
      </c>
      <c r="G97" s="13">
        <v>0.28784296070455268</v>
      </c>
      <c r="H97" s="13">
        <v>-0.48887013856394734</v>
      </c>
      <c r="I97" s="13">
        <v>0.14279278579453333</v>
      </c>
      <c r="J97" s="13">
        <v>0.63579651963446926</v>
      </c>
      <c r="K97" s="13">
        <v>7.9421121800028999E-2</v>
      </c>
      <c r="L97" s="13">
        <v>0.36664747509906176</v>
      </c>
      <c r="M97" s="13">
        <v>0.10869735426527548</v>
      </c>
      <c r="N97" s="14">
        <f>1-SUM(B97:M97)</f>
        <v>-0.98797606612007272</v>
      </c>
    </row>
    <row r="98" spans="1:14" ht="15" customHeight="1" x14ac:dyDescent="0.2">
      <c r="B98" s="16"/>
    </row>
    <row r="99" spans="1:14" ht="15" customHeight="1" x14ac:dyDescent="0.2">
      <c r="A99" t="s">
        <v>11</v>
      </c>
      <c r="B99" s="16">
        <v>0.52694174518146197</v>
      </c>
    </row>
    <row r="100" spans="1:14" ht="15" customHeight="1" x14ac:dyDescent="0.2">
      <c r="A100" t="s">
        <v>5</v>
      </c>
      <c r="B100" s="16">
        <v>0.27323630234868435</v>
      </c>
    </row>
    <row r="102" spans="1:14" ht="15" customHeight="1" x14ac:dyDescent="0.25">
      <c r="A102" s="8" t="s">
        <v>15</v>
      </c>
      <c r="B102" s="10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4" spans="1:14" ht="15" customHeight="1" x14ac:dyDescent="0.2">
      <c r="A104" t="s">
        <v>16</v>
      </c>
      <c r="B104" s="16"/>
    </row>
    <row r="105" spans="1:14" ht="15" customHeight="1" x14ac:dyDescent="0.2">
      <c r="A105" t="s">
        <v>17</v>
      </c>
      <c r="B105" s="16"/>
    </row>
    <row r="106" spans="1:14" ht="15" customHeight="1" x14ac:dyDescent="0.2">
      <c r="A106" t="s">
        <v>18</v>
      </c>
      <c r="B106" t="s">
        <v>11</v>
      </c>
      <c r="C106" s="16"/>
    </row>
    <row r="107" spans="1:14" ht="15" customHeight="1" x14ac:dyDescent="0.2">
      <c r="B107" t="s">
        <v>23</v>
      </c>
      <c r="C107" s="16"/>
    </row>
    <row r="108" spans="1:14" ht="15" customHeight="1" x14ac:dyDescent="0.2">
      <c r="C108" s="16"/>
    </row>
    <row r="109" spans="1:14" ht="15" customHeight="1" x14ac:dyDescent="0.2">
      <c r="A109" t="s">
        <v>19</v>
      </c>
      <c r="B109" t="s">
        <v>20</v>
      </c>
      <c r="C109" s="16"/>
    </row>
    <row r="112" spans="1:14" ht="15" customHeight="1" x14ac:dyDescent="0.2">
      <c r="A112" t="s">
        <v>22</v>
      </c>
    </row>
    <row r="113" spans="1:2" ht="15" customHeight="1" x14ac:dyDescent="0.2">
      <c r="A113" s="16">
        <f>B70</f>
        <v>1.4999999999999999E-2</v>
      </c>
      <c r="B113">
        <v>0</v>
      </c>
    </row>
    <row r="114" spans="1:2" ht="15" customHeight="1" x14ac:dyDescent="0.2">
      <c r="A114" s="16">
        <f>B99</f>
        <v>0.52694174518146197</v>
      </c>
      <c r="B114" s="16">
        <f>B100</f>
        <v>0.27323630234868435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iLab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liam</cp:lastModifiedBy>
  <dcterms:created xsi:type="dcterms:W3CDTF">2020-03-25T21:54:30Z</dcterms:created>
  <dcterms:modified xsi:type="dcterms:W3CDTF">2022-07-01T04:59:23Z</dcterms:modified>
  <cp:category/>
</cp:coreProperties>
</file>