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ortfolio Management\"/>
    </mc:Choice>
  </mc:AlternateContent>
  <xr:revisionPtr revIDLastSave="0" documentId="13_ncr:1_{D8DB71DA-75D2-47F6-B90D-6D08874BB388}" xr6:coauthVersionLast="40" xr6:coauthVersionMax="40" xr10:uidLastSave="{00000000-0000-0000-0000-000000000000}"/>
  <bookViews>
    <workbookView xWindow="0" yWindow="0" windowWidth="21585" windowHeight="22815" tabRatio="746" activeTab="4" xr2:uid="{00000000-000D-0000-FFFF-FFFF00000000}"/>
  </bookViews>
  <sheets>
    <sheet name="Zero Coupon Bond" sheetId="1" r:id="rId1"/>
    <sheet name="2Y Annual Coupon Bond" sheetId="18" r:id="rId2"/>
    <sheet name="3Y Annual Coupon Bond" sheetId="19" r:id="rId3"/>
    <sheet name="5Y Annual Coupon Bond" sheetId="20" r:id="rId4"/>
    <sheet name="10Y Annual Coupon Bond" sheetId="21" r:id="rId5"/>
    <sheet name="20Y Annual Coupon Bond " sheetId="22" r:id="rId6"/>
    <sheet name="1Y Semi-Annual Coupon Bond " sheetId="23" r:id="rId7"/>
    <sheet name="2Y Semi-Annual Coupon Bond " sheetId="24" r:id="rId8"/>
    <sheet name="10Y Semi-Annual Coupon Bond" sheetId="25" r:id="rId9"/>
    <sheet name="20Y Semi-Annual Coupon Bond" sheetId="26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1" l="1"/>
  <c r="B24" i="21"/>
  <c r="B25" i="21"/>
  <c r="B26" i="21"/>
  <c r="B27" i="21"/>
  <c r="C22" i="21"/>
  <c r="C23" i="21"/>
  <c r="C24" i="21"/>
  <c r="C25" i="21"/>
  <c r="C26" i="21"/>
  <c r="C27" i="21"/>
  <c r="D27" i="21"/>
  <c r="D22" i="21"/>
  <c r="D23" i="21"/>
  <c r="D24" i="21"/>
  <c r="D25" i="21"/>
  <c r="D26" i="21"/>
  <c r="C28" i="21"/>
  <c r="B28" i="21"/>
  <c r="D28" i="21"/>
  <c r="C29" i="21"/>
  <c r="B29" i="21"/>
  <c r="D29" i="21"/>
  <c r="C30" i="21"/>
  <c r="B30" i="21"/>
  <c r="D30" i="21"/>
  <c r="C31" i="21"/>
  <c r="B31" i="21"/>
  <c r="D31" i="21"/>
  <c r="D33" i="21"/>
  <c r="E27" i="21"/>
  <c r="F27" i="21"/>
  <c r="G27" i="21"/>
  <c r="E28" i="21"/>
  <c r="F28" i="21"/>
  <c r="G28" i="21"/>
  <c r="E29" i="21"/>
  <c r="F29" i="21"/>
  <c r="G29" i="21"/>
  <c r="E30" i="21"/>
  <c r="F30" i="21"/>
  <c r="G30" i="21"/>
  <c r="B12" i="1"/>
  <c r="C22" i="25"/>
  <c r="D22" i="25"/>
  <c r="C23" i="25"/>
  <c r="B23" i="25"/>
  <c r="D23" i="25"/>
  <c r="C24" i="25"/>
  <c r="B24" i="25"/>
  <c r="D24" i="25"/>
  <c r="C25" i="25"/>
  <c r="B25" i="25"/>
  <c r="D25" i="25"/>
  <c r="C26" i="25"/>
  <c r="B26" i="25"/>
  <c r="D26" i="25"/>
  <c r="C27" i="25"/>
  <c r="B27" i="25"/>
  <c r="D27" i="25"/>
  <c r="C28" i="25"/>
  <c r="B28" i="25"/>
  <c r="D28" i="25"/>
  <c r="C29" i="25"/>
  <c r="B29" i="25"/>
  <c r="D29" i="25"/>
  <c r="C30" i="25"/>
  <c r="B30" i="25"/>
  <c r="D30" i="25"/>
  <c r="C31" i="25"/>
  <c r="B31" i="25"/>
  <c r="D31" i="25"/>
  <c r="C32" i="25"/>
  <c r="B32" i="25"/>
  <c r="D32" i="25"/>
  <c r="C33" i="25"/>
  <c r="B33" i="25"/>
  <c r="D33" i="25"/>
  <c r="C34" i="25"/>
  <c r="B34" i="25"/>
  <c r="D34" i="25"/>
  <c r="C35" i="25"/>
  <c r="B35" i="25"/>
  <c r="D35" i="25"/>
  <c r="C36" i="25"/>
  <c r="B36" i="25"/>
  <c r="D36" i="25"/>
  <c r="C37" i="25"/>
  <c r="B37" i="25"/>
  <c r="D37" i="25"/>
  <c r="C38" i="25"/>
  <c r="B38" i="25"/>
  <c r="D38" i="25"/>
  <c r="C39" i="25"/>
  <c r="B39" i="25"/>
  <c r="D39" i="25"/>
  <c r="C40" i="25"/>
  <c r="B40" i="25"/>
  <c r="D40" i="25"/>
  <c r="C41" i="25"/>
  <c r="B41" i="25"/>
  <c r="D41" i="25"/>
  <c r="D43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E30" i="25"/>
  <c r="F30" i="25"/>
  <c r="E31" i="25"/>
  <c r="F31" i="25"/>
  <c r="E32" i="25"/>
  <c r="F32" i="25"/>
  <c r="E33" i="25"/>
  <c r="F33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E41" i="25"/>
  <c r="F41" i="25"/>
  <c r="F43" i="25"/>
  <c r="I43" i="25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D61" i="26"/>
  <c r="D25" i="26"/>
  <c r="B84" i="26"/>
  <c r="B64" i="25"/>
  <c r="C22" i="24"/>
  <c r="C23" i="24"/>
  <c r="B23" i="24"/>
  <c r="D23" i="24"/>
  <c r="C24" i="24"/>
  <c r="B24" i="24"/>
  <c r="D24" i="24"/>
  <c r="C25" i="24"/>
  <c r="B25" i="24"/>
  <c r="D25" i="24"/>
  <c r="B48" i="24"/>
  <c r="B46" i="23"/>
  <c r="C22" i="23"/>
  <c r="D22" i="23"/>
  <c r="C23" i="23"/>
  <c r="D23" i="23"/>
  <c r="D25" i="23"/>
  <c r="E22" i="23"/>
  <c r="F22" i="23"/>
  <c r="E23" i="23"/>
  <c r="F23" i="23"/>
  <c r="F25" i="23"/>
  <c r="B33" i="23"/>
  <c r="B35" i="23"/>
  <c r="B48" i="23"/>
  <c r="G22" i="23"/>
  <c r="G23" i="23"/>
  <c r="G25" i="23"/>
  <c r="B37" i="23"/>
  <c r="B50" i="23"/>
  <c r="C22" i="22"/>
  <c r="C23" i="22"/>
  <c r="C24" i="22"/>
  <c r="C25" i="22"/>
  <c r="C26" i="22"/>
  <c r="C27" i="22"/>
  <c r="C28" i="22"/>
  <c r="C29" i="22"/>
  <c r="B23" i="22"/>
  <c r="B24" i="22"/>
  <c r="B25" i="22"/>
  <c r="B26" i="22"/>
  <c r="B27" i="22"/>
  <c r="B28" i="22"/>
  <c r="B29" i="22"/>
  <c r="D29" i="22"/>
  <c r="C30" i="22"/>
  <c r="B30" i="22"/>
  <c r="D30" i="22"/>
  <c r="C31" i="22"/>
  <c r="B31" i="22"/>
  <c r="D31" i="22"/>
  <c r="C32" i="22"/>
  <c r="B32" i="22"/>
  <c r="D32" i="22"/>
  <c r="C33" i="22"/>
  <c r="B33" i="22"/>
  <c r="D33" i="22"/>
  <c r="C34" i="22"/>
  <c r="B34" i="22"/>
  <c r="D34" i="22"/>
  <c r="C35" i="22"/>
  <c r="B35" i="22"/>
  <c r="D35" i="22"/>
  <c r="C36" i="22"/>
  <c r="B36" i="22"/>
  <c r="D36" i="22"/>
  <c r="C37" i="22"/>
  <c r="B37" i="22"/>
  <c r="D37" i="22"/>
  <c r="C38" i="22"/>
  <c r="B38" i="22"/>
  <c r="D38" i="22"/>
  <c r="C39" i="22"/>
  <c r="B39" i="22"/>
  <c r="D39" i="22"/>
  <c r="C40" i="22"/>
  <c r="B40" i="22"/>
  <c r="D40" i="22"/>
  <c r="C41" i="22"/>
  <c r="B41" i="22"/>
  <c r="D41" i="22"/>
  <c r="B64" i="22"/>
  <c r="B54" i="21"/>
  <c r="C22" i="20"/>
  <c r="C23" i="20"/>
  <c r="C24" i="20"/>
  <c r="C25" i="20"/>
  <c r="B23" i="20"/>
  <c r="B24" i="20"/>
  <c r="B25" i="20"/>
  <c r="D25" i="20"/>
  <c r="C26" i="20"/>
  <c r="B26" i="20"/>
  <c r="D26" i="20"/>
  <c r="B49" i="20"/>
  <c r="D22" i="20"/>
  <c r="C22" i="19"/>
  <c r="D22" i="19"/>
  <c r="C23" i="19"/>
  <c r="B23" i="19"/>
  <c r="D23" i="19"/>
  <c r="C24" i="19"/>
  <c r="B24" i="19"/>
  <c r="D24" i="19"/>
  <c r="D26" i="19"/>
  <c r="E22" i="19"/>
  <c r="G22" i="19"/>
  <c r="E23" i="19"/>
  <c r="G23" i="19"/>
  <c r="E24" i="19"/>
  <c r="G24" i="19"/>
  <c r="G26" i="19"/>
  <c r="F22" i="19"/>
  <c r="F23" i="19"/>
  <c r="F24" i="19"/>
  <c r="F26" i="19"/>
  <c r="E26" i="19"/>
  <c r="B47" i="19"/>
  <c r="B46" i="18"/>
  <c r="C22" i="18"/>
  <c r="D22" i="18"/>
  <c r="C23" i="18"/>
  <c r="D23" i="18"/>
  <c r="D25" i="18"/>
  <c r="E22" i="18"/>
  <c r="G22" i="18"/>
  <c r="E23" i="18"/>
  <c r="G23" i="18"/>
  <c r="G25" i="18"/>
  <c r="B37" i="18"/>
  <c r="D23" i="26"/>
  <c r="D22" i="26"/>
  <c r="D22" i="24"/>
  <c r="B31" i="23"/>
  <c r="B53" i="23"/>
  <c r="B55" i="23"/>
  <c r="D23" i="22"/>
  <c r="D22" i="22"/>
  <c r="D23" i="20"/>
  <c r="D26" i="26"/>
  <c r="D24" i="26"/>
  <c r="D27" i="24"/>
  <c r="D24" i="22"/>
  <c r="D24" i="20"/>
  <c r="D27" i="26"/>
  <c r="E25" i="24"/>
  <c r="E24" i="24"/>
  <c r="E23" i="24"/>
  <c r="B33" i="24"/>
  <c r="B55" i="24"/>
  <c r="B57" i="24"/>
  <c r="E22" i="24"/>
  <c r="E25" i="23"/>
  <c r="D25" i="22"/>
  <c r="D28" i="20"/>
  <c r="B32" i="19"/>
  <c r="B54" i="19"/>
  <c r="B56" i="19"/>
  <c r="F22" i="18"/>
  <c r="F23" i="18"/>
  <c r="F25" i="18"/>
  <c r="B33" i="18"/>
  <c r="B35" i="18"/>
  <c r="B48" i="18"/>
  <c r="B31" i="18"/>
  <c r="E25" i="18"/>
  <c r="B53" i="18"/>
  <c r="B55" i="18"/>
  <c r="B25" i="1"/>
  <c r="B10" i="1"/>
  <c r="B32" i="1"/>
  <c r="B34" i="1"/>
  <c r="B14" i="1"/>
  <c r="B27" i="1"/>
  <c r="B16" i="1"/>
  <c r="B29" i="1"/>
  <c r="D28" i="26"/>
  <c r="B49" i="25"/>
  <c r="B71" i="25"/>
  <c r="B73" i="25"/>
  <c r="F25" i="24"/>
  <c r="G25" i="24"/>
  <c r="F23" i="24"/>
  <c r="G23" i="24"/>
  <c r="G24" i="24"/>
  <c r="F24" i="24"/>
  <c r="G22" i="24"/>
  <c r="E27" i="24"/>
  <c r="F22" i="24"/>
  <c r="D26" i="22"/>
  <c r="E25" i="20"/>
  <c r="E26" i="20"/>
  <c r="B34" i="20"/>
  <c r="B56" i="20"/>
  <c r="B58" i="20"/>
  <c r="E22" i="20"/>
  <c r="E23" i="20"/>
  <c r="E24" i="20"/>
  <c r="B38" i="19"/>
  <c r="B34" i="19"/>
  <c r="B36" i="19"/>
  <c r="B49" i="19"/>
  <c r="B50" i="18"/>
  <c r="D29" i="26"/>
  <c r="G26" i="25"/>
  <c r="G31" i="25"/>
  <c r="G34" i="25"/>
  <c r="G40" i="25"/>
  <c r="G35" i="25"/>
  <c r="G38" i="25"/>
  <c r="G37" i="25"/>
  <c r="G29" i="25"/>
  <c r="G39" i="25"/>
  <c r="G41" i="25"/>
  <c r="G28" i="25"/>
  <c r="G30" i="25"/>
  <c r="G36" i="25"/>
  <c r="G27" i="25"/>
  <c r="G24" i="25"/>
  <c r="G33" i="25"/>
  <c r="G25" i="25"/>
  <c r="G32" i="25"/>
  <c r="E43" i="25"/>
  <c r="G23" i="25"/>
  <c r="G22" i="25"/>
  <c r="B51" i="25"/>
  <c r="B53" i="25"/>
  <c r="B66" i="25"/>
  <c r="F27" i="24"/>
  <c r="B35" i="24"/>
  <c r="B37" i="24"/>
  <c r="B50" i="24"/>
  <c r="G27" i="24"/>
  <c r="B39" i="24"/>
  <c r="D27" i="22"/>
  <c r="E31" i="21"/>
  <c r="F31" i="21"/>
  <c r="E26" i="21"/>
  <c r="B39" i="21"/>
  <c r="B61" i="21"/>
  <c r="B63" i="21"/>
  <c r="E22" i="21"/>
  <c r="E23" i="21"/>
  <c r="E24" i="21"/>
  <c r="E25" i="21"/>
  <c r="F26" i="20"/>
  <c r="G26" i="20"/>
  <c r="F25" i="20"/>
  <c r="G25" i="20"/>
  <c r="F24" i="20"/>
  <c r="G24" i="20"/>
  <c r="F23" i="20"/>
  <c r="G23" i="20"/>
  <c r="G22" i="20"/>
  <c r="F22" i="20"/>
  <c r="E28" i="20"/>
  <c r="B51" i="19"/>
  <c r="D30" i="26"/>
  <c r="G43" i="25"/>
  <c r="B55" i="25"/>
  <c r="B68" i="25"/>
  <c r="B52" i="24"/>
  <c r="D28" i="22"/>
  <c r="G31" i="21"/>
  <c r="F26" i="21"/>
  <c r="G26" i="21"/>
  <c r="F25" i="21"/>
  <c r="G25" i="21"/>
  <c r="F23" i="21"/>
  <c r="G23" i="21"/>
  <c r="E33" i="21"/>
  <c r="G22" i="21"/>
  <c r="F22" i="21"/>
  <c r="F24" i="21"/>
  <c r="G24" i="21"/>
  <c r="G28" i="20"/>
  <c r="B40" i="20"/>
  <c r="F28" i="20"/>
  <c r="B36" i="20"/>
  <c r="B38" i="20"/>
  <c r="B51" i="20"/>
  <c r="B53" i="20"/>
  <c r="D31" i="26"/>
  <c r="F33" i="21"/>
  <c r="B41" i="21"/>
  <c r="B43" i="21"/>
  <c r="B56" i="21"/>
  <c r="G33" i="21"/>
  <c r="B45" i="21"/>
  <c r="B58" i="21"/>
  <c r="D32" i="26"/>
  <c r="D43" i="22"/>
  <c r="D33" i="26"/>
  <c r="E37" i="22"/>
  <c r="E32" i="22"/>
  <c r="E33" i="22"/>
  <c r="E40" i="22"/>
  <c r="E35" i="22"/>
  <c r="E34" i="22"/>
  <c r="E41" i="22"/>
  <c r="E31" i="22"/>
  <c r="E29" i="22"/>
  <c r="E39" i="22"/>
  <c r="E38" i="22"/>
  <c r="E36" i="22"/>
  <c r="E30" i="22"/>
  <c r="B49" i="22"/>
  <c r="B71" i="22"/>
  <c r="B73" i="22"/>
  <c r="E22" i="22"/>
  <c r="G22" i="22"/>
  <c r="E26" i="22"/>
  <c r="G26" i="22"/>
  <c r="E23" i="22"/>
  <c r="E28" i="22"/>
  <c r="F28" i="22"/>
  <c r="E24" i="22"/>
  <c r="F24" i="22"/>
  <c r="E27" i="22"/>
  <c r="F27" i="22"/>
  <c r="E25" i="22"/>
  <c r="G25" i="22"/>
  <c r="F22" i="22"/>
  <c r="D34" i="26"/>
  <c r="F29" i="22"/>
  <c r="G29" i="22"/>
  <c r="F37" i="22"/>
  <c r="G37" i="22"/>
  <c r="G31" i="22"/>
  <c r="F31" i="22"/>
  <c r="F26" i="22"/>
  <c r="G38" i="22"/>
  <c r="F38" i="22"/>
  <c r="F41" i="22"/>
  <c r="G41" i="22"/>
  <c r="F33" i="22"/>
  <c r="F23" i="22"/>
  <c r="F25" i="22"/>
  <c r="F30" i="22"/>
  <c r="F32" i="22"/>
  <c r="F34" i="22"/>
  <c r="F35" i="22"/>
  <c r="F36" i="22"/>
  <c r="F39" i="22"/>
  <c r="F40" i="22"/>
  <c r="F43" i="22"/>
  <c r="B51" i="22"/>
  <c r="B53" i="22"/>
  <c r="B66" i="22"/>
  <c r="G33" i="22"/>
  <c r="G30" i="22"/>
  <c r="G35" i="22"/>
  <c r="G36" i="22"/>
  <c r="G40" i="22"/>
  <c r="G39" i="22"/>
  <c r="G34" i="22"/>
  <c r="G32" i="22"/>
  <c r="G28" i="22"/>
  <c r="G27" i="22"/>
  <c r="G24" i="22"/>
  <c r="E43" i="22"/>
  <c r="G23" i="22"/>
  <c r="D35" i="26"/>
  <c r="G43" i="22"/>
  <c r="B55" i="22"/>
  <c r="B68" i="22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3" i="26"/>
  <c r="E61" i="26"/>
  <c r="E60" i="26"/>
  <c r="F61" i="26"/>
  <c r="G61" i="26"/>
  <c r="F60" i="26"/>
  <c r="G60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23" i="26"/>
  <c r="E24" i="26"/>
  <c r="B69" i="26"/>
  <c r="B91" i="26"/>
  <c r="B93" i="26"/>
  <c r="E2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F56" i="26"/>
  <c r="G56" i="26"/>
  <c r="G48" i="26"/>
  <c r="F48" i="26"/>
  <c r="G40" i="26"/>
  <c r="F40" i="26"/>
  <c r="F36" i="26"/>
  <c r="G36" i="26"/>
  <c r="G32" i="26"/>
  <c r="F32" i="26"/>
  <c r="F59" i="26"/>
  <c r="G59" i="26"/>
  <c r="F55" i="26"/>
  <c r="G55" i="26"/>
  <c r="F51" i="26"/>
  <c r="G51" i="26"/>
  <c r="F47" i="26"/>
  <c r="G47" i="26"/>
  <c r="F43" i="26"/>
  <c r="G43" i="26"/>
  <c r="F23" i="26"/>
  <c r="G23" i="26"/>
  <c r="F39" i="26"/>
  <c r="G39" i="26"/>
  <c r="F35" i="26"/>
  <c r="G35" i="26"/>
  <c r="F31" i="26"/>
  <c r="G31" i="26"/>
  <c r="F27" i="26"/>
  <c r="G27" i="26"/>
  <c r="F44" i="26"/>
  <c r="G44" i="26"/>
  <c r="F54" i="26"/>
  <c r="G54" i="26"/>
  <c r="F50" i="26"/>
  <c r="G50" i="26"/>
  <c r="F46" i="26"/>
  <c r="G46" i="26"/>
  <c r="F22" i="26"/>
  <c r="E63" i="26"/>
  <c r="G22" i="26"/>
  <c r="F42" i="26"/>
  <c r="G42" i="26"/>
  <c r="F38" i="26"/>
  <c r="G38" i="26"/>
  <c r="F34" i="26"/>
  <c r="G34" i="26"/>
  <c r="F30" i="26"/>
  <c r="G30" i="26"/>
  <c r="F26" i="26"/>
  <c r="G26" i="26"/>
  <c r="G52" i="26"/>
  <c r="F52" i="26"/>
  <c r="G24" i="26"/>
  <c r="F24" i="26"/>
  <c r="G28" i="26"/>
  <c r="F28" i="26"/>
  <c r="F58" i="26"/>
  <c r="G58" i="26"/>
  <c r="G57" i="26"/>
  <c r="F57" i="26"/>
  <c r="G53" i="26"/>
  <c r="F53" i="26"/>
  <c r="G49" i="26"/>
  <c r="F49" i="26"/>
  <c r="G45" i="26"/>
  <c r="F45" i="26"/>
  <c r="G41" i="26"/>
  <c r="F41" i="26"/>
  <c r="G37" i="26"/>
  <c r="F37" i="26"/>
  <c r="G33" i="26"/>
  <c r="F33" i="26"/>
  <c r="G29" i="26"/>
  <c r="F29" i="26"/>
  <c r="G25" i="26"/>
  <c r="F25" i="26"/>
  <c r="F63" i="26"/>
  <c r="B71" i="26"/>
  <c r="B73" i="26"/>
  <c r="B86" i="26"/>
  <c r="G63" i="26"/>
  <c r="B75" i="26"/>
  <c r="B88" i="26"/>
</calcChain>
</file>

<file path=xl/sharedStrings.xml><?xml version="1.0" encoding="utf-8"?>
<sst xmlns="http://schemas.openxmlformats.org/spreadsheetml/2006/main" count="492" uniqueCount="49">
  <si>
    <t xml:space="preserve"> </t>
  </si>
  <si>
    <t>Convexity</t>
  </si>
  <si>
    <t>Actual Change</t>
  </si>
  <si>
    <t>Effective Duration</t>
  </si>
  <si>
    <t>Zero Coupon Bond</t>
  </si>
  <si>
    <r>
      <t>Yield to Maturity (</t>
    </r>
    <r>
      <rPr>
        <i/>
        <sz val="12"/>
        <rFont val="Verdana"/>
        <family val="2"/>
      </rPr>
      <t>y</t>
    </r>
    <r>
      <rPr>
        <sz val="12"/>
        <rFont val="Verdana"/>
        <family val="2"/>
      </rPr>
      <t>)</t>
    </r>
  </si>
  <si>
    <t>Maturity (T)</t>
  </si>
  <si>
    <t>Face Value (FV)</t>
  </si>
  <si>
    <t>Original Interest Rate</t>
  </si>
  <si>
    <t xml:space="preserve">Price (P) </t>
  </si>
  <si>
    <r>
      <t xml:space="preserve">where </t>
    </r>
    <r>
      <rPr>
        <i/>
        <sz val="12"/>
        <rFont val="Verdana"/>
        <family val="2"/>
      </rPr>
      <t>C</t>
    </r>
    <r>
      <rPr>
        <i/>
        <vertAlign val="subscript"/>
        <sz val="12"/>
        <rFont val="Verdana"/>
        <family val="2"/>
      </rPr>
      <t>t</t>
    </r>
    <r>
      <rPr>
        <sz val="12"/>
        <rFont val="Verdana"/>
        <family val="2"/>
      </rPr>
      <t>= 0</t>
    </r>
  </si>
  <si>
    <t>Duration for a zero coupon bond is equal to its maturity</t>
  </si>
  <si>
    <t>years</t>
  </si>
  <si>
    <t>using</t>
  </si>
  <si>
    <t xml:space="preserve">years </t>
  </si>
  <si>
    <t>Duration (D)</t>
  </si>
  <si>
    <t xml:space="preserve">Modified Duration (D*) </t>
  </si>
  <si>
    <t>Change in Interest Rate</t>
  </si>
  <si>
    <t>Now lets see how a change in interest rates impact price using both the Duration-Price reationship and calculating the actual change</t>
  </si>
  <si>
    <t>ΔP with Duration Formula</t>
  </si>
  <si>
    <t>ΔP with Duration Formula and Convexity</t>
  </si>
  <si>
    <t>2 Year Annual Coupon Bond</t>
  </si>
  <si>
    <t>Now Calculate Duration by:</t>
  </si>
  <si>
    <r>
      <t xml:space="preserve">1. </t>
    </r>
    <r>
      <rPr>
        <sz val="12"/>
        <color rgb="FF000000"/>
        <rFont val="Verdana"/>
        <family val="2"/>
      </rPr>
      <t>Calculate CF’s on the bond</t>
    </r>
  </si>
  <si>
    <r>
      <t xml:space="preserve">2. </t>
    </r>
    <r>
      <rPr>
        <sz val="12"/>
        <color rgb="FF000000"/>
        <rFont val="Verdana"/>
        <family val="2"/>
      </rPr>
      <t>Discount each CF by the YTM to derive PV of each CF (the Sum of the each Period's CF PV is the Bond Price)</t>
    </r>
  </si>
  <si>
    <r>
      <t xml:space="preserve">3. </t>
    </r>
    <r>
      <rPr>
        <sz val="12"/>
        <color rgb="FF000000"/>
        <rFont val="Verdana"/>
        <family val="2"/>
      </rPr>
      <t>Divide each period’s CF PV by Bond Price to derive weights</t>
    </r>
  </si>
  <si>
    <r>
      <t xml:space="preserve">4. </t>
    </r>
    <r>
      <rPr>
        <sz val="12"/>
        <color rgb="FF000000"/>
        <rFont val="Verdana"/>
        <family val="2"/>
      </rPr>
      <t>Multiply each weight by the time period (ie 1, 2, 3…n)</t>
    </r>
  </si>
  <si>
    <r>
      <t xml:space="preserve">5. </t>
    </r>
    <r>
      <rPr>
        <sz val="12"/>
        <color rgb="FF000000"/>
        <rFont val="Verdana"/>
        <family val="2"/>
      </rPr>
      <t xml:space="preserve">Sum the total </t>
    </r>
  </si>
  <si>
    <t>#3 
Weights</t>
  </si>
  <si>
    <t>#1 
CF's</t>
  </si>
  <si>
    <t>#2 
PV of CF's</t>
  </si>
  <si>
    <t>#4 
Duration</t>
  </si>
  <si>
    <t>Totals</t>
  </si>
  <si>
    <t>proceedure and formulas described above</t>
  </si>
  <si>
    <t>#5</t>
  </si>
  <si>
    <t xml:space="preserve">Coupon (C) </t>
  </si>
  <si>
    <t>See calculation in table above</t>
  </si>
  <si>
    <t>3 Year Annual Coupon Bond</t>
  </si>
  <si>
    <t>5 Year Annual Coupon Bond</t>
  </si>
  <si>
    <t>10 Year Annual Coupon Bond</t>
  </si>
  <si>
    <t>Semi-Annual</t>
  </si>
  <si>
    <t>Year</t>
  </si>
  <si>
    <t>Half-Year</t>
  </si>
  <si>
    <t>20 Year Annual Coupon Bond</t>
  </si>
  <si>
    <t>1 Year Semi-Annual Coupon Bond</t>
  </si>
  <si>
    <t>2 Year Semi-Annual Coupon Bond</t>
  </si>
  <si>
    <t>10 Year Semi-Annual Coupon Bond</t>
  </si>
  <si>
    <t>20 Year Semi-Annual Coupon Bond</t>
  </si>
  <si>
    <t>half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</si>
</sst>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0.0000"/>
    <numFmt numFmtId="167" formatCode="_-* #,##0.00000_-;\-* #,##0.00000_-;_-* &quot;-&quot;??_-;_-@_-"/>
    <numFmt numFmtId="168" formatCode="0.00000"/>
    <numFmt numFmtId="169" formatCode="0.000000"/>
  </numFmts>
  <fonts count="1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Verdana"/>
      <family val="2"/>
    </font>
    <font>
      <b/>
      <sz val="16"/>
      <name val="Verdana"/>
      <family val="2"/>
    </font>
    <font>
      <i/>
      <sz val="12"/>
      <name val="Verdana"/>
      <family val="2"/>
    </font>
    <font>
      <b/>
      <u/>
      <sz val="12"/>
      <color theme="1"/>
      <name val="Verdana"/>
      <family val="2"/>
    </font>
    <font>
      <i/>
      <vertAlign val="subscript"/>
      <sz val="12"/>
      <name val="Verdana"/>
      <family val="2"/>
    </font>
    <font>
      <sz val="12"/>
      <color rgb="FFFF0000"/>
      <name val="Verdana"/>
      <family val="2"/>
    </font>
    <font>
      <sz val="12"/>
      <color rgb="FF663300"/>
      <name val="Verdana"/>
      <family val="2"/>
    </font>
    <font>
      <sz val="12"/>
      <color rgb="FF000000"/>
      <name val="Verdana"/>
      <family val="2"/>
    </font>
    <font>
      <b/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DFFA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10" fontId="3" fillId="0" borderId="0" xfId="2" applyNumberFormat="1" applyFont="1"/>
    <xf numFmtId="0" fontId="6" fillId="0" borderId="0" xfId="0" applyFont="1"/>
    <xf numFmtId="0" fontId="3" fillId="0" borderId="0" xfId="0" applyFont="1" applyAlignment="1">
      <alignment horizontal="right"/>
    </xf>
    <xf numFmtId="10" fontId="8" fillId="0" borderId="0" xfId="2" applyNumberFormat="1" applyFont="1"/>
    <xf numFmtId="0" fontId="8" fillId="0" borderId="0" xfId="0" applyFont="1"/>
    <xf numFmtId="164" fontId="8" fillId="0" borderId="0" xfId="1" applyNumberFormat="1" applyFont="1"/>
    <xf numFmtId="0" fontId="3" fillId="0" borderId="0" xfId="0" applyFont="1" applyAlignment="1">
      <alignment horizontal="left"/>
    </xf>
    <xf numFmtId="2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Border="1"/>
    <xf numFmtId="165" fontId="3" fillId="0" borderId="1" xfId="0" applyNumberFormat="1" applyFont="1" applyBorder="1"/>
    <xf numFmtId="167" fontId="3" fillId="0" borderId="0" xfId="0" applyNumberFormat="1" applyFont="1"/>
    <xf numFmtId="0" fontId="9" fillId="0" borderId="0" xfId="0" applyFont="1" applyAlignment="1">
      <alignment vertical="center" readingOrder="1"/>
    </xf>
    <xf numFmtId="164" fontId="8" fillId="0" borderId="0" xfId="1" applyNumberFormat="1" applyFont="1" applyAlignment="1">
      <alignment readingOrder="1"/>
    </xf>
    <xf numFmtId="0" fontId="3" fillId="0" borderId="0" xfId="0" applyFont="1" applyAlignment="1">
      <alignment readingOrder="1"/>
    </xf>
    <xf numFmtId="0" fontId="11" fillId="0" borderId="0" xfId="0" applyFont="1"/>
    <xf numFmtId="168" fontId="3" fillId="0" borderId="1" xfId="0" applyNumberFormat="1" applyFont="1" applyBorder="1"/>
    <xf numFmtId="169" fontId="3" fillId="0" borderId="1" xfId="0" applyNumberFormat="1" applyFont="1" applyBorder="1"/>
    <xf numFmtId="0" fontId="11" fillId="0" borderId="0" xfId="0" applyFont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5" borderId="5" xfId="0" applyFont="1" applyFill="1" applyBorder="1" applyAlignment="1">
      <alignment horizontal="center" wrapText="1"/>
    </xf>
    <xf numFmtId="37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166" fontId="11" fillId="4" borderId="1" xfId="0" applyNumberFormat="1" applyFont="1" applyFill="1" applyBorder="1"/>
    <xf numFmtId="0" fontId="11" fillId="7" borderId="1" xfId="0" applyFont="1" applyFill="1" applyBorder="1" applyAlignment="1">
      <alignment horizontal="center"/>
    </xf>
    <xf numFmtId="0" fontId="3" fillId="7" borderId="1" xfId="0" applyFont="1" applyFill="1" applyBorder="1"/>
    <xf numFmtId="2" fontId="11" fillId="7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166" fontId="11" fillId="0" borderId="1" xfId="0" applyNumberFormat="1" applyFont="1" applyBorder="1"/>
    <xf numFmtId="0" fontId="3" fillId="0" borderId="0" xfId="0" applyFont="1" applyAlignment="1">
      <alignment horizontal="center" readingOrder="1"/>
    </xf>
    <xf numFmtId="166" fontId="11" fillId="3" borderId="1" xfId="0" applyNumberFormat="1" applyFont="1" applyFill="1" applyBorder="1"/>
    <xf numFmtId="166" fontId="3" fillId="0" borderId="6" xfId="0" applyNumberFormat="1" applyFont="1" applyBorder="1" applyAlignment="1">
      <alignment horizontal="center"/>
    </xf>
    <xf numFmtId="168" fontId="3" fillId="0" borderId="0" xfId="0" applyNumberFormat="1" applyFont="1"/>
    <xf numFmtId="168" fontId="3" fillId="0" borderId="0" xfId="0" applyNumberFormat="1" applyFont="1" applyBorder="1"/>
    <xf numFmtId="166" fontId="3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7</xdr:row>
      <xdr:rowOff>167166</xdr:rowOff>
    </xdr:from>
    <xdr:to>
      <xdr:col>7</xdr:col>
      <xdr:colOff>419100</xdr:colOff>
      <xdr:row>10</xdr:row>
      <xdr:rowOff>85657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15578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12</xdr:row>
      <xdr:rowOff>95250</xdr:rowOff>
    </xdr:from>
    <xdr:to>
      <xdr:col>7</xdr:col>
      <xdr:colOff>66675</xdr:colOff>
      <xdr:row>14</xdr:row>
      <xdr:rowOff>105186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4429125" y="2476500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14</xdr:row>
      <xdr:rowOff>47626</xdr:rowOff>
    </xdr:from>
    <xdr:to>
      <xdr:col>11</xdr:col>
      <xdr:colOff>66676</xdr:colOff>
      <xdr:row>17</xdr:row>
      <xdr:rowOff>48018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1" y="2809876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25</xdr:row>
      <xdr:rowOff>101300</xdr:rowOff>
    </xdr:from>
    <xdr:to>
      <xdr:col>6</xdr:col>
      <xdr:colOff>104776</xdr:colOff>
      <xdr:row>27</xdr:row>
      <xdr:rowOff>111385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1" y="5035250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27</xdr:row>
      <xdr:rowOff>228600</xdr:rowOff>
    </xdr:from>
    <xdr:to>
      <xdr:col>9</xdr:col>
      <xdr:colOff>304800</xdr:colOff>
      <xdr:row>29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5905499" y="5562600"/>
          <a:ext cx="316230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32</xdr:row>
      <xdr:rowOff>38100</xdr:rowOff>
    </xdr:from>
    <xdr:to>
      <xdr:col>8</xdr:col>
      <xdr:colOff>358092</xdr:colOff>
      <xdr:row>34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515100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67</xdr:row>
      <xdr:rowOff>5241</xdr:rowOff>
    </xdr:from>
    <xdr:to>
      <xdr:col>6</xdr:col>
      <xdr:colOff>333375</xdr:colOff>
      <xdr:row>69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10016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71</xdr:row>
      <xdr:rowOff>219075</xdr:rowOff>
    </xdr:from>
    <xdr:to>
      <xdr:col>5</xdr:col>
      <xdr:colOff>923925</xdr:colOff>
      <xdr:row>73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11229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73</xdr:row>
      <xdr:rowOff>47626</xdr:rowOff>
    </xdr:from>
    <xdr:to>
      <xdr:col>8</xdr:col>
      <xdr:colOff>447676</xdr:colOff>
      <xdr:row>76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1" y="11525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84</xdr:row>
      <xdr:rowOff>310850</xdr:rowOff>
    </xdr:from>
    <xdr:to>
      <xdr:col>5</xdr:col>
      <xdr:colOff>352426</xdr:colOff>
      <xdr:row>86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3960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86</xdr:row>
      <xdr:rowOff>228600</xdr:rowOff>
    </xdr:from>
    <xdr:to>
      <xdr:col>7</xdr:col>
      <xdr:colOff>438150</xdr:colOff>
      <xdr:row>88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543674" y="14430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91</xdr:row>
      <xdr:rowOff>38100</xdr:rowOff>
    </xdr:from>
    <xdr:to>
      <xdr:col>6</xdr:col>
      <xdr:colOff>853392</xdr:colOff>
      <xdr:row>93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5382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63</xdr:row>
      <xdr:rowOff>9527</xdr:rowOff>
    </xdr:from>
    <xdr:to>
      <xdr:col>5</xdr:col>
      <xdr:colOff>400051</xdr:colOff>
      <xdr:row>64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 flipV="1">
          <a:off x="7153275" y="9258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82</xdr:row>
      <xdr:rowOff>47625</xdr:rowOff>
    </xdr:from>
    <xdr:to>
      <xdr:col>7</xdr:col>
      <xdr:colOff>96371</xdr:colOff>
      <xdr:row>84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13315950"/>
          <a:ext cx="2877671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29</xdr:row>
      <xdr:rowOff>5241</xdr:rowOff>
    </xdr:from>
    <xdr:to>
      <xdr:col>6</xdr:col>
      <xdr:colOff>333375</xdr:colOff>
      <xdr:row>31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110391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33</xdr:row>
      <xdr:rowOff>219075</xdr:rowOff>
    </xdr:from>
    <xdr:to>
      <xdr:col>5</xdr:col>
      <xdr:colOff>923925</xdr:colOff>
      <xdr:row>35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66198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35</xdr:row>
      <xdr:rowOff>47626</xdr:rowOff>
    </xdr:from>
    <xdr:to>
      <xdr:col>8</xdr:col>
      <xdr:colOff>447676</xdr:colOff>
      <xdr:row>38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1" y="2809876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46</xdr:row>
      <xdr:rowOff>310850</xdr:rowOff>
    </xdr:from>
    <xdr:to>
      <xdr:col>5</xdr:col>
      <xdr:colOff>352426</xdr:colOff>
      <xdr:row>48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0531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48</xdr:row>
      <xdr:rowOff>228600</xdr:rowOff>
    </xdr:from>
    <xdr:to>
      <xdr:col>7</xdr:col>
      <xdr:colOff>438150</xdr:colOff>
      <xdr:row>50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5915024" y="5562600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53</xdr:row>
      <xdr:rowOff>38100</xdr:rowOff>
    </xdr:from>
    <xdr:to>
      <xdr:col>6</xdr:col>
      <xdr:colOff>853392</xdr:colOff>
      <xdr:row>55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515100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25</xdr:row>
      <xdr:rowOff>9527</xdr:rowOff>
    </xdr:from>
    <xdr:to>
      <xdr:col>5</xdr:col>
      <xdr:colOff>400051</xdr:colOff>
      <xdr:row>26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7153275" y="5829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44</xdr:row>
      <xdr:rowOff>47625</xdr:rowOff>
    </xdr:from>
    <xdr:to>
      <xdr:col>7</xdr:col>
      <xdr:colOff>96371</xdr:colOff>
      <xdr:row>46</xdr:row>
      <xdr:rowOff>123825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9886950"/>
          <a:ext cx="2877671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30</xdr:row>
      <xdr:rowOff>5241</xdr:rowOff>
    </xdr:from>
    <xdr:to>
      <xdr:col>6</xdr:col>
      <xdr:colOff>333375</xdr:colOff>
      <xdr:row>32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6587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34</xdr:row>
      <xdr:rowOff>219075</xdr:rowOff>
    </xdr:from>
    <xdr:to>
      <xdr:col>5</xdr:col>
      <xdr:colOff>923925</xdr:colOff>
      <xdr:row>36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7800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36</xdr:row>
      <xdr:rowOff>47626</xdr:rowOff>
    </xdr:from>
    <xdr:to>
      <xdr:col>8</xdr:col>
      <xdr:colOff>447676</xdr:colOff>
      <xdr:row>39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1" y="8096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47</xdr:row>
      <xdr:rowOff>310850</xdr:rowOff>
    </xdr:from>
    <xdr:to>
      <xdr:col>5</xdr:col>
      <xdr:colOff>352426</xdr:colOff>
      <xdr:row>49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0531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49</xdr:row>
      <xdr:rowOff>228600</xdr:rowOff>
    </xdr:from>
    <xdr:to>
      <xdr:col>7</xdr:col>
      <xdr:colOff>438150</xdr:colOff>
      <xdr:row>51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543674" y="11001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54</xdr:row>
      <xdr:rowOff>38100</xdr:rowOff>
    </xdr:from>
    <xdr:to>
      <xdr:col>6</xdr:col>
      <xdr:colOff>853392</xdr:colOff>
      <xdr:row>56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1953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26</xdr:row>
      <xdr:rowOff>9527</xdr:rowOff>
    </xdr:from>
    <xdr:to>
      <xdr:col>5</xdr:col>
      <xdr:colOff>400051</xdr:colOff>
      <xdr:row>27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7153275" y="5829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45</xdr:row>
      <xdr:rowOff>47625</xdr:rowOff>
    </xdr:from>
    <xdr:to>
      <xdr:col>7</xdr:col>
      <xdr:colOff>96371</xdr:colOff>
      <xdr:row>47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9886950"/>
          <a:ext cx="2877671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32</xdr:row>
      <xdr:rowOff>5241</xdr:rowOff>
    </xdr:from>
    <xdr:to>
      <xdr:col>6</xdr:col>
      <xdr:colOff>333375</xdr:colOff>
      <xdr:row>34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67775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36</xdr:row>
      <xdr:rowOff>219075</xdr:rowOff>
    </xdr:from>
    <xdr:to>
      <xdr:col>5</xdr:col>
      <xdr:colOff>923925</xdr:colOff>
      <xdr:row>38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762750" y="79914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38</xdr:row>
      <xdr:rowOff>47626</xdr:rowOff>
    </xdr:from>
    <xdr:to>
      <xdr:col>8</xdr:col>
      <xdr:colOff>447676</xdr:colOff>
      <xdr:row>41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1" y="82867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49</xdr:row>
      <xdr:rowOff>310850</xdr:rowOff>
    </xdr:from>
    <xdr:to>
      <xdr:col>5</xdr:col>
      <xdr:colOff>352426</xdr:colOff>
      <xdr:row>51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6551" y="107216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51</xdr:row>
      <xdr:rowOff>228600</xdr:rowOff>
    </xdr:from>
    <xdr:to>
      <xdr:col>7</xdr:col>
      <xdr:colOff>438150</xdr:colOff>
      <xdr:row>53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619874" y="111918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56</xdr:row>
      <xdr:rowOff>38100</xdr:rowOff>
    </xdr:from>
    <xdr:to>
      <xdr:col>6</xdr:col>
      <xdr:colOff>853392</xdr:colOff>
      <xdr:row>58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21443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28</xdr:row>
      <xdr:rowOff>9527</xdr:rowOff>
    </xdr:from>
    <xdr:to>
      <xdr:col>5</xdr:col>
      <xdr:colOff>400051</xdr:colOff>
      <xdr:row>29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7229475" y="60198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47</xdr:row>
      <xdr:rowOff>47625</xdr:rowOff>
    </xdr:from>
    <xdr:to>
      <xdr:col>7</xdr:col>
      <xdr:colOff>96371</xdr:colOff>
      <xdr:row>49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7975" y="10077450"/>
          <a:ext cx="2877671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37</xdr:row>
      <xdr:rowOff>5241</xdr:rowOff>
    </xdr:from>
    <xdr:to>
      <xdr:col>6</xdr:col>
      <xdr:colOff>333375</xdr:colOff>
      <xdr:row>39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71585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41</xdr:row>
      <xdr:rowOff>219075</xdr:rowOff>
    </xdr:from>
    <xdr:to>
      <xdr:col>5</xdr:col>
      <xdr:colOff>923925</xdr:colOff>
      <xdr:row>43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762750" y="83724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43</xdr:row>
      <xdr:rowOff>47626</xdr:rowOff>
    </xdr:from>
    <xdr:to>
      <xdr:col>8</xdr:col>
      <xdr:colOff>447676</xdr:colOff>
      <xdr:row>46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1" y="86677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54</xdr:row>
      <xdr:rowOff>310850</xdr:rowOff>
    </xdr:from>
    <xdr:to>
      <xdr:col>5</xdr:col>
      <xdr:colOff>352426</xdr:colOff>
      <xdr:row>56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6551" y="111026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56</xdr:row>
      <xdr:rowOff>228600</xdr:rowOff>
    </xdr:from>
    <xdr:to>
      <xdr:col>7</xdr:col>
      <xdr:colOff>438150</xdr:colOff>
      <xdr:row>58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619874" y="115728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61</xdr:row>
      <xdr:rowOff>38100</xdr:rowOff>
    </xdr:from>
    <xdr:to>
      <xdr:col>6</xdr:col>
      <xdr:colOff>853392</xdr:colOff>
      <xdr:row>63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25253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33</xdr:row>
      <xdr:rowOff>9527</xdr:rowOff>
    </xdr:from>
    <xdr:to>
      <xdr:col>5</xdr:col>
      <xdr:colOff>400051</xdr:colOff>
      <xdr:row>34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7229475" y="64008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52</xdr:row>
      <xdr:rowOff>47625</xdr:rowOff>
    </xdr:from>
    <xdr:to>
      <xdr:col>7</xdr:col>
      <xdr:colOff>96371</xdr:colOff>
      <xdr:row>54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7975" y="10458450"/>
          <a:ext cx="2877671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47</xdr:row>
      <xdr:rowOff>5241</xdr:rowOff>
    </xdr:from>
    <xdr:to>
      <xdr:col>6</xdr:col>
      <xdr:colOff>333375</xdr:colOff>
      <xdr:row>49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8111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51</xdr:row>
      <xdr:rowOff>219075</xdr:rowOff>
    </xdr:from>
    <xdr:to>
      <xdr:col>5</xdr:col>
      <xdr:colOff>923925</xdr:colOff>
      <xdr:row>53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762750" y="9324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53</xdr:row>
      <xdr:rowOff>47626</xdr:rowOff>
    </xdr:from>
    <xdr:to>
      <xdr:col>8</xdr:col>
      <xdr:colOff>447676</xdr:colOff>
      <xdr:row>56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1" y="9620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64</xdr:row>
      <xdr:rowOff>310850</xdr:rowOff>
    </xdr:from>
    <xdr:to>
      <xdr:col>5</xdr:col>
      <xdr:colOff>352426</xdr:colOff>
      <xdr:row>66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6551" y="12055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66</xdr:row>
      <xdr:rowOff>228600</xdr:rowOff>
    </xdr:from>
    <xdr:to>
      <xdr:col>7</xdr:col>
      <xdr:colOff>438150</xdr:colOff>
      <xdr:row>68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619874" y="12525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71</xdr:row>
      <xdr:rowOff>38100</xdr:rowOff>
    </xdr:from>
    <xdr:to>
      <xdr:col>6</xdr:col>
      <xdr:colOff>853392</xdr:colOff>
      <xdr:row>73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3477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3562351"/>
          <a:ext cx="1777234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43</xdr:row>
      <xdr:rowOff>9527</xdr:rowOff>
    </xdr:from>
    <xdr:to>
      <xdr:col>5</xdr:col>
      <xdr:colOff>400051</xdr:colOff>
      <xdr:row>44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V="1">
          <a:off x="7229475" y="7353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62</xdr:row>
      <xdr:rowOff>47625</xdr:rowOff>
    </xdr:from>
    <xdr:to>
      <xdr:col>7</xdr:col>
      <xdr:colOff>96371</xdr:colOff>
      <xdr:row>64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7975" y="11410950"/>
          <a:ext cx="2877671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29</xdr:row>
      <xdr:rowOff>5241</xdr:rowOff>
    </xdr:from>
    <xdr:to>
      <xdr:col>6</xdr:col>
      <xdr:colOff>333375</xdr:colOff>
      <xdr:row>31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6587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33</xdr:row>
      <xdr:rowOff>219075</xdr:rowOff>
    </xdr:from>
    <xdr:to>
      <xdr:col>5</xdr:col>
      <xdr:colOff>923925</xdr:colOff>
      <xdr:row>35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7800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35</xdr:row>
      <xdr:rowOff>47626</xdr:rowOff>
    </xdr:from>
    <xdr:to>
      <xdr:col>8</xdr:col>
      <xdr:colOff>447676</xdr:colOff>
      <xdr:row>38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1" y="8096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46</xdr:row>
      <xdr:rowOff>310850</xdr:rowOff>
    </xdr:from>
    <xdr:to>
      <xdr:col>5</xdr:col>
      <xdr:colOff>352426</xdr:colOff>
      <xdr:row>48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0531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48</xdr:row>
      <xdr:rowOff>228600</xdr:rowOff>
    </xdr:from>
    <xdr:to>
      <xdr:col>7</xdr:col>
      <xdr:colOff>438150</xdr:colOff>
      <xdr:row>50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543674" y="11001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53</xdr:row>
      <xdr:rowOff>38100</xdr:rowOff>
    </xdr:from>
    <xdr:to>
      <xdr:col>6</xdr:col>
      <xdr:colOff>853392</xdr:colOff>
      <xdr:row>55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1953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25</xdr:row>
      <xdr:rowOff>9527</xdr:rowOff>
    </xdr:from>
    <xdr:to>
      <xdr:col>5</xdr:col>
      <xdr:colOff>400051</xdr:colOff>
      <xdr:row>26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7153275" y="5829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44</xdr:row>
      <xdr:rowOff>47625</xdr:rowOff>
    </xdr:from>
    <xdr:to>
      <xdr:col>7</xdr:col>
      <xdr:colOff>96371</xdr:colOff>
      <xdr:row>46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9886950"/>
          <a:ext cx="2877671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31</xdr:row>
      <xdr:rowOff>5241</xdr:rowOff>
    </xdr:from>
    <xdr:to>
      <xdr:col>6</xdr:col>
      <xdr:colOff>333375</xdr:colOff>
      <xdr:row>33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6587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35</xdr:row>
      <xdr:rowOff>219075</xdr:rowOff>
    </xdr:from>
    <xdr:to>
      <xdr:col>5</xdr:col>
      <xdr:colOff>923925</xdr:colOff>
      <xdr:row>37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7800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37</xdr:row>
      <xdr:rowOff>47626</xdr:rowOff>
    </xdr:from>
    <xdr:to>
      <xdr:col>8</xdr:col>
      <xdr:colOff>447676</xdr:colOff>
      <xdr:row>40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1" y="8096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48</xdr:row>
      <xdr:rowOff>310850</xdr:rowOff>
    </xdr:from>
    <xdr:to>
      <xdr:col>5</xdr:col>
      <xdr:colOff>352426</xdr:colOff>
      <xdr:row>50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0531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50</xdr:row>
      <xdr:rowOff>228600</xdr:rowOff>
    </xdr:from>
    <xdr:to>
      <xdr:col>7</xdr:col>
      <xdr:colOff>438150</xdr:colOff>
      <xdr:row>52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543674" y="11001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55</xdr:row>
      <xdr:rowOff>38100</xdr:rowOff>
    </xdr:from>
    <xdr:to>
      <xdr:col>6</xdr:col>
      <xdr:colOff>853392</xdr:colOff>
      <xdr:row>57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1953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27</xdr:row>
      <xdr:rowOff>9527</xdr:rowOff>
    </xdr:from>
    <xdr:to>
      <xdr:col>5</xdr:col>
      <xdr:colOff>400051</xdr:colOff>
      <xdr:row>28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V="1">
          <a:off x="7153275" y="5829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46</xdr:row>
      <xdr:rowOff>47625</xdr:rowOff>
    </xdr:from>
    <xdr:to>
      <xdr:col>7</xdr:col>
      <xdr:colOff>96371</xdr:colOff>
      <xdr:row>48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9886950"/>
          <a:ext cx="2877671" cy="457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47</xdr:row>
      <xdr:rowOff>5241</xdr:rowOff>
    </xdr:from>
    <xdr:to>
      <xdr:col>6</xdr:col>
      <xdr:colOff>333375</xdr:colOff>
      <xdr:row>49</xdr:row>
      <xdr:rowOff>114232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6968016"/>
          <a:ext cx="2143125" cy="52809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51</xdr:row>
      <xdr:rowOff>219075</xdr:rowOff>
    </xdr:from>
    <xdr:to>
      <xdr:col>5</xdr:col>
      <xdr:colOff>923925</xdr:colOff>
      <xdr:row>53</xdr:row>
      <xdr:rowOff>143286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245"/>
        <a:stretch/>
      </xdr:blipFill>
      <xdr:spPr>
        <a:xfrm>
          <a:off x="6686550" y="8181975"/>
          <a:ext cx="1657350" cy="3909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53</xdr:row>
      <xdr:rowOff>47626</xdr:rowOff>
    </xdr:from>
    <xdr:to>
      <xdr:col>8</xdr:col>
      <xdr:colOff>447676</xdr:colOff>
      <xdr:row>56</xdr:row>
      <xdr:rowOff>48018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1" y="8477251"/>
          <a:ext cx="4191000" cy="64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64</xdr:row>
      <xdr:rowOff>310850</xdr:rowOff>
    </xdr:from>
    <xdr:to>
      <xdr:col>5</xdr:col>
      <xdr:colOff>352426</xdr:colOff>
      <xdr:row>66</xdr:row>
      <xdr:rowOff>168535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1" y="10912175"/>
          <a:ext cx="1162050" cy="41013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66</xdr:row>
      <xdr:rowOff>228600</xdr:rowOff>
    </xdr:from>
    <xdr:to>
      <xdr:col>7</xdr:col>
      <xdr:colOff>438150</xdr:colOff>
      <xdr:row>68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41" r="10209"/>
        <a:stretch/>
      </xdr:blipFill>
      <xdr:spPr>
        <a:xfrm>
          <a:off x="6543674" y="11382375"/>
          <a:ext cx="3257551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71</xdr:row>
      <xdr:rowOff>38100</xdr:rowOff>
    </xdr:from>
    <xdr:to>
      <xdr:col>6</xdr:col>
      <xdr:colOff>853392</xdr:colOff>
      <xdr:row>73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2334875"/>
          <a:ext cx="2644092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13</xdr:row>
      <xdr:rowOff>254162</xdr:rowOff>
    </xdr:from>
    <xdr:to>
      <xdr:col>5</xdr:col>
      <xdr:colOff>409575</xdr:colOff>
      <xdr:row>15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930687"/>
          <a:ext cx="1933575" cy="55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15</xdr:row>
      <xdr:rowOff>133351</xdr:rowOff>
    </xdr:from>
    <xdr:to>
      <xdr:col>5</xdr:col>
      <xdr:colOff>272284</xdr:colOff>
      <xdr:row>17</xdr:row>
      <xdr:rowOff>76201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562351"/>
          <a:ext cx="178675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704850</xdr:colOff>
      <xdr:row>43</xdr:row>
      <xdr:rowOff>9527</xdr:rowOff>
    </xdr:from>
    <xdr:to>
      <xdr:col>5</xdr:col>
      <xdr:colOff>400051</xdr:colOff>
      <xdr:row>44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7153275" y="6210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133350</xdr:colOff>
      <xdr:row>62</xdr:row>
      <xdr:rowOff>47625</xdr:rowOff>
    </xdr:from>
    <xdr:to>
      <xdr:col>7</xdr:col>
      <xdr:colOff>96371</xdr:colOff>
      <xdr:row>64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1775" y="10267950"/>
          <a:ext cx="2877671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showGridLines="0" workbookViewId="0">
      <selection activeCell="F19" sqref="F19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3.7109375" style="1" customWidth="1"/>
    <col min="4" max="4" width="7.42578125" style="1" customWidth="1"/>
    <col min="5" max="16384" width="8.85546875" style="1"/>
  </cols>
  <sheetData>
    <row r="2" spans="1:9" ht="19.5" x14ac:dyDescent="0.25">
      <c r="A2" s="3" t="s">
        <v>4</v>
      </c>
      <c r="B2" s="4"/>
      <c r="C2" s="5"/>
    </row>
    <row r="5" spans="1:9" x14ac:dyDescent="0.2">
      <c r="A5" s="7" t="s">
        <v>8</v>
      </c>
    </row>
    <row r="7" spans="1:9" x14ac:dyDescent="0.2">
      <c r="A7" s="1" t="s">
        <v>5</v>
      </c>
      <c r="B7" s="9">
        <v>0.1</v>
      </c>
    </row>
    <row r="8" spans="1:9" x14ac:dyDescent="0.2">
      <c r="A8" s="1" t="s">
        <v>6</v>
      </c>
      <c r="B8" s="10">
        <v>4.2813999999999997</v>
      </c>
    </row>
    <row r="9" spans="1:9" x14ac:dyDescent="0.2">
      <c r="A9" s="1" t="s">
        <v>7</v>
      </c>
      <c r="B9" s="11">
        <v>1000</v>
      </c>
    </row>
    <row r="10" spans="1:9" ht="18" x14ac:dyDescent="0.3">
      <c r="A10" s="1" t="s">
        <v>9</v>
      </c>
      <c r="B10" s="13">
        <f>B9/(1+B7)^B8</f>
        <v>664.93831381172959</v>
      </c>
      <c r="D10" s="8" t="s">
        <v>13</v>
      </c>
      <c r="E10" s="1" t="s">
        <v>0</v>
      </c>
      <c r="I10" s="1" t="s">
        <v>10</v>
      </c>
    </row>
    <row r="12" spans="1:9" x14ac:dyDescent="0.2">
      <c r="A12" s="1" t="s">
        <v>15</v>
      </c>
      <c r="B12" s="14">
        <f>B8</f>
        <v>4.2813999999999997</v>
      </c>
      <c r="C12" s="1" t="s">
        <v>12</v>
      </c>
      <c r="D12" s="12" t="s">
        <v>11</v>
      </c>
    </row>
    <row r="13" spans="1:9" x14ac:dyDescent="0.2">
      <c r="B13" s="15"/>
      <c r="C13" s="12"/>
    </row>
    <row r="14" spans="1:9" x14ac:dyDescent="0.2">
      <c r="A14" s="1" t="s">
        <v>16</v>
      </c>
      <c r="B14" s="13">
        <f>B12/(1+B7)</f>
        <v>3.8921818181818177</v>
      </c>
      <c r="C14" s="1" t="s">
        <v>14</v>
      </c>
      <c r="D14" s="8" t="s">
        <v>13</v>
      </c>
    </row>
    <row r="15" spans="1:9" ht="21" customHeight="1" x14ac:dyDescent="0.2"/>
    <row r="16" spans="1:9" x14ac:dyDescent="0.2">
      <c r="A16" s="1" t="s">
        <v>1</v>
      </c>
      <c r="B16" s="13">
        <f>1/(B10*(1+B7)^2)*(B9*(B8^2+B8)/(1+B7)^B8)</f>
        <v>18.687426413223136</v>
      </c>
      <c r="C16" s="17"/>
      <c r="D16" s="8" t="s">
        <v>13</v>
      </c>
    </row>
    <row r="19" spans="1:4" x14ac:dyDescent="0.2">
      <c r="A19" s="7" t="s">
        <v>17</v>
      </c>
    </row>
    <row r="21" spans="1:4" x14ac:dyDescent="0.2">
      <c r="A21" s="1" t="s">
        <v>18</v>
      </c>
    </row>
    <row r="23" spans="1:4" x14ac:dyDescent="0.2">
      <c r="A23" s="1" t="s">
        <v>5</v>
      </c>
      <c r="B23" s="9">
        <v>0.10100000000000001</v>
      </c>
    </row>
    <row r="24" spans="1:4" x14ac:dyDescent="0.2">
      <c r="B24" s="6"/>
    </row>
    <row r="25" spans="1:4" x14ac:dyDescent="0.2">
      <c r="A25" s="1" t="s">
        <v>9</v>
      </c>
      <c r="B25" s="13">
        <f>B9/(1+B23)^B8</f>
        <v>662.35645418279535</v>
      </c>
    </row>
    <row r="26" spans="1:4" ht="15.75" customHeight="1" x14ac:dyDescent="0.2"/>
    <row r="27" spans="1:4" ht="15.75" customHeight="1" x14ac:dyDescent="0.2">
      <c r="A27" s="2" t="s">
        <v>19</v>
      </c>
      <c r="B27" s="23">
        <f>-B14*(B23-B7)</f>
        <v>-3.8921818181818211E-3</v>
      </c>
      <c r="D27" s="8" t="s">
        <v>13</v>
      </c>
    </row>
    <row r="28" spans="1:4" ht="27" customHeight="1" x14ac:dyDescent="0.2"/>
    <row r="29" spans="1:4" ht="15.75" customHeight="1" x14ac:dyDescent="0.2">
      <c r="A29" s="2" t="s">
        <v>20</v>
      </c>
      <c r="B29" s="23">
        <f>B27+0.5*B16*(B23-B7)^2</f>
        <v>-3.8828381049752095E-3</v>
      </c>
      <c r="D29" s="8" t="s">
        <v>13</v>
      </c>
    </row>
    <row r="30" spans="1:4" ht="15.75" customHeight="1" x14ac:dyDescent="0.2">
      <c r="A30" s="2"/>
      <c r="B30" s="15"/>
    </row>
    <row r="31" spans="1:4" ht="15.75" customHeight="1" x14ac:dyDescent="0.2">
      <c r="A31" s="2"/>
      <c r="B31" s="15"/>
    </row>
    <row r="32" spans="1:4" ht="15.75" customHeight="1" x14ac:dyDescent="0.2">
      <c r="A32" s="1" t="s">
        <v>2</v>
      </c>
      <c r="B32" s="14">
        <f>B25/B10-1</f>
        <v>-3.8828558609201869E-3</v>
      </c>
    </row>
    <row r="33" spans="1:4" ht="15.75" customHeight="1" x14ac:dyDescent="0.2"/>
    <row r="34" spans="1:4" x14ac:dyDescent="0.2">
      <c r="A34" s="1" t="s">
        <v>3</v>
      </c>
      <c r="B34" s="14">
        <f>B32/(B7-B23)</f>
        <v>3.8828558609201833</v>
      </c>
      <c r="C34" s="1" t="s">
        <v>12</v>
      </c>
      <c r="D34" s="1" t="s">
        <v>13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93"/>
  <sheetViews>
    <sheetView showGridLines="0" topLeftCell="A19" workbookViewId="0">
      <selection activeCell="A24" sqref="A24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47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  <c r="C8" s="1" t="s">
        <v>40</v>
      </c>
    </row>
    <row r="9" spans="1:7" x14ac:dyDescent="0.2">
      <c r="A9" s="1" t="s">
        <v>6</v>
      </c>
      <c r="B9" s="10">
        <v>20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7" t="s">
        <v>42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B8*B10/2</f>
        <v>40</v>
      </c>
      <c r="D22" s="29">
        <f>C22/(1+$B$7/2)^B22</f>
        <v>38.46153846153846</v>
      </c>
      <c r="E22" s="41">
        <f>D22/$D$63</f>
        <v>3.8461538461538491E-2</v>
      </c>
      <c r="F22" s="29">
        <f>E22*B22</f>
        <v>3.8461538461538491E-2</v>
      </c>
      <c r="G22" s="26">
        <f>(B22+B22^2)/(1+$B$7/2)^2*E22</f>
        <v>7.1119708693673234E-2</v>
      </c>
    </row>
    <row r="23" spans="1:7" x14ac:dyDescent="0.2">
      <c r="B23" s="26">
        <f>B22+1</f>
        <v>2</v>
      </c>
      <c r="C23" s="28">
        <f>C22</f>
        <v>40</v>
      </c>
      <c r="D23" s="29">
        <f t="shared" ref="D23:D24" si="0">C23/(1+$B$7/2)^B23</f>
        <v>36.982248520710058</v>
      </c>
      <c r="E23" s="41">
        <f>D23/$D$63</f>
        <v>3.6982248520710095E-2</v>
      </c>
      <c r="F23" s="29">
        <f t="shared" ref="F23:F24" si="1">E23*B23</f>
        <v>7.3964497041420191E-2</v>
      </c>
      <c r="G23" s="26">
        <f t="shared" ref="G23:G24" si="2">(B23+B23^2)/(1+$B$7/2)^2*E23</f>
        <v>0.20515300584713439</v>
      </c>
    </row>
    <row r="24" spans="1:7" x14ac:dyDescent="0.2">
      <c r="B24" s="26">
        <f t="shared" ref="B24:B61" si="3">B23+1</f>
        <v>3</v>
      </c>
      <c r="C24" s="28">
        <f t="shared" ref="C24" si="4">C23</f>
        <v>40</v>
      </c>
      <c r="D24" s="29">
        <f t="shared" si="0"/>
        <v>35.559854346836595</v>
      </c>
      <c r="E24" s="41">
        <f t="shared" ref="E24:E61" si="5">D24/$D$63</f>
        <v>3.5559854346836624E-2</v>
      </c>
      <c r="F24" s="29">
        <f t="shared" si="1"/>
        <v>0.10667956304050988</v>
      </c>
      <c r="G24" s="26">
        <f t="shared" si="2"/>
        <v>0.39452501124448913</v>
      </c>
    </row>
    <row r="25" spans="1:7" x14ac:dyDescent="0.2">
      <c r="B25" s="26">
        <f t="shared" si="3"/>
        <v>4</v>
      </c>
      <c r="C25" s="28">
        <f t="shared" ref="C25:C60" si="6">C24</f>
        <v>40</v>
      </c>
      <c r="D25" s="29">
        <f t="shared" ref="D25:D60" si="7">C25/(1+$B$7/2)^B25</f>
        <v>34.19216764118903</v>
      </c>
      <c r="E25" s="41">
        <f t="shared" si="5"/>
        <v>3.4192167641189063E-2</v>
      </c>
      <c r="F25" s="29">
        <f t="shared" ref="F25:F60" si="8">E25*B25</f>
        <v>0.13676867056475625</v>
      </c>
      <c r="G25" s="26">
        <f t="shared" ref="G25:G60" si="9">(B25+B25^2)/(1+$B$7/2)^2*E25</f>
        <v>0.63225162058411732</v>
      </c>
    </row>
    <row r="26" spans="1:7" x14ac:dyDescent="0.2">
      <c r="B26" s="26">
        <f t="shared" si="3"/>
        <v>5</v>
      </c>
      <c r="C26" s="28">
        <f t="shared" si="6"/>
        <v>40</v>
      </c>
      <c r="D26" s="29">
        <f t="shared" si="7"/>
        <v>32.877084270374063</v>
      </c>
      <c r="E26" s="41">
        <f t="shared" si="5"/>
        <v>3.2877084270374092E-2</v>
      </c>
      <c r="F26" s="29">
        <f t="shared" si="8"/>
        <v>0.16438542135187045</v>
      </c>
      <c r="G26" s="26">
        <f t="shared" si="9"/>
        <v>0.91190137584247655</v>
      </c>
    </row>
    <row r="27" spans="1:7" x14ac:dyDescent="0.2">
      <c r="B27" s="26">
        <f t="shared" si="3"/>
        <v>6</v>
      </c>
      <c r="C27" s="28">
        <f t="shared" si="6"/>
        <v>40</v>
      </c>
      <c r="D27" s="29">
        <f t="shared" si="7"/>
        <v>31.612581029205828</v>
      </c>
      <c r="E27" s="41">
        <f t="shared" si="5"/>
        <v>3.1612581029205854E-2</v>
      </c>
      <c r="F27" s="29">
        <f t="shared" si="8"/>
        <v>0.18967548617523511</v>
      </c>
      <c r="G27" s="26">
        <f t="shared" si="9"/>
        <v>1.2275595444033336</v>
      </c>
    </row>
    <row r="28" spans="1:7" x14ac:dyDescent="0.2">
      <c r="B28" s="26">
        <f t="shared" si="3"/>
        <v>7</v>
      </c>
      <c r="C28" s="28">
        <f t="shared" si="6"/>
        <v>40</v>
      </c>
      <c r="D28" s="29">
        <f t="shared" si="7"/>
        <v>30.396712528082531</v>
      </c>
      <c r="E28" s="41">
        <f t="shared" si="5"/>
        <v>3.039671252808256E-2</v>
      </c>
      <c r="F28" s="29">
        <f t="shared" si="8"/>
        <v>0.21277698769657791</v>
      </c>
      <c r="G28" s="26">
        <f t="shared" si="9"/>
        <v>1.5737942876965823</v>
      </c>
    </row>
    <row r="29" spans="1:7" x14ac:dyDescent="0.2">
      <c r="B29" s="26">
        <f t="shared" si="3"/>
        <v>8</v>
      </c>
      <c r="C29" s="28">
        <f t="shared" si="6"/>
        <v>40</v>
      </c>
      <c r="D29" s="29">
        <f t="shared" si="7"/>
        <v>29.227608200079352</v>
      </c>
      <c r="E29" s="41">
        <f t="shared" si="5"/>
        <v>2.9227608200079379E-2</v>
      </c>
      <c r="F29" s="29">
        <f t="shared" si="8"/>
        <v>0.23382086560063503</v>
      </c>
      <c r="G29" s="26">
        <f t="shared" si="9"/>
        <v>1.9456248062183017</v>
      </c>
    </row>
    <row r="30" spans="1:7" x14ac:dyDescent="0.2">
      <c r="B30" s="26">
        <f t="shared" si="3"/>
        <v>9</v>
      </c>
      <c r="C30" s="28">
        <f t="shared" si="6"/>
        <v>40</v>
      </c>
      <c r="D30" s="29">
        <f t="shared" si="7"/>
        <v>28.103469423153221</v>
      </c>
      <c r="E30" s="41">
        <f t="shared" si="5"/>
        <v>2.8103469423153248E-2</v>
      </c>
      <c r="F30" s="29">
        <f t="shared" si="8"/>
        <v>0.25293122480837921</v>
      </c>
      <c r="G30" s="26">
        <f t="shared" si="9"/>
        <v>2.3384913536277661</v>
      </c>
    </row>
    <row r="31" spans="1:7" x14ac:dyDescent="0.2">
      <c r="B31" s="26">
        <f t="shared" si="3"/>
        <v>10</v>
      </c>
      <c r="C31" s="28">
        <f t="shared" si="6"/>
        <v>40</v>
      </c>
      <c r="D31" s="29">
        <f t="shared" si="7"/>
        <v>27.022566753031942</v>
      </c>
      <c r="E31" s="41">
        <f t="shared" si="5"/>
        <v>2.7022566753031968E-2</v>
      </c>
      <c r="F31" s="29">
        <f t="shared" si="8"/>
        <v>0.27022566753031968</v>
      </c>
      <c r="G31" s="26">
        <f t="shared" si="9"/>
        <v>2.7482270181522894</v>
      </c>
    </row>
    <row r="32" spans="1:7" x14ac:dyDescent="0.2">
      <c r="B32" s="26">
        <f t="shared" si="3"/>
        <v>11</v>
      </c>
      <c r="C32" s="28">
        <f t="shared" si="6"/>
        <v>40</v>
      </c>
      <c r="D32" s="29">
        <f t="shared" si="7"/>
        <v>25.983237262530714</v>
      </c>
      <c r="E32" s="41">
        <f t="shared" si="5"/>
        <v>2.598323726253074E-2</v>
      </c>
      <c r="F32" s="29">
        <f t="shared" si="8"/>
        <v>0.28581560988783816</v>
      </c>
      <c r="G32" s="26">
        <f t="shared" si="9"/>
        <v>3.1710311747911031</v>
      </c>
    </row>
    <row r="33" spans="2:7" x14ac:dyDescent="0.2">
      <c r="B33" s="26">
        <f t="shared" si="3"/>
        <v>12</v>
      </c>
      <c r="C33" s="28">
        <f t="shared" si="6"/>
        <v>40</v>
      </c>
      <c r="D33" s="29">
        <f t="shared" si="7"/>
        <v>24.983881983202604</v>
      </c>
      <c r="E33" s="41">
        <f t="shared" si="5"/>
        <v>2.4983881983202626E-2</v>
      </c>
      <c r="F33" s="29">
        <f t="shared" si="8"/>
        <v>0.2998065837984315</v>
      </c>
      <c r="G33" s="26">
        <f t="shared" si="9"/>
        <v>3.6034445168080711</v>
      </c>
    </row>
    <row r="34" spans="2:7" x14ac:dyDescent="0.2">
      <c r="B34" s="26">
        <f t="shared" si="3"/>
        <v>13</v>
      </c>
      <c r="C34" s="28">
        <f t="shared" si="6"/>
        <v>40</v>
      </c>
      <c r="D34" s="29">
        <f t="shared" si="7"/>
        <v>24.02296344538712</v>
      </c>
      <c r="E34" s="41">
        <f t="shared" si="5"/>
        <v>2.4022963445387142E-2</v>
      </c>
      <c r="F34" s="29">
        <f t="shared" si="8"/>
        <v>0.31229852479003284</v>
      </c>
      <c r="G34" s="26">
        <f t="shared" si="9"/>
        <v>4.0423255797526432</v>
      </c>
    </row>
    <row r="35" spans="2:7" x14ac:dyDescent="0.2">
      <c r="B35" s="26">
        <f t="shared" si="3"/>
        <v>14</v>
      </c>
      <c r="C35" s="28">
        <f t="shared" si="6"/>
        <v>40</v>
      </c>
      <c r="D35" s="29">
        <f t="shared" si="7"/>
        <v>23.099003312872231</v>
      </c>
      <c r="E35" s="41">
        <f t="shared" si="5"/>
        <v>2.3099003312872252E-2</v>
      </c>
      <c r="F35" s="29">
        <f t="shared" si="8"/>
        <v>0.32338604638021151</v>
      </c>
      <c r="G35" s="26">
        <f t="shared" si="9"/>
        <v>4.4848286757610696</v>
      </c>
    </row>
    <row r="36" spans="2:7" x14ac:dyDescent="0.2">
      <c r="B36" s="26">
        <f t="shared" si="3"/>
        <v>15</v>
      </c>
      <c r="C36" s="28">
        <f t="shared" si="6"/>
        <v>40</v>
      </c>
      <c r="D36" s="29">
        <f t="shared" si="7"/>
        <v>22.210580108530991</v>
      </c>
      <c r="E36" s="41">
        <f t="shared" si="5"/>
        <v>2.2210580108531011E-2</v>
      </c>
      <c r="F36" s="29">
        <f t="shared" si="8"/>
        <v>0.33315870162796518</v>
      </c>
      <c r="G36" s="26">
        <f t="shared" si="9"/>
        <v>4.928383160176999</v>
      </c>
    </row>
    <row r="37" spans="2:7" x14ac:dyDescent="0.2">
      <c r="B37" s="26">
        <f t="shared" si="3"/>
        <v>16</v>
      </c>
      <c r="C37" s="28">
        <f t="shared" si="6"/>
        <v>40</v>
      </c>
      <c r="D37" s="29">
        <f t="shared" si="7"/>
        <v>21.356327027433643</v>
      </c>
      <c r="E37" s="41">
        <f t="shared" si="5"/>
        <v>2.1356327027433664E-2</v>
      </c>
      <c r="F37" s="29">
        <f t="shared" si="8"/>
        <v>0.34170123243893863</v>
      </c>
      <c r="G37" s="26">
        <f t="shared" si="9"/>
        <v>5.3706739566031398</v>
      </c>
    </row>
    <row r="38" spans="2:7" x14ac:dyDescent="0.2">
      <c r="B38" s="26">
        <f t="shared" si="3"/>
        <v>17</v>
      </c>
      <c r="C38" s="28">
        <f t="shared" si="6"/>
        <v>40</v>
      </c>
      <c r="D38" s="29">
        <f t="shared" si="7"/>
        <v>20.534929834070809</v>
      </c>
      <c r="E38" s="41">
        <f t="shared" si="5"/>
        <v>2.0534929834070827E-2</v>
      </c>
      <c r="F38" s="29">
        <f t="shared" si="8"/>
        <v>0.34909380717920407</v>
      </c>
      <c r="G38" s="26">
        <f t="shared" si="9"/>
        <v>5.8096232703639723</v>
      </c>
    </row>
    <row r="39" spans="2:7" x14ac:dyDescent="0.2">
      <c r="B39" s="26">
        <f t="shared" si="3"/>
        <v>18</v>
      </c>
      <c r="C39" s="28">
        <f t="shared" si="6"/>
        <v>40</v>
      </c>
      <c r="D39" s="29">
        <f t="shared" si="7"/>
        <v>19.7451248404527</v>
      </c>
      <c r="E39" s="41">
        <f t="shared" si="5"/>
        <v>1.9745124840452717E-2</v>
      </c>
      <c r="F39" s="29">
        <f t="shared" si="8"/>
        <v>0.35541224712814889</v>
      </c>
      <c r="G39" s="26">
        <f t="shared" si="9"/>
        <v>6.2433734240336802</v>
      </c>
    </row>
    <row r="40" spans="2:7" x14ac:dyDescent="0.2">
      <c r="B40" s="26">
        <f t="shared" si="3"/>
        <v>19</v>
      </c>
      <c r="C40" s="28">
        <f t="shared" si="6"/>
        <v>40</v>
      </c>
      <c r="D40" s="29">
        <f t="shared" si="7"/>
        <v>18.985696961973751</v>
      </c>
      <c r="E40" s="41">
        <f t="shared" si="5"/>
        <v>1.8985696961973768E-2</v>
      </c>
      <c r="F40" s="29">
        <f t="shared" si="8"/>
        <v>0.36072824227750161</v>
      </c>
      <c r="G40" s="26">
        <f t="shared" si="9"/>
        <v>6.670270752172736</v>
      </c>
    </row>
    <row r="41" spans="2:7" x14ac:dyDescent="0.2">
      <c r="B41" s="26">
        <f t="shared" si="3"/>
        <v>20</v>
      </c>
      <c r="C41" s="28">
        <f t="shared" si="6"/>
        <v>40</v>
      </c>
      <c r="D41" s="29">
        <f t="shared" si="7"/>
        <v>18.255477848051683</v>
      </c>
      <c r="E41" s="41">
        <f t="shared" si="5"/>
        <v>1.8255477848051701E-2</v>
      </c>
      <c r="F41" s="29">
        <f t="shared" si="8"/>
        <v>0.36510955696103403</v>
      </c>
      <c r="G41" s="26">
        <f t="shared" si="9"/>
        <v>7.088850495730135</v>
      </c>
    </row>
    <row r="42" spans="2:7" x14ac:dyDescent="0.2">
      <c r="B42" s="26">
        <f t="shared" si="3"/>
        <v>21</v>
      </c>
      <c r="C42" s="28">
        <f t="shared" si="6"/>
        <v>40</v>
      </c>
      <c r="D42" s="29">
        <f t="shared" si="7"/>
        <v>17.553344084665074</v>
      </c>
      <c r="E42" s="41">
        <f t="shared" si="5"/>
        <v>1.7553344084665089E-2</v>
      </c>
      <c r="F42" s="29">
        <f t="shared" si="8"/>
        <v>0.36862022577796688</v>
      </c>
      <c r="G42" s="26">
        <f t="shared" si="9"/>
        <v>7.4978226397145615</v>
      </c>
    </row>
    <row r="43" spans="2:7" x14ac:dyDescent="0.2">
      <c r="B43" s="26">
        <f t="shared" si="3"/>
        <v>22</v>
      </c>
      <c r="C43" s="28">
        <f t="shared" si="6"/>
        <v>40</v>
      </c>
      <c r="D43" s="29">
        <f t="shared" si="7"/>
        <v>16.878215466024113</v>
      </c>
      <c r="E43" s="41">
        <f t="shared" si="5"/>
        <v>1.6878215466024128E-2</v>
      </c>
      <c r="F43" s="29">
        <f t="shared" si="8"/>
        <v>0.37132074025253081</v>
      </c>
      <c r="G43" s="26">
        <f t="shared" si="9"/>
        <v>7.8960586407250437</v>
      </c>
    </row>
    <row r="44" spans="2:7" x14ac:dyDescent="0.2">
      <c r="B44" s="26">
        <f t="shared" si="3"/>
        <v>23</v>
      </c>
      <c r="C44" s="28">
        <f t="shared" si="6"/>
        <v>40</v>
      </c>
      <c r="D44" s="29">
        <f t="shared" si="7"/>
        <v>16.229053332715495</v>
      </c>
      <c r="E44" s="41">
        <f t="shared" si="5"/>
        <v>1.6229053332715508E-2</v>
      </c>
      <c r="F44" s="29">
        <f t="shared" si="8"/>
        <v>0.37326822665245668</v>
      </c>
      <c r="G44" s="26">
        <f t="shared" si="9"/>
        <v>8.2825789937675296</v>
      </c>
    </row>
    <row r="45" spans="2:7" x14ac:dyDescent="0.2">
      <c r="B45" s="26">
        <f t="shared" si="3"/>
        <v>24</v>
      </c>
      <c r="C45" s="28">
        <f t="shared" si="6"/>
        <v>40</v>
      </c>
      <c r="D45" s="29">
        <f t="shared" si="7"/>
        <v>15.604858973764896</v>
      </c>
      <c r="E45" s="41">
        <f t="shared" si="5"/>
        <v>1.560485897376491E-2</v>
      </c>
      <c r="F45" s="29">
        <f t="shared" si="8"/>
        <v>0.37451661537035785</v>
      </c>
      <c r="G45" s="26">
        <f t="shared" si="9"/>
        <v>8.6565415904760954</v>
      </c>
    </row>
    <row r="46" spans="2:7" x14ac:dyDescent="0.2">
      <c r="B46" s="26">
        <f t="shared" si="3"/>
        <v>25</v>
      </c>
      <c r="C46" s="28">
        <f t="shared" si="6"/>
        <v>40</v>
      </c>
      <c r="D46" s="29">
        <f t="shared" si="7"/>
        <v>15.00467209015855</v>
      </c>
      <c r="E46" s="41">
        <f t="shared" si="5"/>
        <v>1.5004672090158563E-2</v>
      </c>
      <c r="F46" s="29">
        <f t="shared" si="8"/>
        <v>0.3751168022539641</v>
      </c>
      <c r="G46" s="26">
        <f t="shared" si="9"/>
        <v>9.0172308234125982</v>
      </c>
    </row>
    <row r="47" spans="2:7" x14ac:dyDescent="0.2">
      <c r="B47" s="26">
        <f t="shared" si="3"/>
        <v>26</v>
      </c>
      <c r="C47" s="28">
        <f t="shared" si="6"/>
        <v>40</v>
      </c>
      <c r="D47" s="29">
        <f t="shared" si="7"/>
        <v>14.427569317460147</v>
      </c>
      <c r="E47" s="41">
        <f t="shared" si="5"/>
        <v>1.442756931746016E-2</v>
      </c>
      <c r="F47" s="29">
        <f t="shared" si="8"/>
        <v>0.37511680225396415</v>
      </c>
      <c r="G47" s="26">
        <f t="shared" si="9"/>
        <v>9.3640473935438528</v>
      </c>
    </row>
    <row r="48" spans="2:7" x14ac:dyDescent="0.2">
      <c r="B48" s="26">
        <f t="shared" si="3"/>
        <v>27</v>
      </c>
      <c r="C48" s="28">
        <f t="shared" si="6"/>
        <v>40</v>
      </c>
      <c r="D48" s="29">
        <f t="shared" si="7"/>
        <v>13.87266280525014</v>
      </c>
      <c r="E48" s="41">
        <f t="shared" si="5"/>
        <v>1.3872662805250152E-2</v>
      </c>
      <c r="F48" s="29">
        <f t="shared" si="8"/>
        <v>0.37456189574175414</v>
      </c>
      <c r="G48" s="26">
        <f t="shared" si="9"/>
        <v>9.6964987802968885</v>
      </c>
    </row>
    <row r="49" spans="2:7" x14ac:dyDescent="0.2">
      <c r="B49" s="26">
        <f t="shared" si="3"/>
        <v>28</v>
      </c>
      <c r="C49" s="28">
        <f t="shared" si="6"/>
        <v>40</v>
      </c>
      <c r="D49" s="29">
        <f t="shared" si="7"/>
        <v>13.339098851202055</v>
      </c>
      <c r="E49" s="41">
        <f t="shared" si="5"/>
        <v>1.3339098851202066E-2</v>
      </c>
      <c r="F49" s="29">
        <f t="shared" si="8"/>
        <v>0.37349476783365787</v>
      </c>
      <c r="G49" s="26">
        <f t="shared" si="9"/>
        <v>10.014190335776698</v>
      </c>
    </row>
    <row r="50" spans="2:7" x14ac:dyDescent="0.2">
      <c r="B50" s="26">
        <f t="shared" si="3"/>
        <v>29</v>
      </c>
      <c r="C50" s="28">
        <f t="shared" si="6"/>
        <v>40</v>
      </c>
      <c r="D50" s="29">
        <f t="shared" si="7"/>
        <v>12.826056587694284</v>
      </c>
      <c r="E50" s="41">
        <f t="shared" si="5"/>
        <v>1.2826056587694295E-2</v>
      </c>
      <c r="F50" s="29">
        <f t="shared" si="8"/>
        <v>0.37195564104313456</v>
      </c>
      <c r="G50" s="26">
        <f t="shared" si="9"/>
        <v>10.316816966802918</v>
      </c>
    </row>
    <row r="51" spans="2:7" x14ac:dyDescent="0.2">
      <c r="B51" s="26">
        <f t="shared" si="3"/>
        <v>30</v>
      </c>
      <c r="C51" s="28">
        <f t="shared" si="6"/>
        <v>40</v>
      </c>
      <c r="D51" s="29">
        <f t="shared" si="7"/>
        <v>12.332746718936813</v>
      </c>
      <c r="E51" s="41">
        <f t="shared" si="5"/>
        <v>1.2332746718936824E-2</v>
      </c>
      <c r="F51" s="29">
        <f t="shared" si="8"/>
        <v>0.36998240156810469</v>
      </c>
      <c r="G51" s="26">
        <f t="shared" si="9"/>
        <v>10.604155370387614</v>
      </c>
    </row>
    <row r="52" spans="2:7" x14ac:dyDescent="0.2">
      <c r="B52" s="26">
        <f t="shared" si="3"/>
        <v>31</v>
      </c>
      <c r="C52" s="28">
        <f t="shared" si="6"/>
        <v>40</v>
      </c>
      <c r="D52" s="29">
        <f t="shared" si="7"/>
        <v>11.858410306670011</v>
      </c>
      <c r="E52" s="41">
        <f t="shared" si="5"/>
        <v>1.1858410306670022E-2</v>
      </c>
      <c r="F52" s="29">
        <f t="shared" si="8"/>
        <v>0.36761071950677071</v>
      </c>
      <c r="G52" s="26">
        <f t="shared" si="9"/>
        <v>10.876056790141144</v>
      </c>
    </row>
    <row r="53" spans="2:7" x14ac:dyDescent="0.2">
      <c r="B53" s="26">
        <f t="shared" si="3"/>
        <v>32</v>
      </c>
      <c r="C53" s="28">
        <f t="shared" si="6"/>
        <v>40</v>
      </c>
      <c r="D53" s="29">
        <f t="shared" si="7"/>
        <v>11.402317602567317</v>
      </c>
      <c r="E53" s="41">
        <f t="shared" si="5"/>
        <v>1.1402317602567328E-2</v>
      </c>
      <c r="F53" s="29">
        <f t="shared" si="8"/>
        <v>0.3648741632821545</v>
      </c>
      <c r="G53" s="26">
        <f t="shared" si="9"/>
        <v>11.132440262861591</v>
      </c>
    </row>
    <row r="54" spans="2:7" x14ac:dyDescent="0.2">
      <c r="B54" s="26">
        <f t="shared" si="3"/>
        <v>33</v>
      </c>
      <c r="C54" s="28">
        <f t="shared" si="6"/>
        <v>40</v>
      </c>
      <c r="D54" s="29">
        <f t="shared" si="7"/>
        <v>10.963766925545498</v>
      </c>
      <c r="E54" s="41">
        <f t="shared" si="5"/>
        <v>1.0963766925545508E-2</v>
      </c>
      <c r="F54" s="29">
        <f t="shared" si="8"/>
        <v>0.36180430854300177</v>
      </c>
      <c r="G54" s="26">
        <f t="shared" si="9"/>
        <v>11.373286326240807</v>
      </c>
    </row>
    <row r="55" spans="2:7" x14ac:dyDescent="0.2">
      <c r="B55" s="26">
        <f t="shared" si="3"/>
        <v>34</v>
      </c>
      <c r="C55" s="28">
        <f t="shared" si="6"/>
        <v>40</v>
      </c>
      <c r="D55" s="29">
        <f t="shared" si="7"/>
        <v>10.542083582255286</v>
      </c>
      <c r="E55" s="41">
        <f t="shared" si="5"/>
        <v>1.0542083582255295E-2</v>
      </c>
      <c r="F55" s="29">
        <f t="shared" si="8"/>
        <v>0.35843084179668006</v>
      </c>
      <c r="G55" s="26">
        <f t="shared" si="9"/>
        <v>11.598631160210614</v>
      </c>
    </row>
    <row r="56" spans="2:7" x14ac:dyDescent="0.2">
      <c r="B56" s="26">
        <f t="shared" si="3"/>
        <v>35</v>
      </c>
      <c r="C56" s="28">
        <f t="shared" si="6"/>
        <v>40</v>
      </c>
      <c r="D56" s="29">
        <f t="shared" si="7"/>
        <v>10.136618829091621</v>
      </c>
      <c r="E56" s="41">
        <f t="shared" si="5"/>
        <v>1.013661882909163E-2</v>
      </c>
      <c r="F56" s="29">
        <f t="shared" si="8"/>
        <v>0.35478165901820707</v>
      </c>
      <c r="G56" s="26">
        <f t="shared" si="9"/>
        <v>11.808561135961034</v>
      </c>
    </row>
    <row r="57" spans="2:7" x14ac:dyDescent="0.2">
      <c r="B57" s="26">
        <f t="shared" si="3"/>
        <v>36</v>
      </c>
      <c r="C57" s="28">
        <f t="shared" si="6"/>
        <v>40</v>
      </c>
      <c r="D57" s="29">
        <f t="shared" si="7"/>
        <v>9.746748874126558</v>
      </c>
      <c r="E57" s="41">
        <f t="shared" si="5"/>
        <v>9.7467488741265675E-3</v>
      </c>
      <c r="F57" s="29">
        <f t="shared" si="8"/>
        <v>0.35088295946855641</v>
      </c>
      <c r="G57" s="26">
        <f t="shared" si="9"/>
        <v>12.003207748092258</v>
      </c>
    </row>
    <row r="58" spans="2:7" x14ac:dyDescent="0.2">
      <c r="B58" s="26">
        <f t="shared" si="3"/>
        <v>37</v>
      </c>
      <c r="C58" s="28">
        <f t="shared" si="6"/>
        <v>40</v>
      </c>
      <c r="D58" s="29">
        <f t="shared" si="7"/>
        <v>9.3718739174293813</v>
      </c>
      <c r="E58" s="41">
        <f t="shared" si="5"/>
        <v>9.3718739174293905E-3</v>
      </c>
      <c r="F58" s="29">
        <f t="shared" si="8"/>
        <v>0.34675933494488742</v>
      </c>
      <c r="G58" s="26">
        <f t="shared" si="9"/>
        <v>12.182742906717568</v>
      </c>
    </row>
    <row r="59" spans="2:7" x14ac:dyDescent="0.2">
      <c r="B59" s="26">
        <f t="shared" si="3"/>
        <v>38</v>
      </c>
      <c r="C59" s="28">
        <f t="shared" si="6"/>
        <v>40</v>
      </c>
      <c r="D59" s="29">
        <f t="shared" si="7"/>
        <v>9.011417228297482</v>
      </c>
      <c r="E59" s="41">
        <f t="shared" si="5"/>
        <v>9.011417228297491E-3</v>
      </c>
      <c r="F59" s="29">
        <f t="shared" si="8"/>
        <v>0.34243385467530468</v>
      </c>
      <c r="G59" s="26">
        <f t="shared" si="9"/>
        <v>12.347374567619157</v>
      </c>
    </row>
    <row r="60" spans="2:7" x14ac:dyDescent="0.2">
      <c r="B60" s="26">
        <f t="shared" si="3"/>
        <v>39</v>
      </c>
      <c r="C60" s="28">
        <f t="shared" si="6"/>
        <v>40</v>
      </c>
      <c r="D60" s="29">
        <f t="shared" si="7"/>
        <v>8.6648242579783492</v>
      </c>
      <c r="E60" s="41">
        <f t="shared" si="5"/>
        <v>8.6648242579783572E-3</v>
      </c>
      <c r="F60" s="29">
        <f t="shared" si="8"/>
        <v>0.33792814606115595</v>
      </c>
      <c r="G60" s="26">
        <f t="shared" si="9"/>
        <v>12.497342679776475</v>
      </c>
    </row>
    <row r="61" spans="2:7" x14ac:dyDescent="0.2">
      <c r="B61" s="26">
        <f t="shared" si="3"/>
        <v>40</v>
      </c>
      <c r="C61" s="28">
        <f>C60+B10</f>
        <v>1040</v>
      </c>
      <c r="D61" s="29">
        <f t="shared" ref="D61" si="10">C61/(1+$B$7/2)^B61</f>
        <v>216.62060644945865</v>
      </c>
      <c r="E61" s="41">
        <f t="shared" si="5"/>
        <v>0.21662060644945885</v>
      </c>
      <c r="F61" s="29">
        <f t="shared" ref="F61" si="11">E61*B61</f>
        <v>8.6648242579783545</v>
      </c>
      <c r="G61" s="26">
        <f t="shared" ref="G61" si="12">(B61+B61^2)/(1+$B$7/2)^2*E61</f>
        <v>328.45580119925341</v>
      </c>
    </row>
    <row r="62" spans="2:7" x14ac:dyDescent="0.2">
      <c r="B62" s="26"/>
      <c r="C62" s="28"/>
      <c r="D62" s="29"/>
      <c r="E62" s="26"/>
      <c r="F62" s="26"/>
      <c r="G62" s="26"/>
    </row>
    <row r="63" spans="2:7" x14ac:dyDescent="0.2">
      <c r="B63" s="34" t="s">
        <v>32</v>
      </c>
      <c r="C63" s="35" t="s">
        <v>0</v>
      </c>
      <c r="D63" s="31">
        <f>SUM(D22:D61)</f>
        <v>999.99999999999909</v>
      </c>
      <c r="E63" s="36">
        <f>SUM(E22:E61)</f>
        <v>0.99999999999999978</v>
      </c>
      <c r="F63" s="30">
        <f>SUM(F22:F61)</f>
        <v>20.584484838763515</v>
      </c>
      <c r="G63" s="37">
        <f>SUM(G22:G61)</f>
        <v>589.08283905028156</v>
      </c>
    </row>
    <row r="64" spans="2:7" x14ac:dyDescent="0.2">
      <c r="B64" s="1" t="s">
        <v>0</v>
      </c>
      <c r="C64" s="1" t="s">
        <v>0</v>
      </c>
      <c r="D64" s="1" t="s">
        <v>0</v>
      </c>
    </row>
    <row r="65" spans="1:10" x14ac:dyDescent="0.2">
      <c r="E65" s="24" t="s">
        <v>34</v>
      </c>
    </row>
    <row r="67" spans="1:10" x14ac:dyDescent="0.2">
      <c r="B67" s="11"/>
    </row>
    <row r="68" spans="1:10" x14ac:dyDescent="0.2">
      <c r="B68" s="11"/>
    </row>
    <row r="69" spans="1:10" ht="18" x14ac:dyDescent="0.3">
      <c r="A69" s="1" t="s">
        <v>9</v>
      </c>
      <c r="B69" s="32">
        <f>D63</f>
        <v>999.99999999999909</v>
      </c>
      <c r="D69" s="8" t="s">
        <v>13</v>
      </c>
      <c r="E69" s="1" t="s">
        <v>0</v>
      </c>
      <c r="H69" s="12" t="s">
        <v>10</v>
      </c>
    </row>
    <row r="70" spans="1:10" ht="30.75" customHeight="1" x14ac:dyDescent="0.2">
      <c r="D70" s="8"/>
    </row>
    <row r="71" spans="1:10" x14ac:dyDescent="0.2">
      <c r="A71" s="1" t="s">
        <v>15</v>
      </c>
      <c r="B71" s="33">
        <f>F63</f>
        <v>20.584484838763515</v>
      </c>
      <c r="C71" s="1" t="s">
        <v>48</v>
      </c>
      <c r="D71" s="8" t="s">
        <v>13</v>
      </c>
      <c r="E71" s="1" t="s">
        <v>33</v>
      </c>
    </row>
    <row r="72" spans="1:10" ht="21.75" customHeight="1" x14ac:dyDescent="0.2">
      <c r="B72" s="15"/>
      <c r="C72" s="12"/>
    </row>
    <row r="73" spans="1:10" x14ac:dyDescent="0.2">
      <c r="A73" s="1" t="s">
        <v>16</v>
      </c>
      <c r="B73" s="38">
        <f>B71/(1+B7/2)</f>
        <v>19.792773883426456</v>
      </c>
      <c r="C73" s="1" t="s">
        <v>48</v>
      </c>
      <c r="D73" s="8" t="s">
        <v>13</v>
      </c>
    </row>
    <row r="74" spans="1:10" ht="21" customHeight="1" x14ac:dyDescent="0.2"/>
    <row r="75" spans="1:10" x14ac:dyDescent="0.2">
      <c r="A75" s="1" t="s">
        <v>1</v>
      </c>
      <c r="B75" s="40">
        <f>G63</f>
        <v>589.08283905028156</v>
      </c>
      <c r="C75" s="17"/>
      <c r="D75" s="8" t="s">
        <v>13</v>
      </c>
      <c r="J75" s="10" t="s">
        <v>36</v>
      </c>
    </row>
    <row r="78" spans="1:10" x14ac:dyDescent="0.2">
      <c r="A78" s="7" t="s">
        <v>17</v>
      </c>
    </row>
    <row r="80" spans="1:10" x14ac:dyDescent="0.2">
      <c r="A80" s="1" t="s">
        <v>18</v>
      </c>
    </row>
    <row r="82" spans="1:4" x14ac:dyDescent="0.2">
      <c r="A82" s="1" t="s">
        <v>5</v>
      </c>
      <c r="B82" s="9">
        <v>0.09</v>
      </c>
    </row>
    <row r="83" spans="1:4" x14ac:dyDescent="0.2">
      <c r="B83" s="6"/>
    </row>
    <row r="84" spans="1:4" x14ac:dyDescent="0.2">
      <c r="A84" s="1" t="s">
        <v>9</v>
      </c>
      <c r="B84" s="16">
        <f>(B8/2*B10)*(1-(1+B82/2)^(-B9*2))/(B82/2)+B10*(1+B82/2)^(-B9*2)</f>
        <v>907.99207789860111</v>
      </c>
      <c r="D84" s="8" t="s">
        <v>13</v>
      </c>
    </row>
    <row r="85" spans="1:4" ht="27.75" customHeight="1" x14ac:dyDescent="0.2"/>
    <row r="86" spans="1:4" ht="15.75" customHeight="1" x14ac:dyDescent="0.2">
      <c r="A86" s="2" t="s">
        <v>19</v>
      </c>
      <c r="B86" s="22">
        <f>-B73*(B82-B7)/2</f>
        <v>-9.8963869417132228E-2</v>
      </c>
      <c r="D86" s="8" t="s">
        <v>13</v>
      </c>
    </row>
    <row r="87" spans="1:4" ht="27" customHeight="1" x14ac:dyDescent="0.2">
      <c r="B87" s="42"/>
    </row>
    <row r="88" spans="1:4" ht="15.75" customHeight="1" x14ac:dyDescent="0.2">
      <c r="A88" s="2" t="s">
        <v>20</v>
      </c>
      <c r="B88" s="22">
        <f>B86+0.5*B75*((B82-B7)/2)^2</f>
        <v>-9.1600333929003713E-2</v>
      </c>
      <c r="D88" s="8" t="s">
        <v>13</v>
      </c>
    </row>
    <row r="89" spans="1:4" ht="15.75" customHeight="1" x14ac:dyDescent="0.2">
      <c r="A89" s="2"/>
      <c r="B89" s="43"/>
    </row>
    <row r="90" spans="1:4" ht="15.75" customHeight="1" x14ac:dyDescent="0.2">
      <c r="A90" s="2"/>
      <c r="B90" s="43"/>
    </row>
    <row r="91" spans="1:4" ht="15.75" customHeight="1" x14ac:dyDescent="0.2">
      <c r="A91" s="1" t="s">
        <v>2</v>
      </c>
      <c r="B91" s="22">
        <f>B84/B69-1</f>
        <v>-9.2007922101398076E-2</v>
      </c>
    </row>
    <row r="92" spans="1:4" ht="15.75" customHeight="1" x14ac:dyDescent="0.2">
      <c r="B92" s="42"/>
    </row>
    <row r="93" spans="1:4" x14ac:dyDescent="0.2">
      <c r="A93" s="1" t="s">
        <v>3</v>
      </c>
      <c r="B93" s="22">
        <f>B91/(B7-B82)</f>
        <v>9.200792210139813</v>
      </c>
      <c r="C93" s="1" t="s">
        <v>12</v>
      </c>
      <c r="D93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5"/>
  <sheetViews>
    <sheetView showGridLines="0" workbookViewId="0">
      <selection activeCell="C55" sqref="C55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21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</row>
    <row r="9" spans="1:7" x14ac:dyDescent="0.2">
      <c r="A9" s="1" t="s">
        <v>6</v>
      </c>
      <c r="B9" s="10">
        <v>2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8" s="20" customFormat="1" ht="37.5" customHeight="1" x14ac:dyDescent="0.2">
      <c r="A17" s="18" t="s">
        <v>27</v>
      </c>
      <c r="B17" s="19"/>
    </row>
    <row r="18" spans="1:8" x14ac:dyDescent="0.2">
      <c r="B18" s="11"/>
    </row>
    <row r="19" spans="1:8" x14ac:dyDescent="0.2">
      <c r="B19" s="11"/>
    </row>
    <row r="20" spans="1:8" x14ac:dyDescent="0.2">
      <c r="B20" s="11"/>
    </row>
    <row r="21" spans="1:8" ht="30.75" thickBot="1" x14ac:dyDescent="0.25">
      <c r="B21" s="25" t="s">
        <v>41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8" x14ac:dyDescent="0.2">
      <c r="B22" s="26">
        <v>1</v>
      </c>
      <c r="C22" s="28">
        <f>B8*B10</f>
        <v>80</v>
      </c>
      <c r="D22" s="29">
        <f>C22/(1+$B$7)^B22</f>
        <v>74.074074074074076</v>
      </c>
      <c r="E22" s="29">
        <f>D22/$D$25</f>
        <v>7.407407407407407E-2</v>
      </c>
      <c r="F22" s="29">
        <f>E22*B22</f>
        <v>7.407407407407407E-2</v>
      </c>
      <c r="G22" s="26">
        <f>(B22+B22^2)/(1+$B$7)^2*E22</f>
        <v>0.12701315856322715</v>
      </c>
    </row>
    <row r="23" spans="1:8" x14ac:dyDescent="0.2">
      <c r="B23" s="26">
        <v>2</v>
      </c>
      <c r="C23" s="28">
        <f>C22+B10</f>
        <v>1080</v>
      </c>
      <c r="D23" s="29">
        <f>C23/(1+$B$7)^B23</f>
        <v>925.92592592592587</v>
      </c>
      <c r="E23" s="29">
        <f>D23/$D$25</f>
        <v>0.92592592592592582</v>
      </c>
      <c r="F23" s="29">
        <f>E23*B23</f>
        <v>1.8518518518518516</v>
      </c>
      <c r="G23" s="26">
        <f>(B23+B23^2)/(1+$B$7)^2*E23</f>
        <v>4.7629934461210173</v>
      </c>
    </row>
    <row r="24" spans="1:8" x14ac:dyDescent="0.2">
      <c r="B24" s="26"/>
      <c r="C24" s="28"/>
      <c r="D24" s="29"/>
      <c r="E24" s="26"/>
      <c r="F24" s="26"/>
      <c r="G24" s="26"/>
    </row>
    <row r="25" spans="1:8" x14ac:dyDescent="0.2">
      <c r="B25" s="34" t="s">
        <v>32</v>
      </c>
      <c r="C25" s="35" t="s">
        <v>0</v>
      </c>
      <c r="D25" s="31">
        <f>SUM(D22:D23)</f>
        <v>1000</v>
      </c>
      <c r="E25" s="36">
        <f>SUM(E22:E23)</f>
        <v>0.99999999999999989</v>
      </c>
      <c r="F25" s="30">
        <f>SUM(F22:F23)</f>
        <v>1.9259259259259256</v>
      </c>
      <c r="G25" s="37">
        <f>SUM(G22:G23)</f>
        <v>4.8900066046842445</v>
      </c>
    </row>
    <row r="26" spans="1:8" x14ac:dyDescent="0.2">
      <c r="B26" s="1" t="s">
        <v>0</v>
      </c>
      <c r="C26" s="1" t="s">
        <v>0</v>
      </c>
      <c r="D26" s="1" t="s">
        <v>0</v>
      </c>
    </row>
    <row r="27" spans="1:8" x14ac:dyDescent="0.2">
      <c r="E27" s="24" t="s">
        <v>34</v>
      </c>
    </row>
    <row r="29" spans="1:8" x14ac:dyDescent="0.2">
      <c r="B29" s="11"/>
    </row>
    <row r="30" spans="1:8" x14ac:dyDescent="0.2">
      <c r="B30" s="11"/>
    </row>
    <row r="31" spans="1:8" ht="18" x14ac:dyDescent="0.3">
      <c r="A31" s="1" t="s">
        <v>9</v>
      </c>
      <c r="B31" s="32">
        <f>D25</f>
        <v>1000</v>
      </c>
      <c r="D31" s="8" t="s">
        <v>13</v>
      </c>
      <c r="E31" s="1" t="s">
        <v>0</v>
      </c>
      <c r="H31" s="12" t="s">
        <v>10</v>
      </c>
    </row>
    <row r="32" spans="1:8" ht="30.75" customHeight="1" x14ac:dyDescent="0.2">
      <c r="D32" s="8"/>
    </row>
    <row r="33" spans="1:10" x14ac:dyDescent="0.2">
      <c r="A33" s="1" t="s">
        <v>15</v>
      </c>
      <c r="B33" s="33">
        <f>F25</f>
        <v>1.9259259259259256</v>
      </c>
      <c r="C33" s="1" t="s">
        <v>12</v>
      </c>
      <c r="D33" s="8" t="s">
        <v>13</v>
      </c>
      <c r="E33" s="1" t="s">
        <v>33</v>
      </c>
    </row>
    <row r="34" spans="1:10" ht="21.75" customHeight="1" x14ac:dyDescent="0.2">
      <c r="B34" s="15"/>
      <c r="C34" s="12"/>
    </row>
    <row r="35" spans="1:10" x14ac:dyDescent="0.2">
      <c r="A35" s="1" t="s">
        <v>16</v>
      </c>
      <c r="B35" s="38">
        <f>B33/(1+B7)</f>
        <v>1.7832647462277087</v>
      </c>
      <c r="C35" s="1" t="s">
        <v>14</v>
      </c>
      <c r="D35" s="8" t="s">
        <v>13</v>
      </c>
    </row>
    <row r="36" spans="1:10" ht="21" customHeight="1" x14ac:dyDescent="0.2"/>
    <row r="37" spans="1:10" x14ac:dyDescent="0.2">
      <c r="A37" s="1" t="s">
        <v>1</v>
      </c>
      <c r="B37" s="40">
        <f>G25</f>
        <v>4.8900066046842445</v>
      </c>
      <c r="C37" s="17"/>
      <c r="D37" s="8" t="s">
        <v>13</v>
      </c>
      <c r="J37" s="10" t="s">
        <v>36</v>
      </c>
    </row>
    <row r="40" spans="1:10" x14ac:dyDescent="0.2">
      <c r="A40" s="7" t="s">
        <v>17</v>
      </c>
    </row>
    <row r="42" spans="1:10" x14ac:dyDescent="0.2">
      <c r="A42" s="1" t="s">
        <v>18</v>
      </c>
    </row>
    <row r="44" spans="1:10" x14ac:dyDescent="0.2">
      <c r="A44" s="1" t="s">
        <v>5</v>
      </c>
      <c r="B44" s="9">
        <v>0.09</v>
      </c>
    </row>
    <row r="45" spans="1:10" x14ac:dyDescent="0.2">
      <c r="B45" s="6"/>
    </row>
    <row r="46" spans="1:10" x14ac:dyDescent="0.2">
      <c r="A46" s="1" t="s">
        <v>9</v>
      </c>
      <c r="B46" s="16">
        <f>(B8*B10)*(1-(1+B44)^-B9)/B44+B10*(1+B44)^-B9</f>
        <v>982.40888814072878</v>
      </c>
      <c r="D46" s="8" t="s">
        <v>13</v>
      </c>
    </row>
    <row r="47" spans="1:10" ht="27.75" customHeight="1" x14ac:dyDescent="0.2"/>
    <row r="48" spans="1:10" ht="15.75" customHeight="1" x14ac:dyDescent="0.2">
      <c r="A48" s="2" t="s">
        <v>19</v>
      </c>
      <c r="B48" s="23">
        <f>-B35*(B44-B7)</f>
        <v>-1.7832647462277078E-2</v>
      </c>
      <c r="D48" s="8" t="s">
        <v>13</v>
      </c>
    </row>
    <row r="49" spans="1:4" ht="27" customHeight="1" x14ac:dyDescent="0.2"/>
    <row r="50" spans="1:4" ht="15.75" customHeight="1" x14ac:dyDescent="0.2">
      <c r="A50" s="2" t="s">
        <v>20</v>
      </c>
      <c r="B50" s="23">
        <f>B48+0.5*B37*(B44-B7)^2</f>
        <v>-1.7588147132042865E-2</v>
      </c>
      <c r="D50" s="8" t="s">
        <v>13</v>
      </c>
    </row>
    <row r="51" spans="1:4" ht="15.75" customHeight="1" x14ac:dyDescent="0.2">
      <c r="A51" s="2"/>
      <c r="B51" s="15"/>
    </row>
    <row r="52" spans="1:4" ht="15.75" customHeight="1" x14ac:dyDescent="0.2">
      <c r="A52" s="2"/>
      <c r="B52" s="15"/>
    </row>
    <row r="53" spans="1:4" ht="15.75" customHeight="1" x14ac:dyDescent="0.2">
      <c r="A53" s="1" t="s">
        <v>2</v>
      </c>
      <c r="B53" s="23">
        <f>B46/B31-1</f>
        <v>-1.7591111859271202E-2</v>
      </c>
    </row>
    <row r="54" spans="1:4" ht="15.75" customHeight="1" x14ac:dyDescent="0.2"/>
    <row r="55" spans="1:4" x14ac:dyDescent="0.2">
      <c r="A55" s="1" t="s">
        <v>3</v>
      </c>
      <c r="B55" s="14">
        <f>B53/(B7-B44)</f>
        <v>1.7591111859271211</v>
      </c>
      <c r="C55" s="1" t="s">
        <v>12</v>
      </c>
      <c r="D55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6"/>
  <sheetViews>
    <sheetView showGridLines="0" topLeftCell="A25" workbookViewId="0">
      <selection activeCell="C56" sqref="C56"/>
    </sheetView>
  </sheetViews>
  <sheetFormatPr defaultColWidth="8.85546875" defaultRowHeight="15" x14ac:dyDescent="0.2"/>
  <cols>
    <col min="1" max="1" width="53" style="1" customWidth="1"/>
    <col min="2" max="2" width="14.140625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37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</row>
    <row r="9" spans="1:7" x14ac:dyDescent="0.2">
      <c r="A9" s="1" t="s">
        <v>6</v>
      </c>
      <c r="B9" s="10">
        <v>3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8" s="20" customFormat="1" ht="37.5" customHeight="1" x14ac:dyDescent="0.2">
      <c r="A17" s="18" t="s">
        <v>27</v>
      </c>
      <c r="B17" s="19"/>
    </row>
    <row r="18" spans="1:8" x14ac:dyDescent="0.2">
      <c r="B18" s="11"/>
    </row>
    <row r="19" spans="1:8" x14ac:dyDescent="0.2">
      <c r="B19" s="11"/>
    </row>
    <row r="20" spans="1:8" x14ac:dyDescent="0.2">
      <c r="B20" s="11"/>
    </row>
    <row r="21" spans="1:8" ht="30.75" thickBot="1" x14ac:dyDescent="0.25">
      <c r="B21" s="25" t="s">
        <v>41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8" x14ac:dyDescent="0.2">
      <c r="B22" s="26">
        <v>1</v>
      </c>
      <c r="C22" s="28">
        <f>B8*B10</f>
        <v>80</v>
      </c>
      <c r="D22" s="29">
        <f>C22/(1+$B$7)^B22</f>
        <v>74.074074074074076</v>
      </c>
      <c r="E22" s="29">
        <f>D22/$D$26</f>
        <v>7.4074074074074084E-2</v>
      </c>
      <c r="F22" s="29">
        <f>E22*B22</f>
        <v>7.4074074074074084E-2</v>
      </c>
      <c r="G22" s="26">
        <f>(B22+B22^2)/(1+$B$7)^2*E22</f>
        <v>0.12701315856322715</v>
      </c>
    </row>
    <row r="23" spans="1:8" x14ac:dyDescent="0.2">
      <c r="B23" s="26">
        <f>B22+1</f>
        <v>2</v>
      </c>
      <c r="C23" s="28">
        <f>C22</f>
        <v>80</v>
      </c>
      <c r="D23" s="29">
        <f>C23/(1+$B$7)^B23</f>
        <v>68.587105624142652</v>
      </c>
      <c r="E23" s="29">
        <f>D23/$D$26</f>
        <v>6.8587105624142664E-2</v>
      </c>
      <c r="F23" s="29">
        <f>E23*B23</f>
        <v>0.13717421124828533</v>
      </c>
      <c r="G23" s="26">
        <f>(B23+B23^2)/(1+$B$7)^2*E23</f>
        <v>0.35281432934229762</v>
      </c>
    </row>
    <row r="24" spans="1:8" x14ac:dyDescent="0.2">
      <c r="B24" s="26">
        <f>B23+1</f>
        <v>3</v>
      </c>
      <c r="C24" s="28">
        <f>C23+B10</f>
        <v>1080</v>
      </c>
      <c r="D24" s="29">
        <f>C24/(1+$B$7)^B24</f>
        <v>857.33882030178313</v>
      </c>
      <c r="E24" s="29">
        <f>D24/$D$26</f>
        <v>0.85733882030178321</v>
      </c>
      <c r="F24" s="29">
        <f>E24*B24</f>
        <v>2.5720164609053495</v>
      </c>
      <c r="G24" s="26">
        <f>(B24+B24^2)/(1+$B$7)^2*E24</f>
        <v>8.8203582335574389</v>
      </c>
    </row>
    <row r="25" spans="1:8" x14ac:dyDescent="0.2">
      <c r="B25" s="26"/>
      <c r="C25" s="28"/>
      <c r="D25" s="29"/>
      <c r="E25" s="26"/>
      <c r="F25" s="26"/>
      <c r="G25" s="26"/>
    </row>
    <row r="26" spans="1:8" x14ac:dyDescent="0.2">
      <c r="B26" s="34" t="s">
        <v>32</v>
      </c>
      <c r="C26" s="35" t="s">
        <v>0</v>
      </c>
      <c r="D26" s="31">
        <f>SUM(D22:D25)</f>
        <v>999.99999999999989</v>
      </c>
      <c r="E26" s="36">
        <f>SUM(E22:E25)</f>
        <v>1</v>
      </c>
      <c r="F26" s="30">
        <f>SUM(F22:F25)</f>
        <v>2.7832647462277089</v>
      </c>
      <c r="G26" s="37">
        <f>SUM(G22:G25)</f>
        <v>9.3001857214629631</v>
      </c>
    </row>
    <row r="27" spans="1:8" x14ac:dyDescent="0.2">
      <c r="B27" s="1" t="s">
        <v>0</v>
      </c>
      <c r="C27" s="1" t="s">
        <v>0</v>
      </c>
      <c r="D27" s="1" t="s">
        <v>0</v>
      </c>
    </row>
    <row r="28" spans="1:8" x14ac:dyDescent="0.2">
      <c r="E28" s="24" t="s">
        <v>34</v>
      </c>
    </row>
    <row r="30" spans="1:8" x14ac:dyDescent="0.2">
      <c r="B30" s="11"/>
    </row>
    <row r="31" spans="1:8" x14ac:dyDescent="0.2">
      <c r="B31" s="11"/>
    </row>
    <row r="32" spans="1:8" ht="18" x14ac:dyDescent="0.3">
      <c r="A32" s="1" t="s">
        <v>9</v>
      </c>
      <c r="B32" s="32">
        <f>D26</f>
        <v>999.99999999999989</v>
      </c>
      <c r="D32" s="8" t="s">
        <v>13</v>
      </c>
      <c r="E32" s="1" t="s">
        <v>0</v>
      </c>
      <c r="H32" s="12" t="s">
        <v>10</v>
      </c>
    </row>
    <row r="33" spans="1:10" ht="30.75" customHeight="1" x14ac:dyDescent="0.2">
      <c r="D33" s="8"/>
    </row>
    <row r="34" spans="1:10" x14ac:dyDescent="0.2">
      <c r="A34" s="1" t="s">
        <v>15</v>
      </c>
      <c r="B34" s="33">
        <f>F26</f>
        <v>2.7832647462277089</v>
      </c>
      <c r="C34" s="1" t="s">
        <v>12</v>
      </c>
      <c r="D34" s="8" t="s">
        <v>13</v>
      </c>
      <c r="E34" s="1" t="s">
        <v>33</v>
      </c>
    </row>
    <row r="35" spans="1:10" ht="21.75" customHeight="1" x14ac:dyDescent="0.2">
      <c r="B35" s="15"/>
      <c r="C35" s="12"/>
    </row>
    <row r="36" spans="1:10" x14ac:dyDescent="0.2">
      <c r="A36" s="1" t="s">
        <v>16</v>
      </c>
      <c r="B36" s="38">
        <f>B34/(1+B7)</f>
        <v>2.5770969872478786</v>
      </c>
      <c r="C36" s="1" t="s">
        <v>14</v>
      </c>
      <c r="D36" s="8" t="s">
        <v>13</v>
      </c>
    </row>
    <row r="37" spans="1:10" ht="21" customHeight="1" x14ac:dyDescent="0.2"/>
    <row r="38" spans="1:10" x14ac:dyDescent="0.2">
      <c r="A38" s="1" t="s">
        <v>1</v>
      </c>
      <c r="B38" s="40">
        <f>G26</f>
        <v>9.3001857214629631</v>
      </c>
      <c r="C38" s="17"/>
      <c r="D38" s="8" t="s">
        <v>13</v>
      </c>
      <c r="J38" s="10" t="s">
        <v>36</v>
      </c>
    </row>
    <row r="41" spans="1:10" x14ac:dyDescent="0.2">
      <c r="A41" s="7" t="s">
        <v>17</v>
      </c>
    </row>
    <row r="43" spans="1:10" x14ac:dyDescent="0.2">
      <c r="A43" s="1" t="s">
        <v>18</v>
      </c>
    </row>
    <row r="45" spans="1:10" x14ac:dyDescent="0.2">
      <c r="A45" s="1" t="s">
        <v>5</v>
      </c>
      <c r="B45" s="9">
        <v>0.09</v>
      </c>
    </row>
    <row r="46" spans="1:10" x14ac:dyDescent="0.2">
      <c r="B46" s="6"/>
    </row>
    <row r="47" spans="1:10" x14ac:dyDescent="0.2">
      <c r="A47" s="1" t="s">
        <v>9</v>
      </c>
      <c r="B47" s="16">
        <f>(B8*B10)*(1-(1+B45)^-B9)/B45+B10*(1+B45)^-B9</f>
        <v>974.68705334011827</v>
      </c>
      <c r="D47" s="8" t="s">
        <v>13</v>
      </c>
    </row>
    <row r="48" spans="1:10" ht="27.75" customHeight="1" x14ac:dyDescent="0.2"/>
    <row r="49" spans="1:4" ht="15.75" customHeight="1" x14ac:dyDescent="0.2">
      <c r="A49" s="2" t="s">
        <v>19</v>
      </c>
      <c r="B49" s="23">
        <f>-B36*(B45-B7)</f>
        <v>-2.5770969872478774E-2</v>
      </c>
      <c r="D49" s="8" t="s">
        <v>13</v>
      </c>
    </row>
    <row r="50" spans="1:4" ht="27" customHeight="1" x14ac:dyDescent="0.2"/>
    <row r="51" spans="1:4" ht="15.75" customHeight="1" x14ac:dyDescent="0.2">
      <c r="A51" s="2" t="s">
        <v>20</v>
      </c>
      <c r="B51" s="23">
        <f>B49+0.5*B38*(B45-B7)^2</f>
        <v>-2.5305960586405628E-2</v>
      </c>
      <c r="D51" s="8" t="s">
        <v>13</v>
      </c>
    </row>
    <row r="52" spans="1:4" ht="15.75" customHeight="1" x14ac:dyDescent="0.2">
      <c r="A52" s="2"/>
      <c r="B52" s="15"/>
    </row>
    <row r="53" spans="1:4" ht="15.75" customHeight="1" x14ac:dyDescent="0.2">
      <c r="A53" s="2"/>
      <c r="B53" s="15"/>
    </row>
    <row r="54" spans="1:4" ht="15.75" customHeight="1" x14ac:dyDescent="0.2">
      <c r="A54" s="1" t="s">
        <v>2</v>
      </c>
      <c r="B54" s="23">
        <f>B47/B32-1</f>
        <v>-2.5312946659881597E-2</v>
      </c>
    </row>
    <row r="55" spans="1:4" ht="15.75" customHeight="1" x14ac:dyDescent="0.2"/>
    <row r="56" spans="1:4" x14ac:dyDescent="0.2">
      <c r="A56" s="1" t="s">
        <v>3</v>
      </c>
      <c r="B56" s="14">
        <f>B54/(B7-B45)</f>
        <v>2.531294665988161</v>
      </c>
      <c r="C56" s="1" t="s">
        <v>12</v>
      </c>
      <c r="D56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58"/>
  <sheetViews>
    <sheetView showGridLines="0" topLeftCell="A31" workbookViewId="0">
      <selection activeCell="C39" sqref="C39"/>
    </sheetView>
  </sheetViews>
  <sheetFormatPr defaultColWidth="8.85546875" defaultRowHeight="15" x14ac:dyDescent="0.2"/>
  <cols>
    <col min="1" max="1" width="53" style="1" customWidth="1"/>
    <col min="2" max="2" width="14.140625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38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0.1</v>
      </c>
    </row>
    <row r="8" spans="1:7" x14ac:dyDescent="0.2">
      <c r="A8" s="1" t="s">
        <v>35</v>
      </c>
      <c r="B8" s="9">
        <v>0.08</v>
      </c>
    </row>
    <row r="9" spans="1:7" x14ac:dyDescent="0.2">
      <c r="A9" s="1" t="s">
        <v>6</v>
      </c>
      <c r="B9" s="10">
        <v>5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5" t="s">
        <v>41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</f>
        <v>80</v>
      </c>
      <c r="D22" s="29">
        <f>C22/(1+$B$7)^B22</f>
        <v>72.72727272727272</v>
      </c>
      <c r="E22" s="29">
        <f>D22/$D$28</f>
        <v>7.8693476519878972E-2</v>
      </c>
      <c r="F22" s="29">
        <f>E22*B22</f>
        <v>7.8693476519878972E-2</v>
      </c>
      <c r="G22" s="26">
        <f>(B22+B22^2)/(1+$B$7)^2*E22</f>
        <v>0.13007186201632887</v>
      </c>
    </row>
    <row r="23" spans="1:7" x14ac:dyDescent="0.2">
      <c r="B23" s="26">
        <f>B22+1</f>
        <v>2</v>
      </c>
      <c r="C23" s="28">
        <f>C22</f>
        <v>80</v>
      </c>
      <c r="D23" s="29">
        <f>C23/(1+$B$7)^B23</f>
        <v>66.115702479338836</v>
      </c>
      <c r="E23" s="29">
        <f>D23/$D$28</f>
        <v>7.1539524108980873E-2</v>
      </c>
      <c r="F23" s="29">
        <f>E23*B23</f>
        <v>0.14307904821796175</v>
      </c>
      <c r="G23" s="26">
        <f>(B23+B23^2)/(1+$B$7)^2*E23</f>
        <v>0.35474144186271506</v>
      </c>
    </row>
    <row r="24" spans="1:7" x14ac:dyDescent="0.2">
      <c r="B24" s="26">
        <f>B23+1</f>
        <v>3</v>
      </c>
      <c r="C24" s="28">
        <f t="shared" ref="C24:C25" si="0">C23</f>
        <v>80</v>
      </c>
      <c r="D24" s="29">
        <f>C24/(1+$B$7)^B24</f>
        <v>60.1051840721262</v>
      </c>
      <c r="E24" s="29">
        <f>D24/$D$28</f>
        <v>6.5035931008164419E-2</v>
      </c>
      <c r="F24" s="29">
        <f>E24*B24</f>
        <v>0.19510779302449327</v>
      </c>
      <c r="G24" s="26">
        <f>(B24+B24^2)/(1+$B$7)^2*E24</f>
        <v>0.64498443975039088</v>
      </c>
    </row>
    <row r="25" spans="1:7" x14ac:dyDescent="0.2">
      <c r="B25" s="26">
        <f t="shared" ref="B25:B26" si="1">B24+1</f>
        <v>4</v>
      </c>
      <c r="C25" s="28">
        <f t="shared" si="0"/>
        <v>80</v>
      </c>
      <c r="D25" s="29">
        <f t="shared" ref="D25:D26" si="2">C25/(1+$B$7)^B25</f>
        <v>54.64107642920564</v>
      </c>
      <c r="E25" s="29">
        <f t="shared" ref="E25:E26" si="3">D25/$D$28</f>
        <v>5.9123573643785843E-2</v>
      </c>
      <c r="F25" s="29">
        <f t="shared" ref="F25:F26" si="4">E25*B25</f>
        <v>0.23649429457514337</v>
      </c>
      <c r="G25" s="26">
        <f t="shared" ref="G25:G26" si="5">(B25+B25^2)/(1+$B$7)^2*E25</f>
        <v>0.97724915113695598</v>
      </c>
    </row>
    <row r="26" spans="1:7" x14ac:dyDescent="0.2">
      <c r="B26" s="26">
        <f t="shared" si="1"/>
        <v>5</v>
      </c>
      <c r="C26" s="28">
        <f>C25+B10</f>
        <v>1080</v>
      </c>
      <c r="D26" s="29">
        <f t="shared" si="2"/>
        <v>670.5950289038874</v>
      </c>
      <c r="E26" s="29">
        <f t="shared" si="3"/>
        <v>0.72560749471918984</v>
      </c>
      <c r="F26" s="29">
        <f t="shared" si="4"/>
        <v>3.6280374735959491</v>
      </c>
      <c r="G26" s="26">
        <f t="shared" si="5"/>
        <v>17.990268464112141</v>
      </c>
    </row>
    <row r="27" spans="1:7" x14ac:dyDescent="0.2">
      <c r="B27" s="26"/>
      <c r="C27" s="28"/>
      <c r="D27" s="29"/>
      <c r="E27" s="26"/>
      <c r="F27" s="26"/>
      <c r="G27" s="26"/>
    </row>
    <row r="28" spans="1:7" x14ac:dyDescent="0.2">
      <c r="B28" s="34" t="s">
        <v>32</v>
      </c>
      <c r="C28" s="35" t="s">
        <v>0</v>
      </c>
      <c r="D28" s="31">
        <f>SUM(D22:D27)</f>
        <v>924.18426461183083</v>
      </c>
      <c r="E28" s="36">
        <f>SUM(E22:E27)</f>
        <v>1</v>
      </c>
      <c r="F28" s="30">
        <f>SUM(F22:F27)</f>
        <v>4.2814120859334261</v>
      </c>
      <c r="G28" s="37">
        <f>SUM(G22:G27)</f>
        <v>20.097315358878532</v>
      </c>
    </row>
    <row r="29" spans="1:7" x14ac:dyDescent="0.2">
      <c r="B29" s="1" t="s">
        <v>0</v>
      </c>
      <c r="C29" s="1" t="s">
        <v>0</v>
      </c>
      <c r="D29" s="1" t="s">
        <v>0</v>
      </c>
    </row>
    <row r="30" spans="1:7" x14ac:dyDescent="0.2">
      <c r="E30" s="24" t="s">
        <v>34</v>
      </c>
    </row>
    <row r="32" spans="1:7" x14ac:dyDescent="0.2">
      <c r="B32" s="11"/>
    </row>
    <row r="33" spans="1:10" x14ac:dyDescent="0.2">
      <c r="B33" s="11"/>
    </row>
    <row r="34" spans="1:10" ht="18" x14ac:dyDescent="0.3">
      <c r="A34" s="1" t="s">
        <v>9</v>
      </c>
      <c r="B34" s="32">
        <f>D28</f>
        <v>924.18426461183083</v>
      </c>
      <c r="D34" s="8" t="s">
        <v>13</v>
      </c>
      <c r="E34" s="1" t="s">
        <v>0</v>
      </c>
      <c r="H34" s="12" t="s">
        <v>10</v>
      </c>
    </row>
    <row r="35" spans="1:10" ht="30.75" customHeight="1" x14ac:dyDescent="0.2">
      <c r="D35" s="8"/>
    </row>
    <row r="36" spans="1:10" x14ac:dyDescent="0.2">
      <c r="A36" s="1" t="s">
        <v>15</v>
      </c>
      <c r="B36" s="33">
        <f>F28</f>
        <v>4.2814120859334261</v>
      </c>
      <c r="C36" s="1" t="s">
        <v>12</v>
      </c>
      <c r="D36" s="8" t="s">
        <v>13</v>
      </c>
      <c r="E36" s="1" t="s">
        <v>33</v>
      </c>
    </row>
    <row r="37" spans="1:10" ht="21.75" customHeight="1" x14ac:dyDescent="0.2">
      <c r="B37" s="15"/>
      <c r="C37" s="12"/>
    </row>
    <row r="38" spans="1:10" x14ac:dyDescent="0.2">
      <c r="A38" s="1" t="s">
        <v>16</v>
      </c>
      <c r="B38" s="38">
        <f>B36/(1+B7)</f>
        <v>3.8921928053940236</v>
      </c>
      <c r="C38" s="1" t="s">
        <v>14</v>
      </c>
      <c r="D38" s="8" t="s">
        <v>13</v>
      </c>
    </row>
    <row r="39" spans="1:10" ht="21" customHeight="1" x14ac:dyDescent="0.2"/>
    <row r="40" spans="1:10" x14ac:dyDescent="0.2">
      <c r="A40" s="1" t="s">
        <v>1</v>
      </c>
      <c r="B40" s="40">
        <f>G28</f>
        <v>20.097315358878532</v>
      </c>
      <c r="C40" s="17"/>
      <c r="D40" s="8" t="s">
        <v>13</v>
      </c>
      <c r="J40" s="10" t="s">
        <v>36</v>
      </c>
    </row>
    <row r="43" spans="1:10" x14ac:dyDescent="0.2">
      <c r="A43" s="7" t="s">
        <v>17</v>
      </c>
    </row>
    <row r="45" spans="1:10" x14ac:dyDescent="0.2">
      <c r="A45" s="1" t="s">
        <v>18</v>
      </c>
    </row>
    <row r="47" spans="1:10" x14ac:dyDescent="0.2">
      <c r="A47" s="1" t="s">
        <v>5</v>
      </c>
      <c r="B47" s="9">
        <v>0.10100000000000001</v>
      </c>
    </row>
    <row r="48" spans="1:10" x14ac:dyDescent="0.2">
      <c r="B48" s="6"/>
    </row>
    <row r="49" spans="1:4" x14ac:dyDescent="0.2">
      <c r="A49" s="1" t="s">
        <v>9</v>
      </c>
      <c r="B49" s="16">
        <f>(B8*B10)*(1-(1+B47)^-B9)/B47+B10*(1+B47)^-B9</f>
        <v>920.59642895181514</v>
      </c>
      <c r="D49" s="8" t="s">
        <v>13</v>
      </c>
    </row>
    <row r="50" spans="1:4" ht="27.75" customHeight="1" x14ac:dyDescent="0.2"/>
    <row r="51" spans="1:4" ht="15.75" customHeight="1" x14ac:dyDescent="0.2">
      <c r="A51" s="2" t="s">
        <v>19</v>
      </c>
      <c r="B51" s="23">
        <f>-B38*(B47-B7)</f>
        <v>-3.8921928053940271E-3</v>
      </c>
      <c r="D51" s="8" t="s">
        <v>13</v>
      </c>
    </row>
    <row r="52" spans="1:4" ht="27" customHeight="1" x14ac:dyDescent="0.2"/>
    <row r="53" spans="1:4" ht="15.75" customHeight="1" x14ac:dyDescent="0.2">
      <c r="A53" s="2" t="s">
        <v>20</v>
      </c>
      <c r="B53" s="23">
        <f>B51+0.5*B40*(B47-B7)^2</f>
        <v>-3.8821441477145877E-3</v>
      </c>
      <c r="D53" s="8" t="s">
        <v>13</v>
      </c>
    </row>
    <row r="54" spans="1:4" ht="15.75" customHeight="1" x14ac:dyDescent="0.2">
      <c r="A54" s="2"/>
      <c r="B54" s="15"/>
    </row>
    <row r="55" spans="1:4" ht="15.75" customHeight="1" x14ac:dyDescent="0.2">
      <c r="A55" s="2"/>
      <c r="B55" s="15"/>
    </row>
    <row r="56" spans="1:4" ht="15.75" customHeight="1" x14ac:dyDescent="0.2">
      <c r="A56" s="1" t="s">
        <v>2</v>
      </c>
      <c r="B56" s="23">
        <f>B49/B34-1</f>
        <v>-3.8821648424436361E-3</v>
      </c>
    </row>
    <row r="57" spans="1:4" ht="15.75" customHeight="1" x14ac:dyDescent="0.2"/>
    <row r="58" spans="1:4" x14ac:dyDescent="0.2">
      <c r="A58" s="1" t="s">
        <v>3</v>
      </c>
      <c r="B58" s="14">
        <f>B56/(B7-B47)</f>
        <v>3.8821648424436326</v>
      </c>
      <c r="C58" s="1" t="s">
        <v>12</v>
      </c>
      <c r="D58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3"/>
  <sheetViews>
    <sheetView showGridLines="0" tabSelected="1" topLeftCell="A4" workbookViewId="0">
      <selection activeCell="A17" sqref="A17"/>
    </sheetView>
  </sheetViews>
  <sheetFormatPr defaultColWidth="8.85546875" defaultRowHeight="15" x14ac:dyDescent="0.2"/>
  <cols>
    <col min="1" max="1" width="53" style="1" customWidth="1"/>
    <col min="2" max="2" width="14.140625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39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</row>
    <row r="9" spans="1:7" x14ac:dyDescent="0.2">
      <c r="A9" s="1" t="s">
        <v>6</v>
      </c>
      <c r="B9" s="10">
        <v>10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5" t="s">
        <v>41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</f>
        <v>80</v>
      </c>
      <c r="D22" s="29">
        <f>C22/(1+$B$7)^B22</f>
        <v>74.074074074074076</v>
      </c>
      <c r="E22" s="29">
        <f>D22/$D$33</f>
        <v>7.4074074074074098E-2</v>
      </c>
      <c r="F22" s="29">
        <f>E22*B22</f>
        <v>7.4074074074074098E-2</v>
      </c>
      <c r="G22" s="26">
        <f>(B22+B22^2)/(1+$B$7)^2*E22</f>
        <v>0.12701315856322717</v>
      </c>
    </row>
    <row r="23" spans="1:7" x14ac:dyDescent="0.2">
      <c r="B23" s="26">
        <f>B22+1</f>
        <v>2</v>
      </c>
      <c r="C23" s="28">
        <f>C22</f>
        <v>80</v>
      </c>
      <c r="D23" s="29">
        <f>C23/(1+$B$7)^B23</f>
        <v>68.587105624142652</v>
      </c>
      <c r="E23" s="29">
        <f>D23/$D$33</f>
        <v>6.8587105624142677E-2</v>
      </c>
      <c r="F23" s="29">
        <f>E23*B23</f>
        <v>0.13717421124828535</v>
      </c>
      <c r="G23" s="26">
        <f>(B23+B23^2)/(1+$B$7)^2*E23</f>
        <v>0.35281432934229767</v>
      </c>
    </row>
    <row r="24" spans="1:7" x14ac:dyDescent="0.2">
      <c r="B24" s="26">
        <f>B23+1</f>
        <v>3</v>
      </c>
      <c r="C24" s="28">
        <f t="shared" ref="C24:C30" si="0">C23</f>
        <v>80</v>
      </c>
      <c r="D24" s="29">
        <f>C24/(1+$B$7)^B24</f>
        <v>63.506579281613568</v>
      </c>
      <c r="E24" s="29">
        <f>D24/$D$33</f>
        <v>6.3506579281613587E-2</v>
      </c>
      <c r="F24" s="29">
        <f>E24*B24</f>
        <v>0.19051973784484078</v>
      </c>
      <c r="G24" s="26">
        <f>(B24+B24^2)/(1+$B$7)^2*E24</f>
        <v>0.65335986915240307</v>
      </c>
    </row>
    <row r="25" spans="1:7" x14ac:dyDescent="0.2">
      <c r="B25" s="26">
        <f t="shared" ref="B25:B30" si="1">B24+1</f>
        <v>4</v>
      </c>
      <c r="C25" s="28">
        <f t="shared" si="0"/>
        <v>80</v>
      </c>
      <c r="D25" s="29">
        <f t="shared" ref="D25:D31" si="2">C25/(1+$B$7)^B25</f>
        <v>58.802388223716257</v>
      </c>
      <c r="E25" s="29">
        <f>D25/$D$33</f>
        <v>5.8802388223716279E-2</v>
      </c>
      <c r="F25" s="29">
        <f t="shared" ref="F25:F31" si="3">E25*B25</f>
        <v>0.23520955289486511</v>
      </c>
      <c r="G25" s="26">
        <f t="shared" ref="G25:G31" si="4">(B25+B25^2)/(1+$B$7)^2*E25</f>
        <v>1.0082714030129676</v>
      </c>
    </row>
    <row r="26" spans="1:7" x14ac:dyDescent="0.2">
      <c r="B26" s="26">
        <f t="shared" si="1"/>
        <v>5</v>
      </c>
      <c r="C26" s="28">
        <f t="shared" si="0"/>
        <v>80</v>
      </c>
      <c r="D26" s="29">
        <f t="shared" ref="D26:D30" si="5">C26/(1+$B$7)^B26</f>
        <v>54.446655762700239</v>
      </c>
      <c r="E26" s="29">
        <f>D26/$D$33</f>
        <v>5.4446655762700261E-2</v>
      </c>
      <c r="F26" s="29">
        <f t="shared" ref="F26:F30" si="6">E26*B26</f>
        <v>0.27223327881350129</v>
      </c>
      <c r="G26" s="26">
        <f t="shared" ref="G26:G30" si="7">(B26+B26^2)/(1+$B$7)^2*E26</f>
        <v>1.4003769486291218</v>
      </c>
    </row>
    <row r="27" spans="1:7" x14ac:dyDescent="0.2">
      <c r="B27" s="26">
        <f t="shared" si="1"/>
        <v>6</v>
      </c>
      <c r="C27" s="28">
        <f t="shared" si="0"/>
        <v>80</v>
      </c>
      <c r="D27" s="29">
        <f t="shared" si="5"/>
        <v>50.413570150648368</v>
      </c>
      <c r="E27" s="29">
        <f t="shared" ref="E27:E30" si="8">D27/$D$33</f>
        <v>5.0413570150648387E-2</v>
      </c>
      <c r="F27" s="29">
        <f t="shared" si="6"/>
        <v>0.3024814209038903</v>
      </c>
      <c r="G27" s="26">
        <f t="shared" si="7"/>
        <v>1.8153034519266393</v>
      </c>
    </row>
    <row r="28" spans="1:7" x14ac:dyDescent="0.2">
      <c r="B28" s="26">
        <f t="shared" si="1"/>
        <v>7</v>
      </c>
      <c r="C28" s="28">
        <f t="shared" si="0"/>
        <v>80</v>
      </c>
      <c r="D28" s="29">
        <f t="shared" si="5"/>
        <v>46.679231620970704</v>
      </c>
      <c r="E28" s="29">
        <f t="shared" si="8"/>
        <v>4.6679231620970721E-2</v>
      </c>
      <c r="F28" s="29">
        <f t="shared" si="6"/>
        <v>0.32675462134679506</v>
      </c>
      <c r="G28" s="26">
        <f t="shared" si="7"/>
        <v>2.2411153727489372</v>
      </c>
    </row>
    <row r="29" spans="1:7" x14ac:dyDescent="0.2">
      <c r="B29" s="26">
        <f t="shared" si="1"/>
        <v>8</v>
      </c>
      <c r="C29" s="28">
        <f t="shared" si="0"/>
        <v>80</v>
      </c>
      <c r="D29" s="29">
        <f t="shared" si="5"/>
        <v>43.221510760158061</v>
      </c>
      <c r="E29" s="29">
        <f t="shared" si="8"/>
        <v>4.3221510760158073E-2</v>
      </c>
      <c r="F29" s="29">
        <f t="shared" si="6"/>
        <v>0.34577208608126458</v>
      </c>
      <c r="G29" s="26">
        <f t="shared" si="7"/>
        <v>2.6679944913677822</v>
      </c>
    </row>
    <row r="30" spans="1:7" x14ac:dyDescent="0.2">
      <c r="B30" s="26">
        <f t="shared" si="1"/>
        <v>9</v>
      </c>
      <c r="C30" s="28">
        <f t="shared" si="0"/>
        <v>80</v>
      </c>
      <c r="D30" s="29">
        <f t="shared" si="5"/>
        <v>40.019917370516723</v>
      </c>
      <c r="E30" s="29">
        <f t="shared" si="8"/>
        <v>4.0019917370516737E-2</v>
      </c>
      <c r="F30" s="29">
        <f t="shared" si="6"/>
        <v>0.36017925633465064</v>
      </c>
      <c r="G30" s="26">
        <f t="shared" si="7"/>
        <v>3.0879565872312296</v>
      </c>
    </row>
    <row r="31" spans="1:7" x14ac:dyDescent="0.2">
      <c r="B31" s="26">
        <f>B30+1</f>
        <v>10</v>
      </c>
      <c r="C31" s="28">
        <f>C25+B10</f>
        <v>1080</v>
      </c>
      <c r="D31" s="29">
        <f t="shared" si="2"/>
        <v>500.24896713145898</v>
      </c>
      <c r="E31" s="29">
        <f>D31/$D$33</f>
        <v>0.50024896713145917</v>
      </c>
      <c r="F31" s="29">
        <f t="shared" si="3"/>
        <v>5.0024896713145921</v>
      </c>
      <c r="G31" s="26">
        <f t="shared" si="4"/>
        <v>47.177114527143779</v>
      </c>
    </row>
    <row r="32" spans="1:7" x14ac:dyDescent="0.2">
      <c r="B32" s="26"/>
      <c r="C32" s="28"/>
      <c r="D32" s="29"/>
      <c r="E32" s="26"/>
      <c r="F32" s="26"/>
      <c r="G32" s="26"/>
    </row>
    <row r="33" spans="1:10" x14ac:dyDescent="0.2">
      <c r="B33" s="34" t="s">
        <v>32</v>
      </c>
      <c r="C33" s="35" t="s">
        <v>0</v>
      </c>
      <c r="D33" s="31">
        <f>SUM(D22:D32)</f>
        <v>999.99999999999966</v>
      </c>
      <c r="E33" s="36">
        <f>SUM(E22:E32)</f>
        <v>1</v>
      </c>
      <c r="F33" s="30">
        <f>SUM(F22:F32)</f>
        <v>7.246887910856759</v>
      </c>
      <c r="G33" s="37">
        <f>SUM(G22:G32)</f>
        <v>60.531320139118385</v>
      </c>
    </row>
    <row r="34" spans="1:10" x14ac:dyDescent="0.2">
      <c r="B34" s="1" t="s">
        <v>0</v>
      </c>
      <c r="C34" s="1" t="s">
        <v>0</v>
      </c>
      <c r="D34" s="1" t="s">
        <v>0</v>
      </c>
    </row>
    <row r="35" spans="1:10" x14ac:dyDescent="0.2">
      <c r="E35" s="24" t="s">
        <v>34</v>
      </c>
    </row>
    <row r="37" spans="1:10" x14ac:dyDescent="0.2">
      <c r="B37" s="11"/>
    </row>
    <row r="38" spans="1:10" x14ac:dyDescent="0.2">
      <c r="B38" s="11"/>
    </row>
    <row r="39" spans="1:10" ht="18" x14ac:dyDescent="0.3">
      <c r="A39" s="1" t="s">
        <v>9</v>
      </c>
      <c r="B39" s="32">
        <f>D33</f>
        <v>999.99999999999966</v>
      </c>
      <c r="D39" s="8" t="s">
        <v>13</v>
      </c>
      <c r="E39" s="1" t="s">
        <v>0</v>
      </c>
      <c r="H39" s="12" t="s">
        <v>10</v>
      </c>
    </row>
    <row r="40" spans="1:10" ht="30.75" customHeight="1" x14ac:dyDescent="0.2">
      <c r="D40" s="8"/>
    </row>
    <row r="41" spans="1:10" x14ac:dyDescent="0.2">
      <c r="A41" s="1" t="s">
        <v>15</v>
      </c>
      <c r="B41" s="33">
        <f>F33</f>
        <v>7.246887910856759</v>
      </c>
      <c r="C41" s="1" t="s">
        <v>12</v>
      </c>
      <c r="D41" s="8" t="s">
        <v>13</v>
      </c>
      <c r="E41" s="1" t="s">
        <v>33</v>
      </c>
    </row>
    <row r="42" spans="1:10" ht="21.75" customHeight="1" x14ac:dyDescent="0.2">
      <c r="B42" s="15"/>
      <c r="C42" s="12"/>
    </row>
    <row r="43" spans="1:10" x14ac:dyDescent="0.2">
      <c r="A43" s="1" t="s">
        <v>16</v>
      </c>
      <c r="B43" s="38">
        <f>B41/(1+B7)</f>
        <v>6.7100813989414432</v>
      </c>
      <c r="C43" s="1" t="s">
        <v>14</v>
      </c>
      <c r="D43" s="8" t="s">
        <v>13</v>
      </c>
    </row>
    <row r="44" spans="1:10" ht="21" customHeight="1" x14ac:dyDescent="0.2"/>
    <row r="45" spans="1:10" x14ac:dyDescent="0.2">
      <c r="A45" s="1" t="s">
        <v>1</v>
      </c>
      <c r="B45" s="40">
        <f>G33</f>
        <v>60.531320139118385</v>
      </c>
      <c r="C45" s="17"/>
      <c r="D45" s="8" t="s">
        <v>13</v>
      </c>
      <c r="J45" s="10" t="s">
        <v>36</v>
      </c>
    </row>
    <row r="48" spans="1:10" x14ac:dyDescent="0.2">
      <c r="A48" s="7" t="s">
        <v>17</v>
      </c>
    </row>
    <row r="50" spans="1:4" x14ac:dyDescent="0.2">
      <c r="A50" s="1" t="s">
        <v>18</v>
      </c>
    </row>
    <row r="52" spans="1:4" x14ac:dyDescent="0.2">
      <c r="A52" s="1" t="s">
        <v>5</v>
      </c>
      <c r="B52" s="9">
        <v>0.09</v>
      </c>
    </row>
    <row r="53" spans="1:4" x14ac:dyDescent="0.2">
      <c r="B53" s="6"/>
    </row>
    <row r="54" spans="1:4" x14ac:dyDescent="0.2">
      <c r="A54" s="1" t="s">
        <v>9</v>
      </c>
      <c r="B54" s="16">
        <f>(B8*B10)*(1-(1+B52)^-B9)/B52+B10*(1+B52)^-B9</f>
        <v>935.8234229884099</v>
      </c>
      <c r="D54" s="8" t="s">
        <v>13</v>
      </c>
    </row>
    <row r="55" spans="1:4" ht="27.75" customHeight="1" x14ac:dyDescent="0.2"/>
    <row r="56" spans="1:4" ht="15.75" customHeight="1" x14ac:dyDescent="0.2">
      <c r="A56" s="2" t="s">
        <v>19</v>
      </c>
      <c r="B56" s="23">
        <f>-B43*(B52-B7)</f>
        <v>-6.7100813989414393E-2</v>
      </c>
      <c r="D56" s="8" t="s">
        <v>13</v>
      </c>
    </row>
    <row r="57" spans="1:4" ht="27" customHeight="1" x14ac:dyDescent="0.2"/>
    <row r="58" spans="1:4" ht="15.75" customHeight="1" x14ac:dyDescent="0.2">
      <c r="A58" s="2" t="s">
        <v>20</v>
      </c>
      <c r="B58" s="23">
        <f>B56+0.5*B45*(B52-B7)^2</f>
        <v>-6.4074247982458477E-2</v>
      </c>
      <c r="D58" s="8" t="s">
        <v>13</v>
      </c>
    </row>
    <row r="59" spans="1:4" ht="15.75" customHeight="1" x14ac:dyDescent="0.2">
      <c r="A59" s="2"/>
      <c r="B59" s="15"/>
    </row>
    <row r="60" spans="1:4" ht="15.75" customHeight="1" x14ac:dyDescent="0.2">
      <c r="A60" s="2"/>
      <c r="B60" s="15"/>
    </row>
    <row r="61" spans="1:4" ht="15.75" customHeight="1" x14ac:dyDescent="0.2">
      <c r="A61" s="1" t="s">
        <v>2</v>
      </c>
      <c r="B61" s="23">
        <f>B54/B39-1</f>
        <v>-6.4176577011589742E-2</v>
      </c>
    </row>
    <row r="62" spans="1:4" ht="15.75" customHeight="1" x14ac:dyDescent="0.2"/>
    <row r="63" spans="1:4" x14ac:dyDescent="0.2">
      <c r="A63" s="1" t="s">
        <v>3</v>
      </c>
      <c r="B63" s="14">
        <f>B61/(B7-B52)</f>
        <v>6.4176577011589773</v>
      </c>
      <c r="C63" s="1" t="s">
        <v>12</v>
      </c>
      <c r="D63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73"/>
  <sheetViews>
    <sheetView showGridLines="0" topLeftCell="A57" workbookViewId="0">
      <selection activeCell="B64" sqref="B64"/>
    </sheetView>
  </sheetViews>
  <sheetFormatPr defaultColWidth="8.85546875" defaultRowHeight="15" x14ac:dyDescent="0.2"/>
  <cols>
    <col min="1" max="1" width="53" style="1" customWidth="1"/>
    <col min="2" max="2" width="14.140625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43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</row>
    <row r="9" spans="1:7" x14ac:dyDescent="0.2">
      <c r="A9" s="1" t="s">
        <v>6</v>
      </c>
      <c r="B9" s="10">
        <v>20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5" t="s">
        <v>41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</f>
        <v>80</v>
      </c>
      <c r="D22" s="29">
        <f>C22/(1+$B$7)^B22</f>
        <v>74.074074074074076</v>
      </c>
      <c r="E22" s="29">
        <f>D22/$D$43</f>
        <v>7.4074074074074112E-2</v>
      </c>
      <c r="F22" s="29">
        <f>E22*B22</f>
        <v>7.4074074074074112E-2</v>
      </c>
      <c r="G22" s="26">
        <f>(B22+B22^2)/(1+$B$7)^2*E22</f>
        <v>0.1270131585632272</v>
      </c>
    </row>
    <row r="23" spans="1:7" x14ac:dyDescent="0.2">
      <c r="B23" s="26">
        <f>B22+1</f>
        <v>2</v>
      </c>
      <c r="C23" s="28">
        <f>C22</f>
        <v>80</v>
      </c>
      <c r="D23" s="29">
        <f>C23/(1+$B$7)^B23</f>
        <v>68.587105624142652</v>
      </c>
      <c r="E23" s="29">
        <f>D23/$D$43</f>
        <v>6.8587105624142677E-2</v>
      </c>
      <c r="F23" s="29">
        <f>E23*B23</f>
        <v>0.13717421124828535</v>
      </c>
      <c r="G23" s="26">
        <f>(B23+B23^2)/(1+$B$7)^2*E23</f>
        <v>0.35281432934229767</v>
      </c>
    </row>
    <row r="24" spans="1:7" x14ac:dyDescent="0.2">
      <c r="B24" s="26">
        <f>B23+1</f>
        <v>3</v>
      </c>
      <c r="C24" s="28">
        <f t="shared" ref="C24:C40" si="0">C23</f>
        <v>80</v>
      </c>
      <c r="D24" s="29">
        <f>C24/(1+$B$7)^B24</f>
        <v>63.506579281613568</v>
      </c>
      <c r="E24" s="29">
        <f>D24/$D$43</f>
        <v>6.3506579281613601E-2</v>
      </c>
      <c r="F24" s="29">
        <f>E24*B24</f>
        <v>0.1905197378448408</v>
      </c>
      <c r="G24" s="26">
        <f>(B24+B24^2)/(1+$B$7)^2*E24</f>
        <v>0.65335986915240318</v>
      </c>
    </row>
    <row r="25" spans="1:7" x14ac:dyDescent="0.2">
      <c r="B25" s="26">
        <f t="shared" ref="B25:B41" si="1">B24+1</f>
        <v>4</v>
      </c>
      <c r="C25" s="28">
        <f t="shared" si="0"/>
        <v>80</v>
      </c>
      <c r="D25" s="29">
        <f t="shared" ref="D25:D28" si="2">C25/(1+$B$7)^B25</f>
        <v>58.802388223716257</v>
      </c>
      <c r="E25" s="29">
        <f t="shared" ref="E25:E41" si="3">D25/$D$43</f>
        <v>5.8802388223716286E-2</v>
      </c>
      <c r="F25" s="29">
        <f t="shared" ref="F25:F28" si="4">E25*B25</f>
        <v>0.23520955289486514</v>
      </c>
      <c r="G25" s="26">
        <f t="shared" ref="G25:G28" si="5">(B25+B25^2)/(1+$B$7)^2*E25</f>
        <v>1.0082714030129678</v>
      </c>
    </row>
    <row r="26" spans="1:7" x14ac:dyDescent="0.2">
      <c r="B26" s="26">
        <f t="shared" si="1"/>
        <v>5</v>
      </c>
      <c r="C26" s="28">
        <f t="shared" si="0"/>
        <v>80</v>
      </c>
      <c r="D26" s="29">
        <f t="shared" si="2"/>
        <v>54.446655762700239</v>
      </c>
      <c r="E26" s="29">
        <f t="shared" si="3"/>
        <v>5.4446655762700261E-2</v>
      </c>
      <c r="F26" s="29">
        <f t="shared" si="4"/>
        <v>0.27223327881350129</v>
      </c>
      <c r="G26" s="26">
        <f t="shared" si="5"/>
        <v>1.4003769486291218</v>
      </c>
    </row>
    <row r="27" spans="1:7" x14ac:dyDescent="0.2">
      <c r="B27" s="26">
        <f t="shared" si="1"/>
        <v>6</v>
      </c>
      <c r="C27" s="28">
        <f t="shared" si="0"/>
        <v>80</v>
      </c>
      <c r="D27" s="29">
        <f t="shared" si="2"/>
        <v>50.413570150648368</v>
      </c>
      <c r="E27" s="29">
        <f t="shared" si="3"/>
        <v>5.0413570150648394E-2</v>
      </c>
      <c r="F27" s="29">
        <f t="shared" si="4"/>
        <v>0.30248142090389035</v>
      </c>
      <c r="G27" s="26">
        <f t="shared" si="5"/>
        <v>1.8153034519266396</v>
      </c>
    </row>
    <row r="28" spans="1:7" x14ac:dyDescent="0.2">
      <c r="B28" s="26">
        <f t="shared" si="1"/>
        <v>7</v>
      </c>
      <c r="C28" s="28">
        <f t="shared" si="0"/>
        <v>80</v>
      </c>
      <c r="D28" s="29">
        <f t="shared" si="2"/>
        <v>46.679231620970704</v>
      </c>
      <c r="E28" s="29">
        <f t="shared" si="3"/>
        <v>4.6679231620970728E-2</v>
      </c>
      <c r="F28" s="29">
        <f t="shared" si="4"/>
        <v>0.32675462134679512</v>
      </c>
      <c r="G28" s="26">
        <f t="shared" si="5"/>
        <v>2.2411153727489372</v>
      </c>
    </row>
    <row r="29" spans="1:7" x14ac:dyDescent="0.2">
      <c r="B29" s="26">
        <f t="shared" si="1"/>
        <v>8</v>
      </c>
      <c r="C29" s="28">
        <f t="shared" si="0"/>
        <v>80</v>
      </c>
      <c r="D29" s="29">
        <f t="shared" ref="D29:D41" si="6">C29/(1+$B$7)^B29</f>
        <v>43.221510760158061</v>
      </c>
      <c r="E29" s="29">
        <f t="shared" si="3"/>
        <v>4.322151076015808E-2</v>
      </c>
      <c r="F29" s="29">
        <f t="shared" ref="F29:F41" si="7">E29*B29</f>
        <v>0.34577208608126464</v>
      </c>
      <c r="G29" s="26">
        <f t="shared" ref="G29:G41" si="8">(B29+B29^2)/(1+$B$7)^2*E29</f>
        <v>2.6679944913677827</v>
      </c>
    </row>
    <row r="30" spans="1:7" x14ac:dyDescent="0.2">
      <c r="B30" s="26">
        <f t="shared" si="1"/>
        <v>9</v>
      </c>
      <c r="C30" s="28">
        <f t="shared" si="0"/>
        <v>80</v>
      </c>
      <c r="D30" s="29">
        <f t="shared" si="6"/>
        <v>40.019917370516723</v>
      </c>
      <c r="E30" s="29">
        <f t="shared" si="3"/>
        <v>4.0019917370516737E-2</v>
      </c>
      <c r="F30" s="29">
        <f t="shared" si="7"/>
        <v>0.36017925633465064</v>
      </c>
      <c r="G30" s="26">
        <f t="shared" si="8"/>
        <v>3.0879565872312296</v>
      </c>
    </row>
    <row r="31" spans="1:7" x14ac:dyDescent="0.2">
      <c r="B31" s="26">
        <f t="shared" si="1"/>
        <v>10</v>
      </c>
      <c r="C31" s="28">
        <f t="shared" si="0"/>
        <v>80</v>
      </c>
      <c r="D31" s="29">
        <f t="shared" si="6"/>
        <v>37.055479046774742</v>
      </c>
      <c r="E31" s="29">
        <f t="shared" si="3"/>
        <v>3.705547904677476E-2</v>
      </c>
      <c r="F31" s="29">
        <f t="shared" si="7"/>
        <v>0.37055479046774759</v>
      </c>
      <c r="G31" s="26">
        <f t="shared" si="8"/>
        <v>3.494601076084725</v>
      </c>
    </row>
    <row r="32" spans="1:7" x14ac:dyDescent="0.2">
      <c r="B32" s="26">
        <f t="shared" si="1"/>
        <v>11</v>
      </c>
      <c r="C32" s="28">
        <f t="shared" si="0"/>
        <v>80</v>
      </c>
      <c r="D32" s="29">
        <f t="shared" si="6"/>
        <v>34.310628747013652</v>
      </c>
      <c r="E32" s="29">
        <f t="shared" si="3"/>
        <v>3.4310628747013669E-2</v>
      </c>
      <c r="F32" s="29">
        <f t="shared" si="7"/>
        <v>0.37741691621715034</v>
      </c>
      <c r="G32" s="26">
        <f t="shared" si="8"/>
        <v>3.8828900845385839</v>
      </c>
    </row>
    <row r="33" spans="2:7" x14ac:dyDescent="0.2">
      <c r="B33" s="26">
        <f t="shared" si="1"/>
        <v>12</v>
      </c>
      <c r="C33" s="28">
        <f t="shared" si="0"/>
        <v>80</v>
      </c>
      <c r="D33" s="29">
        <f t="shared" si="6"/>
        <v>31.769100691679302</v>
      </c>
      <c r="E33" s="29">
        <f t="shared" si="3"/>
        <v>3.1769100691679319E-2</v>
      </c>
      <c r="F33" s="29">
        <f t="shared" si="7"/>
        <v>0.38122920830015183</v>
      </c>
      <c r="G33" s="26">
        <f t="shared" si="8"/>
        <v>4.2489537962122537</v>
      </c>
    </row>
    <row r="34" spans="2:7" x14ac:dyDescent="0.2">
      <c r="B34" s="26">
        <f t="shared" si="1"/>
        <v>13</v>
      </c>
      <c r="C34" s="28">
        <f t="shared" si="0"/>
        <v>80</v>
      </c>
      <c r="D34" s="29">
        <f t="shared" si="6"/>
        <v>29.415833973777133</v>
      </c>
      <c r="E34" s="29">
        <f t="shared" si="3"/>
        <v>2.9415833973777145E-2</v>
      </c>
      <c r="F34" s="29">
        <f t="shared" si="7"/>
        <v>0.38240584165910285</v>
      </c>
      <c r="G34" s="26">
        <f t="shared" si="8"/>
        <v>4.5899192243033609</v>
      </c>
    </row>
    <row r="35" spans="2:7" x14ac:dyDescent="0.2">
      <c r="B35" s="26">
        <f t="shared" si="1"/>
        <v>14</v>
      </c>
      <c r="C35" s="28">
        <f t="shared" si="0"/>
        <v>80</v>
      </c>
      <c r="D35" s="29">
        <f t="shared" si="6"/>
        <v>27.236883309052896</v>
      </c>
      <c r="E35" s="29">
        <f t="shared" si="3"/>
        <v>2.7236883309052908E-2</v>
      </c>
      <c r="F35" s="29">
        <f t="shared" si="7"/>
        <v>0.38131636632674071</v>
      </c>
      <c r="G35" s="26">
        <f t="shared" si="8"/>
        <v>4.9037598550249575</v>
      </c>
    </row>
    <row r="36" spans="2:7" x14ac:dyDescent="0.2">
      <c r="B36" s="26">
        <f t="shared" si="1"/>
        <v>15</v>
      </c>
      <c r="C36" s="28">
        <f t="shared" si="0"/>
        <v>80</v>
      </c>
      <c r="D36" s="29">
        <f t="shared" si="6"/>
        <v>25.219336397271196</v>
      </c>
      <c r="E36" s="29">
        <f t="shared" si="3"/>
        <v>2.5219336397271207E-2</v>
      </c>
      <c r="F36" s="29">
        <f t="shared" si="7"/>
        <v>0.37829004595906812</v>
      </c>
      <c r="G36" s="26">
        <f t="shared" si="8"/>
        <v>5.1891638677512768</v>
      </c>
    </row>
    <row r="37" spans="2:7" x14ac:dyDescent="0.2">
      <c r="B37" s="26">
        <f t="shared" si="1"/>
        <v>16</v>
      </c>
      <c r="C37" s="28">
        <f t="shared" si="0"/>
        <v>80</v>
      </c>
      <c r="D37" s="29">
        <f t="shared" si="6"/>
        <v>23.351237404880738</v>
      </c>
      <c r="E37" s="29">
        <f t="shared" si="3"/>
        <v>2.3351237404880747E-2</v>
      </c>
      <c r="F37" s="29">
        <f t="shared" si="7"/>
        <v>0.37361979847809196</v>
      </c>
      <c r="G37" s="26">
        <f t="shared" si="8"/>
        <v>5.4454188735661546</v>
      </c>
    </row>
    <row r="38" spans="2:7" x14ac:dyDescent="0.2">
      <c r="B38" s="26">
        <f t="shared" si="1"/>
        <v>17</v>
      </c>
      <c r="C38" s="28">
        <f t="shared" si="0"/>
        <v>80</v>
      </c>
      <c r="D38" s="29">
        <f t="shared" si="6"/>
        <v>21.621516115630314</v>
      </c>
      <c r="E38" s="29">
        <f t="shared" si="3"/>
        <v>2.1621516115630325E-2</v>
      </c>
      <c r="F38" s="29">
        <f t="shared" si="7"/>
        <v>0.36756577396571555</v>
      </c>
      <c r="G38" s="26">
        <f t="shared" si="8"/>
        <v>5.6723113266314122</v>
      </c>
    </row>
    <row r="39" spans="2:7" x14ac:dyDescent="0.2">
      <c r="B39" s="26">
        <f t="shared" si="1"/>
        <v>18</v>
      </c>
      <c r="C39" s="28">
        <f t="shared" si="0"/>
        <v>80</v>
      </c>
      <c r="D39" s="29">
        <f t="shared" si="6"/>
        <v>20.019922329287326</v>
      </c>
      <c r="E39" s="29">
        <f t="shared" si="3"/>
        <v>2.0019922329287336E-2</v>
      </c>
      <c r="F39" s="29">
        <f t="shared" si="7"/>
        <v>0.36035860192717206</v>
      </c>
      <c r="G39" s="26">
        <f t="shared" si="8"/>
        <v>5.8700389545749907</v>
      </c>
    </row>
    <row r="40" spans="2:7" x14ac:dyDescent="0.2">
      <c r="B40" s="26">
        <f t="shared" si="1"/>
        <v>19</v>
      </c>
      <c r="C40" s="28">
        <f t="shared" si="0"/>
        <v>80</v>
      </c>
      <c r="D40" s="29">
        <f t="shared" si="6"/>
        <v>18.536965119710484</v>
      </c>
      <c r="E40" s="29">
        <f t="shared" si="3"/>
        <v>1.8536965119710491E-2</v>
      </c>
      <c r="F40" s="29">
        <f t="shared" si="7"/>
        <v>0.35220233727449934</v>
      </c>
      <c r="G40" s="26">
        <f t="shared" si="8"/>
        <v>6.0391347269290003</v>
      </c>
    </row>
    <row r="41" spans="2:7" x14ac:dyDescent="0.2">
      <c r="B41" s="26">
        <f t="shared" si="1"/>
        <v>20</v>
      </c>
      <c r="C41" s="28">
        <f>C25+B10</f>
        <v>1080</v>
      </c>
      <c r="D41" s="29">
        <f t="shared" si="6"/>
        <v>231.71206399638106</v>
      </c>
      <c r="E41" s="29">
        <f t="shared" si="3"/>
        <v>0.23171206399638117</v>
      </c>
      <c r="F41" s="29">
        <f t="shared" si="7"/>
        <v>4.6342412799276236</v>
      </c>
      <c r="G41" s="26">
        <f t="shared" si="8"/>
        <v>83.435413990466458</v>
      </c>
    </row>
    <row r="42" spans="2:7" x14ac:dyDescent="0.2">
      <c r="B42" s="26"/>
      <c r="C42" s="28"/>
      <c r="D42" s="29"/>
      <c r="E42" s="26"/>
      <c r="F42" s="26"/>
      <c r="G42" s="26"/>
    </row>
    <row r="43" spans="2:7" x14ac:dyDescent="0.2">
      <c r="B43" s="34" t="s">
        <v>32</v>
      </c>
      <c r="C43" s="35" t="s">
        <v>0</v>
      </c>
      <c r="D43" s="31">
        <f>SUM(D22:D42)</f>
        <v>999.99999999999955</v>
      </c>
      <c r="E43" s="36">
        <f>SUM(E22:E42)</f>
        <v>1</v>
      </c>
      <c r="F43" s="30">
        <f>SUM(F22:F42)</f>
        <v>10.603599200045231</v>
      </c>
      <c r="G43" s="37">
        <f>SUM(G22:G42)</f>
        <v>146.12581138805777</v>
      </c>
    </row>
    <row r="44" spans="2:7" x14ac:dyDescent="0.2">
      <c r="B44" s="1" t="s">
        <v>0</v>
      </c>
      <c r="C44" s="1" t="s">
        <v>0</v>
      </c>
      <c r="D44" s="1" t="s">
        <v>0</v>
      </c>
    </row>
    <row r="45" spans="2:7" x14ac:dyDescent="0.2">
      <c r="E45" s="24" t="s">
        <v>34</v>
      </c>
    </row>
    <row r="47" spans="2:7" x14ac:dyDescent="0.2">
      <c r="B47" s="11"/>
    </row>
    <row r="48" spans="2:7" x14ac:dyDescent="0.2">
      <c r="B48" s="11"/>
    </row>
    <row r="49" spans="1:10" ht="18" x14ac:dyDescent="0.3">
      <c r="A49" s="1" t="s">
        <v>9</v>
      </c>
      <c r="B49" s="32">
        <f>D43</f>
        <v>999.99999999999955</v>
      </c>
      <c r="D49" s="8" t="s">
        <v>13</v>
      </c>
      <c r="E49" s="1" t="s">
        <v>0</v>
      </c>
      <c r="H49" s="12" t="s">
        <v>10</v>
      </c>
    </row>
    <row r="50" spans="1:10" ht="30.75" customHeight="1" x14ac:dyDescent="0.2">
      <c r="D50" s="8"/>
    </row>
    <row r="51" spans="1:10" x14ac:dyDescent="0.2">
      <c r="A51" s="1" t="s">
        <v>15</v>
      </c>
      <c r="B51" s="33">
        <f>F43</f>
        <v>10.603599200045231</v>
      </c>
      <c r="C51" s="1" t="s">
        <v>12</v>
      </c>
      <c r="D51" s="8" t="s">
        <v>13</v>
      </c>
      <c r="E51" s="1" t="s">
        <v>33</v>
      </c>
    </row>
    <row r="52" spans="1:10" ht="21.75" customHeight="1" x14ac:dyDescent="0.2">
      <c r="B52" s="15"/>
      <c r="C52" s="12"/>
    </row>
    <row r="53" spans="1:10" x14ac:dyDescent="0.2">
      <c r="A53" s="1" t="s">
        <v>16</v>
      </c>
      <c r="B53" s="38">
        <f>B51/(1+B7)</f>
        <v>9.8181474074492865</v>
      </c>
      <c r="C53" s="1" t="s">
        <v>14</v>
      </c>
      <c r="D53" s="8" t="s">
        <v>13</v>
      </c>
    </row>
    <row r="54" spans="1:10" ht="21" customHeight="1" x14ac:dyDescent="0.2"/>
    <row r="55" spans="1:10" x14ac:dyDescent="0.2">
      <c r="A55" s="1" t="s">
        <v>1</v>
      </c>
      <c r="B55" s="40">
        <f>G43</f>
        <v>146.12581138805777</v>
      </c>
      <c r="C55" s="17"/>
      <c r="D55" s="8" t="s">
        <v>13</v>
      </c>
      <c r="J55" s="10" t="s">
        <v>36</v>
      </c>
    </row>
    <row r="58" spans="1:10" x14ac:dyDescent="0.2">
      <c r="A58" s="7" t="s">
        <v>17</v>
      </c>
    </row>
    <row r="60" spans="1:10" x14ac:dyDescent="0.2">
      <c r="A60" s="1" t="s">
        <v>18</v>
      </c>
    </row>
    <row r="62" spans="1:10" x14ac:dyDescent="0.2">
      <c r="A62" s="1" t="s">
        <v>5</v>
      </c>
      <c r="B62" s="9">
        <v>0.09</v>
      </c>
    </row>
    <row r="63" spans="1:10" x14ac:dyDescent="0.2">
      <c r="B63" s="6"/>
    </row>
    <row r="64" spans="1:10" x14ac:dyDescent="0.2">
      <c r="A64" s="1" t="s">
        <v>9</v>
      </c>
      <c r="B64" s="44">
        <f>(B8*B10)*(1-(1+B62)^-B9)/B62+B10*(1+B62)^-B9</f>
        <v>908.71454330914082</v>
      </c>
      <c r="D64" s="8" t="s">
        <v>13</v>
      </c>
    </row>
    <row r="65" spans="1:4" ht="27.75" customHeight="1" x14ac:dyDescent="0.2"/>
    <row r="66" spans="1:4" ht="15.75" customHeight="1" x14ac:dyDescent="0.2">
      <c r="A66" s="2" t="s">
        <v>19</v>
      </c>
      <c r="B66" s="23">
        <f>-B53*(B62-B7)</f>
        <v>-9.8181474074492819E-2</v>
      </c>
      <c r="D66" s="8" t="s">
        <v>13</v>
      </c>
    </row>
    <row r="67" spans="1:4" ht="27" customHeight="1" x14ac:dyDescent="0.2"/>
    <row r="68" spans="1:4" ht="15.75" customHeight="1" x14ac:dyDescent="0.2">
      <c r="A68" s="2" t="s">
        <v>20</v>
      </c>
      <c r="B68" s="23">
        <f>B66+0.5*B55*(B62-B7)^2</f>
        <v>-9.087518350508994E-2</v>
      </c>
      <c r="D68" s="8" t="s">
        <v>13</v>
      </c>
    </row>
    <row r="69" spans="1:4" ht="15.75" customHeight="1" x14ac:dyDescent="0.2">
      <c r="A69" s="2"/>
      <c r="B69" s="15"/>
    </row>
    <row r="70" spans="1:4" ht="15.75" customHeight="1" x14ac:dyDescent="0.2">
      <c r="A70" s="2"/>
      <c r="B70" s="15"/>
    </row>
    <row r="71" spans="1:4" ht="15.75" customHeight="1" x14ac:dyDescent="0.2">
      <c r="A71" s="1" t="s">
        <v>2</v>
      </c>
      <c r="B71" s="23">
        <f>B64/B49-1</f>
        <v>-9.1285456690858746E-2</v>
      </c>
    </row>
    <row r="72" spans="1:4" ht="15.75" customHeight="1" x14ac:dyDescent="0.2"/>
    <row r="73" spans="1:4" x14ac:dyDescent="0.2">
      <c r="A73" s="1" t="s">
        <v>3</v>
      </c>
      <c r="B73" s="14">
        <f>B71/(B7-B62)</f>
        <v>9.1285456690858791</v>
      </c>
      <c r="C73" s="1" t="s">
        <v>12</v>
      </c>
      <c r="D73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5"/>
  <sheetViews>
    <sheetView showGridLines="0" workbookViewId="0">
      <selection activeCell="D59" sqref="D59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44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  <c r="C8" s="1" t="s">
        <v>40</v>
      </c>
    </row>
    <row r="9" spans="1:7" x14ac:dyDescent="0.2">
      <c r="A9" s="1" t="s">
        <v>6</v>
      </c>
      <c r="B9" s="10">
        <v>1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8" s="20" customFormat="1" ht="37.5" customHeight="1" x14ac:dyDescent="0.2">
      <c r="A17" s="18" t="s">
        <v>27</v>
      </c>
      <c r="B17" s="19"/>
    </row>
    <row r="18" spans="1:8" x14ac:dyDescent="0.2">
      <c r="B18" s="11"/>
    </row>
    <row r="19" spans="1:8" x14ac:dyDescent="0.2">
      <c r="B19" s="11"/>
    </row>
    <row r="20" spans="1:8" x14ac:dyDescent="0.2">
      <c r="B20" s="11"/>
    </row>
    <row r="21" spans="1:8" ht="30.75" thickBot="1" x14ac:dyDescent="0.25">
      <c r="B21" s="27" t="s">
        <v>42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8" x14ac:dyDescent="0.2">
      <c r="B22" s="26">
        <v>1</v>
      </c>
      <c r="C22" s="28">
        <f>B8*B10/2</f>
        <v>40</v>
      </c>
      <c r="D22" s="29">
        <f>C22/(1+$B$7/2)^B22</f>
        <v>38.46153846153846</v>
      </c>
      <c r="E22" s="41">
        <f>D22/$D$25</f>
        <v>3.8461538461538464E-2</v>
      </c>
      <c r="F22" s="29">
        <f>E22*B22</f>
        <v>3.8461538461538464E-2</v>
      </c>
      <c r="G22" s="26">
        <f>(B22+B22^2)/(1+$B$7/2)^2*E22</f>
        <v>7.1119708693673192E-2</v>
      </c>
    </row>
    <row r="23" spans="1:8" x14ac:dyDescent="0.2">
      <c r="B23" s="26">
        <v>2</v>
      </c>
      <c r="C23" s="28">
        <f>C22+B10</f>
        <v>1040</v>
      </c>
      <c r="D23" s="29">
        <f>C23/(1+$B$7/2)^B23</f>
        <v>961.53846153846143</v>
      </c>
      <c r="E23" s="41">
        <f>D23/$D$25</f>
        <v>0.96153846153846156</v>
      </c>
      <c r="F23" s="29">
        <f>E23*B23</f>
        <v>1.9230769230769231</v>
      </c>
      <c r="G23" s="26">
        <f>(B23+B23^2)/(1+$B$7/2)^2*E23</f>
        <v>5.3339781520254892</v>
      </c>
    </row>
    <row r="24" spans="1:8" x14ac:dyDescent="0.2">
      <c r="B24" s="26"/>
      <c r="C24" s="28"/>
      <c r="D24" s="29"/>
      <c r="E24" s="26"/>
      <c r="F24" s="26"/>
      <c r="G24" s="26"/>
    </row>
    <row r="25" spans="1:8" x14ac:dyDescent="0.2">
      <c r="B25" s="34" t="s">
        <v>32</v>
      </c>
      <c r="C25" s="35" t="s">
        <v>0</v>
      </c>
      <c r="D25" s="31">
        <f>SUM(D22:D23)</f>
        <v>999.99999999999989</v>
      </c>
      <c r="E25" s="36">
        <f>SUM(E22:E23)</f>
        <v>1</v>
      </c>
      <c r="F25" s="30">
        <f>SUM(F22:F23)</f>
        <v>1.9615384615384617</v>
      </c>
      <c r="G25" s="37">
        <f>SUM(G22:G23)</f>
        <v>5.4050978607191622</v>
      </c>
    </row>
    <row r="26" spans="1:8" x14ac:dyDescent="0.2">
      <c r="B26" s="1" t="s">
        <v>0</v>
      </c>
      <c r="C26" s="1" t="s">
        <v>0</v>
      </c>
      <c r="D26" s="1" t="s">
        <v>0</v>
      </c>
    </row>
    <row r="27" spans="1:8" x14ac:dyDescent="0.2">
      <c r="E27" s="24" t="s">
        <v>34</v>
      </c>
    </row>
    <row r="29" spans="1:8" x14ac:dyDescent="0.2">
      <c r="B29" s="11"/>
    </row>
    <row r="30" spans="1:8" x14ac:dyDescent="0.2">
      <c r="B30" s="11"/>
    </row>
    <row r="31" spans="1:8" ht="18" x14ac:dyDescent="0.3">
      <c r="A31" s="1" t="s">
        <v>9</v>
      </c>
      <c r="B31" s="32">
        <f>D25</f>
        <v>999.99999999999989</v>
      </c>
      <c r="D31" s="8" t="s">
        <v>13</v>
      </c>
      <c r="E31" s="1" t="s">
        <v>0</v>
      </c>
      <c r="H31" s="12" t="s">
        <v>10</v>
      </c>
    </row>
    <row r="32" spans="1:8" ht="30.75" customHeight="1" x14ac:dyDescent="0.2">
      <c r="D32" s="8"/>
    </row>
    <row r="33" spans="1:10" x14ac:dyDescent="0.2">
      <c r="A33" s="1" t="s">
        <v>15</v>
      </c>
      <c r="B33" s="33">
        <f>F25</f>
        <v>1.9615384615384617</v>
      </c>
      <c r="C33" s="1" t="s">
        <v>48</v>
      </c>
      <c r="D33" s="8" t="s">
        <v>13</v>
      </c>
      <c r="E33" s="1" t="s">
        <v>33</v>
      </c>
    </row>
    <row r="34" spans="1:10" ht="21.75" customHeight="1" x14ac:dyDescent="0.2">
      <c r="B34" s="15"/>
      <c r="C34" s="12"/>
    </row>
    <row r="35" spans="1:10" x14ac:dyDescent="0.2">
      <c r="A35" s="1" t="s">
        <v>16</v>
      </c>
      <c r="B35" s="38">
        <f>B33/(1+B7/2)</f>
        <v>1.886094674556213</v>
      </c>
      <c r="C35" s="1" t="s">
        <v>48</v>
      </c>
      <c r="D35" s="8" t="s">
        <v>13</v>
      </c>
    </row>
    <row r="36" spans="1:10" ht="21" customHeight="1" x14ac:dyDescent="0.2"/>
    <row r="37" spans="1:10" x14ac:dyDescent="0.2">
      <c r="A37" s="1" t="s">
        <v>1</v>
      </c>
      <c r="B37" s="40">
        <f>G25</f>
        <v>5.4050978607191622</v>
      </c>
      <c r="C37" s="17"/>
      <c r="D37" s="8" t="s">
        <v>13</v>
      </c>
      <c r="J37" s="10" t="s">
        <v>36</v>
      </c>
    </row>
    <row r="40" spans="1:10" x14ac:dyDescent="0.2">
      <c r="A40" s="7" t="s">
        <v>17</v>
      </c>
    </row>
    <row r="42" spans="1:10" x14ac:dyDescent="0.2">
      <c r="A42" s="1" t="s">
        <v>18</v>
      </c>
    </row>
    <row r="44" spans="1:10" x14ac:dyDescent="0.2">
      <c r="A44" s="1" t="s">
        <v>5</v>
      </c>
      <c r="B44" s="9">
        <v>0.09</v>
      </c>
    </row>
    <row r="45" spans="1:10" x14ac:dyDescent="0.2">
      <c r="B45" s="6"/>
    </row>
    <row r="46" spans="1:10" x14ac:dyDescent="0.2">
      <c r="A46" s="1" t="s">
        <v>9</v>
      </c>
      <c r="B46" s="16">
        <f>(B8/2*B10)*(1-(1+B44/2)^(-B9*2))/(B44/2)+B10*(1+B44/2)^(-B9*2)</f>
        <v>990.63666124859776</v>
      </c>
      <c r="D46" s="8" t="s">
        <v>13</v>
      </c>
    </row>
    <row r="47" spans="1:10" ht="27.75" customHeight="1" x14ac:dyDescent="0.2"/>
    <row r="48" spans="1:10" ht="15.75" customHeight="1" x14ac:dyDescent="0.2">
      <c r="A48" s="2" t="s">
        <v>19</v>
      </c>
      <c r="B48" s="22">
        <f>-B35*(B44-B7)/2</f>
        <v>-9.4304733727810612E-3</v>
      </c>
      <c r="D48" s="8" t="s">
        <v>13</v>
      </c>
    </row>
    <row r="49" spans="1:4" ht="27" customHeight="1" x14ac:dyDescent="0.2">
      <c r="B49" s="42"/>
    </row>
    <row r="50" spans="1:4" ht="15.75" customHeight="1" x14ac:dyDescent="0.2">
      <c r="A50" s="2" t="s">
        <v>20</v>
      </c>
      <c r="B50" s="22">
        <f>B48+0.5*B37*((B44-B7)/2)^2</f>
        <v>-9.3629096495220724E-3</v>
      </c>
      <c r="D50" s="8" t="s">
        <v>13</v>
      </c>
    </row>
    <row r="51" spans="1:4" ht="15.75" customHeight="1" x14ac:dyDescent="0.2">
      <c r="A51" s="2"/>
      <c r="B51" s="43"/>
    </row>
    <row r="52" spans="1:4" ht="15.75" customHeight="1" x14ac:dyDescent="0.2">
      <c r="A52" s="2"/>
      <c r="B52" s="43"/>
    </row>
    <row r="53" spans="1:4" ht="15.75" customHeight="1" x14ac:dyDescent="0.2">
      <c r="A53" s="1" t="s">
        <v>2</v>
      </c>
      <c r="B53" s="22">
        <f>B46/B31-1</f>
        <v>-9.3633387514021615E-3</v>
      </c>
    </row>
    <row r="54" spans="1:4" ht="15.75" customHeight="1" x14ac:dyDescent="0.2">
      <c r="B54" s="42"/>
    </row>
    <row r="55" spans="1:4" x14ac:dyDescent="0.2">
      <c r="A55" s="1" t="s">
        <v>3</v>
      </c>
      <c r="B55" s="22">
        <f>B53/(B7-B44)</f>
        <v>0.9363338751402166</v>
      </c>
      <c r="C55" s="1" t="s">
        <v>12</v>
      </c>
      <c r="D55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7"/>
  <sheetViews>
    <sheetView showGridLines="0" workbookViewId="0">
      <selection activeCell="C35" sqref="C35:C37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45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0.08</v>
      </c>
      <c r="C8" s="1" t="s">
        <v>40</v>
      </c>
    </row>
    <row r="9" spans="1:7" x14ac:dyDescent="0.2">
      <c r="A9" s="1" t="s">
        <v>6</v>
      </c>
      <c r="B9" s="10">
        <v>2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7" t="s">
        <v>42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B8*B10/2</f>
        <v>40</v>
      </c>
      <c r="D22" s="29">
        <f>C22/(1+$B$7/2)^B22</f>
        <v>38.46153846153846</v>
      </c>
      <c r="E22" s="41">
        <f>D22/$D$27</f>
        <v>3.8461538461538471E-2</v>
      </c>
      <c r="F22" s="29">
        <f>E22*B22</f>
        <v>3.8461538461538471E-2</v>
      </c>
      <c r="G22" s="26">
        <f>(B22+B22^2)/(1+$B$7/2)^2*E22</f>
        <v>7.1119708693673206E-2</v>
      </c>
    </row>
    <row r="23" spans="1:7" x14ac:dyDescent="0.2">
      <c r="B23" s="26">
        <f>B22+1</f>
        <v>2</v>
      </c>
      <c r="C23" s="28">
        <f>C22</f>
        <v>40</v>
      </c>
      <c r="D23" s="29">
        <f t="shared" ref="D23:D25" si="0">C23/(1+$B$7/2)^B23</f>
        <v>36.982248520710058</v>
      </c>
      <c r="E23" s="41">
        <f t="shared" ref="E23:E25" si="1">D23/$D$27</f>
        <v>3.6982248520710068E-2</v>
      </c>
      <c r="F23" s="29">
        <f t="shared" ref="F23:F25" si="2">E23*B23</f>
        <v>7.3964497041420135E-2</v>
      </c>
      <c r="G23" s="26">
        <f t="shared" ref="G23:G25" si="3">(B23+B23^2)/(1+$B$7/2)^2*E23</f>
        <v>0.20515300584713422</v>
      </c>
    </row>
    <row r="24" spans="1:7" x14ac:dyDescent="0.2">
      <c r="B24" s="26">
        <f t="shared" ref="B24:B25" si="4">B23+1</f>
        <v>3</v>
      </c>
      <c r="C24" s="28">
        <f>C23</f>
        <v>40</v>
      </c>
      <c r="D24" s="29">
        <f t="shared" si="0"/>
        <v>35.559854346836595</v>
      </c>
      <c r="E24" s="41">
        <f t="shared" si="1"/>
        <v>3.5559854346836603E-2</v>
      </c>
      <c r="F24" s="29">
        <f t="shared" si="2"/>
        <v>0.10667956304050981</v>
      </c>
      <c r="G24" s="26">
        <f t="shared" si="3"/>
        <v>0.39452501124448891</v>
      </c>
    </row>
    <row r="25" spans="1:7" x14ac:dyDescent="0.2">
      <c r="B25" s="26">
        <f t="shared" si="4"/>
        <v>4</v>
      </c>
      <c r="C25" s="28">
        <f>C24+B10</f>
        <v>1040</v>
      </c>
      <c r="D25" s="29">
        <f t="shared" si="0"/>
        <v>888.99635867091467</v>
      </c>
      <c r="E25" s="41">
        <f t="shared" si="1"/>
        <v>0.88899635867091487</v>
      </c>
      <c r="F25" s="29">
        <f t="shared" si="2"/>
        <v>3.5559854346836595</v>
      </c>
      <c r="G25" s="26">
        <f t="shared" si="3"/>
        <v>16.438542135187035</v>
      </c>
    </row>
    <row r="26" spans="1:7" x14ac:dyDescent="0.2">
      <c r="B26" s="26"/>
      <c r="C26" s="28"/>
      <c r="D26" s="29"/>
      <c r="E26" s="26"/>
      <c r="F26" s="26"/>
      <c r="G26" s="26"/>
    </row>
    <row r="27" spans="1:7" x14ac:dyDescent="0.2">
      <c r="B27" s="34" t="s">
        <v>32</v>
      </c>
      <c r="C27" s="35" t="s">
        <v>0</v>
      </c>
      <c r="D27" s="31">
        <f>SUM(D22:D25)</f>
        <v>999.99999999999977</v>
      </c>
      <c r="E27" s="36">
        <f>SUM(E22:E25)</f>
        <v>1</v>
      </c>
      <c r="F27" s="30">
        <f>SUM(F22:F25)</f>
        <v>3.7750910332271279</v>
      </c>
      <c r="G27" s="37">
        <f>SUM(G22:G25)</f>
        <v>17.10933986097233</v>
      </c>
    </row>
    <row r="28" spans="1:7" x14ac:dyDescent="0.2">
      <c r="B28" s="1" t="s">
        <v>0</v>
      </c>
      <c r="C28" s="1" t="s">
        <v>0</v>
      </c>
      <c r="D28" s="1" t="s">
        <v>0</v>
      </c>
    </row>
    <row r="29" spans="1:7" x14ac:dyDescent="0.2">
      <c r="E29" s="24" t="s">
        <v>34</v>
      </c>
    </row>
    <row r="31" spans="1:7" x14ac:dyDescent="0.2">
      <c r="B31" s="11"/>
    </row>
    <row r="32" spans="1:7" x14ac:dyDescent="0.2">
      <c r="B32" s="11"/>
    </row>
    <row r="33" spans="1:10" ht="18" x14ac:dyDescent="0.3">
      <c r="A33" s="1" t="s">
        <v>9</v>
      </c>
      <c r="B33" s="32">
        <f>D27</f>
        <v>999.99999999999977</v>
      </c>
      <c r="D33" s="8" t="s">
        <v>13</v>
      </c>
      <c r="E33" s="1" t="s">
        <v>0</v>
      </c>
      <c r="H33" s="12" t="s">
        <v>10</v>
      </c>
    </row>
    <row r="34" spans="1:10" ht="30.75" customHeight="1" x14ac:dyDescent="0.2">
      <c r="D34" s="8"/>
    </row>
    <row r="35" spans="1:10" x14ac:dyDescent="0.2">
      <c r="A35" s="1" t="s">
        <v>15</v>
      </c>
      <c r="B35" s="33">
        <f>F27</f>
        <v>3.7750910332271279</v>
      </c>
      <c r="C35" s="1" t="s">
        <v>48</v>
      </c>
      <c r="D35" s="8" t="s">
        <v>13</v>
      </c>
      <c r="E35" s="1" t="s">
        <v>33</v>
      </c>
    </row>
    <row r="36" spans="1:10" ht="21.75" customHeight="1" x14ac:dyDescent="0.2">
      <c r="B36" s="15"/>
      <c r="C36" s="12"/>
    </row>
    <row r="37" spans="1:10" x14ac:dyDescent="0.2">
      <c r="A37" s="1" t="s">
        <v>16</v>
      </c>
      <c r="B37" s="38">
        <f>B35/(1+B7/2)</f>
        <v>3.6298952242568538</v>
      </c>
      <c r="C37" s="1" t="s">
        <v>48</v>
      </c>
      <c r="D37" s="8" t="s">
        <v>13</v>
      </c>
    </row>
    <row r="38" spans="1:10" ht="21" customHeight="1" x14ac:dyDescent="0.2"/>
    <row r="39" spans="1:10" x14ac:dyDescent="0.2">
      <c r="A39" s="1" t="s">
        <v>1</v>
      </c>
      <c r="B39" s="40">
        <f>G27</f>
        <v>17.10933986097233</v>
      </c>
      <c r="C39" s="17"/>
      <c r="D39" s="8" t="s">
        <v>13</v>
      </c>
      <c r="J39" s="10" t="s">
        <v>36</v>
      </c>
    </row>
    <row r="42" spans="1:10" x14ac:dyDescent="0.2">
      <c r="A42" s="7" t="s">
        <v>17</v>
      </c>
    </row>
    <row r="44" spans="1:10" x14ac:dyDescent="0.2">
      <c r="A44" s="1" t="s">
        <v>18</v>
      </c>
    </row>
    <row r="46" spans="1:10" x14ac:dyDescent="0.2">
      <c r="A46" s="1" t="s">
        <v>5</v>
      </c>
      <c r="B46" s="9">
        <v>0.09</v>
      </c>
    </row>
    <row r="47" spans="1:10" x14ac:dyDescent="0.2">
      <c r="B47" s="6"/>
    </row>
    <row r="48" spans="1:10" x14ac:dyDescent="0.2">
      <c r="A48" s="1" t="s">
        <v>9</v>
      </c>
      <c r="B48" s="16">
        <f>(B8/2*B10)*(1-(1+B46/2)^(-B9*2))/(B46/2)+B10*(1+B46/2)^(-B9*2)</f>
        <v>982.06237151035725</v>
      </c>
      <c r="D48" s="8" t="s">
        <v>13</v>
      </c>
    </row>
    <row r="49" spans="1:4" ht="27.75" customHeight="1" x14ac:dyDescent="0.2"/>
    <row r="50" spans="1:4" ht="15.75" customHeight="1" x14ac:dyDescent="0.2">
      <c r="A50" s="2" t="s">
        <v>19</v>
      </c>
      <c r="B50" s="22">
        <f>-B37*(B46-B7)/2</f>
        <v>-1.8149476121284262E-2</v>
      </c>
      <c r="D50" s="8" t="s">
        <v>13</v>
      </c>
    </row>
    <row r="51" spans="1:4" ht="27" customHeight="1" x14ac:dyDescent="0.2">
      <c r="B51" s="42"/>
    </row>
    <row r="52" spans="1:4" ht="15.75" customHeight="1" x14ac:dyDescent="0.2">
      <c r="A52" s="2" t="s">
        <v>20</v>
      </c>
      <c r="B52" s="22">
        <f>B50+0.5*B39*((B46-B7)/2)^2</f>
        <v>-1.7935609373022108E-2</v>
      </c>
      <c r="D52" s="8" t="s">
        <v>13</v>
      </c>
    </row>
    <row r="53" spans="1:4" ht="15.75" customHeight="1" x14ac:dyDescent="0.2">
      <c r="A53" s="2"/>
      <c r="B53" s="43"/>
    </row>
    <row r="54" spans="1:4" ht="15.75" customHeight="1" x14ac:dyDescent="0.2">
      <c r="A54" s="2"/>
      <c r="B54" s="43"/>
    </row>
    <row r="55" spans="1:4" ht="15.75" customHeight="1" x14ac:dyDescent="0.2">
      <c r="A55" s="1" t="s">
        <v>2</v>
      </c>
      <c r="B55" s="22">
        <f>B48/B33-1</f>
        <v>-1.7937628489642532E-2</v>
      </c>
    </row>
    <row r="56" spans="1:4" ht="15.75" customHeight="1" x14ac:dyDescent="0.2">
      <c r="B56" s="42"/>
    </row>
    <row r="57" spans="1:4" x14ac:dyDescent="0.2">
      <c r="A57" s="1" t="s">
        <v>3</v>
      </c>
      <c r="B57" s="22">
        <f>B55/(B7-B46)</f>
        <v>1.7937628489642541</v>
      </c>
      <c r="C57" s="1" t="s">
        <v>12</v>
      </c>
      <c r="D57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73"/>
  <sheetViews>
    <sheetView showGridLines="0" workbookViewId="0">
      <selection activeCell="A61" sqref="A61"/>
    </sheetView>
  </sheetViews>
  <sheetFormatPr defaultColWidth="8.85546875" defaultRowHeight="15" x14ac:dyDescent="0.2"/>
  <cols>
    <col min="1" max="1" width="53" style="1" customWidth="1"/>
    <col min="2" max="2" width="13" style="1" customWidth="1"/>
    <col min="3" max="3" width="14.42578125" style="1" customWidth="1"/>
    <col min="4" max="4" width="16.140625" style="1" customWidth="1"/>
    <col min="5" max="9" width="14.42578125" style="1" customWidth="1"/>
    <col min="10" max="11" width="14.85546875" style="1" customWidth="1"/>
    <col min="12" max="16384" width="8.85546875" style="1"/>
  </cols>
  <sheetData>
    <row r="2" spans="1:7" ht="19.5" x14ac:dyDescent="0.25">
      <c r="A2" s="3" t="s">
        <v>46</v>
      </c>
      <c r="B2" s="4"/>
      <c r="C2" s="5"/>
    </row>
    <row r="5" spans="1:7" x14ac:dyDescent="0.2">
      <c r="A5" s="7" t="s">
        <v>8</v>
      </c>
    </row>
    <row r="7" spans="1:7" x14ac:dyDescent="0.2">
      <c r="A7" s="1" t="s">
        <v>5</v>
      </c>
      <c r="B7" s="9">
        <v>0.08</v>
      </c>
    </row>
    <row r="8" spans="1:7" x14ac:dyDescent="0.2">
      <c r="A8" s="1" t="s">
        <v>35</v>
      </c>
      <c r="B8" s="9">
        <v>0.12</v>
      </c>
      <c r="C8" s="1" t="s">
        <v>40</v>
      </c>
    </row>
    <row r="9" spans="1:7" x14ac:dyDescent="0.2">
      <c r="A9" s="1" t="s">
        <v>6</v>
      </c>
      <c r="B9" s="10">
        <v>10</v>
      </c>
    </row>
    <row r="10" spans="1:7" x14ac:dyDescent="0.2">
      <c r="A10" s="1" t="s">
        <v>7</v>
      </c>
      <c r="B10" s="11">
        <v>1000</v>
      </c>
    </row>
    <row r="11" spans="1:7" x14ac:dyDescent="0.2">
      <c r="B11" s="11"/>
    </row>
    <row r="12" spans="1:7" x14ac:dyDescent="0.2">
      <c r="A12" s="21" t="s">
        <v>22</v>
      </c>
      <c r="B12" s="11"/>
    </row>
    <row r="13" spans="1:7" s="20" customFormat="1" ht="26.25" customHeight="1" x14ac:dyDescent="0.2">
      <c r="A13" s="18" t="s">
        <v>23</v>
      </c>
      <c r="B13" s="19"/>
    </row>
    <row r="14" spans="1:7" s="20" customFormat="1" ht="25.5" customHeight="1" x14ac:dyDescent="0.2">
      <c r="A14" s="18" t="s">
        <v>24</v>
      </c>
      <c r="B14" s="19"/>
    </row>
    <row r="15" spans="1:7" s="20" customFormat="1" ht="33.75" customHeight="1" x14ac:dyDescent="0.2">
      <c r="A15" s="18" t="s">
        <v>25</v>
      </c>
      <c r="B15" s="19"/>
      <c r="G15" s="39"/>
    </row>
    <row r="16" spans="1:7" s="20" customFormat="1" x14ac:dyDescent="0.2">
      <c r="A16" s="18" t="s">
        <v>26</v>
      </c>
      <c r="B16" s="19"/>
    </row>
    <row r="17" spans="1:7" s="20" customFormat="1" ht="37.5" customHeight="1" x14ac:dyDescent="0.2">
      <c r="A17" s="18" t="s">
        <v>27</v>
      </c>
      <c r="B17" s="19"/>
    </row>
    <row r="18" spans="1:7" x14ac:dyDescent="0.2">
      <c r="B18" s="11"/>
    </row>
    <row r="19" spans="1:7" x14ac:dyDescent="0.2">
      <c r="B19" s="11"/>
    </row>
    <row r="20" spans="1:7" x14ac:dyDescent="0.2">
      <c r="B20" s="11"/>
    </row>
    <row r="21" spans="1:7" ht="30.75" thickBot="1" x14ac:dyDescent="0.25">
      <c r="B21" s="27" t="s">
        <v>42</v>
      </c>
      <c r="C21" s="27" t="s">
        <v>29</v>
      </c>
      <c r="D21" s="27" t="s">
        <v>30</v>
      </c>
      <c r="E21" s="27" t="s">
        <v>28</v>
      </c>
      <c r="F21" s="27" t="s">
        <v>31</v>
      </c>
      <c r="G21" s="27" t="s">
        <v>1</v>
      </c>
    </row>
    <row r="22" spans="1:7" x14ac:dyDescent="0.2">
      <c r="B22" s="26">
        <v>1</v>
      </c>
      <c r="C22" s="28">
        <f>B8*B10/2</f>
        <v>60</v>
      </c>
      <c r="D22" s="29">
        <f>C22/(1+$B$7/2)^B22</f>
        <v>57.692307692307693</v>
      </c>
      <c r="E22" s="41">
        <f>D22/$D$43</f>
        <v>4.5362487510549859E-2</v>
      </c>
      <c r="F22" s="29">
        <f>E22*B22</f>
        <v>4.5362487510549859E-2</v>
      </c>
      <c r="G22" s="26">
        <f>(B22+B22^2)/(1+$B$7/2)^2*E22</f>
        <v>8.3880339331638049E-2</v>
      </c>
    </row>
    <row r="23" spans="1:7" x14ac:dyDescent="0.2">
      <c r="B23" s="26">
        <f>B22+1</f>
        <v>2</v>
      </c>
      <c r="C23" s="28">
        <f>C22</f>
        <v>60</v>
      </c>
      <c r="D23" s="29">
        <f t="shared" ref="D23" si="0">C23/(1+$B$7/2)^B23</f>
        <v>55.473372781065081</v>
      </c>
      <c r="E23" s="41">
        <f>D23/$D$43</f>
        <v>4.3617776452451781E-2</v>
      </c>
      <c r="F23" s="29">
        <f t="shared" ref="F23" si="1">E23*B23</f>
        <v>8.7235552904903563E-2</v>
      </c>
      <c r="G23" s="26">
        <f t="shared" ref="G23" si="2">(B23+B23^2)/(1+$B$7/2)^2*E23</f>
        <v>0.24196251730280202</v>
      </c>
    </row>
    <row r="24" spans="1:7" x14ac:dyDescent="0.2">
      <c r="B24" s="26">
        <f t="shared" ref="B24:B41" si="3">B23+1</f>
        <v>3</v>
      </c>
      <c r="C24" s="28">
        <f t="shared" ref="C24:C40" si="4">C23</f>
        <v>60</v>
      </c>
      <c r="D24" s="29">
        <f t="shared" ref="D24:D41" si="5">C24/(1+$B$7/2)^B24</f>
        <v>53.339781520254888</v>
      </c>
      <c r="E24" s="41">
        <f t="shared" ref="E24:E41" si="6">D24/$D$43</f>
        <v>4.1940169665819024E-2</v>
      </c>
      <c r="F24" s="29">
        <f t="shared" ref="F24:F41" si="7">E24*B24</f>
        <v>0.12582050899745706</v>
      </c>
      <c r="G24" s="26">
        <f t="shared" ref="G24:G41" si="8">(B24+B24^2)/(1+$B$7/2)^2*E24</f>
        <v>0.4653125332746193</v>
      </c>
    </row>
    <row r="25" spans="1:7" x14ac:dyDescent="0.2">
      <c r="B25" s="26">
        <f t="shared" si="3"/>
        <v>4</v>
      </c>
      <c r="C25" s="28">
        <f t="shared" si="4"/>
        <v>60</v>
      </c>
      <c r="D25" s="29">
        <f t="shared" si="5"/>
        <v>51.288251461783538</v>
      </c>
      <c r="E25" s="41">
        <f t="shared" si="6"/>
        <v>4.032708621713367E-2</v>
      </c>
      <c r="F25" s="29">
        <f t="shared" si="7"/>
        <v>0.16130834486853468</v>
      </c>
      <c r="G25" s="26">
        <f t="shared" si="8"/>
        <v>0.74569316229906935</v>
      </c>
    </row>
    <row r="26" spans="1:7" x14ac:dyDescent="0.2">
      <c r="B26" s="26">
        <f t="shared" si="3"/>
        <v>5</v>
      </c>
      <c r="C26" s="28">
        <f t="shared" si="4"/>
        <v>60</v>
      </c>
      <c r="D26" s="29">
        <f t="shared" si="5"/>
        <v>49.31562640556109</v>
      </c>
      <c r="E26" s="41">
        <f t="shared" si="6"/>
        <v>3.8776044439551599E-2</v>
      </c>
      <c r="F26" s="29">
        <f t="shared" si="7"/>
        <v>0.193880222197758</v>
      </c>
      <c r="G26" s="26">
        <f t="shared" si="8"/>
        <v>1.0755189840851958</v>
      </c>
    </row>
    <row r="27" spans="1:7" x14ac:dyDescent="0.2">
      <c r="B27" s="26">
        <f t="shared" si="3"/>
        <v>6</v>
      </c>
      <c r="C27" s="28">
        <f t="shared" si="4"/>
        <v>60</v>
      </c>
      <c r="D27" s="29">
        <f t="shared" si="5"/>
        <v>47.418871543808741</v>
      </c>
      <c r="E27" s="41">
        <f t="shared" si="6"/>
        <v>3.7284658114953462E-2</v>
      </c>
      <c r="F27" s="29">
        <f t="shared" si="7"/>
        <v>0.22370794868972077</v>
      </c>
      <c r="G27" s="26">
        <f t="shared" si="8"/>
        <v>1.4478140170377636</v>
      </c>
    </row>
    <row r="28" spans="1:7" x14ac:dyDescent="0.2">
      <c r="B28" s="26">
        <f t="shared" si="3"/>
        <v>7</v>
      </c>
      <c r="C28" s="28">
        <f t="shared" si="4"/>
        <v>60</v>
      </c>
      <c r="D28" s="29">
        <f t="shared" si="5"/>
        <v>45.595068792123797</v>
      </c>
      <c r="E28" s="41">
        <f t="shared" si="6"/>
        <v>3.5850632802839871E-2</v>
      </c>
      <c r="F28" s="29">
        <f t="shared" si="7"/>
        <v>0.25095442961987913</v>
      </c>
      <c r="G28" s="26">
        <f t="shared" si="8"/>
        <v>1.856171816715082</v>
      </c>
    </row>
    <row r="29" spans="1:7" x14ac:dyDescent="0.2">
      <c r="B29" s="26">
        <f t="shared" si="3"/>
        <v>8</v>
      </c>
      <c r="C29" s="28">
        <f t="shared" si="4"/>
        <v>60</v>
      </c>
      <c r="D29" s="29">
        <f t="shared" si="5"/>
        <v>43.841412300119025</v>
      </c>
      <c r="E29" s="41">
        <f t="shared" si="6"/>
        <v>3.4471762310422947E-2</v>
      </c>
      <c r="F29" s="29">
        <f t="shared" si="7"/>
        <v>0.27577409848338358</v>
      </c>
      <c r="G29" s="26">
        <f t="shared" si="8"/>
        <v>2.2947179052796338</v>
      </c>
    </row>
    <row r="30" spans="1:7" x14ac:dyDescent="0.2">
      <c r="B30" s="26">
        <f t="shared" si="3"/>
        <v>9</v>
      </c>
      <c r="C30" s="28">
        <f t="shared" si="4"/>
        <v>60</v>
      </c>
      <c r="D30" s="29">
        <f t="shared" si="5"/>
        <v>42.155204134729829</v>
      </c>
      <c r="E30" s="41">
        <f t="shared" si="6"/>
        <v>3.3145925298483599E-2</v>
      </c>
      <c r="F30" s="29">
        <f t="shared" si="7"/>
        <v>0.29831332768635238</v>
      </c>
      <c r="G30" s="26">
        <f t="shared" si="8"/>
        <v>2.7580744053841748</v>
      </c>
    </row>
    <row r="31" spans="1:7" x14ac:dyDescent="0.2">
      <c r="B31" s="26">
        <f t="shared" si="3"/>
        <v>10</v>
      </c>
      <c r="C31" s="28">
        <f t="shared" si="4"/>
        <v>60</v>
      </c>
      <c r="D31" s="29">
        <f t="shared" si="5"/>
        <v>40.533850129547915</v>
      </c>
      <c r="E31" s="41">
        <f t="shared" si="6"/>
        <v>3.1871082017772695E-2</v>
      </c>
      <c r="F31" s="29">
        <f t="shared" si="7"/>
        <v>0.31871082017772695</v>
      </c>
      <c r="G31" s="26">
        <f t="shared" si="8"/>
        <v>3.2413267584643086</v>
      </c>
    </row>
    <row r="32" spans="1:7" x14ac:dyDescent="0.2">
      <c r="B32" s="26">
        <f t="shared" si="3"/>
        <v>11</v>
      </c>
      <c r="C32" s="28">
        <f t="shared" si="4"/>
        <v>60</v>
      </c>
      <c r="D32" s="29">
        <f t="shared" si="5"/>
        <v>38.974855893796075</v>
      </c>
      <c r="E32" s="41">
        <f t="shared" si="6"/>
        <v>3.0645271170935285E-2</v>
      </c>
      <c r="F32" s="29">
        <f t="shared" si="7"/>
        <v>0.33709798288028814</v>
      </c>
      <c r="G32" s="26">
        <f t="shared" si="8"/>
        <v>3.7399924136126637</v>
      </c>
    </row>
    <row r="33" spans="2:9" x14ac:dyDescent="0.2">
      <c r="B33" s="26">
        <f t="shared" si="3"/>
        <v>12</v>
      </c>
      <c r="C33" s="28">
        <f t="shared" si="4"/>
        <v>60</v>
      </c>
      <c r="D33" s="29">
        <f t="shared" si="5"/>
        <v>37.475822974803911</v>
      </c>
      <c r="E33" s="41">
        <f t="shared" si="6"/>
        <v>2.9466606895130077E-2</v>
      </c>
      <c r="F33" s="29">
        <f t="shared" si="7"/>
        <v>0.35359928274156094</v>
      </c>
      <c r="G33" s="26">
        <f t="shared" si="8"/>
        <v>4.2499913791052997</v>
      </c>
    </row>
    <row r="34" spans="2:9" x14ac:dyDescent="0.2">
      <c r="B34" s="26">
        <f t="shared" si="3"/>
        <v>13</v>
      </c>
      <c r="C34" s="28">
        <f t="shared" si="4"/>
        <v>60</v>
      </c>
      <c r="D34" s="29">
        <f t="shared" si="5"/>
        <v>36.03444516808068</v>
      </c>
      <c r="E34" s="41">
        <f t="shared" si="6"/>
        <v>2.8333275860701994E-2</v>
      </c>
      <c r="F34" s="29">
        <f t="shared" si="7"/>
        <v>0.3683325861891259</v>
      </c>
      <c r="G34" s="26">
        <f t="shared" si="8"/>
        <v>4.7676185342527386</v>
      </c>
    </row>
    <row r="35" spans="2:9" x14ac:dyDescent="0.2">
      <c r="B35" s="26">
        <f t="shared" si="3"/>
        <v>14</v>
      </c>
      <c r="C35" s="28">
        <f t="shared" si="4"/>
        <v>60</v>
      </c>
      <c r="D35" s="29">
        <f t="shared" si="5"/>
        <v>34.648504969308348</v>
      </c>
      <c r="E35" s="41">
        <f t="shared" si="6"/>
        <v>2.7243534481444228E-2</v>
      </c>
      <c r="F35" s="29">
        <f t="shared" si="7"/>
        <v>0.38140948274021919</v>
      </c>
      <c r="G35" s="26">
        <f t="shared" si="8"/>
        <v>5.2895176045703467</v>
      </c>
    </row>
    <row r="36" spans="2:9" x14ac:dyDescent="0.2">
      <c r="B36" s="26">
        <f t="shared" si="3"/>
        <v>15</v>
      </c>
      <c r="C36" s="28">
        <f t="shared" si="4"/>
        <v>60</v>
      </c>
      <c r="D36" s="29">
        <f t="shared" si="5"/>
        <v>33.315870162796486</v>
      </c>
      <c r="E36" s="41">
        <f t="shared" si="6"/>
        <v>2.6195706232157907E-2</v>
      </c>
      <c r="F36" s="29">
        <f t="shared" si="7"/>
        <v>0.39293559348236862</v>
      </c>
      <c r="G36" s="26">
        <f t="shared" si="8"/>
        <v>5.8126567083190617</v>
      </c>
    </row>
    <row r="37" spans="2:9" x14ac:dyDescent="0.2">
      <c r="B37" s="26">
        <f t="shared" si="3"/>
        <v>16</v>
      </c>
      <c r="C37" s="28">
        <f t="shared" si="4"/>
        <v>60</v>
      </c>
      <c r="D37" s="29">
        <f t="shared" si="5"/>
        <v>32.034490541150461</v>
      </c>
      <c r="E37" s="41">
        <f t="shared" si="6"/>
        <v>2.5188179069382598E-2</v>
      </c>
      <c r="F37" s="29">
        <f t="shared" si="7"/>
        <v>0.40301086511012157</v>
      </c>
      <c r="G37" s="26">
        <f t="shared" si="8"/>
        <v>6.3343053872707715</v>
      </c>
    </row>
    <row r="38" spans="2:9" x14ac:dyDescent="0.2">
      <c r="B38" s="26">
        <f t="shared" si="3"/>
        <v>17</v>
      </c>
      <c r="C38" s="28">
        <f t="shared" si="4"/>
        <v>60</v>
      </c>
      <c r="D38" s="29">
        <f t="shared" si="5"/>
        <v>30.802394751106213</v>
      </c>
      <c r="E38" s="41">
        <f t="shared" si="6"/>
        <v>2.4219402951329422E-2</v>
      </c>
      <c r="F38" s="29">
        <f t="shared" si="7"/>
        <v>0.41172985017260016</v>
      </c>
      <c r="G38" s="26">
        <f t="shared" si="8"/>
        <v>6.8520130391150174</v>
      </c>
    </row>
    <row r="39" spans="2:9" x14ac:dyDescent="0.2">
      <c r="B39" s="26">
        <f t="shared" si="3"/>
        <v>18</v>
      </c>
      <c r="C39" s="28">
        <f t="shared" si="4"/>
        <v>60</v>
      </c>
      <c r="D39" s="29">
        <f t="shared" si="5"/>
        <v>29.617687260679048</v>
      </c>
      <c r="E39" s="41">
        <f t="shared" si="6"/>
        <v>2.3287887453201365E-2</v>
      </c>
      <c r="F39" s="29">
        <f t="shared" si="7"/>
        <v>0.41918197415762459</v>
      </c>
      <c r="G39" s="26">
        <f t="shared" si="8"/>
        <v>7.3635886732570874</v>
      </c>
    </row>
    <row r="40" spans="2:9" x14ac:dyDescent="0.2">
      <c r="B40" s="26">
        <f t="shared" si="3"/>
        <v>19</v>
      </c>
      <c r="C40" s="28">
        <f t="shared" si="4"/>
        <v>60</v>
      </c>
      <c r="D40" s="29">
        <f t="shared" si="5"/>
        <v>28.478545442960623</v>
      </c>
      <c r="E40" s="41">
        <f t="shared" si="6"/>
        <v>2.2392199474232082E-2</v>
      </c>
      <c r="F40" s="29">
        <f t="shared" si="7"/>
        <v>0.42545179001040956</v>
      </c>
      <c r="G40" s="26">
        <f t="shared" si="8"/>
        <v>7.8670819158729568</v>
      </c>
    </row>
    <row r="41" spans="2:9" x14ac:dyDescent="0.2">
      <c r="B41" s="26">
        <f t="shared" si="3"/>
        <v>20</v>
      </c>
      <c r="C41" s="28">
        <f>C40+B10</f>
        <v>1060</v>
      </c>
      <c r="D41" s="29">
        <f t="shared" si="5"/>
        <v>483.77016297336957</v>
      </c>
      <c r="E41" s="41">
        <f t="shared" si="6"/>
        <v>0.38038031158150654</v>
      </c>
      <c r="F41" s="29">
        <f t="shared" si="7"/>
        <v>7.6076062316301307</v>
      </c>
      <c r="G41" s="26">
        <f t="shared" si="8"/>
        <v>147.7068517605702</v>
      </c>
    </row>
    <row r="42" spans="2:9" x14ac:dyDescent="0.2">
      <c r="B42" s="26"/>
      <c r="C42" s="28"/>
      <c r="D42" s="29"/>
      <c r="E42" s="26"/>
      <c r="F42" s="26"/>
      <c r="G42" s="26"/>
    </row>
    <row r="43" spans="2:9" x14ac:dyDescent="0.2">
      <c r="B43" s="34" t="s">
        <v>32</v>
      </c>
      <c r="C43" s="35" t="s">
        <v>0</v>
      </c>
      <c r="D43" s="31">
        <f>SUM(D22:D41)</f>
        <v>1271.806526899353</v>
      </c>
      <c r="E43" s="36">
        <f>SUM(E22:E41)</f>
        <v>1</v>
      </c>
      <c r="F43" s="30">
        <f>SUM(F22:F41)</f>
        <v>13.081423380250715</v>
      </c>
      <c r="G43" s="37">
        <f>SUM(G22:G41)</f>
        <v>214.19408985512044</v>
      </c>
      <c r="I43" s="1">
        <f>F43/2</f>
        <v>6.5407116901253577</v>
      </c>
    </row>
    <row r="44" spans="2:9" x14ac:dyDescent="0.2">
      <c r="B44" s="1" t="s">
        <v>0</v>
      </c>
      <c r="C44" s="1" t="s">
        <v>0</v>
      </c>
      <c r="D44" s="1" t="s">
        <v>0</v>
      </c>
    </row>
    <row r="45" spans="2:9" x14ac:dyDescent="0.2">
      <c r="E45" s="24" t="s">
        <v>34</v>
      </c>
    </row>
    <row r="47" spans="2:9" x14ac:dyDescent="0.2">
      <c r="B47" s="11"/>
    </row>
    <row r="48" spans="2:9" x14ac:dyDescent="0.2">
      <c r="B48" s="11"/>
    </row>
    <row r="49" spans="1:10" ht="18" x14ac:dyDescent="0.3">
      <c r="A49" s="1" t="s">
        <v>9</v>
      </c>
      <c r="B49" s="32">
        <f>D43</f>
        <v>1271.806526899353</v>
      </c>
      <c r="D49" s="8" t="s">
        <v>13</v>
      </c>
      <c r="E49" s="1" t="s">
        <v>0</v>
      </c>
      <c r="H49" s="12" t="s">
        <v>10</v>
      </c>
    </row>
    <row r="50" spans="1:10" ht="30.75" customHeight="1" x14ac:dyDescent="0.2">
      <c r="D50" s="8"/>
    </row>
    <row r="51" spans="1:10" x14ac:dyDescent="0.2">
      <c r="A51" s="1" t="s">
        <v>15</v>
      </c>
      <c r="B51" s="33">
        <f>F43</f>
        <v>13.081423380250715</v>
      </c>
      <c r="C51" s="1" t="s">
        <v>48</v>
      </c>
      <c r="D51" s="8" t="s">
        <v>13</v>
      </c>
      <c r="E51" s="1" t="s">
        <v>33</v>
      </c>
    </row>
    <row r="52" spans="1:10" ht="21.75" customHeight="1" x14ac:dyDescent="0.2">
      <c r="B52" s="15"/>
      <c r="C52" s="12"/>
    </row>
    <row r="53" spans="1:10" x14ac:dyDescent="0.2">
      <c r="A53" s="1" t="s">
        <v>16</v>
      </c>
      <c r="B53" s="38">
        <f>B51/(1+B7/2)</f>
        <v>12.578291711779533</v>
      </c>
      <c r="C53" s="1" t="s">
        <v>48</v>
      </c>
      <c r="D53" s="8" t="s">
        <v>13</v>
      </c>
    </row>
    <row r="54" spans="1:10" ht="21" customHeight="1" x14ac:dyDescent="0.2"/>
    <row r="55" spans="1:10" x14ac:dyDescent="0.2">
      <c r="A55" s="1" t="s">
        <v>1</v>
      </c>
      <c r="B55" s="40">
        <f>G43</f>
        <v>214.19408985512044</v>
      </c>
      <c r="C55" s="17"/>
      <c r="D55" s="8" t="s">
        <v>13</v>
      </c>
      <c r="J55" s="10" t="s">
        <v>36</v>
      </c>
    </row>
    <row r="58" spans="1:10" x14ac:dyDescent="0.2">
      <c r="A58" s="7" t="s">
        <v>17</v>
      </c>
    </row>
    <row r="60" spans="1:10" x14ac:dyDescent="0.2">
      <c r="A60" s="1" t="s">
        <v>18</v>
      </c>
    </row>
    <row r="62" spans="1:10" x14ac:dyDescent="0.2">
      <c r="A62" s="1" t="s">
        <v>5</v>
      </c>
      <c r="B62" s="9">
        <v>0.09</v>
      </c>
    </row>
    <row r="63" spans="1:10" x14ac:dyDescent="0.2">
      <c r="B63" s="6"/>
    </row>
    <row r="64" spans="1:10" x14ac:dyDescent="0.2">
      <c r="A64" s="1" t="s">
        <v>9</v>
      </c>
      <c r="B64" s="16">
        <f>(B8/2*B10)*(1-(1+B62/2)^(-B9*2))/(B62/2)+B10*(1+B62/2)^(-B9*2)</f>
        <v>1195.1190467718052</v>
      </c>
      <c r="D64" s="8" t="s">
        <v>13</v>
      </c>
    </row>
    <row r="65" spans="1:4" ht="27.75" customHeight="1" x14ac:dyDescent="0.2"/>
    <row r="66" spans="1:4" ht="15.75" customHeight="1" x14ac:dyDescent="0.2">
      <c r="A66" s="2" t="s">
        <v>19</v>
      </c>
      <c r="B66" s="22">
        <f>-B53*(B62-B7)/2</f>
        <v>-6.2891458558897634E-2</v>
      </c>
      <c r="D66" s="8" t="s">
        <v>13</v>
      </c>
    </row>
    <row r="67" spans="1:4" ht="27" customHeight="1" x14ac:dyDescent="0.2">
      <c r="B67" s="42"/>
    </row>
    <row r="68" spans="1:4" ht="15.75" customHeight="1" x14ac:dyDescent="0.2">
      <c r="A68" s="2" t="s">
        <v>20</v>
      </c>
      <c r="B68" s="22">
        <f>B66+0.5*B55*((B62-B7)/2)^2</f>
        <v>-6.021403243570863E-2</v>
      </c>
      <c r="D68" s="8" t="s">
        <v>13</v>
      </c>
    </row>
    <row r="69" spans="1:4" ht="15.75" customHeight="1" x14ac:dyDescent="0.2">
      <c r="A69" s="2"/>
      <c r="B69" s="43"/>
    </row>
    <row r="70" spans="1:4" ht="15.75" customHeight="1" x14ac:dyDescent="0.2">
      <c r="A70" s="2"/>
      <c r="B70" s="43"/>
    </row>
    <row r="71" spans="1:4" ht="15.75" customHeight="1" x14ac:dyDescent="0.2">
      <c r="A71" s="1" t="s">
        <v>2</v>
      </c>
      <c r="B71" s="22">
        <f>B64/B49-1</f>
        <v>-6.0298070898024747E-2</v>
      </c>
    </row>
    <row r="72" spans="1:4" ht="15.75" customHeight="1" x14ac:dyDescent="0.2">
      <c r="B72" s="42"/>
    </row>
    <row r="73" spans="1:4" x14ac:dyDescent="0.2">
      <c r="A73" s="1" t="s">
        <v>3</v>
      </c>
      <c r="B73" s="22">
        <f>B71/(B7-B62)</f>
        <v>6.0298070898024774</v>
      </c>
      <c r="C73" s="1" t="s">
        <v>12</v>
      </c>
      <c r="D73" s="1" t="s">
        <v>13</v>
      </c>
    </row>
  </sheetData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Zero Coupon Bond</vt:lpstr>
      <vt:lpstr>2Y Annual Coupon Bond</vt:lpstr>
      <vt:lpstr>3Y Annual Coupon Bond</vt:lpstr>
      <vt:lpstr>5Y Annual Coupon Bond</vt:lpstr>
      <vt:lpstr>10Y Annual Coupon Bond</vt:lpstr>
      <vt:lpstr>20Y Annual Coupon Bond </vt:lpstr>
      <vt:lpstr>1Y Semi-Annual Coupon Bond </vt:lpstr>
      <vt:lpstr>2Y Semi-Annual Coupon Bond </vt:lpstr>
      <vt:lpstr>10Y Semi-Annual Coupon Bond</vt:lpstr>
      <vt:lpstr>20Y Semi-Annual Coupon Bond</vt:lpstr>
    </vt:vector>
  </TitlesOfParts>
  <Company>Faculty of Commerce and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 Boon Sim</dc:creator>
  <cp:lastModifiedBy>Robert Bishop</cp:lastModifiedBy>
  <dcterms:created xsi:type="dcterms:W3CDTF">2010-05-03T11:23:22Z</dcterms:created>
  <dcterms:modified xsi:type="dcterms:W3CDTF">2019-02-21T01:40:20Z</dcterms:modified>
</cp:coreProperties>
</file>