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autoCompressPictures="0"/>
  <mc:AlternateContent xmlns:mc="http://schemas.openxmlformats.org/markup-compatibility/2006">
    <mc:Choice Requires="x15">
      <x15ac:absPath xmlns:x15ac="http://schemas.microsoft.com/office/spreadsheetml/2010/11/ac" url="E:\Portfolio Management\"/>
    </mc:Choice>
  </mc:AlternateContent>
  <xr:revisionPtr revIDLastSave="0" documentId="13_ncr:1_{0C543C02-ED2A-43DF-84DF-444D08ABE748}" xr6:coauthVersionLast="40" xr6:coauthVersionMax="40" xr10:uidLastSave="{00000000-0000-0000-0000-000000000000}"/>
  <bookViews>
    <workbookView xWindow="0" yWindow="-465" windowWidth="51195" windowHeight="28800" tabRatio="746" xr2:uid="{00000000-000D-0000-FFFF-FFFF00000000}"/>
  </bookViews>
  <sheets>
    <sheet name="Annual Coupon Bonds " sheetId="22" r:id="rId1"/>
    <sheet name="Semi-Annual Coupon Bonds" sheetId="2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9" i="27" l="1"/>
  <c r="C89" i="27"/>
  <c r="B101" i="27"/>
  <c r="J17" i="27"/>
  <c r="C8" i="27"/>
  <c r="K17" i="27"/>
  <c r="J18" i="27"/>
  <c r="I18" i="27"/>
  <c r="K18" i="27"/>
  <c r="J19" i="27"/>
  <c r="I19" i="27"/>
  <c r="K19" i="27"/>
  <c r="J20" i="27"/>
  <c r="I20" i="27"/>
  <c r="K20" i="27"/>
  <c r="J21" i="27"/>
  <c r="I21" i="27"/>
  <c r="K21" i="27"/>
  <c r="J22" i="27"/>
  <c r="I22" i="27"/>
  <c r="K22" i="27"/>
  <c r="J23" i="27"/>
  <c r="I23" i="27"/>
  <c r="K23" i="27"/>
  <c r="J24" i="27"/>
  <c r="I24" i="27"/>
  <c r="K24" i="27"/>
  <c r="J25" i="27"/>
  <c r="I25" i="27"/>
  <c r="K25" i="27"/>
  <c r="J26" i="27"/>
  <c r="I26" i="27"/>
  <c r="K26" i="27"/>
  <c r="J27" i="27"/>
  <c r="I27" i="27"/>
  <c r="K27" i="27"/>
  <c r="J28" i="27"/>
  <c r="I28" i="27"/>
  <c r="K28" i="27"/>
  <c r="J29" i="27"/>
  <c r="I29" i="27"/>
  <c r="K29" i="27"/>
  <c r="J30" i="27"/>
  <c r="I30" i="27"/>
  <c r="K30" i="27"/>
  <c r="J31" i="27"/>
  <c r="I31" i="27"/>
  <c r="K31" i="27"/>
  <c r="J32" i="27"/>
  <c r="I32" i="27"/>
  <c r="K32" i="27"/>
  <c r="J33" i="27"/>
  <c r="I33" i="27"/>
  <c r="K33" i="27"/>
  <c r="J34" i="27"/>
  <c r="I34" i="27"/>
  <c r="K34" i="27"/>
  <c r="J35" i="27"/>
  <c r="I35" i="27"/>
  <c r="K35" i="27"/>
  <c r="J36" i="27"/>
  <c r="I36" i="27"/>
  <c r="K36" i="27"/>
  <c r="K38" i="27"/>
  <c r="L17" i="27"/>
  <c r="M17" i="27"/>
  <c r="L18" i="27"/>
  <c r="M18" i="27"/>
  <c r="L19" i="27"/>
  <c r="M19" i="27"/>
  <c r="L20" i="27"/>
  <c r="M20" i="27"/>
  <c r="L21" i="27"/>
  <c r="M21" i="27"/>
  <c r="L22" i="27"/>
  <c r="M22" i="27"/>
  <c r="L23" i="27"/>
  <c r="M23" i="27"/>
  <c r="L24" i="27"/>
  <c r="M24" i="27"/>
  <c r="L25" i="27"/>
  <c r="M25" i="27"/>
  <c r="L26" i="27"/>
  <c r="M26" i="27"/>
  <c r="L27" i="27"/>
  <c r="M27" i="27"/>
  <c r="L28" i="27"/>
  <c r="M28" i="27"/>
  <c r="L29" i="27"/>
  <c r="M29" i="27"/>
  <c r="L30" i="27"/>
  <c r="M30" i="27"/>
  <c r="L31" i="27"/>
  <c r="M31" i="27"/>
  <c r="L32" i="27"/>
  <c r="M32" i="27"/>
  <c r="L33" i="27"/>
  <c r="M33" i="27"/>
  <c r="L34" i="27"/>
  <c r="M34" i="27"/>
  <c r="L35" i="27"/>
  <c r="M35" i="27"/>
  <c r="L36" i="27"/>
  <c r="M36" i="27"/>
  <c r="M38" i="27"/>
  <c r="C84" i="27"/>
  <c r="C17" i="27"/>
  <c r="D17" i="27"/>
  <c r="C18" i="27"/>
  <c r="B18" i="27"/>
  <c r="D18" i="27"/>
  <c r="C19" i="27"/>
  <c r="B19" i="27"/>
  <c r="D19" i="27"/>
  <c r="C20" i="27"/>
  <c r="B20" i="27"/>
  <c r="D20" i="27"/>
  <c r="C21" i="27"/>
  <c r="B21" i="27"/>
  <c r="D21" i="27"/>
  <c r="C22" i="27"/>
  <c r="B22" i="27"/>
  <c r="D22" i="27"/>
  <c r="C23" i="27"/>
  <c r="B23" i="27"/>
  <c r="D23" i="27"/>
  <c r="C24" i="27"/>
  <c r="B24" i="27"/>
  <c r="D24" i="27"/>
  <c r="C25" i="27"/>
  <c r="B25" i="27"/>
  <c r="D25" i="27"/>
  <c r="C26" i="27"/>
  <c r="B26" i="27"/>
  <c r="D26" i="27"/>
  <c r="C27" i="27"/>
  <c r="B27" i="27"/>
  <c r="D27" i="27"/>
  <c r="C28" i="27"/>
  <c r="B28" i="27"/>
  <c r="D28" i="27"/>
  <c r="C29" i="27"/>
  <c r="B29" i="27"/>
  <c r="D29" i="27"/>
  <c r="C30" i="27"/>
  <c r="B30" i="27"/>
  <c r="D30" i="27"/>
  <c r="C31" i="27"/>
  <c r="B31" i="27"/>
  <c r="D31" i="27"/>
  <c r="C32" i="27"/>
  <c r="B32" i="27"/>
  <c r="D32" i="27"/>
  <c r="C33" i="27"/>
  <c r="B33" i="27"/>
  <c r="D33" i="27"/>
  <c r="C34" i="27"/>
  <c r="B34" i="27"/>
  <c r="D34" i="27"/>
  <c r="C35" i="27"/>
  <c r="B35" i="27"/>
  <c r="D35" i="27"/>
  <c r="C36" i="27"/>
  <c r="B36" i="27"/>
  <c r="D36" i="27"/>
  <c r="C37" i="27"/>
  <c r="B37" i="27"/>
  <c r="D37" i="27"/>
  <c r="C38" i="27"/>
  <c r="B38" i="27"/>
  <c r="D38" i="27"/>
  <c r="C39" i="27"/>
  <c r="B39" i="27"/>
  <c r="D39" i="27"/>
  <c r="C40" i="27"/>
  <c r="B40" i="27"/>
  <c r="D40" i="27"/>
  <c r="C41" i="27"/>
  <c r="B41" i="27"/>
  <c r="D41" i="27"/>
  <c r="C42" i="27"/>
  <c r="B42" i="27"/>
  <c r="D42" i="27"/>
  <c r="C43" i="27"/>
  <c r="B43" i="27"/>
  <c r="D43" i="27"/>
  <c r="C44" i="27"/>
  <c r="B44" i="27"/>
  <c r="D44" i="27"/>
  <c r="C45" i="27"/>
  <c r="B45" i="27"/>
  <c r="D45" i="27"/>
  <c r="C46" i="27"/>
  <c r="B46" i="27"/>
  <c r="D46" i="27"/>
  <c r="C47" i="27"/>
  <c r="B47" i="27"/>
  <c r="D47" i="27"/>
  <c r="C48" i="27"/>
  <c r="B48" i="27"/>
  <c r="D48" i="27"/>
  <c r="C49" i="27"/>
  <c r="B49" i="27"/>
  <c r="D49" i="27"/>
  <c r="C50" i="27"/>
  <c r="B50" i="27"/>
  <c r="D50" i="27"/>
  <c r="C51" i="27"/>
  <c r="B51" i="27"/>
  <c r="D51" i="27"/>
  <c r="C52" i="27"/>
  <c r="B52" i="27"/>
  <c r="D52" i="27"/>
  <c r="C53" i="27"/>
  <c r="B53" i="27"/>
  <c r="D53" i="27"/>
  <c r="C54" i="27"/>
  <c r="B54" i="27"/>
  <c r="D54" i="27"/>
  <c r="C55" i="27"/>
  <c r="B55" i="27"/>
  <c r="D55" i="27"/>
  <c r="C56" i="27"/>
  <c r="B56" i="27"/>
  <c r="D56" i="27"/>
  <c r="C57" i="27"/>
  <c r="B57" i="27"/>
  <c r="D57" i="27"/>
  <c r="C58" i="27"/>
  <c r="B58" i="27"/>
  <c r="D58" i="27"/>
  <c r="C59" i="27"/>
  <c r="B59" i="27"/>
  <c r="D59" i="27"/>
  <c r="C60" i="27"/>
  <c r="B60" i="27"/>
  <c r="D60" i="27"/>
  <c r="C61" i="27"/>
  <c r="B61" i="27"/>
  <c r="D61" i="27"/>
  <c r="C62" i="27"/>
  <c r="B62" i="27"/>
  <c r="D62" i="27"/>
  <c r="C63" i="27"/>
  <c r="B63" i="27"/>
  <c r="D63" i="27"/>
  <c r="C64" i="27"/>
  <c r="B64" i="27"/>
  <c r="D64" i="27"/>
  <c r="C65" i="27"/>
  <c r="B65" i="27"/>
  <c r="D65" i="27"/>
  <c r="C66" i="27"/>
  <c r="B66" i="27"/>
  <c r="D66" i="27"/>
  <c r="C67" i="27"/>
  <c r="B67" i="27"/>
  <c r="D67" i="27"/>
  <c r="C68" i="27"/>
  <c r="B68" i="27"/>
  <c r="D68" i="27"/>
  <c r="C69" i="27"/>
  <c r="B69" i="27"/>
  <c r="D69" i="27"/>
  <c r="C70" i="27"/>
  <c r="B70" i="27"/>
  <c r="D70" i="27"/>
  <c r="C71" i="27"/>
  <c r="B71" i="27"/>
  <c r="D71" i="27"/>
  <c r="C72" i="27"/>
  <c r="B72" i="27"/>
  <c r="D72" i="27"/>
  <c r="C73" i="27"/>
  <c r="B73" i="27"/>
  <c r="D73" i="27"/>
  <c r="C74" i="27"/>
  <c r="B74" i="27"/>
  <c r="D74" i="27"/>
  <c r="C75" i="27"/>
  <c r="B75" i="27"/>
  <c r="D75" i="27"/>
  <c r="C76" i="27"/>
  <c r="B76" i="27"/>
  <c r="D76" i="27"/>
  <c r="D78" i="27"/>
  <c r="E17" i="27"/>
  <c r="F17" i="27"/>
  <c r="E18" i="27"/>
  <c r="F18" i="27"/>
  <c r="E19" i="27"/>
  <c r="F19" i="27"/>
  <c r="E20" i="27"/>
  <c r="F20" i="27"/>
  <c r="E21" i="27"/>
  <c r="F21" i="27"/>
  <c r="E22" i="27"/>
  <c r="F22" i="27"/>
  <c r="E23" i="27"/>
  <c r="F23" i="27"/>
  <c r="E24" i="27"/>
  <c r="F24" i="27"/>
  <c r="E25" i="27"/>
  <c r="F25" i="27"/>
  <c r="E26" i="27"/>
  <c r="F26" i="27"/>
  <c r="E27" i="27"/>
  <c r="F27" i="27"/>
  <c r="E28" i="27"/>
  <c r="F28" i="27"/>
  <c r="E29" i="27"/>
  <c r="F29" i="27"/>
  <c r="E30" i="27"/>
  <c r="F30" i="27"/>
  <c r="E31" i="27"/>
  <c r="F31" i="27"/>
  <c r="E32" i="27"/>
  <c r="F32" i="27"/>
  <c r="E33" i="27"/>
  <c r="F33" i="27"/>
  <c r="E34" i="27"/>
  <c r="F34" i="27"/>
  <c r="E35" i="27"/>
  <c r="F35" i="27"/>
  <c r="E36" i="27"/>
  <c r="F36" i="27"/>
  <c r="E37" i="27"/>
  <c r="F37" i="27"/>
  <c r="E38" i="27"/>
  <c r="F38" i="27"/>
  <c r="E39" i="27"/>
  <c r="F39" i="27"/>
  <c r="E40" i="27"/>
  <c r="F40" i="27"/>
  <c r="E41" i="27"/>
  <c r="F41" i="27"/>
  <c r="E42" i="27"/>
  <c r="F42" i="27"/>
  <c r="E43" i="27"/>
  <c r="F43" i="27"/>
  <c r="E44" i="27"/>
  <c r="F44" i="27"/>
  <c r="E45" i="27"/>
  <c r="F45" i="27"/>
  <c r="E46" i="27"/>
  <c r="F46" i="27"/>
  <c r="E47" i="27"/>
  <c r="F47" i="27"/>
  <c r="E48" i="27"/>
  <c r="F48" i="27"/>
  <c r="E49" i="27"/>
  <c r="F49" i="27"/>
  <c r="E50" i="27"/>
  <c r="F50" i="27"/>
  <c r="E51" i="27"/>
  <c r="F51" i="27"/>
  <c r="E52" i="27"/>
  <c r="F52" i="27"/>
  <c r="E53" i="27"/>
  <c r="F53" i="27"/>
  <c r="E54" i="27"/>
  <c r="F54" i="27"/>
  <c r="E55" i="27"/>
  <c r="F55" i="27"/>
  <c r="E56" i="27"/>
  <c r="F56" i="27"/>
  <c r="E57" i="27"/>
  <c r="F57" i="27"/>
  <c r="E58" i="27"/>
  <c r="F58" i="27"/>
  <c r="E59" i="27"/>
  <c r="F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E68" i="27"/>
  <c r="F68" i="27"/>
  <c r="E69" i="27"/>
  <c r="F69" i="27"/>
  <c r="E70" i="27"/>
  <c r="F70" i="27"/>
  <c r="E71" i="27"/>
  <c r="F71" i="27"/>
  <c r="E72" i="27"/>
  <c r="F72" i="27"/>
  <c r="E73" i="27"/>
  <c r="F73" i="27"/>
  <c r="E74" i="27"/>
  <c r="F74" i="27"/>
  <c r="E75" i="27"/>
  <c r="F75" i="27"/>
  <c r="E76" i="27"/>
  <c r="F76" i="27"/>
  <c r="F78" i="27"/>
  <c r="B84" i="27"/>
  <c r="B112" i="27"/>
  <c r="B119" i="27"/>
  <c r="C119" i="27"/>
  <c r="B83" i="27"/>
  <c r="D119" i="27"/>
  <c r="B113" i="27"/>
  <c r="B120" i="27"/>
  <c r="C120" i="27"/>
  <c r="C83" i="27"/>
  <c r="D120" i="27"/>
  <c r="E120" i="27"/>
  <c r="E119" i="27"/>
  <c r="J17" i="22"/>
  <c r="C8" i="22"/>
  <c r="K17" i="22"/>
  <c r="J18" i="22"/>
  <c r="I18" i="22"/>
  <c r="K18" i="22"/>
  <c r="J19" i="22"/>
  <c r="I19" i="22"/>
  <c r="K19" i="22"/>
  <c r="J20" i="22"/>
  <c r="I20" i="22"/>
  <c r="K20" i="22"/>
  <c r="J21" i="22"/>
  <c r="I21" i="22"/>
  <c r="K21" i="22"/>
  <c r="J22" i="22"/>
  <c r="I22" i="22"/>
  <c r="K22" i="22"/>
  <c r="J23" i="22"/>
  <c r="I23" i="22"/>
  <c r="K23" i="22"/>
  <c r="J24" i="22"/>
  <c r="I24" i="22"/>
  <c r="K24" i="22"/>
  <c r="J25" i="22"/>
  <c r="I25" i="22"/>
  <c r="K25" i="22"/>
  <c r="J26" i="22"/>
  <c r="I26" i="22"/>
  <c r="K26" i="22"/>
  <c r="K28" i="22"/>
  <c r="L17" i="22"/>
  <c r="M17" i="22"/>
  <c r="L18" i="22"/>
  <c r="M18" i="22"/>
  <c r="L19" i="22"/>
  <c r="M19" i="22"/>
  <c r="L20" i="22"/>
  <c r="M20" i="22"/>
  <c r="L21" i="22"/>
  <c r="M21" i="22"/>
  <c r="L22" i="22"/>
  <c r="M22" i="22"/>
  <c r="L23" i="22"/>
  <c r="M23" i="22"/>
  <c r="L24" i="22"/>
  <c r="M24" i="22"/>
  <c r="L25" i="22"/>
  <c r="M25" i="22"/>
  <c r="L26" i="22"/>
  <c r="M26" i="22"/>
  <c r="M28" i="22"/>
  <c r="C56" i="22"/>
  <c r="C17" i="22"/>
  <c r="D17" i="22"/>
  <c r="C18" i="22"/>
  <c r="B18" i="22"/>
  <c r="D18" i="22"/>
  <c r="C19" i="22"/>
  <c r="B19" i="22"/>
  <c r="D19" i="22"/>
  <c r="C20" i="22"/>
  <c r="B20" i="22"/>
  <c r="D20" i="22"/>
  <c r="C21" i="22"/>
  <c r="B21" i="22"/>
  <c r="D21" i="22"/>
  <c r="C22" i="22"/>
  <c r="B22" i="22"/>
  <c r="D22" i="22"/>
  <c r="C23" i="22"/>
  <c r="B23" i="22"/>
  <c r="D23" i="22"/>
  <c r="C24" i="22"/>
  <c r="B24" i="22"/>
  <c r="D24" i="22"/>
  <c r="C25" i="22"/>
  <c r="B25" i="22"/>
  <c r="D25" i="22"/>
  <c r="C26" i="22"/>
  <c r="B26" i="22"/>
  <c r="D26" i="22"/>
  <c r="C27" i="22"/>
  <c r="B27" i="22"/>
  <c r="D27" i="22"/>
  <c r="C28" i="22"/>
  <c r="B28" i="22"/>
  <c r="D28" i="22"/>
  <c r="C29" i="22"/>
  <c r="B29" i="22"/>
  <c r="D29" i="22"/>
  <c r="C30" i="22"/>
  <c r="B30" i="22"/>
  <c r="D30" i="22"/>
  <c r="C31" i="22"/>
  <c r="B31" i="22"/>
  <c r="D31" i="22"/>
  <c r="C32" i="22"/>
  <c r="B32" i="22"/>
  <c r="D32" i="22"/>
  <c r="C33" i="22"/>
  <c r="B33" i="22"/>
  <c r="D33" i="22"/>
  <c r="C34" i="22"/>
  <c r="B34" i="22"/>
  <c r="D34" i="22"/>
  <c r="C35" i="22"/>
  <c r="B35" i="22"/>
  <c r="D35" i="22"/>
  <c r="C36" i="22"/>
  <c r="B36" i="22"/>
  <c r="D36" i="22"/>
  <c r="C37" i="22"/>
  <c r="B37" i="22"/>
  <c r="D37" i="22"/>
  <c r="C38" i="22"/>
  <c r="B38" i="22"/>
  <c r="D38" i="22"/>
  <c r="C39" i="22"/>
  <c r="B39" i="22"/>
  <c r="D39" i="22"/>
  <c r="C40" i="22"/>
  <c r="B40" i="22"/>
  <c r="D40" i="22"/>
  <c r="C41" i="22"/>
  <c r="B41" i="22"/>
  <c r="D41" i="22"/>
  <c r="C42" i="22"/>
  <c r="B42" i="22"/>
  <c r="D42" i="22"/>
  <c r="C43" i="22"/>
  <c r="B43" i="22"/>
  <c r="D43" i="22"/>
  <c r="C44" i="22"/>
  <c r="B44" i="22"/>
  <c r="D44" i="22"/>
  <c r="C45" i="22"/>
  <c r="B45" i="22"/>
  <c r="D45" i="22"/>
  <c r="C46" i="22"/>
  <c r="B46" i="22"/>
  <c r="D46" i="22"/>
  <c r="D48" i="22"/>
  <c r="E17" i="22"/>
  <c r="F17" i="22"/>
  <c r="E18" i="22"/>
  <c r="F18" i="22"/>
  <c r="E19" i="22"/>
  <c r="F19" i="22"/>
  <c r="E20" i="22"/>
  <c r="F20" i="22"/>
  <c r="E21" i="22"/>
  <c r="F21" i="22"/>
  <c r="E22" i="22"/>
  <c r="F22" i="22"/>
  <c r="E23" i="22"/>
  <c r="F23" i="22"/>
  <c r="E24" i="22"/>
  <c r="F24" i="22"/>
  <c r="E25" i="22"/>
  <c r="F25" i="22"/>
  <c r="E26" i="22"/>
  <c r="F26" i="22"/>
  <c r="E27" i="22"/>
  <c r="F27" i="22"/>
  <c r="E28" i="22"/>
  <c r="F28" i="22"/>
  <c r="E29" i="22"/>
  <c r="F29" i="22"/>
  <c r="E30" i="22"/>
  <c r="F30" i="22"/>
  <c r="E31" i="22"/>
  <c r="F31" i="22"/>
  <c r="E32" i="22"/>
  <c r="F32" i="22"/>
  <c r="E33" i="22"/>
  <c r="F33" i="22"/>
  <c r="E34" i="22"/>
  <c r="F34" i="22"/>
  <c r="E35" i="22"/>
  <c r="F35" i="22"/>
  <c r="E36" i="22"/>
  <c r="F36" i="22"/>
  <c r="E37" i="22"/>
  <c r="F37" i="22"/>
  <c r="E38" i="22"/>
  <c r="F38" i="22"/>
  <c r="E39" i="22"/>
  <c r="F39" i="22"/>
  <c r="E40" i="22"/>
  <c r="F40" i="22"/>
  <c r="E41" i="22"/>
  <c r="F41" i="22"/>
  <c r="E42" i="22"/>
  <c r="F42" i="22"/>
  <c r="E43" i="22"/>
  <c r="F43" i="22"/>
  <c r="E44" i="22"/>
  <c r="F44" i="22"/>
  <c r="E45" i="22"/>
  <c r="F45" i="22"/>
  <c r="E46" i="22"/>
  <c r="F46" i="22"/>
  <c r="F48" i="22"/>
  <c r="B56" i="22"/>
  <c r="B81" i="22"/>
  <c r="B82" i="22"/>
  <c r="B88" i="22"/>
  <c r="B70" i="22"/>
  <c r="C88" i="22"/>
  <c r="B55" i="22"/>
  <c r="D88" i="22"/>
  <c r="E88" i="22"/>
  <c r="C99" i="22"/>
  <c r="C100" i="22"/>
  <c r="B89" i="22"/>
  <c r="C89" i="22"/>
  <c r="C55" i="22"/>
  <c r="D89" i="22"/>
  <c r="E89" i="22"/>
  <c r="C101" i="22"/>
  <c r="C102" i="22"/>
  <c r="C103" i="22"/>
  <c r="C105" i="22"/>
  <c r="D99" i="22"/>
  <c r="D100" i="22"/>
  <c r="D101" i="22"/>
  <c r="D102" i="22"/>
  <c r="D103" i="22"/>
  <c r="D105" i="22"/>
  <c r="B99" i="22"/>
  <c r="B100" i="22"/>
  <c r="B101" i="22"/>
  <c r="B102" i="22"/>
  <c r="B103" i="22"/>
  <c r="B105" i="22"/>
  <c r="C106" i="22"/>
  <c r="D106" i="22"/>
  <c r="B106" i="22"/>
  <c r="C104" i="22"/>
  <c r="D104" i="22"/>
  <c r="B104" i="22"/>
  <c r="D107" i="22"/>
  <c r="C107" i="22"/>
  <c r="B107" i="22"/>
  <c r="E91" i="22"/>
  <c r="C91" i="22"/>
  <c r="B91" i="22"/>
  <c r="C132" i="27"/>
  <c r="C133" i="27"/>
  <c r="C130" i="27"/>
  <c r="C131" i="27"/>
  <c r="C134" i="27"/>
  <c r="C136" i="27"/>
  <c r="C137" i="27"/>
  <c r="C138" i="27"/>
  <c r="D132" i="27"/>
  <c r="D133" i="27"/>
  <c r="D130" i="27"/>
  <c r="D131" i="27"/>
  <c r="D134" i="27"/>
  <c r="D136" i="27"/>
  <c r="D137" i="27"/>
  <c r="D138" i="27"/>
  <c r="B132" i="27"/>
  <c r="B133" i="27"/>
  <c r="B130" i="27"/>
  <c r="B131" i="27"/>
  <c r="B134" i="27"/>
  <c r="B136" i="27"/>
  <c r="B137" i="27"/>
  <c r="B138" i="27"/>
  <c r="D135" i="27"/>
  <c r="B135" i="27"/>
  <c r="C135" i="27"/>
  <c r="E122" i="27"/>
  <c r="B122" i="27"/>
  <c r="C122" i="27"/>
  <c r="C85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17" i="27"/>
  <c r="B85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17" i="27"/>
  <c r="G78" i="27"/>
  <c r="B86" i="27"/>
  <c r="N38" i="27"/>
  <c r="C86" i="27"/>
  <c r="E78" i="27"/>
  <c r="L38" i="27"/>
  <c r="N17" i="22"/>
  <c r="N18" i="22"/>
  <c r="N19" i="22"/>
  <c r="N20" i="22"/>
  <c r="N21" i="22"/>
  <c r="N22" i="22"/>
  <c r="N23" i="22"/>
  <c r="N24" i="22"/>
  <c r="N25" i="22"/>
  <c r="N26" i="22"/>
  <c r="N28" i="22"/>
  <c r="C58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8" i="22"/>
  <c r="C57" i="22"/>
  <c r="L28" i="22"/>
  <c r="B57" i="22"/>
  <c r="E48" i="22"/>
  <c r="B58" i="22"/>
</calcChain>
</file>

<file path=xl/sharedStrings.xml><?xml version="1.0" encoding="utf-8"?>
<sst xmlns="http://schemas.openxmlformats.org/spreadsheetml/2006/main" count="171" uniqueCount="82">
  <si>
    <t xml:space="preserve"> </t>
  </si>
  <si>
    <t>Convexity</t>
  </si>
  <si>
    <r>
      <t>Yield to Maturity (</t>
    </r>
    <r>
      <rPr>
        <i/>
        <sz val="12"/>
        <rFont val="Verdana"/>
        <family val="2"/>
      </rPr>
      <t>y</t>
    </r>
    <r>
      <rPr>
        <sz val="12"/>
        <rFont val="Verdana"/>
        <family val="2"/>
      </rPr>
      <t>)</t>
    </r>
  </si>
  <si>
    <t>Maturity (T)</t>
  </si>
  <si>
    <t>Face Value (FV)</t>
  </si>
  <si>
    <t xml:space="preserve">Price (P) </t>
  </si>
  <si>
    <t>years</t>
  </si>
  <si>
    <t xml:space="preserve">years </t>
  </si>
  <si>
    <t>Duration (D)</t>
  </si>
  <si>
    <t xml:space="preserve">Modified Duration (D*) </t>
  </si>
  <si>
    <t>#3 
Weights</t>
  </si>
  <si>
    <t>#1 
CF's</t>
  </si>
  <si>
    <t>#2 
PV of CF's</t>
  </si>
  <si>
    <t>#4 
Duration</t>
  </si>
  <si>
    <t>Totals</t>
  </si>
  <si>
    <t>#5</t>
  </si>
  <si>
    <t xml:space="preserve">Coupon (C) </t>
  </si>
  <si>
    <t>Year</t>
  </si>
  <si>
    <t>Immunization: 2 Annual Coupon Bonds</t>
  </si>
  <si>
    <t>Say we have 2 Annual Coupon Bonds: a 30 year bond and a 10 Year Bond</t>
  </si>
  <si>
    <t>Bond 1</t>
  </si>
  <si>
    <t>Bond 2</t>
  </si>
  <si>
    <t>Now Calculate Bond Proce, Duration, Modified Duration and Convextity</t>
  </si>
  <si>
    <t>Current Interest Rate = 9% (ie YTM = 9%)</t>
  </si>
  <si>
    <t>Immunization: 2 Semi-Annual Coupon Bonds</t>
  </si>
  <si>
    <t>Say we have 2 Semi-Annual Coupon Bonds: a 30 year bond and a 10 Year Bond</t>
  </si>
  <si>
    <t>Semi-annual Periods</t>
  </si>
  <si>
    <t>Portfolio Immunization</t>
  </si>
  <si>
    <t>Obligation</t>
  </si>
  <si>
    <t>Say we had an obligation to pay $1million in 10 years and we wanted to immunize this obligation using these 2 bonds</t>
  </si>
  <si>
    <t>Time Period</t>
  </si>
  <si>
    <t>#1 - Calculate PV of Obigation</t>
  </si>
  <si>
    <t>Obligation PV</t>
  </si>
  <si>
    <t>#2 - Derive the weightings in Bond 1 and Bond 2</t>
  </si>
  <si>
    <r>
      <t>We wish to allocate to Bond 1 and Bond 2 such that their Duration is equal to the duration of the obligation D</t>
    </r>
    <r>
      <rPr>
        <vertAlign val="subscript"/>
        <sz val="12"/>
        <rFont val="Verdana"/>
      </rPr>
      <t>o</t>
    </r>
    <r>
      <rPr>
        <sz val="12"/>
        <rFont val="Verdana"/>
        <family val="2"/>
      </rPr>
      <t xml:space="preserve"> - which is 10 years</t>
    </r>
  </si>
  <si>
    <r>
      <rPr>
        <i/>
        <sz val="12"/>
        <rFont val="Verdana"/>
        <family val="2"/>
      </rPr>
      <t>w</t>
    </r>
    <r>
      <rPr>
        <vertAlign val="subscript"/>
        <sz val="12"/>
        <rFont val="Verdana"/>
      </rPr>
      <t>1</t>
    </r>
    <r>
      <rPr>
        <sz val="12"/>
        <rFont val="Verdana"/>
        <family val="2"/>
      </rPr>
      <t>D</t>
    </r>
    <r>
      <rPr>
        <vertAlign val="subscript"/>
        <sz val="12"/>
        <rFont val="Verdana"/>
      </rPr>
      <t>1</t>
    </r>
    <r>
      <rPr>
        <sz val="12"/>
        <rFont val="Verdana"/>
        <family val="2"/>
      </rPr>
      <t xml:space="preserve"> + </t>
    </r>
    <r>
      <rPr>
        <i/>
        <sz val="12"/>
        <rFont val="Verdana"/>
        <family val="2"/>
      </rPr>
      <t>w</t>
    </r>
    <r>
      <rPr>
        <vertAlign val="subscript"/>
        <sz val="12"/>
        <rFont val="Verdana"/>
      </rPr>
      <t>2</t>
    </r>
    <r>
      <rPr>
        <sz val="12"/>
        <rFont val="Verdana"/>
        <family val="2"/>
      </rPr>
      <t>D</t>
    </r>
    <r>
      <rPr>
        <vertAlign val="subscript"/>
        <sz val="12"/>
        <rFont val="Verdana"/>
      </rPr>
      <t>2</t>
    </r>
    <r>
      <rPr>
        <sz val="12"/>
        <rFont val="Verdana"/>
        <family val="2"/>
      </rPr>
      <t xml:space="preserve"> = D</t>
    </r>
    <r>
      <rPr>
        <vertAlign val="subscript"/>
        <sz val="12"/>
        <rFont val="Verdana"/>
      </rPr>
      <t>o</t>
    </r>
    <r>
      <rPr>
        <sz val="12"/>
        <rFont val="Verdana"/>
        <family val="2"/>
      </rPr>
      <t xml:space="preserve"> = 10 years</t>
    </r>
  </si>
  <si>
    <t>Therefore:</t>
  </si>
  <si>
    <r>
      <rPr>
        <i/>
        <sz val="12"/>
        <rFont val="Verdana"/>
        <family val="2"/>
      </rPr>
      <t>w</t>
    </r>
    <r>
      <rPr>
        <vertAlign val="subscript"/>
        <sz val="12"/>
        <rFont val="Verdana"/>
      </rPr>
      <t>1</t>
    </r>
    <r>
      <rPr>
        <sz val="12"/>
        <rFont val="Verdana"/>
        <family val="2"/>
      </rPr>
      <t>D</t>
    </r>
    <r>
      <rPr>
        <vertAlign val="subscript"/>
        <sz val="12"/>
        <rFont val="Verdana"/>
      </rPr>
      <t>1</t>
    </r>
    <r>
      <rPr>
        <sz val="12"/>
        <rFont val="Verdana"/>
        <family val="2"/>
      </rPr>
      <t xml:space="preserve"> + (1-</t>
    </r>
    <r>
      <rPr>
        <i/>
        <sz val="12"/>
        <rFont val="Verdana"/>
        <family val="2"/>
      </rPr>
      <t>w</t>
    </r>
    <r>
      <rPr>
        <i/>
        <vertAlign val="subscript"/>
        <sz val="12"/>
        <rFont val="Verdana"/>
        <family val="2"/>
      </rPr>
      <t>1</t>
    </r>
    <r>
      <rPr>
        <sz val="12"/>
        <rFont val="Verdana"/>
        <family val="2"/>
      </rPr>
      <t>)D</t>
    </r>
    <r>
      <rPr>
        <vertAlign val="subscript"/>
        <sz val="12"/>
        <rFont val="Verdana"/>
      </rPr>
      <t>2</t>
    </r>
    <r>
      <rPr>
        <sz val="12"/>
        <rFont val="Verdana"/>
        <family val="2"/>
      </rPr>
      <t xml:space="preserve"> = D</t>
    </r>
    <r>
      <rPr>
        <vertAlign val="subscript"/>
        <sz val="12"/>
        <rFont val="Verdana"/>
      </rPr>
      <t>o</t>
    </r>
    <r>
      <rPr>
        <sz val="12"/>
        <rFont val="Verdana"/>
        <family val="2"/>
      </rPr>
      <t xml:space="preserve"> </t>
    </r>
  </si>
  <si>
    <r>
      <rPr>
        <i/>
        <sz val="12"/>
        <rFont val="Verdana"/>
        <family val="2"/>
      </rPr>
      <t>w</t>
    </r>
    <r>
      <rPr>
        <vertAlign val="subscript"/>
        <sz val="12"/>
        <rFont val="Verdana"/>
      </rPr>
      <t>1</t>
    </r>
    <r>
      <rPr>
        <sz val="12"/>
        <rFont val="Verdana"/>
        <family val="2"/>
      </rPr>
      <t>D</t>
    </r>
    <r>
      <rPr>
        <vertAlign val="subscript"/>
        <sz val="12"/>
        <rFont val="Verdana"/>
      </rPr>
      <t>1</t>
    </r>
    <r>
      <rPr>
        <sz val="12"/>
        <rFont val="Verdana"/>
        <family val="2"/>
      </rPr>
      <t xml:space="preserve"> + D</t>
    </r>
    <r>
      <rPr>
        <vertAlign val="subscript"/>
        <sz val="12"/>
        <rFont val="Verdana"/>
      </rPr>
      <t>2</t>
    </r>
    <r>
      <rPr>
        <sz val="12"/>
        <rFont val="Verdana"/>
        <family val="2"/>
      </rPr>
      <t xml:space="preserve"> -</t>
    </r>
    <r>
      <rPr>
        <i/>
        <sz val="12"/>
        <rFont val="Verdana"/>
        <family val="2"/>
      </rPr>
      <t>w</t>
    </r>
    <r>
      <rPr>
        <i/>
        <vertAlign val="subscript"/>
        <sz val="12"/>
        <rFont val="Verdana"/>
        <family val="2"/>
      </rPr>
      <t>1</t>
    </r>
    <r>
      <rPr>
        <sz val="12"/>
        <rFont val="Verdana"/>
        <family val="2"/>
      </rPr>
      <t>D</t>
    </r>
    <r>
      <rPr>
        <vertAlign val="subscript"/>
        <sz val="12"/>
        <rFont val="Verdana"/>
      </rPr>
      <t>2</t>
    </r>
    <r>
      <rPr>
        <sz val="12"/>
        <rFont val="Verdana"/>
        <family val="2"/>
      </rPr>
      <t xml:space="preserve"> = D</t>
    </r>
    <r>
      <rPr>
        <vertAlign val="subscript"/>
        <sz val="12"/>
        <rFont val="Verdana"/>
      </rPr>
      <t>o</t>
    </r>
    <r>
      <rPr>
        <sz val="12"/>
        <rFont val="Verdana"/>
        <family val="2"/>
      </rPr>
      <t xml:space="preserve"> </t>
    </r>
  </si>
  <si>
    <r>
      <rPr>
        <i/>
        <sz val="12"/>
        <rFont val="Verdana"/>
        <family val="2"/>
      </rPr>
      <t>w</t>
    </r>
    <r>
      <rPr>
        <vertAlign val="subscript"/>
        <sz val="12"/>
        <rFont val="Verdana"/>
      </rPr>
      <t>1</t>
    </r>
    <r>
      <rPr>
        <sz val="12"/>
        <rFont val="Verdana"/>
        <family val="2"/>
      </rPr>
      <t>(D</t>
    </r>
    <r>
      <rPr>
        <vertAlign val="subscript"/>
        <sz val="12"/>
        <rFont val="Verdana"/>
      </rPr>
      <t>1</t>
    </r>
    <r>
      <rPr>
        <sz val="12"/>
        <rFont val="Verdana"/>
        <family val="2"/>
      </rPr>
      <t xml:space="preserve">  - D</t>
    </r>
    <r>
      <rPr>
        <vertAlign val="subscript"/>
        <sz val="12"/>
        <rFont val="Verdana"/>
      </rPr>
      <t>2</t>
    </r>
    <r>
      <rPr>
        <sz val="12"/>
        <rFont val="Verdana"/>
        <family val="2"/>
      </rPr>
      <t>) = D</t>
    </r>
    <r>
      <rPr>
        <vertAlign val="subscript"/>
        <sz val="12"/>
        <rFont val="Verdana"/>
      </rPr>
      <t>o</t>
    </r>
    <r>
      <rPr>
        <sz val="12"/>
        <rFont val="Verdana"/>
        <family val="2"/>
      </rPr>
      <t xml:space="preserve"> - D</t>
    </r>
    <r>
      <rPr>
        <vertAlign val="subscript"/>
        <sz val="12"/>
        <rFont val="Verdana"/>
      </rPr>
      <t>2</t>
    </r>
  </si>
  <si>
    <r>
      <t xml:space="preserve">Weighting in Bond 1 </t>
    </r>
    <r>
      <rPr>
        <b/>
        <i/>
        <sz val="12"/>
        <rFont val="Verdana"/>
      </rPr>
      <t>w</t>
    </r>
    <r>
      <rPr>
        <b/>
        <vertAlign val="subscript"/>
        <sz val="12"/>
        <rFont val="Verdana"/>
      </rPr>
      <t>1</t>
    </r>
    <r>
      <rPr>
        <b/>
        <sz val="12"/>
        <rFont val="Verdana"/>
        <family val="2"/>
      </rPr>
      <t xml:space="preserve"> =</t>
    </r>
  </si>
  <si>
    <r>
      <rPr>
        <b/>
        <i/>
        <sz val="12"/>
        <rFont val="Verdana"/>
      </rPr>
      <t>w</t>
    </r>
    <r>
      <rPr>
        <b/>
        <vertAlign val="subscript"/>
        <sz val="12"/>
        <rFont val="Verdana"/>
      </rPr>
      <t>1</t>
    </r>
    <r>
      <rPr>
        <b/>
        <sz val="12"/>
        <rFont val="Verdana"/>
        <family val="2"/>
      </rPr>
      <t xml:space="preserve"> = (D</t>
    </r>
    <r>
      <rPr>
        <b/>
        <vertAlign val="subscript"/>
        <sz val="12"/>
        <rFont val="Verdana"/>
      </rPr>
      <t>o</t>
    </r>
    <r>
      <rPr>
        <b/>
        <sz val="12"/>
        <rFont val="Verdana"/>
        <family val="2"/>
      </rPr>
      <t xml:space="preserve"> - D</t>
    </r>
    <r>
      <rPr>
        <b/>
        <vertAlign val="subscript"/>
        <sz val="12"/>
        <rFont val="Verdana"/>
      </rPr>
      <t>2</t>
    </r>
    <r>
      <rPr>
        <b/>
        <sz val="12"/>
        <rFont val="Verdana"/>
        <family val="2"/>
      </rPr>
      <t>) / (D</t>
    </r>
    <r>
      <rPr>
        <b/>
        <vertAlign val="subscript"/>
        <sz val="12"/>
        <rFont val="Verdana"/>
      </rPr>
      <t>1</t>
    </r>
    <r>
      <rPr>
        <b/>
        <sz val="12"/>
        <rFont val="Verdana"/>
        <family val="2"/>
      </rPr>
      <t xml:space="preserve">  - D</t>
    </r>
    <r>
      <rPr>
        <b/>
        <vertAlign val="subscript"/>
        <sz val="12"/>
        <rFont val="Verdana"/>
      </rPr>
      <t>2</t>
    </r>
    <r>
      <rPr>
        <b/>
        <sz val="12"/>
        <rFont val="Verdana"/>
        <family val="2"/>
      </rPr>
      <t>)</t>
    </r>
  </si>
  <si>
    <t>Duration Annualised</t>
  </si>
  <si>
    <r>
      <rPr>
        <b/>
        <sz val="12"/>
        <rFont val="Verdana"/>
        <family val="2"/>
      </rPr>
      <t>D</t>
    </r>
    <r>
      <rPr>
        <b/>
        <vertAlign val="subscript"/>
        <sz val="12"/>
        <rFont val="Verdana"/>
      </rPr>
      <t>1</t>
    </r>
  </si>
  <si>
    <r>
      <rPr>
        <b/>
        <sz val="12"/>
        <rFont val="Verdana"/>
        <family val="2"/>
      </rPr>
      <t>D</t>
    </r>
    <r>
      <rPr>
        <b/>
        <vertAlign val="subscript"/>
        <sz val="12"/>
        <rFont val="Verdana"/>
      </rPr>
      <t>2</t>
    </r>
  </si>
  <si>
    <r>
      <t xml:space="preserve">Weighting in Bond 2 </t>
    </r>
    <r>
      <rPr>
        <b/>
        <i/>
        <sz val="12"/>
        <rFont val="Verdana"/>
      </rPr>
      <t>w</t>
    </r>
    <r>
      <rPr>
        <b/>
        <vertAlign val="subscript"/>
        <sz val="12"/>
        <rFont val="Verdana"/>
      </rPr>
      <t>2</t>
    </r>
    <r>
      <rPr>
        <b/>
        <sz val="12"/>
        <rFont val="Verdana"/>
        <family val="2"/>
      </rPr>
      <t xml:space="preserve"> =</t>
    </r>
  </si>
  <si>
    <t>Bond</t>
  </si>
  <si>
    <t>Weighting</t>
  </si>
  <si>
    <t>Value</t>
  </si>
  <si>
    <t>Bond Prices</t>
  </si>
  <si>
    <t>Number of Bonds</t>
  </si>
  <si>
    <t>#3 - Apply weightings to PV of Obligation and Bond Prices</t>
  </si>
  <si>
    <t>Purchase 424 of Bond 1 and 108 of Bond 2 to immunize the obligation</t>
  </si>
  <si>
    <t>Check that Portfolio is Immunized at Different Interest Rates</t>
  </si>
  <si>
    <t>Bond 1 Price</t>
  </si>
  <si>
    <t>Bond 1 Value</t>
  </si>
  <si>
    <t>Bond 2 Value</t>
  </si>
  <si>
    <t>Bond 2 Price</t>
  </si>
  <si>
    <t>PV of Asset</t>
  </si>
  <si>
    <t>Asset Value Year 10</t>
  </si>
  <si>
    <t>Obligation Year 10</t>
  </si>
  <si>
    <t>PV of Obligation</t>
  </si>
  <si>
    <t>Difference</t>
  </si>
  <si>
    <t>Interest Rate</t>
  </si>
  <si>
    <t>No matter the level of interest rates, the obligation in Year 10 is covered</t>
  </si>
  <si>
    <t>Annual Discounting</t>
  </si>
  <si>
    <t>Semi-Annual Discounting</t>
  </si>
  <si>
    <r>
      <t>years denote as D</t>
    </r>
    <r>
      <rPr>
        <vertAlign val="subscript"/>
        <sz val="12"/>
        <rFont val="Verdana"/>
      </rPr>
      <t xml:space="preserve">o  - </t>
    </r>
    <r>
      <rPr>
        <sz val="12"/>
        <rFont val="Verdana"/>
        <family val="2"/>
      </rPr>
      <t>the obligation duration</t>
    </r>
  </si>
  <si>
    <t>Bond A</t>
  </si>
  <si>
    <t>Bond B</t>
  </si>
  <si>
    <t>Bond A Price</t>
  </si>
  <si>
    <t>Bond B Value</t>
  </si>
  <si>
    <t>Bond A Value</t>
  </si>
  <si>
    <t>Bond B Price</t>
  </si>
  <si>
    <t>Purchase 387 of Bond A and 137 of Bond B to immunize the obligation</t>
  </si>
  <si>
    <t>#2 - Derive the weightings in Bond A and Bond B</t>
  </si>
  <si>
    <r>
      <t>We wish to allocate to Bond A and Bond B such that their Duration is equal to the duration of the obligation D</t>
    </r>
    <r>
      <rPr>
        <vertAlign val="subscript"/>
        <sz val="12"/>
        <rFont val="Verdana"/>
      </rPr>
      <t>o</t>
    </r>
    <r>
      <rPr>
        <sz val="12"/>
        <rFont val="Verdana"/>
        <family val="2"/>
      </rPr>
      <t xml:space="preserve"> - which is 10 years</t>
    </r>
  </si>
  <si>
    <r>
      <rPr>
        <i/>
        <sz val="12"/>
        <rFont val="Verdana"/>
        <family val="2"/>
      </rPr>
      <t>w</t>
    </r>
    <r>
      <rPr>
        <vertAlign val="subscript"/>
        <sz val="12"/>
        <rFont val="Verdana"/>
      </rPr>
      <t>A</t>
    </r>
    <r>
      <rPr>
        <sz val="12"/>
        <rFont val="Verdana"/>
        <family val="2"/>
      </rPr>
      <t>D</t>
    </r>
    <r>
      <rPr>
        <vertAlign val="subscript"/>
        <sz val="12"/>
        <rFont val="Verdana"/>
      </rPr>
      <t>A</t>
    </r>
    <r>
      <rPr>
        <sz val="12"/>
        <rFont val="Verdana"/>
        <family val="2"/>
      </rPr>
      <t xml:space="preserve"> + </t>
    </r>
    <r>
      <rPr>
        <i/>
        <sz val="12"/>
        <rFont val="Verdana"/>
        <family val="2"/>
      </rPr>
      <t>w</t>
    </r>
    <r>
      <rPr>
        <vertAlign val="subscript"/>
        <sz val="12"/>
        <rFont val="Verdana"/>
      </rPr>
      <t>B</t>
    </r>
    <r>
      <rPr>
        <sz val="12"/>
        <rFont val="Verdana"/>
        <family val="2"/>
      </rPr>
      <t>D</t>
    </r>
    <r>
      <rPr>
        <vertAlign val="subscript"/>
        <sz val="12"/>
        <rFont val="Verdana"/>
      </rPr>
      <t>B</t>
    </r>
    <r>
      <rPr>
        <sz val="12"/>
        <rFont val="Verdana"/>
        <family val="2"/>
      </rPr>
      <t xml:space="preserve"> = D</t>
    </r>
    <r>
      <rPr>
        <vertAlign val="subscript"/>
        <sz val="12"/>
        <rFont val="Verdana"/>
      </rPr>
      <t>o</t>
    </r>
    <r>
      <rPr>
        <sz val="12"/>
        <rFont val="Verdana"/>
        <family val="2"/>
      </rPr>
      <t xml:space="preserve"> = 10 years</t>
    </r>
  </si>
  <si>
    <r>
      <rPr>
        <i/>
        <sz val="12"/>
        <rFont val="Verdana"/>
        <family val="2"/>
      </rPr>
      <t>w</t>
    </r>
    <r>
      <rPr>
        <vertAlign val="subscript"/>
        <sz val="12"/>
        <rFont val="Verdana"/>
      </rPr>
      <t>A</t>
    </r>
    <r>
      <rPr>
        <sz val="12"/>
        <rFont val="Verdana"/>
        <family val="2"/>
      </rPr>
      <t>D</t>
    </r>
    <r>
      <rPr>
        <vertAlign val="subscript"/>
        <sz val="12"/>
        <rFont val="Verdana"/>
      </rPr>
      <t>A</t>
    </r>
    <r>
      <rPr>
        <sz val="12"/>
        <rFont val="Verdana"/>
        <family val="2"/>
      </rPr>
      <t xml:space="preserve"> + (1-</t>
    </r>
    <r>
      <rPr>
        <i/>
        <sz val="12"/>
        <rFont val="Verdana"/>
        <family val="2"/>
      </rPr>
      <t>w</t>
    </r>
    <r>
      <rPr>
        <i/>
        <vertAlign val="subscript"/>
        <sz val="12"/>
        <rFont val="Verdana"/>
        <family val="2"/>
      </rPr>
      <t>A</t>
    </r>
    <r>
      <rPr>
        <sz val="12"/>
        <rFont val="Verdana"/>
        <family val="2"/>
      </rPr>
      <t>)D</t>
    </r>
    <r>
      <rPr>
        <vertAlign val="subscript"/>
        <sz val="12"/>
        <rFont val="Verdana"/>
      </rPr>
      <t>B</t>
    </r>
    <r>
      <rPr>
        <sz val="12"/>
        <rFont val="Verdana"/>
        <family val="2"/>
      </rPr>
      <t xml:space="preserve"> = D</t>
    </r>
    <r>
      <rPr>
        <vertAlign val="subscript"/>
        <sz val="12"/>
        <rFont val="Verdana"/>
      </rPr>
      <t>o</t>
    </r>
    <r>
      <rPr>
        <sz val="12"/>
        <rFont val="Verdana"/>
        <family val="2"/>
      </rPr>
      <t xml:space="preserve"> </t>
    </r>
  </si>
  <si>
    <r>
      <rPr>
        <i/>
        <sz val="12"/>
        <rFont val="Verdana"/>
        <family val="2"/>
      </rPr>
      <t>w</t>
    </r>
    <r>
      <rPr>
        <vertAlign val="subscript"/>
        <sz val="12"/>
        <rFont val="Verdana"/>
      </rPr>
      <t>A</t>
    </r>
    <r>
      <rPr>
        <sz val="12"/>
        <rFont val="Verdana"/>
        <family val="2"/>
      </rPr>
      <t>D</t>
    </r>
    <r>
      <rPr>
        <vertAlign val="subscript"/>
        <sz val="12"/>
        <rFont val="Verdana"/>
      </rPr>
      <t>A</t>
    </r>
    <r>
      <rPr>
        <sz val="12"/>
        <rFont val="Verdana"/>
        <family val="2"/>
      </rPr>
      <t xml:space="preserve"> + D</t>
    </r>
    <r>
      <rPr>
        <vertAlign val="subscript"/>
        <sz val="12"/>
        <rFont val="Verdana"/>
      </rPr>
      <t>B</t>
    </r>
    <r>
      <rPr>
        <sz val="12"/>
        <rFont val="Verdana"/>
        <family val="2"/>
      </rPr>
      <t xml:space="preserve"> -</t>
    </r>
    <r>
      <rPr>
        <i/>
        <sz val="12"/>
        <rFont val="Verdana"/>
        <family val="2"/>
      </rPr>
      <t>w</t>
    </r>
    <r>
      <rPr>
        <i/>
        <vertAlign val="subscript"/>
        <sz val="12"/>
        <rFont val="Verdana"/>
        <family val="2"/>
      </rPr>
      <t>A</t>
    </r>
    <r>
      <rPr>
        <sz val="12"/>
        <rFont val="Verdana"/>
        <family val="2"/>
      </rPr>
      <t>D</t>
    </r>
    <r>
      <rPr>
        <vertAlign val="subscript"/>
        <sz val="12"/>
        <rFont val="Verdana"/>
      </rPr>
      <t>B</t>
    </r>
    <r>
      <rPr>
        <sz val="12"/>
        <rFont val="Verdana"/>
        <family val="2"/>
      </rPr>
      <t xml:space="preserve"> = D</t>
    </r>
    <r>
      <rPr>
        <vertAlign val="subscript"/>
        <sz val="12"/>
        <rFont val="Verdana"/>
      </rPr>
      <t>o</t>
    </r>
    <r>
      <rPr>
        <sz val="12"/>
        <rFont val="Verdana"/>
        <family val="2"/>
      </rPr>
      <t xml:space="preserve"> </t>
    </r>
  </si>
  <si>
    <r>
      <rPr>
        <i/>
        <sz val="12"/>
        <rFont val="Verdana"/>
        <family val="2"/>
      </rPr>
      <t>w</t>
    </r>
    <r>
      <rPr>
        <vertAlign val="subscript"/>
        <sz val="12"/>
        <rFont val="Verdana"/>
      </rPr>
      <t>A</t>
    </r>
    <r>
      <rPr>
        <sz val="12"/>
        <rFont val="Verdana"/>
        <family val="2"/>
      </rPr>
      <t>(D</t>
    </r>
    <r>
      <rPr>
        <vertAlign val="subscript"/>
        <sz val="12"/>
        <rFont val="Verdana"/>
      </rPr>
      <t>A</t>
    </r>
    <r>
      <rPr>
        <sz val="12"/>
        <rFont val="Verdana"/>
        <family val="2"/>
      </rPr>
      <t xml:space="preserve">  - D</t>
    </r>
    <r>
      <rPr>
        <vertAlign val="subscript"/>
        <sz val="12"/>
        <rFont val="Verdana"/>
      </rPr>
      <t>B</t>
    </r>
    <r>
      <rPr>
        <sz val="12"/>
        <rFont val="Verdana"/>
        <family val="2"/>
      </rPr>
      <t>) = D</t>
    </r>
    <r>
      <rPr>
        <vertAlign val="subscript"/>
        <sz val="12"/>
        <rFont val="Verdana"/>
      </rPr>
      <t>o</t>
    </r>
    <r>
      <rPr>
        <sz val="12"/>
        <rFont val="Verdana"/>
        <family val="2"/>
      </rPr>
      <t xml:space="preserve"> - D</t>
    </r>
    <r>
      <rPr>
        <vertAlign val="subscript"/>
        <sz val="12"/>
        <rFont val="Verdana"/>
      </rPr>
      <t>B</t>
    </r>
  </si>
  <si>
    <r>
      <rPr>
        <b/>
        <i/>
        <sz val="12"/>
        <rFont val="Verdana"/>
      </rPr>
      <t>w</t>
    </r>
    <r>
      <rPr>
        <b/>
        <vertAlign val="subscript"/>
        <sz val="12"/>
        <rFont val="Verdana"/>
      </rPr>
      <t>A</t>
    </r>
    <r>
      <rPr>
        <b/>
        <sz val="12"/>
        <rFont val="Verdana"/>
        <family val="2"/>
      </rPr>
      <t xml:space="preserve"> = (D</t>
    </r>
    <r>
      <rPr>
        <b/>
        <vertAlign val="subscript"/>
        <sz val="12"/>
        <rFont val="Verdana"/>
      </rPr>
      <t>o</t>
    </r>
    <r>
      <rPr>
        <b/>
        <sz val="12"/>
        <rFont val="Verdana"/>
        <family val="2"/>
      </rPr>
      <t xml:space="preserve"> - D</t>
    </r>
    <r>
      <rPr>
        <b/>
        <vertAlign val="subscript"/>
        <sz val="12"/>
        <rFont val="Verdana"/>
      </rPr>
      <t>B</t>
    </r>
    <r>
      <rPr>
        <b/>
        <sz val="12"/>
        <rFont val="Verdana"/>
        <family val="2"/>
      </rPr>
      <t>) / (D</t>
    </r>
    <r>
      <rPr>
        <b/>
        <vertAlign val="subscript"/>
        <sz val="12"/>
        <rFont val="Verdana"/>
      </rPr>
      <t>A</t>
    </r>
    <r>
      <rPr>
        <b/>
        <sz val="12"/>
        <rFont val="Verdana"/>
        <family val="2"/>
      </rPr>
      <t xml:space="preserve">  - D</t>
    </r>
    <r>
      <rPr>
        <b/>
        <vertAlign val="subscript"/>
        <sz val="12"/>
        <rFont val="Verdana"/>
      </rPr>
      <t>B</t>
    </r>
    <r>
      <rPr>
        <b/>
        <sz val="12"/>
        <rFont val="Verdana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</si>
</sst>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#,##0.0_);\(#,##0.0\)"/>
    <numFmt numFmtId="169" formatCode="#,##0_);\(#,##0\)"/>
  </numFmts>
  <fonts count="18" x14ac:knownFonts="1">
    <font>
      <sz val="10"/>
      <name val="Arial"/>
    </font>
    <font>
      <sz val="10"/>
      <name val="Arial"/>
    </font>
    <font>
      <sz val="12"/>
      <name val="Verdana"/>
      <family val="2"/>
    </font>
    <font>
      <b/>
      <sz val="16"/>
      <name val="Verdana"/>
      <family val="2"/>
    </font>
    <font>
      <i/>
      <sz val="12"/>
      <name val="Verdana"/>
      <family val="2"/>
    </font>
    <font>
      <b/>
      <u/>
      <sz val="12"/>
      <color theme="1"/>
      <name val="Verdana"/>
      <family val="2"/>
    </font>
    <font>
      <i/>
      <vertAlign val="subscript"/>
      <sz val="12"/>
      <name val="Verdana"/>
      <family val="2"/>
    </font>
    <font>
      <sz val="12"/>
      <color rgb="FFFF0000"/>
      <name val="Verdana"/>
      <family val="2"/>
    </font>
    <font>
      <b/>
      <sz val="12"/>
      <name val="Verdana"/>
      <family val="2"/>
    </font>
    <font>
      <b/>
      <sz val="12"/>
      <color rgb="FFFF0000"/>
      <name val="Verdana"/>
    </font>
    <font>
      <u/>
      <sz val="10"/>
      <color theme="10"/>
      <name val="Arial"/>
    </font>
    <font>
      <u/>
      <sz val="10"/>
      <color theme="11"/>
      <name val="Arial"/>
    </font>
    <font>
      <vertAlign val="subscript"/>
      <sz val="12"/>
      <name val="Verdana"/>
    </font>
    <font>
      <b/>
      <i/>
      <sz val="12"/>
      <name val="Verdana"/>
    </font>
    <font>
      <b/>
      <vertAlign val="subscript"/>
      <sz val="12"/>
      <name val="Verdana"/>
    </font>
    <font>
      <sz val="12"/>
      <color rgb="FF008000"/>
      <name val="Verdana"/>
    </font>
    <font>
      <b/>
      <sz val="12"/>
      <color rgb="FF008000"/>
      <name val="Verdana"/>
    </font>
    <font>
      <b/>
      <sz val="12"/>
      <name val="Verdana"/>
    </font>
  </fonts>
  <fills count="8">
    <fill>
      <patternFill patternType="none"/>
    </fill>
    <fill>
      <patternFill patternType="gray125"/>
    </fill>
    <fill>
      <patternFill patternType="solid">
        <fgColor rgb="FFFDFFA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/>
    <xf numFmtId="164" fontId="7" fillId="0" borderId="0" xfId="1" applyNumberFormat="1" applyFont="1"/>
    <xf numFmtId="0" fontId="2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5" borderId="5" xfId="0" applyFont="1" applyFill="1" applyBorder="1" applyAlignment="1">
      <alignment horizontal="center" wrapText="1"/>
    </xf>
    <xf numFmtId="37" fontId="2" fillId="0" borderId="6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65" fontId="8" fillId="4" borderId="1" xfId="0" applyNumberFormat="1" applyFont="1" applyFill="1" applyBorder="1" applyAlignment="1">
      <alignment horizontal="center"/>
    </xf>
    <xf numFmtId="2" fontId="8" fillId="6" borderId="1" xfId="0" applyNumberFormat="1" applyFont="1" applyFill="1" applyBorder="1" applyAlignment="1">
      <alignment horizontal="center"/>
    </xf>
    <xf numFmtId="2" fontId="8" fillId="6" borderId="1" xfId="0" applyNumberFormat="1" applyFont="1" applyFill="1" applyBorder="1"/>
    <xf numFmtId="165" fontId="8" fillId="4" borderId="1" xfId="0" applyNumberFormat="1" applyFont="1" applyFill="1" applyBorder="1"/>
    <xf numFmtId="0" fontId="8" fillId="7" borderId="1" xfId="0" applyFont="1" applyFill="1" applyBorder="1" applyAlignment="1">
      <alignment horizontal="center"/>
    </xf>
    <xf numFmtId="0" fontId="2" fillId="7" borderId="1" xfId="0" applyFont="1" applyFill="1" applyBorder="1"/>
    <xf numFmtId="2" fontId="8" fillId="7" borderId="1" xfId="0" applyNumberFormat="1" applyFont="1" applyFill="1" applyBorder="1" applyAlignment="1">
      <alignment horizontal="center"/>
    </xf>
    <xf numFmtId="0" fontId="8" fillId="3" borderId="1" xfId="0" applyFont="1" applyFill="1" applyBorder="1"/>
    <xf numFmtId="165" fontId="8" fillId="0" borderId="1" xfId="0" applyNumberFormat="1" applyFont="1" applyBorder="1"/>
    <xf numFmtId="165" fontId="8" fillId="3" borderId="1" xfId="0" applyNumberFormat="1" applyFont="1" applyFill="1" applyBorder="1"/>
    <xf numFmtId="164" fontId="7" fillId="0" borderId="1" xfId="1" applyNumberFormat="1" applyFont="1" applyBorder="1"/>
    <xf numFmtId="0" fontId="8" fillId="0" borderId="1" xfId="0" applyFont="1" applyBorder="1" applyAlignment="1">
      <alignment horizontal="center"/>
    </xf>
    <xf numFmtId="10" fontId="9" fillId="0" borderId="1" xfId="2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3" fontId="9" fillId="0" borderId="1" xfId="1" applyNumberFormat="1" applyFont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164" fontId="2" fillId="0" borderId="1" xfId="1" applyNumberFormat="1" applyFont="1" applyBorder="1"/>
    <xf numFmtId="43" fontId="2" fillId="0" borderId="1" xfId="1" applyNumberFormat="1" applyFont="1" applyBorder="1"/>
    <xf numFmtId="165" fontId="8" fillId="0" borderId="1" xfId="0" applyNumberFormat="1" applyFont="1" applyBorder="1" applyAlignment="1">
      <alignment horizontal="center"/>
    </xf>
    <xf numFmtId="0" fontId="8" fillId="5" borderId="8" xfId="0" applyFont="1" applyFill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8" fillId="5" borderId="8" xfId="0" applyFont="1" applyFill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6" fontId="8" fillId="0" borderId="10" xfId="0" applyNumberFormat="1" applyFont="1" applyBorder="1" applyAlignment="1">
      <alignment horizontal="center"/>
    </xf>
    <xf numFmtId="0" fontId="8" fillId="5" borderId="8" xfId="0" applyFont="1" applyFill="1" applyBorder="1" applyAlignment="1">
      <alignment horizontal="center" wrapText="1"/>
    </xf>
    <xf numFmtId="37" fontId="2" fillId="0" borderId="9" xfId="0" applyNumberFormat="1" applyFont="1" applyBorder="1" applyAlignment="1">
      <alignment horizontal="center"/>
    </xf>
    <xf numFmtId="37" fontId="8" fillId="0" borderId="10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0" fontId="15" fillId="0" borderId="0" xfId="0" applyFont="1"/>
    <xf numFmtId="0" fontId="8" fillId="5" borderId="5" xfId="0" applyFont="1" applyFill="1" applyBorder="1" applyAlignment="1">
      <alignment horizontal="left"/>
    </xf>
    <xf numFmtId="0" fontId="2" fillId="0" borderId="6" xfId="0" applyFont="1" applyBorder="1"/>
    <xf numFmtId="0" fontId="2" fillId="0" borderId="11" xfId="0" applyFont="1" applyBorder="1"/>
    <xf numFmtId="9" fontId="8" fillId="5" borderId="5" xfId="0" applyNumberFormat="1" applyFont="1" applyFill="1" applyBorder="1" applyAlignment="1">
      <alignment horizontal="center"/>
    </xf>
    <xf numFmtId="39" fontId="2" fillId="0" borderId="6" xfId="0" applyNumberFormat="1" applyFont="1" applyBorder="1" applyAlignment="1">
      <alignment horizontal="center"/>
    </xf>
    <xf numFmtId="9" fontId="8" fillId="5" borderId="5" xfId="0" applyNumberFormat="1" applyFont="1" applyFill="1" applyBorder="1" applyAlignment="1">
      <alignment horizontal="center" wrapText="1"/>
    </xf>
    <xf numFmtId="166" fontId="2" fillId="0" borderId="6" xfId="0" applyNumberFormat="1" applyFont="1" applyBorder="1" applyAlignment="1">
      <alignment horizontal="center"/>
    </xf>
    <xf numFmtId="39" fontId="16" fillId="0" borderId="6" xfId="0" applyNumberFormat="1" applyFont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" fontId="8" fillId="4" borderId="1" xfId="0" applyNumberFormat="1" applyFont="1" applyFill="1" applyBorder="1"/>
    <xf numFmtId="0" fontId="17" fillId="0" borderId="0" xfId="0" applyFont="1"/>
    <xf numFmtId="169" fontId="2" fillId="0" borderId="6" xfId="0" applyNumberFormat="1" applyFont="1" applyBorder="1" applyAlignment="1">
      <alignment horizontal="center"/>
    </xf>
  </cellXfs>
  <cellStyles count="5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48</xdr:row>
      <xdr:rowOff>9527</xdr:rowOff>
    </xdr:from>
    <xdr:to>
      <xdr:col>5</xdr:col>
      <xdr:colOff>400051</xdr:colOff>
      <xdr:row>49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V="1">
          <a:off x="7229475" y="7353302"/>
          <a:ext cx="666751" cy="2857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704850</xdr:colOff>
      <xdr:row>28</xdr:row>
      <xdr:rowOff>9527</xdr:rowOff>
    </xdr:from>
    <xdr:to>
      <xdr:col>12</xdr:col>
      <xdr:colOff>400051</xdr:colOff>
      <xdr:row>29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8159750" y="10029827"/>
          <a:ext cx="800101" cy="2984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704850</xdr:colOff>
      <xdr:row>78</xdr:row>
      <xdr:rowOff>9527</xdr:rowOff>
    </xdr:from>
    <xdr:to>
      <xdr:col>5</xdr:col>
      <xdr:colOff>400051</xdr:colOff>
      <xdr:row>79</xdr:row>
      <xdr:rowOff>104775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8159750" y="10080627"/>
          <a:ext cx="800101" cy="2984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666750</xdr:colOff>
      <xdr:row>38</xdr:row>
      <xdr:rowOff>60327</xdr:rowOff>
    </xdr:from>
    <xdr:to>
      <xdr:col>12</xdr:col>
      <xdr:colOff>361951</xdr:colOff>
      <xdr:row>39</xdr:row>
      <xdr:rowOff>155575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15665450" y="8099427"/>
          <a:ext cx="736601" cy="29844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10"/>
  <sheetViews>
    <sheetView showGridLines="0" tabSelected="1" topLeftCell="A88" workbookViewId="0">
      <selection activeCell="J111" sqref="J111"/>
    </sheetView>
  </sheetViews>
  <sheetFormatPr defaultColWidth="8.85546875" defaultRowHeight="15" x14ac:dyDescent="0.2"/>
  <cols>
    <col min="1" max="1" width="53" style="1" customWidth="1"/>
    <col min="2" max="2" width="17.85546875" style="1" customWidth="1"/>
    <col min="3" max="3" width="14.42578125" style="1" customWidth="1"/>
    <col min="4" max="4" width="16.140625" style="1" customWidth="1"/>
    <col min="5" max="8" width="14.42578125" style="1" customWidth="1"/>
    <col min="9" max="14" width="13.7109375" style="1" customWidth="1"/>
    <col min="15" max="16384" width="8.85546875" style="1"/>
  </cols>
  <sheetData>
    <row r="2" spans="1:14" ht="19.5" x14ac:dyDescent="0.25">
      <c r="A2" s="2" t="s">
        <v>18</v>
      </c>
      <c r="B2" s="3"/>
      <c r="C2" s="4"/>
    </row>
    <row r="4" spans="1:14" x14ac:dyDescent="0.2">
      <c r="A4" s="1" t="s">
        <v>19</v>
      </c>
    </row>
    <row r="6" spans="1:14" x14ac:dyDescent="0.2">
      <c r="A6" s="5" t="s">
        <v>23</v>
      </c>
    </row>
    <row r="7" spans="1:14" x14ac:dyDescent="0.2">
      <c r="B7" s="27" t="s">
        <v>68</v>
      </c>
      <c r="C7" s="27" t="s">
        <v>69</v>
      </c>
    </row>
    <row r="8" spans="1:14" x14ac:dyDescent="0.2">
      <c r="A8" s="1" t="s">
        <v>2</v>
      </c>
      <c r="B8" s="28">
        <v>0.09</v>
      </c>
      <c r="C8" s="28">
        <f>B8</f>
        <v>0.09</v>
      </c>
    </row>
    <row r="9" spans="1:14" x14ac:dyDescent="0.2">
      <c r="A9" s="1" t="s">
        <v>16</v>
      </c>
      <c r="B9" s="28">
        <v>0.06</v>
      </c>
      <c r="C9" s="28">
        <v>0.11</v>
      </c>
    </row>
    <row r="10" spans="1:14" x14ac:dyDescent="0.2">
      <c r="A10" s="1" t="s">
        <v>3</v>
      </c>
      <c r="B10" s="29">
        <v>30</v>
      </c>
      <c r="C10" s="29">
        <v>10</v>
      </c>
    </row>
    <row r="11" spans="1:14" x14ac:dyDescent="0.2">
      <c r="A11" s="1" t="s">
        <v>4</v>
      </c>
      <c r="B11" s="30">
        <v>1000</v>
      </c>
      <c r="C11" s="30">
        <v>1000</v>
      </c>
    </row>
    <row r="12" spans="1:14" x14ac:dyDescent="0.2">
      <c r="B12" s="7"/>
    </row>
    <row r="13" spans="1:14" x14ac:dyDescent="0.2">
      <c r="A13" s="9" t="s">
        <v>22</v>
      </c>
      <c r="B13" s="7"/>
    </row>
    <row r="14" spans="1:14" x14ac:dyDescent="0.2">
      <c r="B14" s="7"/>
    </row>
    <row r="15" spans="1:14" ht="19.5" x14ac:dyDescent="0.25">
      <c r="B15" s="61" t="s">
        <v>68</v>
      </c>
      <c r="C15" s="62"/>
      <c r="D15" s="62"/>
      <c r="E15" s="62"/>
      <c r="F15" s="62"/>
      <c r="G15" s="63"/>
      <c r="I15" s="61" t="s">
        <v>69</v>
      </c>
      <c r="J15" s="62"/>
      <c r="K15" s="62"/>
      <c r="L15" s="62"/>
      <c r="M15" s="62"/>
      <c r="N15" s="63"/>
    </row>
    <row r="16" spans="1:14" ht="45.75" thickBot="1" x14ac:dyDescent="0.25">
      <c r="B16" s="31" t="s">
        <v>17</v>
      </c>
      <c r="C16" s="32" t="s">
        <v>11</v>
      </c>
      <c r="D16" s="32" t="s">
        <v>12</v>
      </c>
      <c r="E16" s="32" t="s">
        <v>10</v>
      </c>
      <c r="F16" s="32" t="s">
        <v>13</v>
      </c>
      <c r="G16" s="32" t="s">
        <v>1</v>
      </c>
      <c r="I16" s="11" t="s">
        <v>17</v>
      </c>
      <c r="J16" s="13" t="s">
        <v>11</v>
      </c>
      <c r="K16" s="13" t="s">
        <v>12</v>
      </c>
      <c r="L16" s="13" t="s">
        <v>10</v>
      </c>
      <c r="M16" s="13" t="s">
        <v>13</v>
      </c>
      <c r="N16" s="13" t="s">
        <v>1</v>
      </c>
    </row>
    <row r="17" spans="2:14" x14ac:dyDescent="0.2">
      <c r="B17" s="12">
        <v>1</v>
      </c>
      <c r="C17" s="14">
        <f>B9*B11</f>
        <v>60</v>
      </c>
      <c r="D17" s="15">
        <f>C17/(1+$B$8)^B17</f>
        <v>55.045871559633021</v>
      </c>
      <c r="E17" s="15">
        <f>D17/$D$48</f>
        <v>7.9570160634975073E-2</v>
      </c>
      <c r="F17" s="15">
        <f>E17*B17</f>
        <v>7.9570160634975073E-2</v>
      </c>
      <c r="G17" s="12">
        <f>(B17+B17^2)/(1+$B$8)^2*E17</f>
        <v>0.13394522453492982</v>
      </c>
      <c r="I17" s="12">
        <v>1</v>
      </c>
      <c r="J17" s="14">
        <f>C9*C11</f>
        <v>110</v>
      </c>
      <c r="K17" s="15">
        <f>J17/(1+$C$8)^I17</f>
        <v>100.91743119266054</v>
      </c>
      <c r="L17" s="15">
        <f>K17/$K$28</f>
        <v>8.9437806623605537E-2</v>
      </c>
      <c r="M17" s="15">
        <f>L17*I17</f>
        <v>8.9437806623605537E-2</v>
      </c>
      <c r="N17" s="12">
        <f>(I17+I17^2)/(1+$C$8)^2*L17</f>
        <v>0.1505560249534644</v>
      </c>
    </row>
    <row r="18" spans="2:14" x14ac:dyDescent="0.2">
      <c r="B18" s="12">
        <f>B17+1</f>
        <v>2</v>
      </c>
      <c r="C18" s="14">
        <f>C17</f>
        <v>60</v>
      </c>
      <c r="D18" s="15">
        <f>C18/(1+$B$8)^B18</f>
        <v>50.500799595993598</v>
      </c>
      <c r="E18" s="15">
        <f>D18/$D$48</f>
        <v>7.3000147371536775E-2</v>
      </c>
      <c r="F18" s="15">
        <f>E18*B18</f>
        <v>0.14600029474307355</v>
      </c>
      <c r="G18" s="12">
        <f>(B18+B18^2)/(1+$B$8)^2*E18</f>
        <v>0.36865658128879769</v>
      </c>
      <c r="I18" s="12">
        <f>I17+1</f>
        <v>2</v>
      </c>
      <c r="J18" s="14">
        <f>J17</f>
        <v>110</v>
      </c>
      <c r="K18" s="15">
        <f t="shared" ref="K18:K26" si="0">J18/(1+$C$8)^I18</f>
        <v>92.584799259321599</v>
      </c>
      <c r="L18" s="15">
        <f t="shared" ref="L18:L26" si="1">K18/$K$28</f>
        <v>8.2053033599638101E-2</v>
      </c>
      <c r="M18" s="15">
        <f>L18*I18</f>
        <v>0.1641060671992762</v>
      </c>
      <c r="N18" s="12">
        <f t="shared" ref="N18:N26" si="2">(I18+I18^2)/(1+$C$8)^2*L18</f>
        <v>0.41437438060586523</v>
      </c>
    </row>
    <row r="19" spans="2:14" x14ac:dyDescent="0.2">
      <c r="B19" s="12">
        <f>B18+1</f>
        <v>3</v>
      </c>
      <c r="C19" s="14">
        <f t="shared" ref="C19:C45" si="3">C18</f>
        <v>60</v>
      </c>
      <c r="D19" s="15">
        <f>C19/(1+$B$8)^B19</f>
        <v>46.331008803663849</v>
      </c>
      <c r="E19" s="15">
        <f>D19/$D$48</f>
        <v>6.6972612267464926E-2</v>
      </c>
      <c r="F19" s="15">
        <f>E19*B19</f>
        <v>0.20091783680239478</v>
      </c>
      <c r="G19" s="12">
        <f>(B19+B19^2)/(1+$B$8)^2*E19</f>
        <v>0.67643409410788569</v>
      </c>
      <c r="I19" s="12">
        <f>I18+1</f>
        <v>3</v>
      </c>
      <c r="J19" s="14">
        <f t="shared" ref="J19:J25" si="4">J18</f>
        <v>110</v>
      </c>
      <c r="K19" s="15">
        <f t="shared" si="0"/>
        <v>84.940182806717061</v>
      </c>
      <c r="L19" s="15">
        <f t="shared" si="1"/>
        <v>7.5278012476732201E-2</v>
      </c>
      <c r="M19" s="15">
        <f>L19*I19</f>
        <v>0.22583403743019659</v>
      </c>
      <c r="N19" s="12">
        <f t="shared" si="2"/>
        <v>0.76031996441443161</v>
      </c>
    </row>
    <row r="20" spans="2:14" x14ac:dyDescent="0.2">
      <c r="B20" s="12">
        <f t="shared" ref="B20:B46" si="5">B19+1</f>
        <v>4</v>
      </c>
      <c r="C20" s="14">
        <f t="shared" si="3"/>
        <v>60</v>
      </c>
      <c r="D20" s="15">
        <f t="shared" ref="D20:D22" si="6">C20/(1+$B$8)^B20</f>
        <v>42.505512663911787</v>
      </c>
      <c r="E20" s="15">
        <f t="shared" ref="E20:E46" si="7">D20/$D$48</f>
        <v>6.1442763548132953E-2</v>
      </c>
      <c r="F20" s="15">
        <f t="shared" ref="F20:F22" si="8">E20*B20</f>
        <v>0.24577105419253181</v>
      </c>
      <c r="G20" s="12">
        <f t="shared" ref="G20:G22" si="9">(B20+B20^2)/(1+$B$8)^2*E20</f>
        <v>1.0343028961894276</v>
      </c>
      <c r="I20" s="12">
        <f t="shared" ref="I20:I26" si="10">I19+1</f>
        <v>4</v>
      </c>
      <c r="J20" s="14">
        <f t="shared" si="4"/>
        <v>110</v>
      </c>
      <c r="K20" s="15">
        <f t="shared" si="0"/>
        <v>77.926773217171615</v>
      </c>
      <c r="L20" s="15">
        <f t="shared" si="1"/>
        <v>6.9062396767644224E-2</v>
      </c>
      <c r="M20" s="15">
        <f t="shared" ref="M20:M26" si="11">L20*I20</f>
        <v>0.2762495870705769</v>
      </c>
      <c r="N20" s="12">
        <f t="shared" si="2"/>
        <v>1.1625687529272657</v>
      </c>
    </row>
    <row r="21" spans="2:14" x14ac:dyDescent="0.2">
      <c r="B21" s="12">
        <f t="shared" si="5"/>
        <v>5</v>
      </c>
      <c r="C21" s="14">
        <f t="shared" si="3"/>
        <v>60</v>
      </c>
      <c r="D21" s="15">
        <f t="shared" si="6"/>
        <v>38.995883177900716</v>
      </c>
      <c r="E21" s="15">
        <f t="shared" si="7"/>
        <v>5.63695078423238E-2</v>
      </c>
      <c r="F21" s="15">
        <f t="shared" si="8"/>
        <v>0.28184753921161898</v>
      </c>
      <c r="G21" s="12">
        <f t="shared" si="9"/>
        <v>1.423352609434992</v>
      </c>
      <c r="I21" s="12">
        <f t="shared" si="10"/>
        <v>5</v>
      </c>
      <c r="J21" s="14">
        <f t="shared" si="4"/>
        <v>110</v>
      </c>
      <c r="K21" s="15">
        <f t="shared" si="0"/>
        <v>71.492452492817975</v>
      </c>
      <c r="L21" s="15">
        <f t="shared" si="1"/>
        <v>6.3359997034535973E-2</v>
      </c>
      <c r="M21" s="15">
        <f t="shared" si="11"/>
        <v>0.31679998517267988</v>
      </c>
      <c r="N21" s="12">
        <f t="shared" si="2"/>
        <v>1.5998652563219249</v>
      </c>
    </row>
    <row r="22" spans="2:14" x14ac:dyDescent="0.2">
      <c r="B22" s="12">
        <f t="shared" si="5"/>
        <v>6</v>
      </c>
      <c r="C22" s="14">
        <f t="shared" si="3"/>
        <v>60</v>
      </c>
      <c r="D22" s="15">
        <f t="shared" si="6"/>
        <v>35.776039612752946</v>
      </c>
      <c r="E22" s="15">
        <f t="shared" si="7"/>
        <v>5.1715144809471376E-2</v>
      </c>
      <c r="F22" s="15">
        <f t="shared" si="8"/>
        <v>0.31029086885682827</v>
      </c>
      <c r="G22" s="12">
        <f t="shared" si="9"/>
        <v>1.8281593148706317</v>
      </c>
      <c r="I22" s="12">
        <f t="shared" si="10"/>
        <v>6</v>
      </c>
      <c r="J22" s="14">
        <f t="shared" si="4"/>
        <v>110</v>
      </c>
      <c r="K22" s="15">
        <f t="shared" si="0"/>
        <v>65.589405956713733</v>
      </c>
      <c r="L22" s="15">
        <f t="shared" si="1"/>
        <v>5.8128437646363267E-2</v>
      </c>
      <c r="M22" s="15">
        <f t="shared" si="11"/>
        <v>0.34877062587817959</v>
      </c>
      <c r="N22" s="12">
        <f t="shared" si="2"/>
        <v>2.0548728062850405</v>
      </c>
    </row>
    <row r="23" spans="2:14" x14ac:dyDescent="0.2">
      <c r="B23" s="12">
        <f t="shared" si="5"/>
        <v>7</v>
      </c>
      <c r="C23" s="14">
        <f t="shared" si="3"/>
        <v>60</v>
      </c>
      <c r="D23" s="15">
        <f t="shared" ref="D23:D45" si="12">C23/(1+$B$8)^B23</f>
        <v>32.822054690599039</v>
      </c>
      <c r="E23" s="15">
        <f t="shared" ref="E23:E45" si="13">D23/$D$48</f>
        <v>4.7445086981166402E-2</v>
      </c>
      <c r="F23" s="15">
        <f t="shared" ref="F23:F45" si="14">E23*B23</f>
        <v>0.33211560886816482</v>
      </c>
      <c r="G23" s="12">
        <f t="shared" ref="G23:G45" si="15">(B23+B23^2)/(1+$B$8)^2*E23</f>
        <v>2.2362805074870113</v>
      </c>
      <c r="I23" s="12">
        <f t="shared" si="10"/>
        <v>7</v>
      </c>
      <c r="J23" s="14">
        <f t="shared" si="4"/>
        <v>110</v>
      </c>
      <c r="K23" s="15">
        <f t="shared" si="0"/>
        <v>60.173766932764899</v>
      </c>
      <c r="L23" s="15">
        <f t="shared" si="1"/>
        <v>5.3328841877397497E-2</v>
      </c>
      <c r="M23" s="15">
        <f t="shared" si="11"/>
        <v>0.37330189314178247</v>
      </c>
      <c r="N23" s="12">
        <f t="shared" si="2"/>
        <v>2.5136058792477565</v>
      </c>
    </row>
    <row r="24" spans="2:14" x14ac:dyDescent="0.2">
      <c r="B24" s="12">
        <f t="shared" si="5"/>
        <v>8</v>
      </c>
      <c r="C24" s="14">
        <f t="shared" si="3"/>
        <v>60</v>
      </c>
      <c r="D24" s="15">
        <f t="shared" si="12"/>
        <v>30.111976780366085</v>
      </c>
      <c r="E24" s="15">
        <f t="shared" si="13"/>
        <v>4.352760273501504E-2</v>
      </c>
      <c r="F24" s="15">
        <f t="shared" si="14"/>
        <v>0.34822082188012032</v>
      </c>
      <c r="G24" s="12">
        <f t="shared" si="15"/>
        <v>2.6378144911380206</v>
      </c>
      <c r="I24" s="12">
        <f t="shared" si="10"/>
        <v>8</v>
      </c>
      <c r="J24" s="14">
        <f t="shared" si="4"/>
        <v>110</v>
      </c>
      <c r="K24" s="15">
        <f t="shared" si="0"/>
        <v>55.205290764004495</v>
      </c>
      <c r="L24" s="15">
        <f t="shared" si="1"/>
        <v>4.8925543006786698E-2</v>
      </c>
      <c r="M24" s="15">
        <f t="shared" si="11"/>
        <v>0.39140434405429358</v>
      </c>
      <c r="N24" s="12">
        <f t="shared" si="2"/>
        <v>2.9649348510130813</v>
      </c>
    </row>
    <row r="25" spans="2:14" x14ac:dyDescent="0.2">
      <c r="B25" s="12">
        <f t="shared" si="5"/>
        <v>9</v>
      </c>
      <c r="C25" s="14">
        <f t="shared" si="3"/>
        <v>60</v>
      </c>
      <c r="D25" s="15">
        <f t="shared" si="12"/>
        <v>27.625666770978057</v>
      </c>
      <c r="E25" s="15">
        <f t="shared" si="13"/>
        <v>3.9933580490839483E-2</v>
      </c>
      <c r="F25" s="15">
        <f t="shared" si="14"/>
        <v>0.35940222441755537</v>
      </c>
      <c r="G25" s="12">
        <f t="shared" si="15"/>
        <v>3.0250166182775464</v>
      </c>
      <c r="I25" s="12">
        <f t="shared" si="10"/>
        <v>9</v>
      </c>
      <c r="J25" s="14">
        <f t="shared" si="4"/>
        <v>110</v>
      </c>
      <c r="K25" s="15">
        <f t="shared" si="0"/>
        <v>50.647055746793107</v>
      </c>
      <c r="L25" s="15">
        <f t="shared" si="1"/>
        <v>4.4885819272281365E-2</v>
      </c>
      <c r="M25" s="15">
        <f t="shared" si="11"/>
        <v>0.40397237345053227</v>
      </c>
      <c r="N25" s="12">
        <f t="shared" si="2"/>
        <v>3.4001546456572025</v>
      </c>
    </row>
    <row r="26" spans="2:14" x14ac:dyDescent="0.2">
      <c r="B26" s="12">
        <f t="shared" si="5"/>
        <v>10</v>
      </c>
      <c r="C26" s="14">
        <f t="shared" si="3"/>
        <v>60</v>
      </c>
      <c r="D26" s="15">
        <f t="shared" si="12"/>
        <v>25.344648413741336</v>
      </c>
      <c r="E26" s="15">
        <f t="shared" si="13"/>
        <v>3.663631237691696E-2</v>
      </c>
      <c r="F26" s="15">
        <f t="shared" si="14"/>
        <v>0.36636312376916957</v>
      </c>
      <c r="G26" s="12">
        <f t="shared" si="15"/>
        <v>3.391965627018656</v>
      </c>
      <c r="I26" s="12">
        <f t="shared" si="10"/>
        <v>10</v>
      </c>
      <c r="J26" s="14">
        <f>J25+C11</f>
        <v>1110</v>
      </c>
      <c r="K26" s="15">
        <f t="shared" si="0"/>
        <v>468.87599565421471</v>
      </c>
      <c r="L26" s="15">
        <f t="shared" si="1"/>
        <v>0.41554011169501509</v>
      </c>
      <c r="M26" s="15">
        <f t="shared" si="11"/>
        <v>4.1554011169501512</v>
      </c>
      <c r="N26" s="12">
        <f t="shared" si="2"/>
        <v>38.472697825479045</v>
      </c>
    </row>
    <row r="27" spans="2:14" x14ac:dyDescent="0.2">
      <c r="B27" s="12">
        <f t="shared" si="5"/>
        <v>11</v>
      </c>
      <c r="C27" s="14">
        <f t="shared" si="3"/>
        <v>60</v>
      </c>
      <c r="D27" s="15">
        <f t="shared" si="12"/>
        <v>23.251971021781042</v>
      </c>
      <c r="E27" s="15">
        <f t="shared" si="13"/>
        <v>3.3611295758639408E-2</v>
      </c>
      <c r="F27" s="15">
        <f t="shared" si="14"/>
        <v>0.3697242533450335</v>
      </c>
      <c r="G27" s="12">
        <f t="shared" si="15"/>
        <v>3.7342740847911804</v>
      </c>
      <c r="I27" s="12"/>
      <c r="J27" s="14"/>
      <c r="K27" s="15"/>
      <c r="L27" s="12"/>
      <c r="M27" s="12"/>
      <c r="N27" s="12"/>
    </row>
    <row r="28" spans="2:14" x14ac:dyDescent="0.2">
      <c r="B28" s="12">
        <f t="shared" si="5"/>
        <v>12</v>
      </c>
      <c r="C28" s="14">
        <f t="shared" si="3"/>
        <v>60</v>
      </c>
      <c r="D28" s="15">
        <f t="shared" si="12"/>
        <v>21.332083506221142</v>
      </c>
      <c r="E28" s="15">
        <f t="shared" si="13"/>
        <v>3.083605115471506E-2</v>
      </c>
      <c r="F28" s="15">
        <f t="shared" si="14"/>
        <v>0.37003261385658071</v>
      </c>
      <c r="G28" s="12">
        <f t="shared" si="15"/>
        <v>4.0488376232097876</v>
      </c>
      <c r="I28" s="20" t="s">
        <v>14</v>
      </c>
      <c r="J28" s="21" t="s">
        <v>0</v>
      </c>
      <c r="K28" s="17">
        <f>SUM(K17:K27)</f>
        <v>1128.3531540231797</v>
      </c>
      <c r="L28" s="22">
        <f>SUM(L17:L27)</f>
        <v>1</v>
      </c>
      <c r="M28" s="60">
        <f>SUM(M17:M27)</f>
        <v>6.7452778369712743</v>
      </c>
      <c r="N28" s="23">
        <f>SUM(N17:N27)</f>
        <v>53.493950386905077</v>
      </c>
    </row>
    <row r="29" spans="2:14" x14ac:dyDescent="0.2">
      <c r="B29" s="12">
        <f t="shared" si="5"/>
        <v>13</v>
      </c>
      <c r="C29" s="14">
        <f t="shared" si="3"/>
        <v>60</v>
      </c>
      <c r="D29" s="15">
        <f t="shared" si="12"/>
        <v>19.570718813046913</v>
      </c>
      <c r="E29" s="15">
        <f t="shared" si="13"/>
        <v>2.8289955187811973E-2</v>
      </c>
      <c r="F29" s="15">
        <f t="shared" si="14"/>
        <v>0.36776941744155567</v>
      </c>
      <c r="G29" s="12">
        <f t="shared" si="15"/>
        <v>4.3336182511419734</v>
      </c>
      <c r="I29" s="1" t="s">
        <v>0</v>
      </c>
      <c r="J29" s="1" t="s">
        <v>0</v>
      </c>
      <c r="K29" s="1" t="s">
        <v>0</v>
      </c>
    </row>
    <row r="30" spans="2:14" x14ac:dyDescent="0.2">
      <c r="B30" s="12">
        <f t="shared" si="5"/>
        <v>14</v>
      </c>
      <c r="C30" s="14">
        <f t="shared" si="3"/>
        <v>60</v>
      </c>
      <c r="D30" s="15">
        <f t="shared" si="12"/>
        <v>17.954787901877904</v>
      </c>
      <c r="E30" s="15">
        <f t="shared" si="13"/>
        <v>2.5954087328267865E-2</v>
      </c>
      <c r="F30" s="15">
        <f t="shared" si="14"/>
        <v>0.3633572225957501</v>
      </c>
      <c r="G30" s="12">
        <f t="shared" si="15"/>
        <v>4.5874575700162028</v>
      </c>
      <c r="L30" s="10" t="s">
        <v>15</v>
      </c>
    </row>
    <row r="31" spans="2:14" x14ac:dyDescent="0.2">
      <c r="B31" s="12">
        <f t="shared" si="5"/>
        <v>15</v>
      </c>
      <c r="C31" s="14">
        <f t="shared" si="3"/>
        <v>60</v>
      </c>
      <c r="D31" s="15">
        <f t="shared" si="12"/>
        <v>16.472282478787065</v>
      </c>
      <c r="E31" s="15">
        <f t="shared" si="13"/>
        <v>2.3811089291988864E-2</v>
      </c>
      <c r="F31" s="15">
        <f t="shared" si="14"/>
        <v>0.35716633937983294</v>
      </c>
      <c r="G31" s="12">
        <f t="shared" si="15"/>
        <v>4.8099161939881547</v>
      </c>
    </row>
    <row r="32" spans="2:14" x14ac:dyDescent="0.2">
      <c r="B32" s="12">
        <f t="shared" si="5"/>
        <v>16</v>
      </c>
      <c r="C32" s="14">
        <f t="shared" si="3"/>
        <v>60</v>
      </c>
      <c r="D32" s="15">
        <f t="shared" si="12"/>
        <v>15.112185760355105</v>
      </c>
      <c r="E32" s="15">
        <f t="shared" si="13"/>
        <v>2.1845036047696206E-2</v>
      </c>
      <c r="F32" s="15">
        <f t="shared" si="14"/>
        <v>0.3495205767631393</v>
      </c>
      <c r="G32" s="12">
        <f t="shared" si="15"/>
        <v>5.0011361038408948</v>
      </c>
    </row>
    <row r="33" spans="2:10" x14ac:dyDescent="0.2">
      <c r="B33" s="12">
        <f t="shared" si="5"/>
        <v>17</v>
      </c>
      <c r="C33" s="14">
        <f t="shared" si="3"/>
        <v>60</v>
      </c>
      <c r="D33" s="15">
        <f t="shared" si="12"/>
        <v>13.864390605830373</v>
      </c>
      <c r="E33" s="15">
        <f t="shared" si="13"/>
        <v>2.0041317474950648E-2</v>
      </c>
      <c r="F33" s="15">
        <f t="shared" si="14"/>
        <v>0.340702397074161</v>
      </c>
      <c r="G33" s="12">
        <f t="shared" si="15"/>
        <v>5.1617230429550514</v>
      </c>
    </row>
    <row r="34" spans="2:10" x14ac:dyDescent="0.2">
      <c r="B34" s="12">
        <f t="shared" si="5"/>
        <v>18</v>
      </c>
      <c r="C34" s="14">
        <f t="shared" si="3"/>
        <v>60</v>
      </c>
      <c r="D34" s="15">
        <f t="shared" si="12"/>
        <v>12.719624409018689</v>
      </c>
      <c r="E34" s="15">
        <f t="shared" si="13"/>
        <v>1.8386529793532704E-2</v>
      </c>
      <c r="F34" s="15">
        <f t="shared" si="14"/>
        <v>0.33095753628358865</v>
      </c>
      <c r="G34" s="12">
        <f t="shared" si="15"/>
        <v>5.2926464013030756</v>
      </c>
      <c r="H34" s="8"/>
    </row>
    <row r="35" spans="2:10" x14ac:dyDescent="0.2">
      <c r="B35" s="12">
        <f t="shared" si="5"/>
        <v>19</v>
      </c>
      <c r="C35" s="14">
        <f t="shared" si="3"/>
        <v>60</v>
      </c>
      <c r="D35" s="15">
        <f t="shared" si="12"/>
        <v>11.669380191760263</v>
      </c>
      <c r="E35" s="15">
        <f t="shared" si="13"/>
        <v>1.6868375957369449E-2</v>
      </c>
      <c r="F35" s="15">
        <f t="shared" si="14"/>
        <v>0.32049914319001954</v>
      </c>
      <c r="G35" s="12">
        <f t="shared" si="15"/>
        <v>5.3951543336422771</v>
      </c>
    </row>
    <row r="36" spans="2:10" x14ac:dyDescent="0.2">
      <c r="B36" s="12">
        <f t="shared" si="5"/>
        <v>20</v>
      </c>
      <c r="C36" s="14">
        <f t="shared" si="3"/>
        <v>60</v>
      </c>
      <c r="D36" s="15">
        <f t="shared" si="12"/>
        <v>10.705853386936022</v>
      </c>
      <c r="E36" s="15">
        <f t="shared" si="13"/>
        <v>1.547557427281601E-2</v>
      </c>
      <c r="F36" s="15">
        <f t="shared" si="14"/>
        <v>0.30951148545632018</v>
      </c>
      <c r="G36" s="12">
        <f t="shared" si="15"/>
        <v>5.4707021248907699</v>
      </c>
    </row>
    <row r="37" spans="2:10" x14ac:dyDescent="0.2">
      <c r="B37" s="12">
        <f t="shared" si="5"/>
        <v>21</v>
      </c>
      <c r="C37" s="14">
        <f t="shared" si="3"/>
        <v>60</v>
      </c>
      <c r="D37" s="15">
        <f t="shared" si="12"/>
        <v>9.8218838412257075</v>
      </c>
      <c r="E37" s="15">
        <f t="shared" si="13"/>
        <v>1.4197774562216521E-2</v>
      </c>
      <c r="F37" s="15">
        <f t="shared" si="14"/>
        <v>0.29815326580654694</v>
      </c>
      <c r="G37" s="12">
        <f t="shared" si="15"/>
        <v>5.5208920526420604</v>
      </c>
    </row>
    <row r="38" spans="2:10" x14ac:dyDescent="0.2">
      <c r="B38" s="12">
        <f t="shared" si="5"/>
        <v>22</v>
      </c>
      <c r="C38" s="14">
        <f t="shared" si="3"/>
        <v>60</v>
      </c>
      <c r="D38" s="15">
        <f t="shared" si="12"/>
        <v>9.010902606629088</v>
      </c>
      <c r="E38" s="15">
        <f t="shared" si="13"/>
        <v>1.3025481249739927E-2</v>
      </c>
      <c r="F38" s="15">
        <f t="shared" si="14"/>
        <v>0.28656058749427837</v>
      </c>
      <c r="G38" s="12">
        <f t="shared" si="15"/>
        <v>5.5474232071108514</v>
      </c>
    </row>
    <row r="39" spans="2:10" x14ac:dyDescent="0.2">
      <c r="B39" s="12">
        <f t="shared" si="5"/>
        <v>23</v>
      </c>
      <c r="C39" s="14">
        <f t="shared" si="3"/>
        <v>60</v>
      </c>
      <c r="D39" s="15">
        <f t="shared" si="12"/>
        <v>8.2668831253477872</v>
      </c>
      <c r="E39" s="15">
        <f t="shared" si="13"/>
        <v>1.1949982797926539E-2</v>
      </c>
      <c r="F39" s="15">
        <f t="shared" si="14"/>
        <v>0.27484960435231037</v>
      </c>
      <c r="G39" s="12">
        <f t="shared" si="15"/>
        <v>5.5520499153736624</v>
      </c>
    </row>
    <row r="40" spans="2:10" x14ac:dyDescent="0.2">
      <c r="B40" s="12">
        <f t="shared" si="5"/>
        <v>24</v>
      </c>
      <c r="C40" s="14">
        <f t="shared" si="3"/>
        <v>60</v>
      </c>
      <c r="D40" s="15">
        <f t="shared" si="12"/>
        <v>7.5842964452731989</v>
      </c>
      <c r="E40" s="15">
        <f t="shared" si="13"/>
        <v>1.0963286970574805E-2</v>
      </c>
      <c r="F40" s="15">
        <f t="shared" si="14"/>
        <v>0.26311888729379534</v>
      </c>
      <c r="G40" s="12">
        <f t="shared" si="15"/>
        <v>5.5365475821436601</v>
      </c>
      <c r="J40" s="6"/>
    </row>
    <row r="41" spans="2:10" x14ac:dyDescent="0.2">
      <c r="B41" s="12">
        <f t="shared" si="5"/>
        <v>25</v>
      </c>
      <c r="C41" s="14">
        <f t="shared" si="3"/>
        <v>60</v>
      </c>
      <c r="D41" s="15">
        <f t="shared" si="12"/>
        <v>6.9580701332781629</v>
      </c>
      <c r="E41" s="15">
        <f t="shared" si="13"/>
        <v>1.0058061440894314E-2</v>
      </c>
      <c r="F41" s="15">
        <f t="shared" si="14"/>
        <v>0.25145153602235787</v>
      </c>
      <c r="G41" s="12">
        <f t="shared" si="15"/>
        <v>5.5026849058002725</v>
      </c>
    </row>
    <row r="42" spans="2:10" x14ac:dyDescent="0.2">
      <c r="B42" s="12">
        <f t="shared" si="5"/>
        <v>26</v>
      </c>
      <c r="C42" s="14">
        <f t="shared" si="3"/>
        <v>60</v>
      </c>
      <c r="D42" s="15">
        <f t="shared" si="12"/>
        <v>6.38355058098914</v>
      </c>
      <c r="E42" s="15">
        <f t="shared" si="13"/>
        <v>9.2275793035727655E-3</v>
      </c>
      <c r="F42" s="15">
        <f t="shared" si="14"/>
        <v>0.23991706189289191</v>
      </c>
      <c r="G42" s="12">
        <f t="shared" si="15"/>
        <v>5.4522015580406364</v>
      </c>
    </row>
    <row r="43" spans="2:10" x14ac:dyDescent="0.2">
      <c r="B43" s="12">
        <f t="shared" si="5"/>
        <v>27</v>
      </c>
      <c r="C43" s="14">
        <f t="shared" si="3"/>
        <v>60</v>
      </c>
      <c r="D43" s="15">
        <f t="shared" si="12"/>
        <v>5.8564684229258166</v>
      </c>
      <c r="E43" s="15">
        <f t="shared" si="13"/>
        <v>8.4656690858465732E-3</v>
      </c>
      <c r="F43" s="15">
        <f t="shared" si="14"/>
        <v>0.22857306531785748</v>
      </c>
      <c r="G43" s="12">
        <f t="shared" si="15"/>
        <v>5.3867905301742356</v>
      </c>
    </row>
    <row r="44" spans="2:10" x14ac:dyDescent="0.2">
      <c r="B44" s="12">
        <f t="shared" si="5"/>
        <v>28</v>
      </c>
      <c r="C44" s="14">
        <f t="shared" si="3"/>
        <v>60</v>
      </c>
      <c r="D44" s="15">
        <f t="shared" si="12"/>
        <v>5.372906810023685</v>
      </c>
      <c r="E44" s="15">
        <f t="shared" si="13"/>
        <v>7.7666688860977742E-3</v>
      </c>
      <c r="F44" s="15">
        <f t="shared" si="14"/>
        <v>0.21746672881073767</v>
      </c>
      <c r="G44" s="12">
        <f t="shared" si="15"/>
        <v>5.3080844503925526</v>
      </c>
    </row>
    <row r="45" spans="2:10" x14ac:dyDescent="0.2">
      <c r="B45" s="12">
        <f t="shared" si="5"/>
        <v>29</v>
      </c>
      <c r="C45" s="14">
        <f t="shared" si="3"/>
        <v>60</v>
      </c>
      <c r="D45" s="15">
        <f t="shared" si="12"/>
        <v>4.9292723027740228</v>
      </c>
      <c r="E45" s="15">
        <f t="shared" si="13"/>
        <v>7.1253842991722697E-3</v>
      </c>
      <c r="F45" s="15">
        <f t="shared" si="14"/>
        <v>0.20663614467599581</v>
      </c>
      <c r="G45" s="12">
        <f t="shared" si="15"/>
        <v>5.2176452657856016</v>
      </c>
    </row>
    <row r="46" spans="2:10" x14ac:dyDescent="0.2">
      <c r="B46" s="12">
        <f t="shared" si="5"/>
        <v>30</v>
      </c>
      <c r="C46" s="14">
        <f>C20+B11</f>
        <v>1060</v>
      </c>
      <c r="D46" s="15">
        <f t="shared" ref="D46" si="16">C46/(1+$B$8)^B46</f>
        <v>79.89340429572573</v>
      </c>
      <c r="E46" s="15">
        <f t="shared" si="7"/>
        <v>0.11548788007832728</v>
      </c>
      <c r="F46" s="15">
        <f t="shared" ref="F46" si="17">E46*B46</f>
        <v>3.4646364023498184</v>
      </c>
      <c r="G46" s="12">
        <f t="shared" ref="G46" si="18">(B46+B46^2)/(1+$B$8)^2*E46</f>
        <v>90.399569457827084</v>
      </c>
    </row>
    <row r="47" spans="2:10" x14ac:dyDescent="0.2">
      <c r="B47" s="12"/>
      <c r="C47" s="14"/>
      <c r="D47" s="15"/>
      <c r="E47" s="12"/>
      <c r="F47" s="12"/>
      <c r="G47" s="12"/>
    </row>
    <row r="48" spans="2:10" x14ac:dyDescent="0.2">
      <c r="B48" s="20" t="s">
        <v>14</v>
      </c>
      <c r="C48" s="21" t="s">
        <v>0</v>
      </c>
      <c r="D48" s="17">
        <f>SUM(D17:D47)</f>
        <v>691.79037870934746</v>
      </c>
      <c r="E48" s="22">
        <f>SUM(E17:E47)</f>
        <v>0.99999999999999978</v>
      </c>
      <c r="F48" s="60">
        <f>SUM(F17:F47)</f>
        <v>11.881103802779004</v>
      </c>
      <c r="G48" s="23">
        <f>SUM(G17:G47)</f>
        <v>204.01528261941789</v>
      </c>
    </row>
    <row r="49" spans="1:5" x14ac:dyDescent="0.2">
      <c r="B49" s="1" t="s">
        <v>0</v>
      </c>
      <c r="C49" s="1" t="s">
        <v>0</v>
      </c>
      <c r="D49" s="1" t="s">
        <v>0</v>
      </c>
    </row>
    <row r="50" spans="1:5" x14ac:dyDescent="0.2">
      <c r="E50" s="10" t="s">
        <v>15</v>
      </c>
    </row>
    <row r="52" spans="1:5" x14ac:dyDescent="0.2">
      <c r="B52" s="7"/>
    </row>
    <row r="54" spans="1:5" x14ac:dyDescent="0.2">
      <c r="B54" s="33" t="s">
        <v>68</v>
      </c>
      <c r="C54" s="33" t="s">
        <v>69</v>
      </c>
    </row>
    <row r="55" spans="1:5" x14ac:dyDescent="0.2">
      <c r="A55" s="1" t="s">
        <v>5</v>
      </c>
      <c r="B55" s="18">
        <f>D48</f>
        <v>691.79037870934746</v>
      </c>
      <c r="C55" s="18">
        <f>K28</f>
        <v>1128.3531540231797</v>
      </c>
      <c r="E55" s="1" t="s">
        <v>0</v>
      </c>
    </row>
    <row r="56" spans="1:5" x14ac:dyDescent="0.2">
      <c r="A56" s="1" t="s">
        <v>8</v>
      </c>
      <c r="B56" s="64">
        <f>F48</f>
        <v>11.881103802779004</v>
      </c>
      <c r="C56" s="64">
        <f>M28</f>
        <v>6.7452778369712743</v>
      </c>
      <c r="D56" s="1" t="s">
        <v>6</v>
      </c>
    </row>
    <row r="57" spans="1:5" x14ac:dyDescent="0.2">
      <c r="A57" s="1" t="s">
        <v>9</v>
      </c>
      <c r="B57" s="24">
        <f>B56/(1+B8)</f>
        <v>10.900095231907342</v>
      </c>
      <c r="C57" s="24">
        <f>C56/(1+C8)</f>
        <v>6.1883282907993333</v>
      </c>
      <c r="D57" s="1" t="s">
        <v>7</v>
      </c>
    </row>
    <row r="58" spans="1:5" x14ac:dyDescent="0.2">
      <c r="A58" s="1" t="s">
        <v>1</v>
      </c>
      <c r="B58" s="25">
        <f>G48</f>
        <v>204.01528261941789</v>
      </c>
      <c r="C58" s="25">
        <f>N28</f>
        <v>53.493950386905077</v>
      </c>
    </row>
    <row r="61" spans="1:5" x14ac:dyDescent="0.2">
      <c r="A61" s="5" t="s">
        <v>27</v>
      </c>
    </row>
    <row r="63" spans="1:5" x14ac:dyDescent="0.2">
      <c r="A63" s="1" t="s">
        <v>29</v>
      </c>
    </row>
    <row r="64" spans="1:5" x14ac:dyDescent="0.2">
      <c r="B64" s="6"/>
    </row>
    <row r="65" spans="1:3" x14ac:dyDescent="0.2">
      <c r="A65" s="1" t="s">
        <v>28</v>
      </c>
      <c r="B65" s="26">
        <v>1000000</v>
      </c>
    </row>
    <row r="66" spans="1:3" ht="18" x14ac:dyDescent="0.3">
      <c r="A66" s="1" t="s">
        <v>30</v>
      </c>
      <c r="B66" s="26">
        <v>10</v>
      </c>
      <c r="C66" s="1" t="s">
        <v>67</v>
      </c>
    </row>
    <row r="68" spans="1:3" x14ac:dyDescent="0.2">
      <c r="A68" s="9" t="s">
        <v>31</v>
      </c>
    </row>
    <row r="69" spans="1:3" x14ac:dyDescent="0.2">
      <c r="A69" s="9"/>
    </row>
    <row r="70" spans="1:3" x14ac:dyDescent="0.2">
      <c r="A70" s="1" t="s">
        <v>32</v>
      </c>
      <c r="B70" s="35">
        <f>B65/((1+B8)^(B66))</f>
        <v>422410.80689568893</v>
      </c>
      <c r="C70" s="1" t="s">
        <v>65</v>
      </c>
    </row>
    <row r="72" spans="1:3" x14ac:dyDescent="0.2">
      <c r="A72" s="9" t="s">
        <v>75</v>
      </c>
    </row>
    <row r="73" spans="1:3" x14ac:dyDescent="0.2">
      <c r="A73" s="9"/>
    </row>
    <row r="74" spans="1:3" ht="18" x14ac:dyDescent="0.3">
      <c r="A74" s="1" t="s">
        <v>76</v>
      </c>
    </row>
    <row r="75" spans="1:3" ht="18" x14ac:dyDescent="0.3">
      <c r="A75" s="1" t="s">
        <v>36</v>
      </c>
      <c r="B75" s="1" t="s">
        <v>77</v>
      </c>
    </row>
    <row r="76" spans="1:3" ht="18" x14ac:dyDescent="0.3">
      <c r="B76" s="1" t="s">
        <v>78</v>
      </c>
    </row>
    <row r="77" spans="1:3" ht="18" x14ac:dyDescent="0.3">
      <c r="B77" s="1" t="s">
        <v>79</v>
      </c>
    </row>
    <row r="78" spans="1:3" ht="18" x14ac:dyDescent="0.3">
      <c r="B78" s="1" t="s">
        <v>80</v>
      </c>
    </row>
    <row r="79" spans="1:3" ht="18" x14ac:dyDescent="0.3">
      <c r="B79" s="65" t="s">
        <v>81</v>
      </c>
    </row>
    <row r="81" spans="1:5" ht="18" x14ac:dyDescent="0.3">
      <c r="A81" s="9" t="s">
        <v>40</v>
      </c>
      <c r="B81" s="36">
        <f>(B66-C56)/(B56-C56)</f>
        <v>0.63372906027138798</v>
      </c>
    </row>
    <row r="82" spans="1:5" ht="18" x14ac:dyDescent="0.3">
      <c r="A82" s="9" t="s">
        <v>45</v>
      </c>
      <c r="B82" s="36">
        <f>1-B81</f>
        <v>0.36627093972861202</v>
      </c>
    </row>
    <row r="85" spans="1:5" x14ac:dyDescent="0.2">
      <c r="A85" s="9" t="s">
        <v>51</v>
      </c>
    </row>
    <row r="86" spans="1:5" ht="15.75" thickBot="1" x14ac:dyDescent="0.25">
      <c r="A86" s="9"/>
    </row>
    <row r="87" spans="1:5" ht="30.75" thickBot="1" x14ac:dyDescent="0.25">
      <c r="A87" s="37" t="s">
        <v>46</v>
      </c>
      <c r="B87" s="40" t="s">
        <v>47</v>
      </c>
      <c r="C87" s="44" t="s">
        <v>48</v>
      </c>
      <c r="D87" s="44" t="s">
        <v>49</v>
      </c>
      <c r="E87" s="44" t="s">
        <v>50</v>
      </c>
    </row>
    <row r="88" spans="1:5" x14ac:dyDescent="0.2">
      <c r="A88" s="38" t="s">
        <v>68</v>
      </c>
      <c r="B88" s="41">
        <f>B81</f>
        <v>0.63372906027138798</v>
      </c>
      <c r="C88" s="45">
        <f>B88*B70</f>
        <v>267694.00370248366</v>
      </c>
      <c r="D88" s="47">
        <f>B55</f>
        <v>691.79037870934746</v>
      </c>
      <c r="E88" s="48">
        <f>C88/D88</f>
        <v>386.95826357387671</v>
      </c>
    </row>
    <row r="89" spans="1:5" x14ac:dyDescent="0.2">
      <c r="A89" s="38" t="s">
        <v>69</v>
      </c>
      <c r="B89" s="41">
        <f>B82</f>
        <v>0.36627093972861202</v>
      </c>
      <c r="C89" s="45">
        <f>B89*B70</f>
        <v>154716.80319320524</v>
      </c>
      <c r="D89" s="47">
        <f>C55</f>
        <v>1128.3531540231797</v>
      </c>
      <c r="E89" s="48">
        <f>C89/D89</f>
        <v>137.11735784276178</v>
      </c>
    </row>
    <row r="90" spans="1:5" x14ac:dyDescent="0.2">
      <c r="A90" s="38"/>
      <c r="B90" s="42"/>
      <c r="C90" s="45"/>
      <c r="D90" s="47"/>
      <c r="E90" s="48"/>
    </row>
    <row r="91" spans="1:5" ht="15.75" thickBot="1" x14ac:dyDescent="0.25">
      <c r="A91" s="39" t="s">
        <v>14</v>
      </c>
      <c r="B91" s="43">
        <f>B88+B89</f>
        <v>1</v>
      </c>
      <c r="C91" s="46">
        <f>C88+C89</f>
        <v>422410.80689568887</v>
      </c>
      <c r="D91" s="39"/>
      <c r="E91" s="50">
        <f>E88+E89</f>
        <v>524.07562141663846</v>
      </c>
    </row>
    <row r="93" spans="1:5" x14ac:dyDescent="0.2">
      <c r="A93" s="51" t="s">
        <v>74</v>
      </c>
    </row>
    <row r="96" spans="1:5" x14ac:dyDescent="0.2">
      <c r="A96" s="5" t="s">
        <v>53</v>
      </c>
    </row>
    <row r="98" spans="1:4" ht="15.75" thickBot="1" x14ac:dyDescent="0.25">
      <c r="A98" s="52" t="s">
        <v>63</v>
      </c>
      <c r="B98" s="55">
        <v>0.08</v>
      </c>
      <c r="C98" s="57">
        <v>0.09</v>
      </c>
      <c r="D98" s="57">
        <v>0.1</v>
      </c>
    </row>
    <row r="99" spans="1:4" x14ac:dyDescent="0.2">
      <c r="A99" s="53" t="s">
        <v>70</v>
      </c>
      <c r="B99" s="56">
        <f>($B$9*$B$11)*(1-(1+B$98)^(-$B$10))/(B$98)+$B$11*(1+B$98)^(-$B$10)</f>
        <v>774.84433313745035</v>
      </c>
      <c r="C99" s="56">
        <f>($B$9*$B$11)*(1-(1+C$98)^(-$B$10))/(C$98)+$B$11*(1+C$98)^(-$B$10)</f>
        <v>691.79037870934781</v>
      </c>
      <c r="D99" s="56">
        <f>($B$9*$B$11)*(1-(1+D$98)^(-$B$10))/(D$98)+$B$11*(1+D$98)^(-$B$10)</f>
        <v>622.92342132046724</v>
      </c>
    </row>
    <row r="100" spans="1:4" x14ac:dyDescent="0.2">
      <c r="A100" s="53" t="s">
        <v>72</v>
      </c>
      <c r="B100" s="14">
        <f>B99*$E$88</f>
        <v>299832.41769092623</v>
      </c>
      <c r="C100" s="14">
        <f t="shared" ref="C100:D100" si="19">C99*$E$88</f>
        <v>267694.00370248378</v>
      </c>
      <c r="D100" s="14">
        <f t="shared" si="19"/>
        <v>241045.36545366643</v>
      </c>
    </row>
    <row r="101" spans="1:4" x14ac:dyDescent="0.2">
      <c r="A101" s="53" t="s">
        <v>73</v>
      </c>
      <c r="B101" s="56">
        <f>($C$9*$C$11)*(1-(1+B$98)^(-$C$10))/(B$98)+$C$11*(1+B$98)^(-$C$10)</f>
        <v>1201.3024419682436</v>
      </c>
      <c r="C101" s="56">
        <f>($C$9*$C$11)*(1-(1+C$98)^(-$C$10))/(C$98)+$C$11*(1+C$98)^(-$C$10)</f>
        <v>1128.3531540231804</v>
      </c>
      <c r="D101" s="56">
        <f>($C$9*$C$11)*(1-(1+D$98)^(-$C$10))/(D$98)+$C$11*(1+D$98)^(-$C$10)</f>
        <v>1061.4456710570469</v>
      </c>
    </row>
    <row r="102" spans="1:4" x14ac:dyDescent="0.2">
      <c r="A102" s="53" t="s">
        <v>71</v>
      </c>
      <c r="B102" s="14">
        <f>B101*$E$89</f>
        <v>164719.41681274321</v>
      </c>
      <c r="C102" s="14">
        <f t="shared" ref="C102:D102" si="20">C101*$E$89</f>
        <v>154716.80319320533</v>
      </c>
      <c r="D102" s="14">
        <f t="shared" si="20"/>
        <v>145542.62590897951</v>
      </c>
    </row>
    <row r="103" spans="1:4" x14ac:dyDescent="0.2">
      <c r="A103" s="53" t="s">
        <v>58</v>
      </c>
      <c r="B103" s="14">
        <f>B102+B100</f>
        <v>464551.83450366941</v>
      </c>
      <c r="C103" s="66">
        <f t="shared" ref="C103:D103" si="21">C102+C100</f>
        <v>422410.80689568911</v>
      </c>
      <c r="D103" s="66">
        <f t="shared" si="21"/>
        <v>386587.99136264593</v>
      </c>
    </row>
    <row r="104" spans="1:4" x14ac:dyDescent="0.2">
      <c r="A104" s="53" t="s">
        <v>61</v>
      </c>
      <c r="B104" s="14">
        <f>$B$65/((1+B98)^($B$66))</f>
        <v>463193.48808468424</v>
      </c>
      <c r="C104" s="14">
        <f t="shared" ref="C104:D104" si="22">$B$65/((1+C98)^($B$66))</f>
        <v>422410.80689568893</v>
      </c>
      <c r="D104" s="14">
        <f t="shared" si="22"/>
        <v>385543.28942953149</v>
      </c>
    </row>
    <row r="105" spans="1:4" x14ac:dyDescent="0.2">
      <c r="A105" s="53" t="s">
        <v>59</v>
      </c>
      <c r="B105" s="14">
        <f>B103*(1+B$98)^($B$66)</f>
        <v>1002932.5680389031</v>
      </c>
      <c r="C105" s="14">
        <f t="shared" ref="C105:D105" si="23">C103*(1+C$98)^($B$66)</f>
        <v>1000000.0000000005</v>
      </c>
      <c r="D105" s="14">
        <f t="shared" si="23"/>
        <v>1002709.6877620675</v>
      </c>
    </row>
    <row r="106" spans="1:4" x14ac:dyDescent="0.2">
      <c r="A106" s="53" t="s">
        <v>60</v>
      </c>
      <c r="B106" s="14">
        <f>$B$65</f>
        <v>1000000</v>
      </c>
      <c r="C106" s="14">
        <f t="shared" ref="C106:D106" si="24">$B$65</f>
        <v>1000000</v>
      </c>
      <c r="D106" s="14">
        <f t="shared" si="24"/>
        <v>1000000</v>
      </c>
    </row>
    <row r="107" spans="1:4" x14ac:dyDescent="0.2">
      <c r="A107" s="53" t="s">
        <v>62</v>
      </c>
      <c r="B107" s="59">
        <f>B105-B106</f>
        <v>2932.5680389030604</v>
      </c>
      <c r="C107" s="59">
        <f t="shared" ref="C107:D107" si="25">C105-C106</f>
        <v>0</v>
      </c>
      <c r="D107" s="59">
        <f t="shared" si="25"/>
        <v>2709.6877620675368</v>
      </c>
    </row>
    <row r="108" spans="1:4" x14ac:dyDescent="0.2">
      <c r="A108" s="54"/>
      <c r="B108" s="54"/>
      <c r="C108" s="54"/>
      <c r="D108" s="54"/>
    </row>
    <row r="110" spans="1:4" x14ac:dyDescent="0.2">
      <c r="A110" s="51" t="s">
        <v>64</v>
      </c>
    </row>
  </sheetData>
  <mergeCells count="2">
    <mergeCell ref="B15:G15"/>
    <mergeCell ref="I15:N15"/>
  </mergeCells>
  <pageMargins left="0.75" right="0.75" top="1" bottom="1" header="0.5" footer="0.5"/>
  <pageSetup paperSize="9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41"/>
  <sheetViews>
    <sheetView showGridLines="0" topLeftCell="A55" workbookViewId="0">
      <selection activeCell="I81" sqref="I81"/>
    </sheetView>
  </sheetViews>
  <sheetFormatPr defaultColWidth="8.85546875" defaultRowHeight="15" x14ac:dyDescent="0.2"/>
  <cols>
    <col min="1" max="1" width="53" style="1" customWidth="1"/>
    <col min="2" max="2" width="16.7109375" style="1" customWidth="1"/>
    <col min="3" max="3" width="17.7109375" style="1" customWidth="1"/>
    <col min="4" max="4" width="16.140625" style="1" customWidth="1"/>
    <col min="5" max="8" width="14.42578125" style="1" customWidth="1"/>
    <col min="9" max="14" width="13.7109375" style="1" customWidth="1"/>
    <col min="15" max="16384" width="8.85546875" style="1"/>
  </cols>
  <sheetData>
    <row r="2" spans="1:14" ht="19.5" x14ac:dyDescent="0.25">
      <c r="A2" s="2" t="s">
        <v>24</v>
      </c>
      <c r="B2" s="3"/>
      <c r="C2" s="4"/>
    </row>
    <row r="4" spans="1:14" x14ac:dyDescent="0.2">
      <c r="A4" s="1" t="s">
        <v>25</v>
      </c>
    </row>
    <row r="6" spans="1:14" x14ac:dyDescent="0.2">
      <c r="A6" s="5" t="s">
        <v>23</v>
      </c>
    </row>
    <row r="7" spans="1:14" x14ac:dyDescent="0.2">
      <c r="B7" s="27" t="s">
        <v>20</v>
      </c>
      <c r="C7" s="27" t="s">
        <v>21</v>
      </c>
    </row>
    <row r="8" spans="1:14" x14ac:dyDescent="0.2">
      <c r="A8" s="1" t="s">
        <v>2</v>
      </c>
      <c r="B8" s="28">
        <v>0.09</v>
      </c>
      <c r="C8" s="28">
        <f>B8</f>
        <v>0.09</v>
      </c>
    </row>
    <row r="9" spans="1:14" x14ac:dyDescent="0.2">
      <c r="A9" s="1" t="s">
        <v>16</v>
      </c>
      <c r="B9" s="28">
        <v>0.06</v>
      </c>
      <c r="C9" s="28">
        <v>0.11</v>
      </c>
    </row>
    <row r="10" spans="1:14" x14ac:dyDescent="0.2">
      <c r="A10" s="1" t="s">
        <v>3</v>
      </c>
      <c r="B10" s="29">
        <v>30</v>
      </c>
      <c r="C10" s="29">
        <v>10</v>
      </c>
    </row>
    <row r="11" spans="1:14" x14ac:dyDescent="0.2">
      <c r="A11" s="1" t="s">
        <v>4</v>
      </c>
      <c r="B11" s="30">
        <v>1000</v>
      </c>
      <c r="C11" s="30">
        <v>1000</v>
      </c>
    </row>
    <row r="12" spans="1:14" x14ac:dyDescent="0.2">
      <c r="B12" s="7"/>
    </row>
    <row r="13" spans="1:14" x14ac:dyDescent="0.2">
      <c r="A13" s="9" t="s">
        <v>22</v>
      </c>
      <c r="B13" s="7"/>
    </row>
    <row r="14" spans="1:14" x14ac:dyDescent="0.2">
      <c r="B14" s="7"/>
    </row>
    <row r="15" spans="1:14" ht="19.5" x14ac:dyDescent="0.25">
      <c r="B15" s="61" t="s">
        <v>20</v>
      </c>
      <c r="C15" s="62"/>
      <c r="D15" s="62"/>
      <c r="E15" s="62"/>
      <c r="F15" s="62"/>
      <c r="G15" s="63"/>
      <c r="I15" s="61" t="s">
        <v>21</v>
      </c>
      <c r="J15" s="62"/>
      <c r="K15" s="62"/>
      <c r="L15" s="62"/>
      <c r="M15" s="62"/>
      <c r="N15" s="63"/>
    </row>
    <row r="16" spans="1:14" ht="45.75" thickBot="1" x14ac:dyDescent="0.25">
      <c r="B16" s="31" t="s">
        <v>17</v>
      </c>
      <c r="C16" s="32" t="s">
        <v>11</v>
      </c>
      <c r="D16" s="32" t="s">
        <v>12</v>
      </c>
      <c r="E16" s="32" t="s">
        <v>10</v>
      </c>
      <c r="F16" s="32" t="s">
        <v>13</v>
      </c>
      <c r="G16" s="32" t="s">
        <v>1</v>
      </c>
      <c r="I16" s="11" t="s">
        <v>17</v>
      </c>
      <c r="J16" s="13" t="s">
        <v>11</v>
      </c>
      <c r="K16" s="13" t="s">
        <v>12</v>
      </c>
      <c r="L16" s="13" t="s">
        <v>10</v>
      </c>
      <c r="M16" s="13" t="s">
        <v>13</v>
      </c>
      <c r="N16" s="13" t="s">
        <v>1</v>
      </c>
    </row>
    <row r="17" spans="2:14" x14ac:dyDescent="0.2">
      <c r="B17" s="12">
        <v>1</v>
      </c>
      <c r="C17" s="14">
        <f>B9*B11/2</f>
        <v>30</v>
      </c>
      <c r="D17" s="15">
        <f>C17/(1+$B$8/2)^B17</f>
        <v>28.708133971291868</v>
      </c>
      <c r="E17" s="15">
        <f t="shared" ref="E17:E32" si="0">D17/$D$78</f>
        <v>4.1580098947834591E-2</v>
      </c>
      <c r="F17" s="15">
        <f>E17*B17</f>
        <v>4.1580098947834591E-2</v>
      </c>
      <c r="G17" s="12">
        <f>(B17+B17^2)/(1+$B$8/2)^2*E17</f>
        <v>7.6152283963892023E-2</v>
      </c>
      <c r="I17" s="12">
        <v>1</v>
      </c>
      <c r="J17" s="14">
        <f>C9*C11/2</f>
        <v>55</v>
      </c>
      <c r="K17" s="15">
        <f>J17/(1+$C$8/2)^I17</f>
        <v>52.631578947368425</v>
      </c>
      <c r="L17" s="15">
        <f t="shared" ref="L17:L24" si="1">K17/$K$38</f>
        <v>4.657334750110935E-2</v>
      </c>
      <c r="M17" s="15">
        <f>L17*I17</f>
        <v>4.657334750110935E-2</v>
      </c>
      <c r="N17" s="12">
        <f>(I17+I17^2)/(1+$C$8/2)^2*L17</f>
        <v>8.5297218472304856E-2</v>
      </c>
    </row>
    <row r="18" spans="2:14" x14ac:dyDescent="0.2">
      <c r="B18" s="12">
        <f>B17+1</f>
        <v>2</v>
      </c>
      <c r="C18" s="14">
        <f>C17</f>
        <v>30</v>
      </c>
      <c r="D18" s="15">
        <f t="shared" ref="D18:D76" si="2">C18/(1+$B$8/2)^B18</f>
        <v>27.471898537121408</v>
      </c>
      <c r="E18" s="15">
        <f t="shared" si="0"/>
        <v>3.9789568371133587E-2</v>
      </c>
      <c r="F18" s="15">
        <f>E18*B18</f>
        <v>7.9579136742267173E-2</v>
      </c>
      <c r="G18" s="12">
        <f t="shared" ref="G18:G76" si="3">(B18+B18^2)/(1+$B$8/2)^2*E18</f>
        <v>0.2186189970255274</v>
      </c>
      <c r="I18" s="12">
        <f>I17+1</f>
        <v>2</v>
      </c>
      <c r="J18" s="14">
        <f>J17</f>
        <v>55</v>
      </c>
      <c r="K18" s="15">
        <f t="shared" ref="K18:K36" si="4">J18/(1+$C$8/2)^I18</f>
        <v>50.365147318055918</v>
      </c>
      <c r="L18" s="15">
        <f t="shared" si="1"/>
        <v>4.456779665177929E-2</v>
      </c>
      <c r="M18" s="15">
        <f>L18*I18</f>
        <v>8.913559330355858E-2</v>
      </c>
      <c r="N18" s="12">
        <f t="shared" ref="N18:N36" si="5">(I18+I18^2)/(1+$C$8/2)^2*L18</f>
        <v>0.24487239752814796</v>
      </c>
    </row>
    <row r="19" spans="2:14" x14ac:dyDescent="0.2">
      <c r="B19" s="12">
        <f>B18+1</f>
        <v>3</v>
      </c>
      <c r="C19" s="14">
        <f t="shared" ref="C19:C75" si="6">C18</f>
        <v>30</v>
      </c>
      <c r="D19" s="15">
        <f t="shared" si="2"/>
        <v>26.288898121647279</v>
      </c>
      <c r="E19" s="15">
        <f t="shared" si="0"/>
        <v>3.8076141981946011E-2</v>
      </c>
      <c r="F19" s="15">
        <f>E19*B19</f>
        <v>0.11422842594583804</v>
      </c>
      <c r="G19" s="12">
        <f t="shared" si="3"/>
        <v>0.41840956368521987</v>
      </c>
      <c r="I19" s="12">
        <f>I18+1</f>
        <v>3</v>
      </c>
      <c r="J19" s="14">
        <f t="shared" ref="J19:J35" si="7">J18</f>
        <v>55</v>
      </c>
      <c r="K19" s="15">
        <f t="shared" si="4"/>
        <v>48.196313223020013</v>
      </c>
      <c r="L19" s="15">
        <f t="shared" si="1"/>
        <v>4.2648609236152421E-2</v>
      </c>
      <c r="M19" s="15">
        <f>L19*I19</f>
        <v>0.12794582770845725</v>
      </c>
      <c r="N19" s="12">
        <f t="shared" si="5"/>
        <v>0.46865530627396729</v>
      </c>
    </row>
    <row r="20" spans="2:14" x14ac:dyDescent="0.2">
      <c r="B20" s="12">
        <f t="shared" ref="B20:B76" si="8">B19+1</f>
        <v>4</v>
      </c>
      <c r="C20" s="14">
        <f t="shared" si="6"/>
        <v>30</v>
      </c>
      <c r="D20" s="15">
        <f t="shared" si="2"/>
        <v>25.156840307796447</v>
      </c>
      <c r="E20" s="15">
        <f t="shared" si="0"/>
        <v>3.6436499504254573E-2</v>
      </c>
      <c r="F20" s="15">
        <f t="shared" ref="F20:F76" si="9">E20*B20</f>
        <v>0.14574599801701829</v>
      </c>
      <c r="G20" s="12">
        <f t="shared" si="3"/>
        <v>0.66731987828583739</v>
      </c>
      <c r="I20" s="12">
        <f t="shared" ref="I20:I35" si="10">I19+1</f>
        <v>4</v>
      </c>
      <c r="J20" s="14">
        <f t="shared" si="7"/>
        <v>55</v>
      </c>
      <c r="K20" s="15">
        <f t="shared" si="4"/>
        <v>46.120873897626822</v>
      </c>
      <c r="L20" s="15">
        <f t="shared" si="1"/>
        <v>4.0812066254691332E-2</v>
      </c>
      <c r="M20" s="15">
        <f t="shared" ref="M20:M24" si="11">L20*I20</f>
        <v>0.16324826501876533</v>
      </c>
      <c r="N20" s="12">
        <f t="shared" si="5"/>
        <v>0.74745662882610442</v>
      </c>
    </row>
    <row r="21" spans="2:14" x14ac:dyDescent="0.2">
      <c r="B21" s="12">
        <f t="shared" si="8"/>
        <v>5</v>
      </c>
      <c r="C21" s="14">
        <f t="shared" si="6"/>
        <v>30</v>
      </c>
      <c r="D21" s="15">
        <f t="shared" si="2"/>
        <v>24.073531395020524</v>
      </c>
      <c r="E21" s="15">
        <f t="shared" si="0"/>
        <v>3.4867463640434998E-2</v>
      </c>
      <c r="F21" s="15">
        <f t="shared" si="9"/>
        <v>0.17433731820217499</v>
      </c>
      <c r="G21" s="12">
        <f t="shared" si="3"/>
        <v>0.95787542337680009</v>
      </c>
      <c r="I21" s="12">
        <f t="shared" si="10"/>
        <v>5</v>
      </c>
      <c r="J21" s="14">
        <f t="shared" si="7"/>
        <v>55</v>
      </c>
      <c r="K21" s="15">
        <f t="shared" si="4"/>
        <v>44.134807557537627</v>
      </c>
      <c r="L21" s="15">
        <f t="shared" si="1"/>
        <v>3.905460885616395E-2</v>
      </c>
      <c r="M21" s="15">
        <f t="shared" si="11"/>
        <v>0.19527304428081976</v>
      </c>
      <c r="N21" s="12">
        <f t="shared" si="5"/>
        <v>1.0729042519034993</v>
      </c>
    </row>
    <row r="22" spans="2:14" x14ac:dyDescent="0.2">
      <c r="B22" s="12">
        <f t="shared" si="8"/>
        <v>6</v>
      </c>
      <c r="C22" s="14">
        <f t="shared" si="6"/>
        <v>30</v>
      </c>
      <c r="D22" s="15">
        <f t="shared" si="2"/>
        <v>23.036872148345005</v>
      </c>
      <c r="E22" s="15">
        <f t="shared" si="0"/>
        <v>3.3365993914291868E-2</v>
      </c>
      <c r="F22" s="15">
        <f t="shared" si="9"/>
        <v>0.20019596348575119</v>
      </c>
      <c r="G22" s="12">
        <f t="shared" si="3"/>
        <v>1.2832780791650913</v>
      </c>
      <c r="I22" s="12">
        <f t="shared" si="10"/>
        <v>6</v>
      </c>
      <c r="J22" s="14">
        <f t="shared" si="7"/>
        <v>55</v>
      </c>
      <c r="K22" s="15">
        <f t="shared" si="4"/>
        <v>42.234265605299171</v>
      </c>
      <c r="L22" s="15">
        <f t="shared" si="1"/>
        <v>3.7372831441305217E-2</v>
      </c>
      <c r="M22" s="15">
        <f t="shared" si="11"/>
        <v>0.22423698864783131</v>
      </c>
      <c r="N22" s="12">
        <f t="shared" si="5"/>
        <v>1.4373836867606689</v>
      </c>
    </row>
    <row r="23" spans="2:14" x14ac:dyDescent="0.2">
      <c r="B23" s="12">
        <f t="shared" si="8"/>
        <v>7</v>
      </c>
      <c r="C23" s="14">
        <f t="shared" si="6"/>
        <v>30</v>
      </c>
      <c r="D23" s="15">
        <f t="shared" si="2"/>
        <v>22.044853730473687</v>
      </c>
      <c r="E23" s="15">
        <f t="shared" si="0"/>
        <v>3.1929180779226671E-2</v>
      </c>
      <c r="F23" s="15">
        <f t="shared" si="9"/>
        <v>0.22350426545458668</v>
      </c>
      <c r="G23" s="12">
        <f t="shared" si="3"/>
        <v>1.6373564008486012</v>
      </c>
      <c r="I23" s="12">
        <f t="shared" si="10"/>
        <v>7</v>
      </c>
      <c r="J23" s="14">
        <f t="shared" si="7"/>
        <v>55</v>
      </c>
      <c r="K23" s="15">
        <f t="shared" si="4"/>
        <v>40.415565172535089</v>
      </c>
      <c r="L23" s="15">
        <f t="shared" si="1"/>
        <v>3.576347506344997E-2</v>
      </c>
      <c r="M23" s="15">
        <f t="shared" si="11"/>
        <v>0.25034432544414981</v>
      </c>
      <c r="N23" s="12">
        <f t="shared" si="5"/>
        <v>1.8339823754522091</v>
      </c>
    </row>
    <row r="24" spans="2:14" x14ac:dyDescent="0.2">
      <c r="B24" s="12">
        <f t="shared" si="8"/>
        <v>8</v>
      </c>
      <c r="C24" s="14">
        <f t="shared" si="6"/>
        <v>30</v>
      </c>
      <c r="D24" s="15">
        <f t="shared" si="2"/>
        <v>21.095553809065734</v>
      </c>
      <c r="E24" s="15">
        <f t="shared" si="0"/>
        <v>3.0554239980121221E-2</v>
      </c>
      <c r="F24" s="15">
        <f t="shared" si="9"/>
        <v>0.24443391984096977</v>
      </c>
      <c r="G24" s="12">
        <f t="shared" si="3"/>
        <v>2.0145191534705966</v>
      </c>
      <c r="I24" s="12">
        <f t="shared" si="10"/>
        <v>8</v>
      </c>
      <c r="J24" s="14">
        <f t="shared" si="7"/>
        <v>55</v>
      </c>
      <c r="K24" s="15">
        <f t="shared" si="4"/>
        <v>38.675181983287182</v>
      </c>
      <c r="L24" s="15">
        <f t="shared" si="1"/>
        <v>3.4223421113349264E-2</v>
      </c>
      <c r="M24" s="15">
        <f t="shared" si="11"/>
        <v>0.27378736890679412</v>
      </c>
      <c r="N24" s="12">
        <f t="shared" si="5"/>
        <v>2.256437645805863</v>
      </c>
    </row>
    <row r="25" spans="2:14" x14ac:dyDescent="0.2">
      <c r="B25" s="12">
        <f t="shared" si="8"/>
        <v>9</v>
      </c>
      <c r="C25" s="14">
        <f t="shared" si="6"/>
        <v>30</v>
      </c>
      <c r="D25" s="15">
        <f t="shared" si="2"/>
        <v>20.187132831641854</v>
      </c>
      <c r="E25" s="15">
        <f t="shared" si="0"/>
        <v>2.9238507158010744E-2</v>
      </c>
      <c r="F25" s="15">
        <f t="shared" si="9"/>
        <v>0.26314656442209672</v>
      </c>
      <c r="G25" s="12">
        <f t="shared" si="3"/>
        <v>2.4097119060653078</v>
      </c>
      <c r="I25" s="12">
        <f t="shared" si="10"/>
        <v>9</v>
      </c>
      <c r="J25" s="14">
        <f t="shared" si="7"/>
        <v>55</v>
      </c>
      <c r="K25" s="15">
        <f t="shared" si="4"/>
        <v>37.009743524676729</v>
      </c>
      <c r="L25" s="15">
        <f t="shared" ref="L25:L35" si="12">K25/$K$38</f>
        <v>3.2749685275932312E-2</v>
      </c>
      <c r="M25" s="15">
        <f t="shared" ref="M25:M35" si="13">L25*I25</f>
        <v>0.2947471674833908</v>
      </c>
      <c r="N25" s="12">
        <f t="shared" si="5"/>
        <v>2.6990880930692143</v>
      </c>
    </row>
    <row r="26" spans="2:14" x14ac:dyDescent="0.2">
      <c r="B26" s="12">
        <f t="shared" si="8"/>
        <v>10</v>
      </c>
      <c r="C26" s="14">
        <f t="shared" si="6"/>
        <v>30</v>
      </c>
      <c r="D26" s="15">
        <f t="shared" si="2"/>
        <v>19.317830460901298</v>
      </c>
      <c r="E26" s="15">
        <f t="shared" si="0"/>
        <v>2.7979432687091622E-2</v>
      </c>
      <c r="F26" s="15">
        <f t="shared" si="9"/>
        <v>0.27979432687091621</v>
      </c>
      <c r="G26" s="12">
        <f t="shared" si="3"/>
        <v>2.8183764983219972</v>
      </c>
      <c r="I26" s="12">
        <f t="shared" si="10"/>
        <v>10</v>
      </c>
      <c r="J26" s="14">
        <f t="shared" si="7"/>
        <v>55</v>
      </c>
      <c r="K26" s="15">
        <f t="shared" si="4"/>
        <v>35.416022511652379</v>
      </c>
      <c r="L26" s="15">
        <f t="shared" si="12"/>
        <v>3.1339411747303654E-2</v>
      </c>
      <c r="M26" s="15">
        <f t="shared" si="13"/>
        <v>0.31339411747303653</v>
      </c>
      <c r="N26" s="12">
        <f t="shared" si="5"/>
        <v>3.1568281790283215</v>
      </c>
    </row>
    <row r="27" spans="2:14" x14ac:dyDescent="0.2">
      <c r="B27" s="12">
        <f t="shared" si="8"/>
        <v>11</v>
      </c>
      <c r="C27" s="14">
        <f t="shared" si="6"/>
        <v>30</v>
      </c>
      <c r="D27" s="15">
        <f t="shared" si="2"/>
        <v>18.485962163541913</v>
      </c>
      <c r="E27" s="15">
        <f t="shared" si="0"/>
        <v>2.6774576734058971E-2</v>
      </c>
      <c r="F27" s="15">
        <f t="shared" si="9"/>
        <v>0.29452034407464867</v>
      </c>
      <c r="G27" s="12">
        <f t="shared" si="3"/>
        <v>3.2364132038147337</v>
      </c>
      <c r="I27" s="12">
        <f t="shared" si="10"/>
        <v>11</v>
      </c>
      <c r="J27" s="14">
        <f t="shared" si="7"/>
        <v>55</v>
      </c>
      <c r="K27" s="15">
        <f t="shared" si="4"/>
        <v>33.890930633160174</v>
      </c>
      <c r="L27" s="15">
        <f t="shared" si="12"/>
        <v>2.998986770076905E-2</v>
      </c>
      <c r="M27" s="15">
        <f t="shared" si="13"/>
        <v>0.32988854470845957</v>
      </c>
      <c r="N27" s="12">
        <f t="shared" si="5"/>
        <v>3.6250658515157759</v>
      </c>
    </row>
    <row r="28" spans="2:14" x14ac:dyDescent="0.2">
      <c r="B28" s="12">
        <f t="shared" si="8"/>
        <v>12</v>
      </c>
      <c r="C28" s="14">
        <f t="shared" si="6"/>
        <v>30</v>
      </c>
      <c r="D28" s="15">
        <f t="shared" si="2"/>
        <v>17.689915945973127</v>
      </c>
      <c r="E28" s="15">
        <f t="shared" si="0"/>
        <v>2.5621604530199977E-2</v>
      </c>
      <c r="F28" s="15">
        <f t="shared" si="9"/>
        <v>0.30745925436239974</v>
      </c>
      <c r="G28" s="12">
        <f t="shared" si="3"/>
        <v>3.6601454240619002</v>
      </c>
      <c r="I28" s="12">
        <f t="shared" si="10"/>
        <v>12</v>
      </c>
      <c r="J28" s="14">
        <f t="shared" si="7"/>
        <v>55</v>
      </c>
      <c r="K28" s="15">
        <f t="shared" si="4"/>
        <v>32.431512567617396</v>
      </c>
      <c r="L28" s="15">
        <f t="shared" si="12"/>
        <v>2.8698437991166559E-2</v>
      </c>
      <c r="M28" s="15">
        <f t="shared" si="13"/>
        <v>0.34438125589399871</v>
      </c>
      <c r="N28" s="12">
        <f t="shared" si="5"/>
        <v>4.0996829986694294</v>
      </c>
    </row>
    <row r="29" spans="2:14" x14ac:dyDescent="0.2">
      <c r="B29" s="12">
        <f t="shared" si="8"/>
        <v>13</v>
      </c>
      <c r="C29" s="14">
        <f t="shared" si="6"/>
        <v>30</v>
      </c>
      <c r="D29" s="15">
        <f t="shared" si="2"/>
        <v>16.92814923059629</v>
      </c>
      <c r="E29" s="15">
        <f t="shared" si="0"/>
        <v>2.4518281847081314E-2</v>
      </c>
      <c r="F29" s="15">
        <f t="shared" si="9"/>
        <v>0.31873766401205711</v>
      </c>
      <c r="G29" s="12">
        <f t="shared" si="3"/>
        <v>4.0862867573258859</v>
      </c>
      <c r="I29" s="12">
        <f t="shared" si="10"/>
        <v>13</v>
      </c>
      <c r="J29" s="14">
        <f t="shared" si="7"/>
        <v>55</v>
      </c>
      <c r="K29" s="15">
        <f t="shared" si="4"/>
        <v>31.034940256093201</v>
      </c>
      <c r="L29" s="15">
        <f t="shared" si="12"/>
        <v>2.7462620087240725E-2</v>
      </c>
      <c r="M29" s="15">
        <f t="shared" si="13"/>
        <v>0.35701406113412942</v>
      </c>
      <c r="N29" s="12">
        <f t="shared" si="5"/>
        <v>4.5769985631078161</v>
      </c>
    </row>
    <row r="30" spans="2:14" x14ac:dyDescent="0.2">
      <c r="B30" s="12">
        <f t="shared" si="8"/>
        <v>14</v>
      </c>
      <c r="C30" s="14">
        <f t="shared" si="6"/>
        <v>30</v>
      </c>
      <c r="D30" s="15">
        <f t="shared" si="2"/>
        <v>16.199185866599326</v>
      </c>
      <c r="E30" s="15">
        <f t="shared" si="0"/>
        <v>2.3462470667063466E-2</v>
      </c>
      <c r="F30" s="15">
        <f t="shared" si="9"/>
        <v>0.32847458933888851</v>
      </c>
      <c r="G30" s="12">
        <f t="shared" si="3"/>
        <v>4.5119102951702832</v>
      </c>
      <c r="I30" s="12">
        <f t="shared" si="10"/>
        <v>14</v>
      </c>
      <c r="J30" s="14">
        <f t="shared" si="7"/>
        <v>55</v>
      </c>
      <c r="K30" s="15">
        <f t="shared" si="4"/>
        <v>29.698507422098764</v>
      </c>
      <c r="L30" s="15">
        <f t="shared" si="12"/>
        <v>2.6280019222239933E-2</v>
      </c>
      <c r="M30" s="15">
        <f t="shared" si="13"/>
        <v>0.36792026911135906</v>
      </c>
      <c r="N30" s="12">
        <f t="shared" si="5"/>
        <v>5.0537341513888299</v>
      </c>
    </row>
    <row r="31" spans="2:14" x14ac:dyDescent="0.2">
      <c r="B31" s="12">
        <f t="shared" si="8"/>
        <v>15</v>
      </c>
      <c r="C31" s="14">
        <f t="shared" si="6"/>
        <v>30</v>
      </c>
      <c r="D31" s="15">
        <f t="shared" si="2"/>
        <v>15.501613269473038</v>
      </c>
      <c r="E31" s="15">
        <f t="shared" si="0"/>
        <v>2.2452125040252117E-2</v>
      </c>
      <c r="F31" s="15">
        <f t="shared" si="9"/>
        <v>0.33678187560378176</v>
      </c>
      <c r="G31" s="12">
        <f t="shared" si="3"/>
        <v>4.9344200083885523</v>
      </c>
      <c r="I31" s="12">
        <f t="shared" si="10"/>
        <v>15</v>
      </c>
      <c r="J31" s="14">
        <f t="shared" si="7"/>
        <v>55</v>
      </c>
      <c r="K31" s="15">
        <f t="shared" si="4"/>
        <v>28.419624327367234</v>
      </c>
      <c r="L31" s="15">
        <f t="shared" si="12"/>
        <v>2.5148343753339648E-2</v>
      </c>
      <c r="M31" s="15">
        <f t="shared" si="13"/>
        <v>0.37722515630009473</v>
      </c>
      <c r="N31" s="12">
        <f t="shared" si="5"/>
        <v>5.5269819837471825</v>
      </c>
    </row>
    <row r="32" spans="2:14" x14ac:dyDescent="0.2">
      <c r="B32" s="12">
        <f t="shared" si="8"/>
        <v>16</v>
      </c>
      <c r="C32" s="14">
        <f t="shared" si="6"/>
        <v>30</v>
      </c>
      <c r="D32" s="15">
        <f t="shared" si="2"/>
        <v>14.834079683706262</v>
      </c>
      <c r="E32" s="15">
        <f t="shared" si="0"/>
        <v>2.1485287119858493E-2</v>
      </c>
      <c r="F32" s="15">
        <f t="shared" si="9"/>
        <v>0.34376459391773589</v>
      </c>
      <c r="G32" s="12">
        <f t="shared" si="3"/>
        <v>5.3515240920322444</v>
      </c>
      <c r="I32" s="12">
        <f t="shared" si="10"/>
        <v>16</v>
      </c>
      <c r="J32" s="14">
        <f t="shared" si="7"/>
        <v>55</v>
      </c>
      <c r="K32" s="15">
        <f t="shared" si="4"/>
        <v>27.195812753461482</v>
      </c>
      <c r="L32" s="15">
        <f t="shared" si="12"/>
        <v>2.4065400720899195E-2</v>
      </c>
      <c r="M32" s="15">
        <f t="shared" si="13"/>
        <v>0.38504641153438712</v>
      </c>
      <c r="N32" s="12">
        <f t="shared" si="5"/>
        <v>5.9941750381947134</v>
      </c>
    </row>
    <row r="33" spans="2:14" x14ac:dyDescent="0.2">
      <c r="B33" s="12">
        <f t="shared" si="8"/>
        <v>17</v>
      </c>
      <c r="C33" s="14">
        <f t="shared" si="6"/>
        <v>30</v>
      </c>
      <c r="D33" s="15">
        <f t="shared" si="2"/>
        <v>14.195291563355275</v>
      </c>
      <c r="E33" s="15">
        <f t="shared" ref="E33:E75" si="14">D33/$D$78</f>
        <v>2.0560083368285641E-2</v>
      </c>
      <c r="F33" s="15">
        <f t="shared" ref="F33:F75" si="15">E33*B33</f>
        <v>0.34952141726085589</v>
      </c>
      <c r="G33" s="12">
        <f t="shared" si="3"/>
        <v>5.7612101469246646</v>
      </c>
      <c r="I33" s="12">
        <f t="shared" si="10"/>
        <v>17</v>
      </c>
      <c r="J33" s="14">
        <f t="shared" si="7"/>
        <v>55</v>
      </c>
      <c r="K33" s="15">
        <f t="shared" si="4"/>
        <v>26.024701199484671</v>
      </c>
      <c r="L33" s="15">
        <f t="shared" si="12"/>
        <v>2.3029091598946599E-2</v>
      </c>
      <c r="M33" s="15">
        <f t="shared" si="13"/>
        <v>0.3914945571820922</v>
      </c>
      <c r="N33" s="12">
        <f t="shared" si="5"/>
        <v>6.4530592516450263</v>
      </c>
    </row>
    <row r="34" spans="2:14" x14ac:dyDescent="0.2">
      <c r="B34" s="12">
        <f t="shared" si="8"/>
        <v>18</v>
      </c>
      <c r="C34" s="14">
        <f t="shared" si="6"/>
        <v>30</v>
      </c>
      <c r="D34" s="15">
        <f t="shared" si="2"/>
        <v>13.584011065411749</v>
      </c>
      <c r="E34" s="15">
        <f t="shared" si="14"/>
        <v>1.9674720926589135E-2</v>
      </c>
      <c r="F34" s="15">
        <f t="shared" si="15"/>
        <v>0.35414497667860445</v>
      </c>
      <c r="G34" s="12">
        <f t="shared" si="3"/>
        <v>6.1617220822723704</v>
      </c>
      <c r="I34" s="12">
        <f t="shared" si="10"/>
        <v>18</v>
      </c>
      <c r="J34" s="14">
        <f t="shared" si="7"/>
        <v>55</v>
      </c>
      <c r="K34" s="15">
        <f t="shared" si="4"/>
        <v>24.904020286588207</v>
      </c>
      <c r="L34" s="15">
        <f t="shared" si="12"/>
        <v>2.2037408228657036E-2</v>
      </c>
      <c r="M34" s="15">
        <f t="shared" si="13"/>
        <v>0.39667334811582666</v>
      </c>
      <c r="N34" s="12">
        <f t="shared" si="5"/>
        <v>6.9016676488182114</v>
      </c>
    </row>
    <row r="35" spans="2:14" x14ac:dyDescent="0.2">
      <c r="B35" s="12">
        <f t="shared" si="8"/>
        <v>19</v>
      </c>
      <c r="C35" s="14">
        <f t="shared" si="6"/>
        <v>30</v>
      </c>
      <c r="D35" s="15">
        <f t="shared" si="2"/>
        <v>12.999053651111723</v>
      </c>
      <c r="E35" s="15">
        <f t="shared" si="14"/>
        <v>1.8827484140276685E-2</v>
      </c>
      <c r="F35" s="15">
        <f t="shared" si="15"/>
        <v>0.35772219866525701</v>
      </c>
      <c r="G35" s="12">
        <f t="shared" si="3"/>
        <v>6.5515386308052843</v>
      </c>
      <c r="I35" s="12">
        <f t="shared" si="10"/>
        <v>19</v>
      </c>
      <c r="J35" s="14">
        <f t="shared" si="7"/>
        <v>55</v>
      </c>
      <c r="K35" s="15">
        <f t="shared" si="4"/>
        <v>23.83159836037149</v>
      </c>
      <c r="L35" s="15">
        <f t="shared" si="12"/>
        <v>2.1088428926944531E-2</v>
      </c>
      <c r="M35" s="15">
        <f t="shared" si="13"/>
        <v>0.40068014961194609</v>
      </c>
      <c r="N35" s="12">
        <f t="shared" si="5"/>
        <v>7.3382962773186717</v>
      </c>
    </row>
    <row r="36" spans="2:14" x14ac:dyDescent="0.2">
      <c r="B36" s="12">
        <f t="shared" si="8"/>
        <v>20</v>
      </c>
      <c r="C36" s="14">
        <f t="shared" si="6"/>
        <v>30</v>
      </c>
      <c r="D36" s="15">
        <f t="shared" si="2"/>
        <v>12.439285790537536</v>
      </c>
      <c r="E36" s="15">
        <f t="shared" si="14"/>
        <v>1.8016731234714534E-2</v>
      </c>
      <c r="F36" s="15">
        <f t="shared" si="15"/>
        <v>0.36033462469429067</v>
      </c>
      <c r="G36" s="12">
        <f t="shared" si="3"/>
        <v>6.9293533743092928</v>
      </c>
      <c r="I36" s="12">
        <f>I35+1</f>
        <v>20</v>
      </c>
      <c r="J36" s="14">
        <f>J35+C11</f>
        <v>1055</v>
      </c>
      <c r="K36" s="15">
        <f t="shared" si="4"/>
        <v>437.4482169672367</v>
      </c>
      <c r="L36" s="15">
        <f>K36/$K$38</f>
        <v>0.38709512862856005</v>
      </c>
      <c r="M36" s="15">
        <f>L36*I36</f>
        <v>7.7419025725712007</v>
      </c>
      <c r="N36" s="12">
        <f t="shared" si="5"/>
        <v>148.87933337056867</v>
      </c>
    </row>
    <row r="37" spans="2:14" x14ac:dyDescent="0.2">
      <c r="B37" s="12">
        <f t="shared" si="8"/>
        <v>21</v>
      </c>
      <c r="C37" s="14">
        <f t="shared" si="6"/>
        <v>30</v>
      </c>
      <c r="D37" s="15">
        <f t="shared" si="2"/>
        <v>11.903622766064627</v>
      </c>
      <c r="E37" s="15">
        <f t="shared" si="14"/>
        <v>1.724089113369812E-2</v>
      </c>
      <c r="F37" s="15">
        <f t="shared" si="15"/>
        <v>0.36205871380766053</v>
      </c>
      <c r="G37" s="12">
        <f t="shared" si="3"/>
        <v>7.294056183483467</v>
      </c>
      <c r="I37" s="12"/>
      <c r="J37" s="14"/>
      <c r="K37" s="15"/>
      <c r="L37" s="12"/>
      <c r="M37" s="12"/>
      <c r="N37" s="12"/>
    </row>
    <row r="38" spans="2:14" x14ac:dyDescent="0.2">
      <c r="B38" s="12">
        <f t="shared" si="8"/>
        <v>22</v>
      </c>
      <c r="C38" s="14">
        <f t="shared" si="6"/>
        <v>30</v>
      </c>
      <c r="D38" s="15">
        <f t="shared" si="2"/>
        <v>11.391026570396775</v>
      </c>
      <c r="E38" s="15">
        <f t="shared" si="14"/>
        <v>1.6498460415022127E-2</v>
      </c>
      <c r="F38" s="15">
        <f t="shared" si="15"/>
        <v>0.36296612913048681</v>
      </c>
      <c r="G38" s="12">
        <f t="shared" si="3"/>
        <v>7.644715981778071</v>
      </c>
      <c r="I38" s="20" t="s">
        <v>14</v>
      </c>
      <c r="J38" s="21" t="s">
        <v>0</v>
      </c>
      <c r="K38" s="17">
        <f>SUM(K17:K37)</f>
        <v>1130.0793645145386</v>
      </c>
      <c r="L38" s="22">
        <f>SUM(L17:L37)</f>
        <v>1.0000000000000002</v>
      </c>
      <c r="M38" s="16">
        <f>SUM(M17:M37)</f>
        <v>13.070912371931406</v>
      </c>
      <c r="N38" s="23">
        <f>SUM(N17:N37)</f>
        <v>212.45190091809462</v>
      </c>
    </row>
    <row r="39" spans="2:14" x14ac:dyDescent="0.2">
      <c r="B39" s="12">
        <f t="shared" si="8"/>
        <v>23</v>
      </c>
      <c r="C39" s="14">
        <f t="shared" si="6"/>
        <v>30</v>
      </c>
      <c r="D39" s="15">
        <f t="shared" si="2"/>
        <v>10.900503895116531</v>
      </c>
      <c r="E39" s="15">
        <f t="shared" si="14"/>
        <v>1.5788000397150361E-2</v>
      </c>
      <c r="F39" s="15">
        <f t="shared" si="15"/>
        <v>0.3631240091344583</v>
      </c>
      <c r="G39" s="12">
        <f t="shared" si="3"/>
        <v>7.9805647482676685</v>
      </c>
    </row>
    <row r="40" spans="2:14" x14ac:dyDescent="0.2">
      <c r="B40" s="12">
        <f t="shared" si="8"/>
        <v>24</v>
      </c>
      <c r="C40" s="14">
        <f t="shared" si="6"/>
        <v>30</v>
      </c>
      <c r="D40" s="15">
        <f t="shared" si="2"/>
        <v>10.431104205853142</v>
      </c>
      <c r="E40" s="15">
        <f t="shared" si="14"/>
        <v>1.5108134351340062E-2</v>
      </c>
      <c r="F40" s="15">
        <f t="shared" si="15"/>
        <v>0.36259522443216147</v>
      </c>
      <c r="G40" s="12">
        <f t="shared" si="3"/>
        <v>8.300982679704255</v>
      </c>
    </row>
    <row r="41" spans="2:14" x14ac:dyDescent="0.2">
      <c r="B41" s="12">
        <f t="shared" si="8"/>
        <v>25</v>
      </c>
      <c r="C41" s="14">
        <f t="shared" si="6"/>
        <v>30</v>
      </c>
      <c r="D41" s="15">
        <f t="shared" si="2"/>
        <v>9.981917900337935</v>
      </c>
      <c r="E41" s="15">
        <f t="shared" si="14"/>
        <v>1.4457544833818239E-2</v>
      </c>
      <c r="F41" s="15">
        <f t="shared" si="15"/>
        <v>0.36143862084545597</v>
      </c>
      <c r="G41" s="12">
        <f t="shared" si="3"/>
        <v>8.605484436694999</v>
      </c>
      <c r="L41" s="10" t="s">
        <v>15</v>
      </c>
    </row>
    <row r="42" spans="2:14" x14ac:dyDescent="0.2">
      <c r="B42" s="12">
        <f t="shared" si="8"/>
        <v>26</v>
      </c>
      <c r="C42" s="14">
        <f t="shared" si="6"/>
        <v>30</v>
      </c>
      <c r="D42" s="15">
        <f t="shared" si="2"/>
        <v>9.5520745457779324</v>
      </c>
      <c r="E42" s="15">
        <f t="shared" si="14"/>
        <v>1.3834971132840428E-2</v>
      </c>
      <c r="F42" s="15">
        <f t="shared" si="15"/>
        <v>0.35970924945385113</v>
      </c>
      <c r="G42" s="12">
        <f t="shared" si="3"/>
        <v>8.8937064034742637</v>
      </c>
    </row>
    <row r="43" spans="2:14" x14ac:dyDescent="0.2">
      <c r="B43" s="12">
        <f t="shared" si="8"/>
        <v>27</v>
      </c>
      <c r="C43" s="14">
        <f t="shared" si="6"/>
        <v>30</v>
      </c>
      <c r="D43" s="15">
        <f t="shared" si="2"/>
        <v>9.1407411921319923</v>
      </c>
      <c r="E43" s="15">
        <f t="shared" si="14"/>
        <v>1.323920682568462E-2</v>
      </c>
      <c r="F43" s="15">
        <f t="shared" si="15"/>
        <v>0.3574585842934847</v>
      </c>
      <c r="G43" s="12">
        <f t="shared" si="3"/>
        <v>9.165394895004761</v>
      </c>
    </row>
    <row r="44" spans="2:14" x14ac:dyDescent="0.2">
      <c r="B44" s="12">
        <f t="shared" si="8"/>
        <v>28</v>
      </c>
      <c r="C44" s="14">
        <f t="shared" si="6"/>
        <v>30</v>
      </c>
      <c r="D44" s="15">
        <f t="shared" si="2"/>
        <v>8.7471207580210475</v>
      </c>
      <c r="E44" s="15">
        <f t="shared" si="14"/>
        <v>1.2669097440846528E-2</v>
      </c>
      <c r="F44" s="15">
        <f t="shared" si="15"/>
        <v>0.35473472834370279</v>
      </c>
      <c r="G44" s="12">
        <f t="shared" si="3"/>
        <v>9.4203952491631444</v>
      </c>
    </row>
    <row r="45" spans="2:14" x14ac:dyDescent="0.2">
      <c r="B45" s="12">
        <f t="shared" si="8"/>
        <v>29</v>
      </c>
      <c r="C45" s="14">
        <f t="shared" si="6"/>
        <v>30</v>
      </c>
      <c r="D45" s="15">
        <f t="shared" si="2"/>
        <v>8.3704504861445415</v>
      </c>
      <c r="E45" s="15">
        <f t="shared" si="14"/>
        <v>1.2123538220905766E-2</v>
      </c>
      <c r="F45" s="15">
        <f t="shared" si="15"/>
        <v>0.35158260840626721</v>
      </c>
      <c r="G45" s="12">
        <f t="shared" si="3"/>
        <v>9.6586417455534619</v>
      </c>
    </row>
    <row r="46" spans="2:14" x14ac:dyDescent="0.2">
      <c r="B46" s="12">
        <f t="shared" si="8"/>
        <v>30</v>
      </c>
      <c r="C46" s="14">
        <f t="shared" si="6"/>
        <v>30</v>
      </c>
      <c r="D46" s="15">
        <f t="shared" si="2"/>
        <v>8.0100004652100907</v>
      </c>
      <c r="E46" s="15">
        <f t="shared" si="14"/>
        <v>1.160147198172801E-2</v>
      </c>
      <c r="F46" s="15">
        <f t="shared" si="15"/>
        <v>0.34804415945184031</v>
      </c>
      <c r="G46" s="12">
        <f t="shared" si="3"/>
        <v>9.8801482960619502</v>
      </c>
    </row>
    <row r="47" spans="2:14" x14ac:dyDescent="0.2">
      <c r="B47" s="12">
        <f t="shared" si="8"/>
        <v>31</v>
      </c>
      <c r="C47" s="14">
        <f t="shared" si="6"/>
        <v>30</v>
      </c>
      <c r="D47" s="15">
        <f t="shared" si="2"/>
        <v>7.6650722155120468</v>
      </c>
      <c r="E47" s="15">
        <f t="shared" si="14"/>
        <v>1.1101887063854553E-2</v>
      </c>
      <c r="F47" s="15">
        <f t="shared" si="15"/>
        <v>0.34415849897949113</v>
      </c>
      <c r="G47" s="12">
        <f t="shared" si="3"/>
        <v>10.084999855629421</v>
      </c>
    </row>
    <row r="48" spans="2:14" x14ac:dyDescent="0.2">
      <c r="B48" s="12">
        <f t="shared" si="8"/>
        <v>32</v>
      </c>
      <c r="C48" s="14">
        <f t="shared" si="6"/>
        <v>30</v>
      </c>
      <c r="D48" s="15">
        <f t="shared" si="2"/>
        <v>7.3349973354182305</v>
      </c>
      <c r="E48" s="15">
        <f t="shared" si="14"/>
        <v>1.0623815372109626E-2</v>
      </c>
      <c r="F48" s="15">
        <f t="shared" si="15"/>
        <v>0.33996209190750803</v>
      </c>
      <c r="G48" s="12">
        <f t="shared" si="3"/>
        <v>10.273344504885664</v>
      </c>
    </row>
    <row r="49" spans="2:8" x14ac:dyDescent="0.2">
      <c r="B49" s="12">
        <f t="shared" si="8"/>
        <v>33</v>
      </c>
      <c r="C49" s="14">
        <f t="shared" si="6"/>
        <v>30</v>
      </c>
      <c r="D49" s="15">
        <f t="shared" si="2"/>
        <v>7.0191362061418481</v>
      </c>
      <c r="E49" s="15">
        <f t="shared" si="14"/>
        <v>1.0166330499626437E-2</v>
      </c>
      <c r="F49" s="15">
        <f t="shared" si="15"/>
        <v>0.33548890648767243</v>
      </c>
      <c r="G49" s="12">
        <f t="shared" si="3"/>
        <v>10.445386159273703</v>
      </c>
    </row>
    <row r="50" spans="2:8" x14ac:dyDescent="0.2">
      <c r="B50" s="12">
        <f t="shared" si="8"/>
        <v>34</v>
      </c>
      <c r="C50" s="14">
        <f t="shared" si="6"/>
        <v>30</v>
      </c>
      <c r="D50" s="15">
        <f t="shared" si="2"/>
        <v>6.7168767522888508</v>
      </c>
      <c r="E50" s="15">
        <f t="shared" si="14"/>
        <v>9.7285459326568787E-3</v>
      </c>
      <c r="F50" s="15">
        <f t="shared" si="15"/>
        <v>0.33077056171033387</v>
      </c>
      <c r="G50" s="12">
        <f t="shared" si="3"/>
        <v>10.601377862101772</v>
      </c>
    </row>
    <row r="51" spans="2:8" x14ac:dyDescent="0.2">
      <c r="B51" s="12">
        <f t="shared" si="8"/>
        <v>35</v>
      </c>
      <c r="C51" s="14">
        <f t="shared" si="6"/>
        <v>30</v>
      </c>
      <c r="D51" s="15">
        <f t="shared" si="2"/>
        <v>6.4276332557788045</v>
      </c>
      <c r="E51" s="15">
        <f t="shared" si="14"/>
        <v>9.3096133326860085E-3</v>
      </c>
      <c r="F51" s="15">
        <f t="shared" si="15"/>
        <v>0.32583646664401028</v>
      </c>
      <c r="G51" s="12">
        <f t="shared" si="3"/>
        <v>10.741615621606073</v>
      </c>
    </row>
    <row r="52" spans="2:8" x14ac:dyDescent="0.2">
      <c r="B52" s="12">
        <f t="shared" si="8"/>
        <v>36</v>
      </c>
      <c r="C52" s="14">
        <f t="shared" si="6"/>
        <v>30</v>
      </c>
      <c r="D52" s="15">
        <f t="shared" si="2"/>
        <v>6.1508452208409627</v>
      </c>
      <c r="E52" s="15">
        <f t="shared" si="14"/>
        <v>8.9087208925224988E-3</v>
      </c>
      <c r="F52" s="15">
        <f t="shared" si="15"/>
        <v>0.32071395213080994</v>
      </c>
      <c r="G52" s="12">
        <f t="shared" si="3"/>
        <v>10.866432754598081</v>
      </c>
    </row>
    <row r="53" spans="2:8" x14ac:dyDescent="0.2">
      <c r="B53" s="12">
        <f t="shared" si="8"/>
        <v>37</v>
      </c>
      <c r="C53" s="14">
        <f t="shared" si="6"/>
        <v>30</v>
      </c>
      <c r="D53" s="15">
        <f t="shared" si="2"/>
        <v>5.8859762878860886</v>
      </c>
      <c r="E53" s="15">
        <f t="shared" si="14"/>
        <v>8.5250917631794244E-3</v>
      </c>
      <c r="F53" s="15">
        <f t="shared" si="15"/>
        <v>0.31542839523763871</v>
      </c>
      <c r="G53" s="12">
        <f t="shared" si="3"/>
        <v>10.976194701614224</v>
      </c>
    </row>
    <row r="54" spans="2:8" x14ac:dyDescent="0.2">
      <c r="B54" s="12">
        <f t="shared" si="8"/>
        <v>38</v>
      </c>
      <c r="C54" s="14">
        <f t="shared" si="6"/>
        <v>30</v>
      </c>
      <c r="D54" s="15">
        <f t="shared" si="2"/>
        <v>5.632513194149368</v>
      </c>
      <c r="E54" s="15">
        <f t="shared" si="14"/>
        <v>8.1579825484970579E-3</v>
      </c>
      <c r="F54" s="15">
        <f t="shared" si="15"/>
        <v>0.31000333684288822</v>
      </c>
      <c r="G54" s="12">
        <f t="shared" si="3"/>
        <v>11.071294280691966</v>
      </c>
    </row>
    <row r="55" spans="2:8" x14ac:dyDescent="0.2">
      <c r="B55" s="12">
        <f t="shared" si="8"/>
        <v>39</v>
      </c>
      <c r="C55" s="14">
        <f t="shared" si="6"/>
        <v>30</v>
      </c>
      <c r="D55" s="15">
        <f t="shared" si="2"/>
        <v>5.3899647790903042</v>
      </c>
      <c r="E55" s="15">
        <f t="shared" si="14"/>
        <v>7.8066818645904862E-3</v>
      </c>
      <c r="F55" s="15">
        <f t="shared" si="15"/>
        <v>0.30446059271902898</v>
      </c>
      <c r="G55" s="12">
        <f t="shared" si="3"/>
        <v>11.152147348972012</v>
      </c>
    </row>
    <row r="56" spans="2:8" x14ac:dyDescent="0.2">
      <c r="B56" s="12">
        <f t="shared" si="8"/>
        <v>40</v>
      </c>
      <c r="C56" s="14">
        <f t="shared" si="6"/>
        <v>30</v>
      </c>
      <c r="D56" s="15">
        <f t="shared" si="2"/>
        <v>5.1578610326223018</v>
      </c>
      <c r="E56" s="15">
        <f t="shared" si="14"/>
        <v>7.4705089613306104E-3</v>
      </c>
      <c r="F56" s="15">
        <f t="shared" si="15"/>
        <v>0.29882035845322441</v>
      </c>
      <c r="G56" s="12">
        <f t="shared" si="3"/>
        <v>11.219188843279415</v>
      </c>
    </row>
    <row r="57" spans="2:8" x14ac:dyDescent="0.2">
      <c r="B57" s="12">
        <f t="shared" si="8"/>
        <v>41</v>
      </c>
      <c r="C57" s="14">
        <f t="shared" si="6"/>
        <v>30</v>
      </c>
      <c r="D57" s="15">
        <f t="shared" si="2"/>
        <v>4.9357521843275629</v>
      </c>
      <c r="E57" s="15">
        <f t="shared" si="14"/>
        <v>7.1488124031871885E-3</v>
      </c>
      <c r="F57" s="15">
        <f t="shared" si="15"/>
        <v>0.29310130853067473</v>
      </c>
      <c r="G57" s="12">
        <f t="shared" si="3"/>
        <v>11.272869172673099</v>
      </c>
    </row>
    <row r="58" spans="2:8" x14ac:dyDescent="0.2">
      <c r="B58" s="12">
        <f t="shared" si="8"/>
        <v>42</v>
      </c>
      <c r="C58" s="14">
        <f t="shared" si="6"/>
        <v>30</v>
      </c>
      <c r="D58" s="15">
        <f t="shared" si="2"/>
        <v>4.7232078318924051</v>
      </c>
      <c r="E58" s="15">
        <f t="shared" si="14"/>
        <v>6.8409688068776934E-3</v>
      </c>
      <c r="F58" s="15">
        <f t="shared" si="15"/>
        <v>0.28732068988886311</v>
      </c>
      <c r="G58" s="12">
        <f t="shared" si="3"/>
        <v>11.31365093768102</v>
      </c>
    </row>
    <row r="59" spans="2:8" x14ac:dyDescent="0.2">
      <c r="B59" s="12">
        <f t="shared" si="8"/>
        <v>43</v>
      </c>
      <c r="C59" s="14">
        <f t="shared" si="6"/>
        <v>30</v>
      </c>
      <c r="D59" s="15">
        <f t="shared" si="2"/>
        <v>4.5198161070740719</v>
      </c>
      <c r="E59" s="15">
        <f t="shared" si="14"/>
        <v>6.5463816333757828E-3</v>
      </c>
      <c r="F59" s="15">
        <f t="shared" si="15"/>
        <v>0.28149441023515864</v>
      </c>
      <c r="G59" s="12">
        <f t="shared" si="3"/>
        <v>11.342005952562426</v>
      </c>
    </row>
    <row r="60" spans="2:8" x14ac:dyDescent="0.2">
      <c r="B60" s="12">
        <f t="shared" si="8"/>
        <v>44</v>
      </c>
      <c r="C60" s="14">
        <f t="shared" si="6"/>
        <v>30</v>
      </c>
      <c r="D60" s="15">
        <f t="shared" si="2"/>
        <v>4.3251828775828445</v>
      </c>
      <c r="E60" s="15">
        <f t="shared" si="14"/>
        <v>6.2644800319385492E-3</v>
      </c>
      <c r="F60" s="15">
        <f t="shared" si="15"/>
        <v>0.27563712140529617</v>
      </c>
      <c r="G60" s="12">
        <f t="shared" si="3"/>
        <v>11.358412548465768</v>
      </c>
    </row>
    <row r="61" spans="2:8" x14ac:dyDescent="0.2">
      <c r="B61" s="12">
        <f t="shared" si="8"/>
        <v>45</v>
      </c>
      <c r="C61" s="14">
        <f t="shared" si="6"/>
        <v>30</v>
      </c>
      <c r="D61" s="15">
        <f t="shared" si="2"/>
        <v>4.1389309833328651</v>
      </c>
      <c r="E61" s="15">
        <f t="shared" si="14"/>
        <v>5.9947177339124864E-3</v>
      </c>
      <c r="F61" s="15">
        <f t="shared" si="15"/>
        <v>0.26976229802606189</v>
      </c>
      <c r="G61" s="12">
        <f t="shared" si="3"/>
        <v>11.363353136786108</v>
      </c>
    </row>
    <row r="62" spans="2:8" x14ac:dyDescent="0.2">
      <c r="B62" s="12">
        <f t="shared" si="8"/>
        <v>46</v>
      </c>
      <c r="C62" s="14">
        <f t="shared" si="6"/>
        <v>30</v>
      </c>
      <c r="D62" s="15">
        <f t="shared" si="2"/>
        <v>3.9606995055816903</v>
      </c>
      <c r="E62" s="15">
        <f t="shared" si="14"/>
        <v>5.73657199417463E-3</v>
      </c>
      <c r="F62" s="15">
        <f t="shared" si="15"/>
        <v>0.26388231173203297</v>
      </c>
      <c r="G62" s="12">
        <f t="shared" si="3"/>
        <v>11.357312013374742</v>
      </c>
    </row>
    <row r="63" spans="2:8" x14ac:dyDescent="0.2">
      <c r="B63" s="12">
        <f t="shared" si="8"/>
        <v>47</v>
      </c>
      <c r="C63" s="14">
        <f t="shared" si="6"/>
        <v>30</v>
      </c>
      <c r="D63" s="15">
        <f t="shared" si="2"/>
        <v>3.7901430675422869</v>
      </c>
      <c r="E63" s="15">
        <f t="shared" si="14"/>
        <v>5.4895425781575401E-3</v>
      </c>
      <c r="F63" s="15">
        <f t="shared" si="15"/>
        <v>0.2580085011734044</v>
      </c>
      <c r="G63" s="12">
        <f t="shared" si="3"/>
        <v>11.340773385520857</v>
      </c>
    </row>
    <row r="64" spans="2:8" x14ac:dyDescent="0.2">
      <c r="B64" s="12">
        <f t="shared" si="8"/>
        <v>48</v>
      </c>
      <c r="C64" s="14">
        <f t="shared" si="6"/>
        <v>30</v>
      </c>
      <c r="D64" s="15">
        <f t="shared" si="2"/>
        <v>3.626931165112238</v>
      </c>
      <c r="E64" s="15">
        <f t="shared" si="14"/>
        <v>5.2531507924952559E-3</v>
      </c>
      <c r="F64" s="15">
        <f t="shared" si="15"/>
        <v>0.2521512380397723</v>
      </c>
      <c r="G64" s="12">
        <f t="shared" si="3"/>
        <v>11.314219604815682</v>
      </c>
      <c r="H64" s="8"/>
    </row>
    <row r="65" spans="2:10" x14ac:dyDescent="0.2">
      <c r="B65" s="12">
        <f t="shared" si="8"/>
        <v>49</v>
      </c>
      <c r="C65" s="14">
        <f t="shared" si="6"/>
        <v>30</v>
      </c>
      <c r="D65" s="15">
        <f t="shared" si="2"/>
        <v>3.4707475264231942</v>
      </c>
      <c r="E65" s="15">
        <f t="shared" si="14"/>
        <v>5.0269385574117286E-3</v>
      </c>
      <c r="F65" s="15">
        <f t="shared" si="15"/>
        <v>0.2463199893131747</v>
      </c>
      <c r="G65" s="12">
        <f t="shared" si="3"/>
        <v>11.278129590127273</v>
      </c>
    </row>
    <row r="66" spans="2:10" x14ac:dyDescent="0.2">
      <c r="B66" s="12">
        <f t="shared" si="8"/>
        <v>50</v>
      </c>
      <c r="C66" s="14">
        <f t="shared" si="6"/>
        <v>30</v>
      </c>
      <c r="D66" s="15">
        <f t="shared" si="2"/>
        <v>3.3212894989695645</v>
      </c>
      <c r="E66" s="15">
        <f t="shared" si="14"/>
        <v>4.8104675190542862E-3</v>
      </c>
      <c r="F66" s="15">
        <f t="shared" si="15"/>
        <v>0.24052337595271431</v>
      </c>
      <c r="G66" s="12">
        <f t="shared" si="3"/>
        <v>11.232977425964087</v>
      </c>
    </row>
    <row r="67" spans="2:10" x14ac:dyDescent="0.2">
      <c r="B67" s="12">
        <f t="shared" si="8"/>
        <v>51</v>
      </c>
      <c r="C67" s="14">
        <f t="shared" si="6"/>
        <v>30</v>
      </c>
      <c r="D67" s="15">
        <f t="shared" si="2"/>
        <v>3.17826746312877</v>
      </c>
      <c r="E67" s="15">
        <f t="shared" si="14"/>
        <v>4.6033182000519493E-3</v>
      </c>
      <c r="F67" s="15">
        <f t="shared" si="15"/>
        <v>0.23476922820264942</v>
      </c>
      <c r="G67" s="12">
        <f t="shared" si="3"/>
        <v>11.179231122490576</v>
      </c>
    </row>
    <row r="68" spans="2:10" x14ac:dyDescent="0.2">
      <c r="B68" s="12">
        <f t="shared" si="8"/>
        <v>52</v>
      </c>
      <c r="C68" s="14">
        <f t="shared" si="6"/>
        <v>30</v>
      </c>
      <c r="D68" s="15">
        <f t="shared" si="2"/>
        <v>3.0414042709366225</v>
      </c>
      <c r="E68" s="15">
        <f t="shared" si="14"/>
        <v>4.4050891866525832E-3</v>
      </c>
      <c r="F68" s="15">
        <f t="shared" si="15"/>
        <v>0.22906463770593433</v>
      </c>
      <c r="G68" s="12">
        <f t="shared" si="3"/>
        <v>11.117351524383162</v>
      </c>
    </row>
    <row r="69" spans="2:10" x14ac:dyDescent="0.2">
      <c r="B69" s="12">
        <f t="shared" si="8"/>
        <v>53</v>
      </c>
      <c r="C69" s="14">
        <f t="shared" si="6"/>
        <v>30</v>
      </c>
      <c r="D69" s="15">
        <f t="shared" si="2"/>
        <v>2.9104347090302607</v>
      </c>
      <c r="E69" s="15">
        <f t="shared" si="14"/>
        <v>4.2153963508637163E-3</v>
      </c>
      <c r="F69" s="15">
        <f t="shared" si="15"/>
        <v>0.22341600659577696</v>
      </c>
      <c r="G69" s="12">
        <f t="shared" si="3"/>
        <v>11.047791356582458</v>
      </c>
    </row>
    <row r="70" spans="2:10" x14ac:dyDescent="0.2">
      <c r="B70" s="12">
        <f t="shared" si="8"/>
        <v>54</v>
      </c>
      <c r="C70" s="14">
        <f t="shared" si="6"/>
        <v>30</v>
      </c>
      <c r="D70" s="15">
        <f t="shared" si="2"/>
        <v>2.7851049847179539</v>
      </c>
      <c r="E70" s="15">
        <f t="shared" si="14"/>
        <v>4.0338721060896822E-3</v>
      </c>
      <c r="F70" s="15">
        <f t="shared" si="15"/>
        <v>0.21782909372884285</v>
      </c>
      <c r="G70" s="12">
        <f t="shared" si="3"/>
        <v>10.970994395811781</v>
      </c>
      <c r="J70" s="6"/>
    </row>
    <row r="71" spans="2:10" x14ac:dyDescent="0.2">
      <c r="B71" s="12">
        <f t="shared" si="8"/>
        <v>55</v>
      </c>
      <c r="C71" s="14">
        <f t="shared" si="6"/>
        <v>30</v>
      </c>
      <c r="D71" s="15">
        <f t="shared" si="2"/>
        <v>2.6651722341798596</v>
      </c>
      <c r="E71" s="15">
        <f t="shared" si="14"/>
        <v>3.8601646948226613E-3</v>
      </c>
      <c r="F71" s="15">
        <f t="shared" si="15"/>
        <v>0.21230905821524637</v>
      </c>
      <c r="G71" s="12">
        <f t="shared" si="3"/>
        <v>10.887394757495294</v>
      </c>
    </row>
    <row r="72" spans="2:10" x14ac:dyDescent="0.2">
      <c r="B72" s="12">
        <f t="shared" si="8"/>
        <v>56</v>
      </c>
      <c r="C72" s="14">
        <f t="shared" si="6"/>
        <v>30</v>
      </c>
      <c r="D72" s="15">
        <f t="shared" si="2"/>
        <v>2.5504040518467566</v>
      </c>
      <c r="E72" s="15">
        <f t="shared" si="14"/>
        <v>3.6939375070073328E-3</v>
      </c>
      <c r="F72" s="15">
        <f t="shared" si="15"/>
        <v>0.20686050039241063</v>
      </c>
      <c r="G72" s="12">
        <f t="shared" si="3"/>
        <v>10.79741628842509</v>
      </c>
    </row>
    <row r="73" spans="2:10" x14ac:dyDescent="0.2">
      <c r="B73" s="12">
        <f t="shared" si="8"/>
        <v>57</v>
      </c>
      <c r="C73" s="14">
        <f t="shared" si="6"/>
        <v>30</v>
      </c>
      <c r="D73" s="15">
        <f t="shared" si="2"/>
        <v>2.4405780400447434</v>
      </c>
      <c r="E73" s="15">
        <f t="shared" si="14"/>
        <v>3.5348684277582139E-3</v>
      </c>
      <c r="F73" s="15">
        <f t="shared" si="15"/>
        <v>0.20148750038221819</v>
      </c>
      <c r="G73" s="12">
        <f t="shared" si="3"/>
        <v>10.701472056197117</v>
      </c>
    </row>
    <row r="74" spans="2:10" x14ac:dyDescent="0.2">
      <c r="B74" s="12">
        <f t="shared" si="8"/>
        <v>58</v>
      </c>
      <c r="C74" s="14">
        <f t="shared" si="6"/>
        <v>30</v>
      </c>
      <c r="D74" s="15">
        <f t="shared" si="2"/>
        <v>2.3354813780332475</v>
      </c>
      <c r="E74" s="15">
        <f t="shared" si="14"/>
        <v>3.3826492131657552E-3</v>
      </c>
      <c r="F74" s="15">
        <f t="shared" si="15"/>
        <v>0.1961936543636138</v>
      </c>
      <c r="G74" s="12">
        <f t="shared" si="3"/>
        <v>10.599963927065055</v>
      </c>
    </row>
    <row r="75" spans="2:10" x14ac:dyDescent="0.2">
      <c r="B75" s="12">
        <f t="shared" si="8"/>
        <v>59</v>
      </c>
      <c r="C75" s="14">
        <f t="shared" si="6"/>
        <v>30</v>
      </c>
      <c r="D75" s="15">
        <f t="shared" si="2"/>
        <v>2.234910409601194</v>
      </c>
      <c r="E75" s="15">
        <f t="shared" si="14"/>
        <v>3.2369848929815841E-3</v>
      </c>
      <c r="F75" s="15">
        <f t="shared" si="15"/>
        <v>0.19098210868591348</v>
      </c>
      <c r="G75" s="12">
        <f t="shared" si="3"/>
        <v>10.493282224449814</v>
      </c>
    </row>
    <row r="76" spans="2:10" x14ac:dyDescent="0.2">
      <c r="B76" s="12">
        <f t="shared" si="8"/>
        <v>60</v>
      </c>
      <c r="C76" s="14">
        <f>C20+B11</f>
        <v>1030</v>
      </c>
      <c r="D76" s="15">
        <f t="shared" si="2"/>
        <v>73.427678529162051</v>
      </c>
      <c r="E76" s="15">
        <f>D76/$D$78</f>
        <v>0.10635069983320677</v>
      </c>
      <c r="F76" s="15">
        <f t="shared" si="9"/>
        <v>6.381041989992406</v>
      </c>
      <c r="G76" s="12">
        <f t="shared" si="3"/>
        <v>356.44198749070472</v>
      </c>
    </row>
    <row r="77" spans="2:10" x14ac:dyDescent="0.2">
      <c r="B77" s="12"/>
      <c r="C77" s="14"/>
      <c r="D77" s="15"/>
      <c r="E77" s="12"/>
      <c r="F77" s="12"/>
      <c r="G77" s="12"/>
    </row>
    <row r="78" spans="2:10" x14ac:dyDescent="0.2">
      <c r="B78" s="20" t="s">
        <v>14</v>
      </c>
      <c r="C78" s="21" t="s">
        <v>0</v>
      </c>
      <c r="D78" s="17">
        <f>SUM(D17:D77)</f>
        <v>690.42966942691532</v>
      </c>
      <c r="E78" s="22">
        <f>SUM(E17:E77)</f>
        <v>0.99999999999999956</v>
      </c>
      <c r="F78" s="16">
        <f>SUM(F17:F77)</f>
        <v>22.88951776751211</v>
      </c>
      <c r="G78" s="23">
        <f>SUM(G17:G77)</f>
        <v>825.37280366272853</v>
      </c>
    </row>
    <row r="79" spans="2:10" x14ac:dyDescent="0.2">
      <c r="B79" s="1" t="s">
        <v>0</v>
      </c>
      <c r="C79" s="1" t="s">
        <v>0</v>
      </c>
      <c r="D79" s="1" t="s">
        <v>0</v>
      </c>
    </row>
    <row r="80" spans="2:10" x14ac:dyDescent="0.2">
      <c r="E80" s="10" t="s">
        <v>15</v>
      </c>
    </row>
    <row r="82" spans="1:5" x14ac:dyDescent="0.2">
      <c r="B82" s="33" t="s">
        <v>20</v>
      </c>
      <c r="C82" s="33" t="s">
        <v>21</v>
      </c>
    </row>
    <row r="83" spans="1:5" x14ac:dyDescent="0.2">
      <c r="A83" s="1" t="s">
        <v>5</v>
      </c>
      <c r="B83" s="18">
        <f>D78</f>
        <v>690.42966942691532</v>
      </c>
      <c r="C83" s="18">
        <f>K38</f>
        <v>1130.0793645145386</v>
      </c>
      <c r="E83" s="1" t="s">
        <v>0</v>
      </c>
    </row>
    <row r="84" spans="1:5" x14ac:dyDescent="0.2">
      <c r="A84" s="1" t="s">
        <v>8</v>
      </c>
      <c r="B84" s="19">
        <f>F78</f>
        <v>22.88951776751211</v>
      </c>
      <c r="C84" s="19">
        <f>M38</f>
        <v>13.070912371931406</v>
      </c>
      <c r="D84" s="1" t="s">
        <v>26</v>
      </c>
    </row>
    <row r="85" spans="1:5" x14ac:dyDescent="0.2">
      <c r="A85" s="1" t="s">
        <v>9</v>
      </c>
      <c r="B85" s="24">
        <f>B84/(1+B8/2)</f>
        <v>21.903844753600108</v>
      </c>
      <c r="C85" s="24">
        <f>C84/(1+C8/2)</f>
        <v>12.508050116680772</v>
      </c>
      <c r="D85" s="1" t="s">
        <v>26</v>
      </c>
    </row>
    <row r="86" spans="1:5" x14ac:dyDescent="0.2">
      <c r="A86" s="1" t="s">
        <v>1</v>
      </c>
      <c r="B86" s="25">
        <f>G78</f>
        <v>825.37280366272853</v>
      </c>
      <c r="C86" s="25">
        <f>N38</f>
        <v>212.45190091809462</v>
      </c>
    </row>
    <row r="88" spans="1:5" ht="18" x14ac:dyDescent="0.3">
      <c r="B88" s="10" t="s">
        <v>43</v>
      </c>
      <c r="C88" s="10" t="s">
        <v>44</v>
      </c>
    </row>
    <row r="89" spans="1:5" x14ac:dyDescent="0.2">
      <c r="A89" s="1" t="s">
        <v>42</v>
      </c>
      <c r="B89" s="60">
        <f>B84/2</f>
        <v>11.444758883756055</v>
      </c>
      <c r="C89" s="60">
        <f>C84/2</f>
        <v>6.5354561859657032</v>
      </c>
      <c r="D89" s="1" t="s">
        <v>6</v>
      </c>
    </row>
    <row r="92" spans="1:5" x14ac:dyDescent="0.2">
      <c r="A92" s="5" t="s">
        <v>27</v>
      </c>
    </row>
    <row r="94" spans="1:5" x14ac:dyDescent="0.2">
      <c r="A94" s="1" t="s">
        <v>29</v>
      </c>
    </row>
    <row r="95" spans="1:5" x14ac:dyDescent="0.2">
      <c r="B95" s="6"/>
    </row>
    <row r="96" spans="1:5" x14ac:dyDescent="0.2">
      <c r="A96" s="1" t="s">
        <v>28</v>
      </c>
      <c r="B96" s="26">
        <v>1000000</v>
      </c>
    </row>
    <row r="97" spans="1:3" ht="18" x14ac:dyDescent="0.3">
      <c r="A97" s="1" t="s">
        <v>30</v>
      </c>
      <c r="B97" s="26">
        <v>10</v>
      </c>
      <c r="C97" s="1" t="s">
        <v>67</v>
      </c>
    </row>
    <row r="99" spans="1:3" x14ac:dyDescent="0.2">
      <c r="A99" s="9" t="s">
        <v>31</v>
      </c>
    </row>
    <row r="100" spans="1:3" x14ac:dyDescent="0.2">
      <c r="A100" s="9"/>
    </row>
    <row r="101" spans="1:3" x14ac:dyDescent="0.2">
      <c r="A101" s="1" t="s">
        <v>32</v>
      </c>
      <c r="B101" s="34">
        <f>B96/((1+B8/2)^(B97*2))</f>
        <v>414642.85968458455</v>
      </c>
      <c r="C101" s="1" t="s">
        <v>66</v>
      </c>
    </row>
    <row r="103" spans="1:3" x14ac:dyDescent="0.2">
      <c r="A103" s="9" t="s">
        <v>33</v>
      </c>
    </row>
    <row r="104" spans="1:3" x14ac:dyDescent="0.2">
      <c r="A104" s="9"/>
    </row>
    <row r="105" spans="1:3" ht="18" x14ac:dyDescent="0.3">
      <c r="A105" s="1" t="s">
        <v>34</v>
      </c>
    </row>
    <row r="106" spans="1:3" ht="18" x14ac:dyDescent="0.3">
      <c r="A106" s="1" t="s">
        <v>36</v>
      </c>
      <c r="B106" s="1" t="s">
        <v>35</v>
      </c>
    </row>
    <row r="107" spans="1:3" ht="18" x14ac:dyDescent="0.3">
      <c r="B107" s="1" t="s">
        <v>37</v>
      </c>
    </row>
    <row r="108" spans="1:3" ht="18" x14ac:dyDescent="0.3">
      <c r="B108" s="1" t="s">
        <v>38</v>
      </c>
    </row>
    <row r="109" spans="1:3" ht="18" x14ac:dyDescent="0.3">
      <c r="B109" s="1" t="s">
        <v>39</v>
      </c>
    </row>
    <row r="110" spans="1:3" ht="18" x14ac:dyDescent="0.3">
      <c r="B110" s="9" t="s">
        <v>41</v>
      </c>
    </row>
    <row r="112" spans="1:3" ht="18" x14ac:dyDescent="0.3">
      <c r="A112" s="9" t="s">
        <v>40</v>
      </c>
      <c r="B112" s="36">
        <f>(B97-C89)/(B89-C89)</f>
        <v>0.70570996072286751</v>
      </c>
    </row>
    <row r="113" spans="1:5" ht="18" x14ac:dyDescent="0.3">
      <c r="A113" s="9" t="s">
        <v>45</v>
      </c>
      <c r="B113" s="36">
        <f>1-B112</f>
        <v>0.29429003927713249</v>
      </c>
    </row>
    <row r="116" spans="1:5" x14ac:dyDescent="0.2">
      <c r="A116" s="9" t="s">
        <v>51</v>
      </c>
    </row>
    <row r="117" spans="1:5" ht="15.75" thickBot="1" x14ac:dyDescent="0.25">
      <c r="A117" s="9"/>
    </row>
    <row r="118" spans="1:5" ht="30.75" thickBot="1" x14ac:dyDescent="0.25">
      <c r="A118" s="37" t="s">
        <v>46</v>
      </c>
      <c r="B118" s="40" t="s">
        <v>47</v>
      </c>
      <c r="C118" s="44" t="s">
        <v>48</v>
      </c>
      <c r="D118" s="44" t="s">
        <v>49</v>
      </c>
      <c r="E118" s="44" t="s">
        <v>50</v>
      </c>
    </row>
    <row r="119" spans="1:5" x14ac:dyDescent="0.2">
      <c r="A119" s="38" t="s">
        <v>20</v>
      </c>
      <c r="B119" s="41">
        <f>B112</f>
        <v>0.70570996072286751</v>
      </c>
      <c r="C119" s="45">
        <f>B119*B101</f>
        <v>292617.59622202563</v>
      </c>
      <c r="D119" s="47">
        <f>B83</f>
        <v>690.42966942691532</v>
      </c>
      <c r="E119" s="48">
        <f>C119/D119</f>
        <v>423.81955640016184</v>
      </c>
    </row>
    <row r="120" spans="1:5" x14ac:dyDescent="0.2">
      <c r="A120" s="38" t="s">
        <v>21</v>
      </c>
      <c r="B120" s="41">
        <f>B113</f>
        <v>0.29429003927713249</v>
      </c>
      <c r="C120" s="45">
        <f>B120*B101</f>
        <v>122025.26346255893</v>
      </c>
      <c r="D120" s="47">
        <f>C83</f>
        <v>1130.0793645145386</v>
      </c>
      <c r="E120" s="48">
        <f>C120/D120</f>
        <v>107.97937498396739</v>
      </c>
    </row>
    <row r="121" spans="1:5" x14ac:dyDescent="0.2">
      <c r="A121" s="38"/>
      <c r="B121" s="42"/>
      <c r="C121" s="45"/>
      <c r="D121" s="47"/>
      <c r="E121" s="49"/>
    </row>
    <row r="122" spans="1:5" ht="15.75" thickBot="1" x14ac:dyDescent="0.25">
      <c r="A122" s="39" t="s">
        <v>14</v>
      </c>
      <c r="B122" s="43">
        <f>B119+B120</f>
        <v>1</v>
      </c>
      <c r="C122" s="46">
        <f>C119+C120</f>
        <v>414642.85968458455</v>
      </c>
      <c r="D122" s="39"/>
      <c r="E122" s="50">
        <f>E119+E120</f>
        <v>531.79893138412922</v>
      </c>
    </row>
    <row r="124" spans="1:5" x14ac:dyDescent="0.2">
      <c r="A124" s="51" t="s">
        <v>52</v>
      </c>
    </row>
    <row r="127" spans="1:5" x14ac:dyDescent="0.2">
      <c r="A127" s="5" t="s">
        <v>53</v>
      </c>
    </row>
    <row r="129" spans="1:4" ht="15.75" thickBot="1" x14ac:dyDescent="0.25">
      <c r="A129" s="52" t="s">
        <v>63</v>
      </c>
      <c r="B129" s="55">
        <v>0.08</v>
      </c>
      <c r="C129" s="57">
        <v>0.09</v>
      </c>
      <c r="D129" s="57">
        <v>0.1</v>
      </c>
    </row>
    <row r="130" spans="1:4" x14ac:dyDescent="0.2">
      <c r="A130" s="53" t="s">
        <v>54</v>
      </c>
      <c r="B130" s="56">
        <f>($B$9/2*$B$11)*(1-(1+B$129/2)^(-$B$10*2))/(B$129/2)+$B$11*(1+B$129/2)^(-$B$10*2)</f>
        <v>773.765100255226</v>
      </c>
      <c r="C130" s="56">
        <f>B83</f>
        <v>690.42966942691532</v>
      </c>
      <c r="D130" s="56">
        <f>($B$9/2*$B$11)*(1-(1+D$129/2)^(-$B$10*2))/(D$129/2)+$B$11*(1+D$129/2)^(-$B$10*2)</f>
        <v>621.41420949859764</v>
      </c>
    </row>
    <row r="131" spans="1:4" x14ac:dyDescent="0.2">
      <c r="A131" s="53" t="s">
        <v>55</v>
      </c>
      <c r="B131" s="14">
        <f>B130*$E$119</f>
        <v>327936.78154809662</v>
      </c>
      <c r="C131" s="14">
        <f>C130*$E$119</f>
        <v>292617.59622202563</v>
      </c>
      <c r="D131" s="14">
        <f>D130*$E$119</f>
        <v>263367.49461045291</v>
      </c>
    </row>
    <row r="132" spans="1:4" x14ac:dyDescent="0.2">
      <c r="A132" s="53" t="s">
        <v>57</v>
      </c>
      <c r="B132" s="56">
        <f>($C$9/2*$C$11)*(1-(1+B$129/2)^(-$C$10*2))/(B$129/2)+$C$11*(1+B$129/2)^(-$C$10*2)</f>
        <v>1203.8548951745156</v>
      </c>
      <c r="C132" s="56">
        <f>C126+C83</f>
        <v>1130.0793645145386</v>
      </c>
      <c r="D132" s="56">
        <f>($C$9/2*$C$11)*(1-(1+D$129/2)^(-$C$10*2))/(D$129/2)+$C$11*(1+D$129/2)^(-$C$10*2)</f>
        <v>1062.3110517127</v>
      </c>
    </row>
    <row r="133" spans="1:4" x14ac:dyDescent="0.2">
      <c r="A133" s="53" t="s">
        <v>56</v>
      </c>
      <c r="B133" s="14">
        <f>B132*$E$120</f>
        <v>129991.49915233378</v>
      </c>
      <c r="C133" s="58">
        <f>C132*$E$120</f>
        <v>122025.26346255894</v>
      </c>
      <c r="D133" s="58">
        <f>D132*$E$120</f>
        <v>114707.6834024984</v>
      </c>
    </row>
    <row r="134" spans="1:4" x14ac:dyDescent="0.2">
      <c r="A134" s="53" t="s">
        <v>58</v>
      </c>
      <c r="B134" s="14">
        <f>B133+B131</f>
        <v>457928.28070043039</v>
      </c>
      <c r="C134" s="58">
        <f t="shared" ref="C134:D134" si="16">C133+C131</f>
        <v>414642.85968458455</v>
      </c>
      <c r="D134" s="58">
        <f t="shared" si="16"/>
        <v>378075.17801295128</v>
      </c>
    </row>
    <row r="135" spans="1:4" x14ac:dyDescent="0.2">
      <c r="A135" s="53" t="s">
        <v>61</v>
      </c>
      <c r="B135" s="14">
        <f>$B$96/((1+B129/2)^(2*$B$97))</f>
        <v>456386.94620129204</v>
      </c>
      <c r="C135" s="58">
        <f>B101</f>
        <v>414642.85968458455</v>
      </c>
      <c r="D135" s="58">
        <f>$B$96/((1+D129/2)^(2*$B$97))</f>
        <v>376889.48287300061</v>
      </c>
    </row>
    <row r="136" spans="1:4" x14ac:dyDescent="0.2">
      <c r="A136" s="53" t="s">
        <v>59</v>
      </c>
      <c r="B136" s="14">
        <f>B134*(1+B$129/2)^($B$97*2)</f>
        <v>1003377.2536922179</v>
      </c>
      <c r="C136" s="58">
        <f t="shared" ref="C136:D136" si="17">C134*(1+C$129/2)^($B$97*2)</f>
        <v>1000000</v>
      </c>
      <c r="D136" s="58">
        <f t="shared" si="17"/>
        <v>1003146.0021938321</v>
      </c>
    </row>
    <row r="137" spans="1:4" x14ac:dyDescent="0.2">
      <c r="A137" s="53" t="s">
        <v>60</v>
      </c>
      <c r="B137" s="14">
        <f>$B$96</f>
        <v>1000000</v>
      </c>
      <c r="C137" s="14">
        <f t="shared" ref="C137:D137" si="18">$B$96</f>
        <v>1000000</v>
      </c>
      <c r="D137" s="14">
        <f t="shared" si="18"/>
        <v>1000000</v>
      </c>
    </row>
    <row r="138" spans="1:4" x14ac:dyDescent="0.2">
      <c r="A138" s="53" t="s">
        <v>62</v>
      </c>
      <c r="B138" s="59">
        <f>B136-B137</f>
        <v>3377.2536922178697</v>
      </c>
      <c r="C138" s="59">
        <f t="shared" ref="C138:D138" si="19">C136-C137</f>
        <v>0</v>
      </c>
      <c r="D138" s="59">
        <f t="shared" si="19"/>
        <v>3146.0021938320715</v>
      </c>
    </row>
    <row r="139" spans="1:4" x14ac:dyDescent="0.2">
      <c r="A139" s="54"/>
      <c r="B139" s="54"/>
      <c r="C139" s="54"/>
      <c r="D139" s="54"/>
    </row>
    <row r="141" spans="1:4" x14ac:dyDescent="0.2">
      <c r="A141" s="51" t="s">
        <v>64</v>
      </c>
    </row>
  </sheetData>
  <mergeCells count="2">
    <mergeCell ref="B15:G15"/>
    <mergeCell ref="I15:N15"/>
  </mergeCells>
  <pageMargins left="0.75" right="0.75" top="1" bottom="1" header="0.5" footer="0.5"/>
  <pageSetup paperSize="9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Coupon Bonds </vt:lpstr>
      <vt:lpstr>Semi-Annual Coupon Bonds</vt:lpstr>
    </vt:vector>
  </TitlesOfParts>
  <Company>Faculty of Commerce and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 Boon Sim</dc:creator>
  <cp:lastModifiedBy>Robert Bishop</cp:lastModifiedBy>
  <dcterms:created xsi:type="dcterms:W3CDTF">2010-05-03T11:23:22Z</dcterms:created>
  <dcterms:modified xsi:type="dcterms:W3CDTF">2019-02-21T02:45:11Z</dcterms:modified>
</cp:coreProperties>
</file>