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am\Desktop\FINS2624\week3\"/>
    </mc:Choice>
  </mc:AlternateContent>
  <xr:revisionPtr revIDLastSave="0" documentId="13_ncr:1_{10EEE903-6295-41AD-B4E5-600C8A8A8B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MT Price History" sheetId="3" r:id="rId1"/>
    <sheet name="Historical ER, VAR, SD" sheetId="4" r:id="rId2"/>
    <sheet name="3-state-Forward Looking" sheetId="5" r:id="rId3"/>
    <sheet name="4-state-Forward Looking" sheetId="2" r:id="rId4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5" l="1"/>
  <c r="D21" i="5"/>
  <c r="D11" i="5"/>
  <c r="C33" i="5"/>
  <c r="D33" i="5"/>
  <c r="E33" i="5"/>
  <c r="F33" i="5"/>
  <c r="B33" i="5"/>
  <c r="G33" i="5"/>
  <c r="C34" i="5"/>
  <c r="D34" i="5"/>
  <c r="E34" i="5"/>
  <c r="F34" i="5"/>
  <c r="B34" i="5"/>
  <c r="G34" i="5"/>
  <c r="C35" i="5"/>
  <c r="D35" i="5"/>
  <c r="E35" i="5"/>
  <c r="F35" i="5"/>
  <c r="B35" i="5"/>
  <c r="G35" i="5"/>
  <c r="G37" i="5"/>
  <c r="D43" i="5"/>
  <c r="F43" i="5"/>
  <c r="B37" i="5"/>
  <c r="D17" i="5"/>
  <c r="D18" i="5"/>
  <c r="D19" i="5"/>
  <c r="B21" i="5"/>
  <c r="H21" i="3"/>
  <c r="H22" i="3"/>
  <c r="H23" i="3"/>
  <c r="H24" i="3"/>
  <c r="H25" i="3"/>
  <c r="H26" i="3"/>
  <c r="H27" i="3"/>
  <c r="H28" i="3"/>
  <c r="H29" i="3"/>
  <c r="H30" i="3"/>
  <c r="J32" i="3"/>
  <c r="B38" i="4"/>
  <c r="B13" i="4"/>
  <c r="B14" i="4"/>
  <c r="B15" i="4"/>
  <c r="B16" i="4"/>
  <c r="B17" i="4"/>
  <c r="B18" i="4"/>
  <c r="B19" i="4"/>
  <c r="B20" i="4"/>
  <c r="B21" i="4"/>
  <c r="B22" i="4"/>
  <c r="B25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E48" i="4"/>
  <c r="D32" i="4"/>
  <c r="D54" i="4"/>
  <c r="A13" i="4"/>
  <c r="A14" i="4"/>
  <c r="A15" i="4"/>
  <c r="A16" i="4"/>
  <c r="A17" i="4"/>
  <c r="A18" i="4"/>
  <c r="A19" i="4"/>
  <c r="A44" i="4"/>
  <c r="A20" i="4"/>
  <c r="A45" i="4"/>
  <c r="A21" i="4"/>
  <c r="A46" i="4"/>
  <c r="A22" i="4"/>
  <c r="A47" i="4"/>
  <c r="A39" i="4"/>
  <c r="A40" i="4"/>
  <c r="A41" i="4"/>
  <c r="A42" i="4"/>
  <c r="A43" i="4"/>
  <c r="A38" i="4"/>
  <c r="H31" i="3"/>
  <c r="H32" i="3"/>
  <c r="F54" i="4"/>
  <c r="A22" i="3"/>
  <c r="A23" i="3"/>
  <c r="A24" i="3"/>
  <c r="A25" i="3"/>
  <c r="A26" i="3"/>
  <c r="A27" i="3"/>
  <c r="A28" i="3"/>
  <c r="A29" i="3"/>
  <c r="A30" i="3"/>
  <c r="C36" i="2"/>
  <c r="C35" i="2"/>
  <c r="C34" i="2"/>
  <c r="C33" i="2"/>
  <c r="B36" i="2"/>
  <c r="B35" i="2"/>
  <c r="B34" i="2"/>
  <c r="B33" i="2"/>
  <c r="D11" i="2"/>
  <c r="D33" i="2"/>
  <c r="E33" i="2"/>
  <c r="F33" i="2"/>
  <c r="D34" i="2"/>
  <c r="E34" i="2"/>
  <c r="F34" i="2"/>
  <c r="G34" i="2"/>
  <c r="D35" i="2"/>
  <c r="E35" i="2"/>
  <c r="F35" i="2"/>
  <c r="G35" i="2"/>
  <c r="D36" i="2"/>
  <c r="E36" i="2"/>
  <c r="F36" i="2"/>
  <c r="G36" i="2"/>
  <c r="B37" i="2"/>
  <c r="D17" i="2"/>
  <c r="D18" i="2"/>
  <c r="D19" i="2"/>
  <c r="D20" i="2"/>
  <c r="D21" i="2"/>
  <c r="B21" i="2"/>
  <c r="G33" i="2"/>
  <c r="G37" i="2"/>
  <c r="D43" i="2"/>
  <c r="F43" i="2"/>
  <c r="D27" i="2"/>
</calcChain>
</file>

<file path=xl/sharedStrings.xml><?xml version="1.0" encoding="utf-8"?>
<sst xmlns="http://schemas.openxmlformats.org/spreadsheetml/2006/main" count="153" uniqueCount="65">
  <si>
    <t>Probability of State</t>
  </si>
  <si>
    <t>Excellent</t>
  </si>
  <si>
    <t>Good</t>
  </si>
  <si>
    <t>Poor</t>
  </si>
  <si>
    <t>Crash</t>
  </si>
  <si>
    <t>Sum</t>
  </si>
  <si>
    <t>Expected Return</t>
  </si>
  <si>
    <t>Variance</t>
  </si>
  <si>
    <t>Standard Deviation</t>
  </si>
  <si>
    <t>Ex-Ante (forward looking) Expected Return, Variance and Standard Deviation</t>
  </si>
  <si>
    <t>Assume you can estimate expected returns in each state and the probability of each state</t>
  </si>
  <si>
    <t>From this information, you can derive the expected return, variance and standard deviation</t>
  </si>
  <si>
    <t>State of the Economy</t>
  </si>
  <si>
    <t>Expected Return of State</t>
  </si>
  <si>
    <t>B</t>
  </si>
  <si>
    <t>Expected Return is simply the probability weighted return in each state</t>
  </si>
  <si>
    <t>C</t>
  </si>
  <si>
    <t>Given/Estimated</t>
  </si>
  <si>
    <t>D</t>
  </si>
  <si>
    <t>Deviations from ER</t>
  </si>
  <si>
    <t>E</t>
  </si>
  <si>
    <t>Squared Deviations</t>
  </si>
  <si>
    <t>F</t>
  </si>
  <si>
    <t>Probability Weighted Squared Deviations</t>
  </si>
  <si>
    <t>Step #3 Derive Standard Deviation from square root of the Variance</t>
  </si>
  <si>
    <t>Standard deviation is simply the square root of the variance</t>
  </si>
  <si>
    <t>or can be expressed as:</t>
  </si>
  <si>
    <t>G</t>
  </si>
  <si>
    <t>(C - D)</t>
  </si>
  <si>
    <r>
      <t>(E)</t>
    </r>
    <r>
      <rPr>
        <vertAlign val="superscript"/>
        <sz val="12"/>
        <color rgb="FFFF0000"/>
        <rFont val="Verdana"/>
        <family val="2"/>
      </rPr>
      <t>2</t>
    </r>
  </si>
  <si>
    <t>(B x F)</t>
  </si>
  <si>
    <t>Multiply columns B and F and sum them or SUMPRODUCT(B,F)</t>
  </si>
  <si>
    <t>(B x C)</t>
  </si>
  <si>
    <t>Multiply columns B and C and sum them or SUMPRODUCT(B,C)</t>
  </si>
  <si>
    <t>Assume 4 possible future (ex-ante) states:  Excellent, Good, Poor and Crash</t>
  </si>
  <si>
    <t>Determine each state's deviation from the Expected Return, square the deviations then probability weight them based on the probability of each state</t>
  </si>
  <si>
    <t>Simply SQRT(G37)</t>
  </si>
  <si>
    <t>Step #1 WMT Ex-Ante Expected Return</t>
  </si>
  <si>
    <t>Step #2 WMT Ex-Ante Variance in Expected Return</t>
  </si>
  <si>
    <t>Price History: WMT-US</t>
  </si>
  <si>
    <t>.</t>
  </si>
  <si>
    <t>Year</t>
  </si>
  <si>
    <t>Date</t>
  </si>
  <si>
    <t>Price</t>
  </si>
  <si>
    <t>CVol</t>
  </si>
  <si>
    <t>Change</t>
  </si>
  <si>
    <t>% Change</t>
  </si>
  <si>
    <t>% Return</t>
  </si>
  <si>
    <t>From FACTSET - Returns including Dividends 2009-2018</t>
  </si>
  <si>
    <t>Ex-Post (Historical) Mean Return, Variance and Standard Deviation</t>
  </si>
  <si>
    <t>% Return Rounded</t>
  </si>
  <si>
    <t>Step #1 WMT Sample Historical Return</t>
  </si>
  <si>
    <t>We can also derive Expected Return using a the historical average of a sample of returns</t>
  </si>
  <si>
    <t>Total Return</t>
  </si>
  <si>
    <t>Aevarge (Mean) Return</t>
  </si>
  <si>
    <t xml:space="preserve">Step #2 WMT Ex-Post Variance </t>
  </si>
  <si>
    <t>Actual Return</t>
  </si>
  <si>
    <t xml:space="preserve">Expected Return </t>
  </si>
  <si>
    <t>Number of Observations in Sample</t>
  </si>
  <si>
    <t>Above</t>
  </si>
  <si>
    <t>(B - C)</t>
  </si>
  <si>
    <r>
      <t>(D)</t>
    </r>
    <r>
      <rPr>
        <vertAlign val="superscript"/>
        <sz val="12"/>
        <color rgb="FFFF0000"/>
        <rFont val="Verdana"/>
        <family val="2"/>
      </rPr>
      <t>2</t>
    </r>
  </si>
  <si>
    <t>Sum Column E and divide by (n-1)</t>
  </si>
  <si>
    <t>Simply SQRT(D32)</t>
  </si>
  <si>
    <t xml:space="preserve"> = E48 / (C8 - 1)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</si>
</sst>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%"/>
    <numFmt numFmtId="165" formatCode="0.000%"/>
    <numFmt numFmtId="166" formatCode="#,##0.000_);\(#,##0.000\)"/>
    <numFmt numFmtId="167" formatCode="#,##0.0000_);\(#,##0.0000\)"/>
    <numFmt numFmtId="168" formatCode="#,##0.00000_);\(#,##0.00000\)"/>
    <numFmt numFmtId="169" formatCode="0.00000"/>
    <numFmt numFmtId="170" formatCode="mm/dd/yy"/>
    <numFmt numFmtId="171" formatCode="0.000"/>
    <numFmt numFmtId="172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6"/>
      <name val="Verdana"/>
      <family val="2"/>
    </font>
    <font>
      <b/>
      <sz val="12"/>
      <color theme="1"/>
      <name val="Verdana"/>
      <family val="2"/>
    </font>
    <font>
      <b/>
      <sz val="12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2"/>
      <color theme="1"/>
      <name val="Verdana"/>
      <family val="2"/>
    </font>
    <font>
      <sz val="12"/>
      <name val="Verdana"/>
      <family val="2"/>
    </font>
    <font>
      <sz val="12"/>
      <color rgb="FFFF0000"/>
      <name val="Verdana"/>
      <family val="2"/>
    </font>
    <font>
      <vertAlign val="superscript"/>
      <sz val="12"/>
      <color rgb="FFFF0000"/>
      <name val="Verdana"/>
      <family val="2"/>
    </font>
    <font>
      <b/>
      <u/>
      <sz val="14"/>
      <color theme="1"/>
      <name val="Verdana"/>
      <family val="2"/>
    </font>
    <font>
      <b/>
      <sz val="12"/>
      <color rgb="FF000000"/>
      <name val="Verdan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DFFA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/>
  </cellStyleXfs>
  <cellXfs count="7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0" xfId="0" applyFont="1"/>
    <xf numFmtId="0" fontId="4" fillId="3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8" fillId="0" borderId="0" xfId="0" applyFont="1"/>
    <xf numFmtId="165" fontId="4" fillId="0" borderId="0" xfId="2" applyNumberFormat="1" applyFont="1" applyAlignment="1">
      <alignment horizontal="center"/>
    </xf>
    <xf numFmtId="0" fontId="5" fillId="4" borderId="4" xfId="0" applyFont="1" applyFill="1" applyBorder="1" applyAlignment="1">
      <alignment horizontal="center"/>
    </xf>
    <xf numFmtId="168" fontId="4" fillId="4" borderId="5" xfId="1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8" xfId="0" applyFont="1" applyFill="1" applyBorder="1"/>
    <xf numFmtId="0" fontId="4" fillId="3" borderId="5" xfId="0" applyFont="1" applyFill="1" applyBorder="1"/>
    <xf numFmtId="39" fontId="4" fillId="3" borderId="5" xfId="1" applyNumberFormat="1" applyFont="1" applyFill="1" applyBorder="1" applyAlignment="1">
      <alignment horizontal="center"/>
    </xf>
    <xf numFmtId="0" fontId="2" fillId="3" borderId="11" xfId="0" applyFont="1" applyFill="1" applyBorder="1"/>
    <xf numFmtId="165" fontId="4" fillId="3" borderId="6" xfId="2" quotePrefix="1" applyNumberFormat="1" applyFont="1" applyFill="1" applyBorder="1" applyAlignment="1">
      <alignment horizontal="center"/>
    </xf>
    <xf numFmtId="166" fontId="2" fillId="0" borderId="8" xfId="1" applyNumberFormat="1" applyFont="1" applyFill="1" applyBorder="1" applyAlignment="1">
      <alignment horizontal="center"/>
    </xf>
    <xf numFmtId="166" fontId="2" fillId="0" borderId="11" xfId="1" applyNumberFormat="1" applyFont="1" applyFill="1" applyBorder="1" applyAlignment="1">
      <alignment horizontal="center"/>
    </xf>
    <xf numFmtId="165" fontId="4" fillId="4" borderId="9" xfId="2" applyNumberFormat="1" applyFont="1" applyFill="1" applyBorder="1" applyAlignment="1">
      <alignment horizontal="center"/>
    </xf>
    <xf numFmtId="167" fontId="2" fillId="0" borderId="8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7" fontId="2" fillId="0" borderId="11" xfId="1" applyNumberFormat="1" applyFont="1" applyFill="1" applyBorder="1" applyAlignment="1">
      <alignment horizontal="center"/>
    </xf>
    <xf numFmtId="167" fontId="2" fillId="4" borderId="8" xfId="1" applyNumberFormat="1" applyFont="1" applyFill="1" applyBorder="1" applyAlignment="1">
      <alignment horizontal="center"/>
    </xf>
    <xf numFmtId="167" fontId="2" fillId="4" borderId="11" xfId="1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7" fontId="5" fillId="2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167" fontId="5" fillId="2" borderId="3" xfId="0" applyNumberFormat="1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167" fontId="10" fillId="2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left"/>
    </xf>
    <xf numFmtId="165" fontId="4" fillId="3" borderId="5" xfId="2" quotePrefix="1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169" fontId="4" fillId="4" borderId="9" xfId="2" applyNumberFormat="1" applyFont="1" applyFill="1" applyBorder="1" applyAlignment="1">
      <alignment horizontal="center"/>
    </xf>
    <xf numFmtId="167" fontId="9" fillId="0" borderId="8" xfId="0" applyNumberFormat="1" applyFont="1" applyFill="1" applyBorder="1" applyAlignment="1">
      <alignment horizontal="center"/>
    </xf>
    <xf numFmtId="168" fontId="9" fillId="0" borderId="8" xfId="0" applyNumberFormat="1" applyFont="1" applyFill="1" applyBorder="1" applyAlignment="1">
      <alignment horizontal="center"/>
    </xf>
    <xf numFmtId="167" fontId="9" fillId="0" borderId="11" xfId="0" applyNumberFormat="1" applyFont="1" applyFill="1" applyBorder="1" applyAlignment="1">
      <alignment horizontal="center"/>
    </xf>
    <xf numFmtId="168" fontId="9" fillId="0" borderId="11" xfId="0" applyNumberFormat="1" applyFont="1" applyFill="1" applyBorder="1" applyAlignment="1">
      <alignment horizontal="center"/>
    </xf>
    <xf numFmtId="167" fontId="9" fillId="0" borderId="5" xfId="0" applyNumberFormat="1" applyFont="1" applyFill="1" applyBorder="1" applyAlignment="1">
      <alignment horizontal="center"/>
    </xf>
    <xf numFmtId="0" fontId="4" fillId="4" borderId="0" xfId="0" applyFont="1" applyFill="1"/>
    <xf numFmtId="0" fontId="12" fillId="0" borderId="0" xfId="0" applyFont="1"/>
    <xf numFmtId="10" fontId="4" fillId="4" borderId="0" xfId="2" applyNumberFormat="1" applyFont="1" applyFill="1" applyAlignment="1">
      <alignment horizontal="lef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39" fontId="10" fillId="3" borderId="8" xfId="1" applyNumberFormat="1" applyFont="1" applyFill="1" applyBorder="1" applyAlignment="1">
      <alignment horizontal="center"/>
    </xf>
    <xf numFmtId="164" fontId="10" fillId="3" borderId="8" xfId="2" applyNumberFormat="1" applyFont="1" applyFill="1" applyBorder="1" applyAlignment="1">
      <alignment horizontal="center"/>
    </xf>
    <xf numFmtId="39" fontId="10" fillId="3" borderId="11" xfId="1" applyNumberFormat="1" applyFont="1" applyFill="1" applyBorder="1" applyAlignment="1">
      <alignment horizontal="center"/>
    </xf>
    <xf numFmtId="164" fontId="10" fillId="3" borderId="11" xfId="2" applyNumberFormat="1" applyFont="1" applyFill="1" applyBorder="1" applyAlignment="1">
      <alignment horizontal="center"/>
    </xf>
    <xf numFmtId="164" fontId="10" fillId="3" borderId="0" xfId="2" applyNumberFormat="1" applyFont="1" applyFill="1" applyBorder="1" applyAlignment="1">
      <alignment horizontal="center"/>
    </xf>
    <xf numFmtId="164" fontId="10" fillId="3" borderId="12" xfId="2" applyNumberFormat="1" applyFont="1" applyFill="1" applyBorder="1" applyAlignment="1">
      <alignment horizontal="center"/>
    </xf>
    <xf numFmtId="0" fontId="14" fillId="0" borderId="0" xfId="45"/>
    <xf numFmtId="0" fontId="15" fillId="0" borderId="0" xfId="45" applyFont="1"/>
    <xf numFmtId="0" fontId="15" fillId="5" borderId="0" xfId="45" applyFont="1" applyFill="1" applyAlignment="1">
      <alignment horizontal="left"/>
    </xf>
    <xf numFmtId="170" fontId="14" fillId="0" borderId="0" xfId="45" applyNumberFormat="1" applyFont="1"/>
    <xf numFmtId="0" fontId="14" fillId="0" borderId="0" xfId="45" applyFont="1" applyAlignment="1">
      <alignment horizontal="right"/>
    </xf>
    <xf numFmtId="170" fontId="14" fillId="6" borderId="0" xfId="45" applyNumberFormat="1" applyFont="1" applyFill="1"/>
    <xf numFmtId="0" fontId="14" fillId="6" borderId="0" xfId="45" applyFont="1" applyFill="1" applyAlignment="1">
      <alignment horizontal="right"/>
    </xf>
    <xf numFmtId="0" fontId="16" fillId="0" borderId="0" xfId="45" applyFont="1"/>
    <xf numFmtId="172" fontId="14" fillId="0" borderId="0" xfId="45" applyNumberFormat="1" applyFont="1" applyAlignment="1">
      <alignment horizontal="right"/>
    </xf>
    <xf numFmtId="172" fontId="14" fillId="6" borderId="0" xfId="45" applyNumberFormat="1" applyFont="1" applyFill="1" applyAlignment="1">
      <alignment horizontal="right"/>
    </xf>
    <xf numFmtId="171" fontId="14" fillId="0" borderId="0" xfId="45" applyNumberFormat="1"/>
    <xf numFmtId="0" fontId="5" fillId="2" borderId="13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164" fontId="2" fillId="4" borderId="8" xfId="2" applyNumberFormat="1" applyFont="1" applyFill="1" applyBorder="1" applyAlignment="1">
      <alignment horizontal="center"/>
    </xf>
    <xf numFmtId="164" fontId="10" fillId="4" borderId="5" xfId="2" applyNumberFormat="1" applyFont="1" applyFill="1" applyBorder="1" applyAlignment="1">
      <alignment horizontal="center"/>
    </xf>
    <xf numFmtId="0" fontId="10" fillId="3" borderId="11" xfId="0" applyFont="1" applyFill="1" applyBorder="1" applyAlignment="1">
      <alignment horizontal="left"/>
    </xf>
    <xf numFmtId="164" fontId="2" fillId="4" borderId="11" xfId="2" applyNumberFormat="1" applyFont="1" applyFill="1" applyBorder="1" applyAlignment="1">
      <alignment horizontal="center"/>
    </xf>
  </cellXfs>
  <cellStyles count="46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Normal 2" xfId="45" xr:uid="{CC1D4572-546A-411B-B128-110A1D558E5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15</xdr:col>
          <xdr:colOff>66675</xdr:colOff>
          <xdr:row>18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EDE1-36F7-4369-A669-903E6E91B356}">
  <sheetPr>
    <outlinePr summaryBelow="0" summaryRight="0"/>
  </sheetPr>
  <dimension ref="A2:J32"/>
  <sheetViews>
    <sheetView tabSelected="1" workbookViewId="0">
      <pane ySplit="20" topLeftCell="A21" activePane="bottomLeft" state="frozen"/>
      <selection pane="bottomLeft" activeCell="R23" sqref="R23"/>
    </sheetView>
  </sheetViews>
  <sheetFormatPr defaultColWidth="9.140625" defaultRowHeight="15" customHeight="1" x14ac:dyDescent="0.2"/>
  <cols>
    <col min="1" max="1" width="9.140625" style="57"/>
    <col min="2" max="2" width="8.42578125" style="57" customWidth="1"/>
    <col min="3" max="3" width="6" style="57" customWidth="1"/>
    <col min="4" max="4" width="11.28515625" style="57" customWidth="1"/>
    <col min="5" max="5" width="8.28515625" style="57" customWidth="1"/>
    <col min="6" max="7" width="12.42578125" style="57" customWidth="1"/>
    <col min="8" max="8" width="14.28515625" style="57" customWidth="1"/>
    <col min="9" max="16384" width="9.140625" style="57"/>
  </cols>
  <sheetData>
    <row r="2" spans="1:2" ht="29.25" customHeight="1" x14ac:dyDescent="0.35">
      <c r="A2" s="64" t="s">
        <v>48</v>
      </c>
    </row>
    <row r="5" spans="1:2" ht="15" customHeight="1" x14ac:dyDescent="0.2">
      <c r="B5" s="58" t="s">
        <v>39</v>
      </c>
    </row>
    <row r="7" spans="1:2" ht="15" customHeight="1" x14ac:dyDescent="0.2">
      <c r="B7" s="57" t="s">
        <v>40</v>
      </c>
    </row>
    <row r="20" spans="1:10" ht="15" customHeight="1" x14ac:dyDescent="0.2">
      <c r="A20" s="59" t="s">
        <v>41</v>
      </c>
      <c r="B20" s="59" t="s">
        <v>42</v>
      </c>
      <c r="C20" s="59" t="s">
        <v>43</v>
      </c>
      <c r="D20" s="59" t="s">
        <v>44</v>
      </c>
      <c r="E20" s="59" t="s">
        <v>45</v>
      </c>
      <c r="F20" s="59" t="s">
        <v>46</v>
      </c>
      <c r="G20" s="59" t="s">
        <v>47</v>
      </c>
      <c r="H20" s="59" t="s">
        <v>50</v>
      </c>
    </row>
    <row r="21" spans="1:10" ht="15" customHeight="1" x14ac:dyDescent="0.2">
      <c r="A21" s="57">
        <v>10</v>
      </c>
      <c r="B21" s="60">
        <v>43465</v>
      </c>
      <c r="C21" s="61">
        <v>93.15</v>
      </c>
      <c r="D21" s="61">
        <v>2376866300</v>
      </c>
      <c r="E21" s="61">
        <v>-5.5999999999999899</v>
      </c>
      <c r="F21" s="61">
        <v>-5.6708860759493698</v>
      </c>
      <c r="G21" s="65">
        <v>-3.4314776877414199</v>
      </c>
      <c r="H21" s="67">
        <f>ROUND(G21,1)</f>
        <v>-3.4</v>
      </c>
    </row>
    <row r="22" spans="1:10" ht="15" customHeight="1" x14ac:dyDescent="0.2">
      <c r="A22" s="57">
        <f>A21-1</f>
        <v>9</v>
      </c>
      <c r="B22" s="62">
        <v>43098</v>
      </c>
      <c r="C22" s="63">
        <v>98.75</v>
      </c>
      <c r="D22" s="63">
        <v>2234882300</v>
      </c>
      <c r="E22" s="63">
        <v>29.63</v>
      </c>
      <c r="F22" s="63">
        <v>42.867476851851798</v>
      </c>
      <c r="G22" s="66">
        <v>46.541730432175598</v>
      </c>
      <c r="H22" s="67">
        <f t="shared" ref="H22:H30" si="0">ROUND(G22,1)</f>
        <v>46.5</v>
      </c>
    </row>
    <row r="23" spans="1:10" ht="15" customHeight="1" x14ac:dyDescent="0.2">
      <c r="A23" s="57">
        <f t="shared" ref="A23:A30" si="1">A22-1</f>
        <v>8</v>
      </c>
      <c r="B23" s="60">
        <v>42734</v>
      </c>
      <c r="C23" s="61">
        <v>69.12</v>
      </c>
      <c r="D23" s="61">
        <v>2361671000</v>
      </c>
      <c r="E23" s="61">
        <v>7.8200000000000101</v>
      </c>
      <c r="F23" s="61">
        <v>12.7569331158238</v>
      </c>
      <c r="G23" s="65">
        <v>16.036856158799399</v>
      </c>
      <c r="H23" s="67">
        <f t="shared" si="0"/>
        <v>16</v>
      </c>
    </row>
    <row r="24" spans="1:10" ht="15" customHeight="1" x14ac:dyDescent="0.2">
      <c r="A24" s="57">
        <f t="shared" si="1"/>
        <v>7</v>
      </c>
      <c r="B24" s="62">
        <v>42369</v>
      </c>
      <c r="C24" s="63">
        <v>61.3</v>
      </c>
      <c r="D24" s="63">
        <v>2278885300</v>
      </c>
      <c r="E24" s="63">
        <v>-24.58</v>
      </c>
      <c r="F24" s="63">
        <v>-28.621332091290199</v>
      </c>
      <c r="G24" s="66">
        <v>-26.642118471026102</v>
      </c>
      <c r="H24" s="67">
        <f t="shared" si="0"/>
        <v>-26.6</v>
      </c>
    </row>
    <row r="25" spans="1:10" ht="15" customHeight="1" x14ac:dyDescent="0.2">
      <c r="A25" s="57">
        <f t="shared" si="1"/>
        <v>6</v>
      </c>
      <c r="B25" s="60">
        <v>42004</v>
      </c>
      <c r="C25" s="61">
        <v>85.88</v>
      </c>
      <c r="D25" s="61">
        <v>1643302100</v>
      </c>
      <c r="E25" s="61">
        <v>7.19</v>
      </c>
      <c r="F25" s="61">
        <v>9.1371203456601897</v>
      </c>
      <c r="G25" s="65">
        <v>11.8593003790222</v>
      </c>
      <c r="H25" s="67">
        <f t="shared" si="0"/>
        <v>11.9</v>
      </c>
    </row>
    <row r="26" spans="1:10" ht="15" customHeight="1" x14ac:dyDescent="0.2">
      <c r="A26" s="57">
        <f t="shared" si="1"/>
        <v>5</v>
      </c>
      <c r="B26" s="62">
        <v>41639</v>
      </c>
      <c r="C26" s="63">
        <v>78.69</v>
      </c>
      <c r="D26" s="63">
        <v>1752193600</v>
      </c>
      <c r="E26" s="63">
        <v>10.46</v>
      </c>
      <c r="F26" s="63">
        <v>15.3304997801553</v>
      </c>
      <c r="G26" s="66">
        <v>18.167546361652999</v>
      </c>
      <c r="H26" s="67">
        <f t="shared" si="0"/>
        <v>18.2</v>
      </c>
    </row>
    <row r="27" spans="1:10" ht="15" customHeight="1" x14ac:dyDescent="0.2">
      <c r="A27" s="57">
        <f t="shared" si="1"/>
        <v>4</v>
      </c>
      <c r="B27" s="60">
        <v>41274</v>
      </c>
      <c r="C27" s="61">
        <v>68.23</v>
      </c>
      <c r="D27" s="61">
        <v>2309577500</v>
      </c>
      <c r="E27" s="61">
        <v>8.4700000000000095</v>
      </c>
      <c r="F27" s="61">
        <v>14.1733601070951</v>
      </c>
      <c r="G27" s="65">
        <v>16.9708957225155</v>
      </c>
      <c r="H27" s="67">
        <f t="shared" si="0"/>
        <v>17</v>
      </c>
    </row>
    <row r="28" spans="1:10" ht="15" customHeight="1" x14ac:dyDescent="0.2">
      <c r="A28" s="57">
        <f t="shared" si="1"/>
        <v>3</v>
      </c>
      <c r="B28" s="62">
        <v>40907</v>
      </c>
      <c r="C28" s="63">
        <v>59.76</v>
      </c>
      <c r="D28" s="63">
        <v>3056629800</v>
      </c>
      <c r="E28" s="63">
        <v>5.83</v>
      </c>
      <c r="F28" s="63">
        <v>10.8103096606712</v>
      </c>
      <c r="G28" s="66">
        <v>13.8691835219801</v>
      </c>
      <c r="H28" s="67">
        <f t="shared" si="0"/>
        <v>13.9</v>
      </c>
    </row>
    <row r="29" spans="1:10" ht="15" customHeight="1" x14ac:dyDescent="0.2">
      <c r="A29" s="57">
        <f t="shared" si="1"/>
        <v>2</v>
      </c>
      <c r="B29" s="60">
        <v>40543</v>
      </c>
      <c r="C29" s="61">
        <v>53.93</v>
      </c>
      <c r="D29" s="61">
        <v>3378192800</v>
      </c>
      <c r="E29" s="61">
        <v>0.47999999999999698</v>
      </c>
      <c r="F29" s="61">
        <v>0.89803554724041701</v>
      </c>
      <c r="G29" s="65">
        <v>3.2269821843108302</v>
      </c>
      <c r="H29" s="67">
        <f t="shared" si="0"/>
        <v>3.2</v>
      </c>
    </row>
    <row r="30" spans="1:10" ht="15" customHeight="1" x14ac:dyDescent="0.2">
      <c r="A30" s="57">
        <f t="shared" si="1"/>
        <v>1</v>
      </c>
      <c r="B30" s="62">
        <v>40178</v>
      </c>
      <c r="C30" s="63">
        <v>53.45</v>
      </c>
      <c r="D30" s="63">
        <v>4852569000</v>
      </c>
      <c r="E30" s="63">
        <v>-2.61</v>
      </c>
      <c r="F30" s="63">
        <v>-4.6557260078487399</v>
      </c>
      <c r="G30" s="66">
        <v>-2.5773167911283701</v>
      </c>
      <c r="H30" s="67">
        <f t="shared" si="0"/>
        <v>-2.6</v>
      </c>
    </row>
    <row r="31" spans="1:10" ht="15" customHeight="1" x14ac:dyDescent="0.2">
      <c r="H31" s="67">
        <f>SUM(H21:H30)</f>
        <v>94.100000000000009</v>
      </c>
    </row>
    <row r="32" spans="1:10" ht="15" customHeight="1" x14ac:dyDescent="0.2">
      <c r="H32" s="57">
        <f>H31/10</f>
        <v>9.41</v>
      </c>
      <c r="J32" s="57">
        <f>_xlfn.STDEV.S(H21:H30)</f>
        <v>18.926609721647338</v>
      </c>
    </row>
  </sheetData>
  <pageMargins left="0.75" right="0.75" top="1" bottom="1" header="0.5" footer="0.5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" shapeId="2049" r:id="rId4">
          <objectPr defaultSize="0" r:id="rId5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15</xdr:col>
                <xdr:colOff>66675</xdr:colOff>
                <xdr:row>18</xdr:row>
                <xdr:rowOff>0</xdr:rowOff>
              </to>
            </anchor>
          </objectPr>
        </oleObject>
      </mc:Choice>
      <mc:Fallback>
        <oleObject progId="Package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2AE0-DA97-4EE4-AD01-66190401B728}">
  <dimension ref="A1:J54"/>
  <sheetViews>
    <sheetView showGridLines="0" topLeftCell="A4" zoomScale="75" zoomScaleNormal="75" zoomScalePageLayoutView="150" workbookViewId="0">
      <selection activeCell="G39" sqref="G39"/>
    </sheetView>
  </sheetViews>
  <sheetFormatPr defaultColWidth="28.28515625" defaultRowHeight="15" x14ac:dyDescent="0.2"/>
  <cols>
    <col min="1" max="1" width="36" style="1" customWidth="1"/>
    <col min="2" max="2" width="45.28515625" style="1" customWidth="1"/>
    <col min="3" max="4" width="36" style="1" customWidth="1"/>
    <col min="5" max="7" width="31.85546875" style="1" customWidth="1"/>
    <col min="8" max="16384" width="28.28515625" style="1"/>
  </cols>
  <sheetData>
    <row r="1" spans="1:6" ht="15.75" thickBot="1" x14ac:dyDescent="0.25"/>
    <row r="2" spans="1:6" ht="20.25" thickBot="1" x14ac:dyDescent="0.3">
      <c r="A2" s="2" t="s">
        <v>49</v>
      </c>
      <c r="B2" s="8"/>
      <c r="C2" s="8"/>
      <c r="D2" s="3"/>
    </row>
    <row r="4" spans="1:6" x14ac:dyDescent="0.2">
      <c r="A4" s="1" t="s">
        <v>52</v>
      </c>
    </row>
    <row r="6" spans="1:6" ht="18" x14ac:dyDescent="0.25">
      <c r="A6" s="47" t="s">
        <v>51</v>
      </c>
    </row>
    <row r="7" spans="1:6" x14ac:dyDescent="0.2">
      <c r="A7" s="10"/>
    </row>
    <row r="8" spans="1:6" x14ac:dyDescent="0.2">
      <c r="A8" s="6" t="s">
        <v>58</v>
      </c>
      <c r="C8" s="68">
        <v>10</v>
      </c>
    </row>
    <row r="9" spans="1:6" x14ac:dyDescent="0.2">
      <c r="A9" s="10"/>
    </row>
    <row r="10" spans="1:6" ht="15.75" thickBot="1" x14ac:dyDescent="0.25"/>
    <row r="11" spans="1:6" x14ac:dyDescent="0.2">
      <c r="A11" s="4"/>
      <c r="B11" s="4"/>
    </row>
    <row r="12" spans="1:6" ht="15.75" thickBot="1" x14ac:dyDescent="0.25">
      <c r="A12" s="5" t="s">
        <v>41</v>
      </c>
      <c r="B12" s="5" t="s">
        <v>53</v>
      </c>
      <c r="D12" s="11"/>
    </row>
    <row r="13" spans="1:6" x14ac:dyDescent="0.2">
      <c r="A13" s="69">
        <f>2018</f>
        <v>2018</v>
      </c>
      <c r="B13" s="52">
        <f>'WMT Price History'!H21/100</f>
        <v>-3.4000000000000002E-2</v>
      </c>
      <c r="C13" s="24"/>
      <c r="D13" s="24"/>
      <c r="E13" s="24"/>
      <c r="F13" s="24"/>
    </row>
    <row r="14" spans="1:6" x14ac:dyDescent="0.2">
      <c r="A14" s="69">
        <f>A13-1</f>
        <v>2017</v>
      </c>
      <c r="B14" s="52">
        <f>'WMT Price History'!H22/100</f>
        <v>0.46500000000000002</v>
      </c>
      <c r="C14" s="24"/>
      <c r="D14" s="24"/>
      <c r="E14" s="24"/>
      <c r="F14" s="24"/>
    </row>
    <row r="15" spans="1:6" x14ac:dyDescent="0.2">
      <c r="A15" s="69">
        <f t="shared" ref="A15:A22" si="0">A14-1</f>
        <v>2016</v>
      </c>
      <c r="B15" s="52">
        <f>'WMT Price History'!H23/100</f>
        <v>0.16</v>
      </c>
      <c r="C15" s="24"/>
      <c r="D15" s="24"/>
      <c r="E15" s="24"/>
      <c r="F15" s="24"/>
    </row>
    <row r="16" spans="1:6" x14ac:dyDescent="0.2">
      <c r="A16" s="69">
        <f t="shared" si="0"/>
        <v>2015</v>
      </c>
      <c r="B16" s="52">
        <f>'WMT Price History'!H24/100</f>
        <v>-0.26600000000000001</v>
      </c>
      <c r="C16" s="24"/>
      <c r="D16" s="24"/>
      <c r="E16" s="24"/>
      <c r="F16" s="24"/>
    </row>
    <row r="17" spans="1:10" x14ac:dyDescent="0.2">
      <c r="A17" s="69">
        <f t="shared" si="0"/>
        <v>2014</v>
      </c>
      <c r="B17" s="52">
        <f>'WMT Price History'!H25/100</f>
        <v>0.11900000000000001</v>
      </c>
      <c r="C17" s="24"/>
      <c r="D17" s="24"/>
      <c r="E17" s="24"/>
      <c r="F17" s="24"/>
    </row>
    <row r="18" spans="1:10" x14ac:dyDescent="0.2">
      <c r="A18" s="69">
        <f t="shared" si="0"/>
        <v>2013</v>
      </c>
      <c r="B18" s="52">
        <f>'WMT Price History'!H26/100</f>
        <v>0.182</v>
      </c>
      <c r="C18" s="24"/>
      <c r="D18" s="24"/>
      <c r="E18" s="24"/>
      <c r="F18" s="24"/>
    </row>
    <row r="19" spans="1:10" x14ac:dyDescent="0.2">
      <c r="A19" s="69">
        <f t="shared" si="0"/>
        <v>2012</v>
      </c>
      <c r="B19" s="52">
        <f>'WMT Price History'!H27/100</f>
        <v>0.17</v>
      </c>
      <c r="C19" s="24"/>
      <c r="D19" s="24"/>
      <c r="E19" s="24"/>
      <c r="F19" s="24"/>
    </row>
    <row r="20" spans="1:10" x14ac:dyDescent="0.2">
      <c r="A20" s="69">
        <f t="shared" si="0"/>
        <v>2011</v>
      </c>
      <c r="B20" s="52">
        <f>'WMT Price History'!H28/100</f>
        <v>0.13900000000000001</v>
      </c>
      <c r="C20" s="24"/>
      <c r="D20" s="24"/>
      <c r="E20" s="24"/>
      <c r="F20" s="24"/>
    </row>
    <row r="21" spans="1:10" x14ac:dyDescent="0.2">
      <c r="A21" s="69">
        <f t="shared" si="0"/>
        <v>2010</v>
      </c>
      <c r="B21" s="52">
        <f>'WMT Price History'!H29/100</f>
        <v>3.2000000000000001E-2</v>
      </c>
      <c r="C21" s="24"/>
      <c r="D21" s="24"/>
      <c r="E21" s="24"/>
      <c r="F21" s="24"/>
    </row>
    <row r="22" spans="1:10" x14ac:dyDescent="0.2">
      <c r="A22" s="69">
        <f t="shared" si="0"/>
        <v>2009</v>
      </c>
      <c r="B22" s="52">
        <f>'WMT Price History'!H30/100</f>
        <v>-2.6000000000000002E-2</v>
      </c>
      <c r="C22" s="24"/>
      <c r="D22" s="24"/>
      <c r="E22" s="24"/>
      <c r="F22" s="24"/>
    </row>
    <row r="23" spans="1:10" ht="15.75" thickBot="1" x14ac:dyDescent="0.25">
      <c r="A23" s="16"/>
      <c r="B23" s="17"/>
      <c r="C23" s="24"/>
      <c r="D23" s="24"/>
      <c r="E23" s="24"/>
      <c r="F23" s="24"/>
    </row>
    <row r="24" spans="1:10" ht="15.75" thickBot="1" x14ac:dyDescent="0.25">
      <c r="C24" s="24"/>
      <c r="D24" s="24"/>
      <c r="E24" s="24"/>
      <c r="F24" s="24"/>
    </row>
    <row r="25" spans="1:10" ht="15.75" thickBot="1" x14ac:dyDescent="0.25">
      <c r="A25" s="50" t="s">
        <v>54</v>
      </c>
      <c r="B25" s="22">
        <f>AVERAGE(B13:B22)</f>
        <v>9.4100000000000017E-2</v>
      </c>
      <c r="C25" s="24"/>
      <c r="D25" s="24"/>
      <c r="E25" s="24"/>
      <c r="F25" s="24"/>
    </row>
    <row r="26" spans="1:10" s="6" customFormat="1" x14ac:dyDescent="0.2">
      <c r="C26" s="24"/>
      <c r="D26" s="24"/>
      <c r="E26" s="24"/>
      <c r="F26" s="24"/>
      <c r="G26" s="1"/>
      <c r="H26" s="1"/>
      <c r="I26" s="1"/>
      <c r="J26" s="1"/>
    </row>
    <row r="27" spans="1:10" x14ac:dyDescent="0.2">
      <c r="C27" s="24"/>
      <c r="D27" s="24"/>
      <c r="E27" s="24"/>
      <c r="F27" s="24"/>
    </row>
    <row r="29" spans="1:10" ht="18" x14ac:dyDescent="0.25">
      <c r="A29" s="47" t="s">
        <v>55</v>
      </c>
    </row>
    <row r="31" spans="1:10" ht="15.75" thickBot="1" x14ac:dyDescent="0.25"/>
    <row r="32" spans="1:10" ht="15.75" thickBot="1" x14ac:dyDescent="0.25">
      <c r="A32" s="1" t="s">
        <v>62</v>
      </c>
      <c r="C32" s="49" t="s">
        <v>7</v>
      </c>
      <c r="D32" s="40">
        <f>E48/(C8-1)</f>
        <v>3.5821655555555561E-2</v>
      </c>
      <c r="E32" s="1" t="s">
        <v>64</v>
      </c>
    </row>
    <row r="34" spans="1:5" ht="15.75" thickBot="1" x14ac:dyDescent="0.25">
      <c r="B34" s="24"/>
      <c r="C34" s="24"/>
      <c r="D34" s="24"/>
      <c r="E34" s="24"/>
    </row>
    <row r="35" spans="1:5" x14ac:dyDescent="0.2">
      <c r="A35" s="4"/>
      <c r="B35" s="4" t="s">
        <v>14</v>
      </c>
      <c r="C35" s="70" t="s">
        <v>16</v>
      </c>
      <c r="D35" s="32" t="s">
        <v>18</v>
      </c>
      <c r="E35" s="32" t="s">
        <v>20</v>
      </c>
    </row>
    <row r="36" spans="1:5" x14ac:dyDescent="0.2">
      <c r="A36" s="36" t="s">
        <v>41</v>
      </c>
      <c r="B36" s="7" t="s">
        <v>56</v>
      </c>
      <c r="C36" s="31" t="s">
        <v>57</v>
      </c>
      <c r="D36" s="30" t="s">
        <v>19</v>
      </c>
      <c r="E36" s="30" t="s">
        <v>21</v>
      </c>
    </row>
    <row r="37" spans="1:5" ht="29.1" customHeight="1" thickBot="1" x14ac:dyDescent="0.25">
      <c r="A37" s="5"/>
      <c r="B37" s="33"/>
      <c r="C37" s="38"/>
      <c r="D37" s="35" t="s">
        <v>60</v>
      </c>
      <c r="E37" s="35" t="s">
        <v>61</v>
      </c>
    </row>
    <row r="38" spans="1:5" x14ac:dyDescent="0.2">
      <c r="A38" s="69">
        <f>A13</f>
        <v>2018</v>
      </c>
      <c r="B38" s="51">
        <f>'WMT Price History'!H21</f>
        <v>-3.4</v>
      </c>
      <c r="C38" s="71">
        <f t="shared" ref="C38:C47" si="1">$B$25</f>
        <v>9.4100000000000017E-2</v>
      </c>
      <c r="D38" s="41">
        <f>B38/100-C38</f>
        <v>-0.12810000000000002</v>
      </c>
      <c r="E38" s="42">
        <f>D38^2</f>
        <v>1.6409610000000005E-2</v>
      </c>
    </row>
    <row r="39" spans="1:5" x14ac:dyDescent="0.2">
      <c r="A39" s="69">
        <f t="shared" ref="A39:A47" si="2">A14</f>
        <v>2017</v>
      </c>
      <c r="B39" s="51">
        <f>'WMT Price History'!H22</f>
        <v>46.5</v>
      </c>
      <c r="C39" s="71">
        <f t="shared" si="1"/>
        <v>9.4100000000000017E-2</v>
      </c>
      <c r="D39" s="41">
        <f t="shared" ref="D39:D47" si="3">B39/100-C39</f>
        <v>0.37090000000000001</v>
      </c>
      <c r="E39" s="42">
        <f t="shared" ref="E39:E47" si="4">D39^2</f>
        <v>0.13756681000000001</v>
      </c>
    </row>
    <row r="40" spans="1:5" x14ac:dyDescent="0.2">
      <c r="A40" s="69">
        <f t="shared" si="2"/>
        <v>2016</v>
      </c>
      <c r="B40" s="51">
        <f>'WMT Price History'!H23</f>
        <v>16</v>
      </c>
      <c r="C40" s="71">
        <f t="shared" si="1"/>
        <v>9.4100000000000017E-2</v>
      </c>
      <c r="D40" s="41">
        <f t="shared" si="3"/>
        <v>6.5899999999999986E-2</v>
      </c>
      <c r="E40" s="42">
        <f t="shared" si="4"/>
        <v>4.3428099999999982E-3</v>
      </c>
    </row>
    <row r="41" spans="1:5" x14ac:dyDescent="0.2">
      <c r="A41" s="69">
        <f t="shared" si="2"/>
        <v>2015</v>
      </c>
      <c r="B41" s="51">
        <f>'WMT Price History'!H24</f>
        <v>-26.6</v>
      </c>
      <c r="C41" s="71">
        <f t="shared" si="1"/>
        <v>9.4100000000000017E-2</v>
      </c>
      <c r="D41" s="41">
        <f t="shared" si="3"/>
        <v>-0.36010000000000003</v>
      </c>
      <c r="E41" s="42">
        <f t="shared" si="4"/>
        <v>0.12967201000000003</v>
      </c>
    </row>
    <row r="42" spans="1:5" x14ac:dyDescent="0.2">
      <c r="A42" s="69">
        <f t="shared" si="2"/>
        <v>2014</v>
      </c>
      <c r="B42" s="51">
        <f>'WMT Price History'!H25</f>
        <v>11.9</v>
      </c>
      <c r="C42" s="71">
        <f t="shared" si="1"/>
        <v>9.4100000000000017E-2</v>
      </c>
      <c r="D42" s="41">
        <f t="shared" si="3"/>
        <v>2.4899999999999992E-2</v>
      </c>
      <c r="E42" s="42">
        <f t="shared" si="4"/>
        <v>6.2000999999999962E-4</v>
      </c>
    </row>
    <row r="43" spans="1:5" x14ac:dyDescent="0.2">
      <c r="A43" s="69">
        <f t="shared" si="2"/>
        <v>2013</v>
      </c>
      <c r="B43" s="51">
        <f>'WMT Price History'!H26</f>
        <v>18.2</v>
      </c>
      <c r="C43" s="71">
        <f t="shared" si="1"/>
        <v>9.4100000000000017E-2</v>
      </c>
      <c r="D43" s="41">
        <f t="shared" si="3"/>
        <v>8.7899999999999978E-2</v>
      </c>
      <c r="E43" s="42">
        <f t="shared" si="4"/>
        <v>7.7264099999999961E-3</v>
      </c>
    </row>
    <row r="44" spans="1:5" x14ac:dyDescent="0.2">
      <c r="A44" s="69">
        <f t="shared" si="2"/>
        <v>2012</v>
      </c>
      <c r="B44" s="51">
        <f>'WMT Price History'!H27</f>
        <v>17</v>
      </c>
      <c r="C44" s="71">
        <f t="shared" si="1"/>
        <v>9.4100000000000017E-2</v>
      </c>
      <c r="D44" s="41">
        <f t="shared" si="3"/>
        <v>7.5899999999999995E-2</v>
      </c>
      <c r="E44" s="42">
        <f t="shared" si="4"/>
        <v>5.760809999999999E-3</v>
      </c>
    </row>
    <row r="45" spans="1:5" x14ac:dyDescent="0.2">
      <c r="A45" s="69">
        <f t="shared" si="2"/>
        <v>2011</v>
      </c>
      <c r="B45" s="51">
        <f>'WMT Price History'!H28</f>
        <v>13.9</v>
      </c>
      <c r="C45" s="71">
        <f t="shared" si="1"/>
        <v>9.4100000000000017E-2</v>
      </c>
      <c r="D45" s="41">
        <f t="shared" si="3"/>
        <v>4.4899999999999995E-2</v>
      </c>
      <c r="E45" s="42">
        <f t="shared" si="4"/>
        <v>2.0160099999999995E-3</v>
      </c>
    </row>
    <row r="46" spans="1:5" x14ac:dyDescent="0.2">
      <c r="A46" s="69">
        <f t="shared" si="2"/>
        <v>2010</v>
      </c>
      <c r="B46" s="51">
        <f>'WMT Price History'!H29</f>
        <v>3.2</v>
      </c>
      <c r="C46" s="71">
        <f t="shared" si="1"/>
        <v>9.4100000000000017E-2</v>
      </c>
      <c r="D46" s="41">
        <f t="shared" si="3"/>
        <v>-6.2100000000000016E-2</v>
      </c>
      <c r="E46" s="42">
        <f t="shared" si="4"/>
        <v>3.856410000000002E-3</v>
      </c>
    </row>
    <row r="47" spans="1:5" ht="15.75" thickBot="1" x14ac:dyDescent="0.25">
      <c r="A47" s="73">
        <f t="shared" si="2"/>
        <v>2009</v>
      </c>
      <c r="B47" s="53">
        <f>'WMT Price History'!H30</f>
        <v>-2.6</v>
      </c>
      <c r="C47" s="74">
        <f t="shared" si="1"/>
        <v>9.4100000000000017E-2</v>
      </c>
      <c r="D47" s="43">
        <f t="shared" si="3"/>
        <v>-0.12010000000000001</v>
      </c>
      <c r="E47" s="44">
        <f t="shared" si="4"/>
        <v>1.4424010000000003E-2</v>
      </c>
    </row>
    <row r="48" spans="1:5" ht="16.5" thickTop="1" thickBot="1" x14ac:dyDescent="0.25">
      <c r="A48" s="17" t="s">
        <v>5</v>
      </c>
      <c r="B48" s="17"/>
      <c r="C48" s="72"/>
      <c r="D48" s="45"/>
      <c r="E48" s="13">
        <f>SUM(E38:E47)</f>
        <v>0.32239490000000004</v>
      </c>
    </row>
    <row r="51" spans="1:6" ht="18" x14ac:dyDescent="0.25">
      <c r="A51" s="47" t="s">
        <v>24</v>
      </c>
    </row>
    <row r="53" spans="1:6" ht="15.75" thickBot="1" x14ac:dyDescent="0.25">
      <c r="A53" s="1" t="s">
        <v>25</v>
      </c>
    </row>
    <row r="54" spans="1:6" ht="15.75" thickBot="1" x14ac:dyDescent="0.25">
      <c r="A54" s="1" t="s">
        <v>63</v>
      </c>
      <c r="C54" s="50" t="s">
        <v>8</v>
      </c>
      <c r="D54" s="40">
        <f>SQRT(D32)</f>
        <v>0.18926609721647339</v>
      </c>
      <c r="E54" s="9" t="s">
        <v>26</v>
      </c>
      <c r="F54" s="48">
        <f>D54</f>
        <v>0.18926609721647339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55E9-BD11-48D0-9362-89D8B2451601}">
  <dimension ref="A1:J43"/>
  <sheetViews>
    <sheetView showGridLines="0" topLeftCell="A7" zoomScale="75" zoomScaleNormal="75" zoomScalePageLayoutView="150" workbookViewId="0">
      <selection activeCell="D46" sqref="D46"/>
    </sheetView>
  </sheetViews>
  <sheetFormatPr defaultColWidth="28.28515625" defaultRowHeight="15" x14ac:dyDescent="0.2"/>
  <cols>
    <col min="1" max="1" width="36" style="1" customWidth="1"/>
    <col min="2" max="2" width="45.28515625" style="1" customWidth="1"/>
    <col min="3" max="4" width="36" style="1" customWidth="1"/>
    <col min="5" max="7" width="31.85546875" style="1" customWidth="1"/>
    <col min="8" max="16384" width="28.28515625" style="1"/>
  </cols>
  <sheetData>
    <row r="1" spans="1:4" ht="15.75" thickBot="1" x14ac:dyDescent="0.25"/>
    <row r="2" spans="1:4" ht="20.25" thickBot="1" x14ac:dyDescent="0.3">
      <c r="A2" s="2" t="s">
        <v>9</v>
      </c>
      <c r="B2" s="8"/>
      <c r="C2" s="8"/>
      <c r="D2" s="3"/>
    </row>
    <row r="4" spans="1:4" x14ac:dyDescent="0.2">
      <c r="A4" s="1" t="s">
        <v>34</v>
      </c>
    </row>
    <row r="5" spans="1:4" x14ac:dyDescent="0.2">
      <c r="A5" s="1" t="s">
        <v>10</v>
      </c>
    </row>
    <row r="6" spans="1:4" x14ac:dyDescent="0.2">
      <c r="A6" s="1" t="s">
        <v>11</v>
      </c>
    </row>
    <row r="8" spans="1:4" ht="18" x14ac:dyDescent="0.25">
      <c r="A8" s="47" t="s">
        <v>37</v>
      </c>
    </row>
    <row r="9" spans="1:4" x14ac:dyDescent="0.2">
      <c r="A9" s="10"/>
    </row>
    <row r="10" spans="1:4" ht="15.75" thickBot="1" x14ac:dyDescent="0.25">
      <c r="A10" s="1" t="s">
        <v>15</v>
      </c>
    </row>
    <row r="11" spans="1:4" ht="15.75" thickBot="1" x14ac:dyDescent="0.25">
      <c r="A11" s="1" t="s">
        <v>33</v>
      </c>
      <c r="C11" s="50" t="s">
        <v>6</v>
      </c>
      <c r="D11" s="22">
        <f>SUMPRODUCT(B17:B20,C17:C20)</f>
        <v>0.12025000000000001</v>
      </c>
    </row>
    <row r="12" spans="1:4" x14ac:dyDescent="0.2">
      <c r="D12" s="11"/>
    </row>
    <row r="13" spans="1:4" ht="15.75" thickBot="1" x14ac:dyDescent="0.25">
      <c r="B13" s="24"/>
      <c r="C13" s="24"/>
      <c r="D13" s="24"/>
    </row>
    <row r="14" spans="1:4" x14ac:dyDescent="0.2">
      <c r="A14" s="4"/>
      <c r="B14" s="4" t="s">
        <v>14</v>
      </c>
      <c r="C14" s="4" t="s">
        <v>16</v>
      </c>
      <c r="D14" s="28" t="s">
        <v>18</v>
      </c>
    </row>
    <row r="15" spans="1:4" x14ac:dyDescent="0.2">
      <c r="A15" s="7" t="s">
        <v>12</v>
      </c>
      <c r="B15" s="7" t="s">
        <v>0</v>
      </c>
      <c r="C15" s="7" t="s">
        <v>13</v>
      </c>
      <c r="D15" s="29" t="s">
        <v>6</v>
      </c>
    </row>
    <row r="16" spans="1:4" ht="32.1" customHeight="1" thickBot="1" x14ac:dyDescent="0.25">
      <c r="A16" s="5"/>
      <c r="B16" s="33" t="s">
        <v>17</v>
      </c>
      <c r="C16" s="33" t="s">
        <v>17</v>
      </c>
      <c r="D16" s="38" t="s">
        <v>32</v>
      </c>
    </row>
    <row r="17" spans="1:10" x14ac:dyDescent="0.2">
      <c r="A17" s="15" t="s">
        <v>1</v>
      </c>
      <c r="B17" s="51">
        <v>0.25</v>
      </c>
      <c r="C17" s="52">
        <v>0.31</v>
      </c>
      <c r="D17" s="20">
        <f t="shared" ref="D17:D20" si="0">B17*C17</f>
        <v>7.7499999999999999E-2</v>
      </c>
    </row>
    <row r="18" spans="1:10" x14ac:dyDescent="0.2">
      <c r="A18" s="15" t="s">
        <v>2</v>
      </c>
      <c r="B18" s="51">
        <v>0.45</v>
      </c>
      <c r="C18" s="52">
        <v>0.14000000000000001</v>
      </c>
      <c r="D18" s="20">
        <f t="shared" si="0"/>
        <v>6.3000000000000014E-2</v>
      </c>
    </row>
    <row r="19" spans="1:10" x14ac:dyDescent="0.2">
      <c r="A19" s="15" t="s">
        <v>3</v>
      </c>
      <c r="B19" s="51">
        <v>0.3</v>
      </c>
      <c r="C19" s="52">
        <v>-6.7500000000000004E-2</v>
      </c>
      <c r="D19" s="20">
        <f t="shared" si="0"/>
        <v>-2.0250000000000001E-2</v>
      </c>
    </row>
    <row r="20" spans="1:10" ht="15.75" thickBot="1" x14ac:dyDescent="0.25">
      <c r="A20" s="18"/>
      <c r="B20" s="53"/>
      <c r="C20" s="54"/>
      <c r="D20" s="21"/>
    </row>
    <row r="21" spans="1:10" s="6" customFormat="1" ht="16.5" thickTop="1" thickBot="1" x14ac:dyDescent="0.25">
      <c r="A21" s="16" t="s">
        <v>5</v>
      </c>
      <c r="B21" s="17">
        <f>SUM(B17:B20)</f>
        <v>1</v>
      </c>
      <c r="C21" s="37"/>
      <c r="D21" s="13">
        <f>SUM(D17:D20)</f>
        <v>0.12025000000000001</v>
      </c>
      <c r="E21" s="46" t="s">
        <v>6</v>
      </c>
      <c r="F21" s="1"/>
      <c r="G21" s="1"/>
      <c r="H21" s="1"/>
      <c r="I21" s="1"/>
      <c r="J21" s="1"/>
    </row>
    <row r="24" spans="1:10" ht="18" x14ac:dyDescent="0.25">
      <c r="A24" s="47" t="s">
        <v>38</v>
      </c>
    </row>
    <row r="26" spans="1:10" ht="15.75" thickBot="1" x14ac:dyDescent="0.25">
      <c r="A26" s="1" t="s">
        <v>35</v>
      </c>
    </row>
    <row r="27" spans="1:10" ht="15.75" thickBot="1" x14ac:dyDescent="0.25">
      <c r="A27" s="1" t="s">
        <v>31</v>
      </c>
      <c r="C27" s="49" t="s">
        <v>7</v>
      </c>
      <c r="D27" s="40">
        <f>SUMPRODUCT(B33:B36,F33:F36)</f>
        <v>1.97518125E-2</v>
      </c>
    </row>
    <row r="29" spans="1:10" ht="15.75" thickBot="1" x14ac:dyDescent="0.25">
      <c r="B29" s="24"/>
      <c r="C29" s="24"/>
      <c r="D29" s="24"/>
      <c r="E29" s="24"/>
    </row>
    <row r="30" spans="1:10" x14ac:dyDescent="0.2">
      <c r="A30" s="4"/>
      <c r="B30" s="4" t="s">
        <v>14</v>
      </c>
      <c r="C30" s="14" t="s">
        <v>16</v>
      </c>
      <c r="D30" s="12" t="s">
        <v>18</v>
      </c>
      <c r="E30" s="32" t="s">
        <v>20</v>
      </c>
      <c r="F30" s="32" t="s">
        <v>22</v>
      </c>
      <c r="G30" s="12" t="s">
        <v>27</v>
      </c>
    </row>
    <row r="31" spans="1:10" ht="30" x14ac:dyDescent="0.2">
      <c r="A31" s="36" t="s">
        <v>12</v>
      </c>
      <c r="B31" s="7" t="s">
        <v>0</v>
      </c>
      <c r="C31" s="7" t="s">
        <v>13</v>
      </c>
      <c r="D31" s="31" t="s">
        <v>6</v>
      </c>
      <c r="E31" s="30" t="s">
        <v>19</v>
      </c>
      <c r="F31" s="30" t="s">
        <v>21</v>
      </c>
      <c r="G31" s="39" t="s">
        <v>23</v>
      </c>
    </row>
    <row r="32" spans="1:10" ht="29.1" customHeight="1" thickBot="1" x14ac:dyDescent="0.25">
      <c r="A32" s="5"/>
      <c r="B32" s="33" t="s">
        <v>17</v>
      </c>
      <c r="C32" s="33" t="s">
        <v>17</v>
      </c>
      <c r="D32" s="34" t="s">
        <v>59</v>
      </c>
      <c r="E32" s="35" t="s">
        <v>28</v>
      </c>
      <c r="F32" s="35" t="s">
        <v>29</v>
      </c>
      <c r="G32" s="34" t="s">
        <v>30</v>
      </c>
    </row>
    <row r="33" spans="1:8" x14ac:dyDescent="0.2">
      <c r="A33" s="15" t="s">
        <v>1</v>
      </c>
      <c r="B33" s="51">
        <f t="shared" ref="B33:C36" si="1">B17</f>
        <v>0.25</v>
      </c>
      <c r="C33" s="55">
        <f t="shared" si="1"/>
        <v>0.31</v>
      </c>
      <c r="D33" s="26">
        <f>$D$11</f>
        <v>0.12025000000000001</v>
      </c>
      <c r="E33" s="41">
        <f>C33-D33</f>
        <v>0.18974999999999997</v>
      </c>
      <c r="F33" s="42">
        <f>E33^2</f>
        <v>3.600506249999999E-2</v>
      </c>
      <c r="G33" s="23">
        <f>F33*B33</f>
        <v>9.0012656249999975E-3</v>
      </c>
    </row>
    <row r="34" spans="1:8" x14ac:dyDescent="0.2">
      <c r="A34" s="15" t="s">
        <v>2</v>
      </c>
      <c r="B34" s="51">
        <f t="shared" si="1"/>
        <v>0.45</v>
      </c>
      <c r="C34" s="55">
        <f t="shared" si="1"/>
        <v>0.14000000000000001</v>
      </c>
      <c r="D34" s="26">
        <f t="shared" ref="D34:D36" si="2">$D$11</f>
        <v>0.12025000000000001</v>
      </c>
      <c r="E34" s="41">
        <f t="shared" ref="E34:E36" si="3">C34-D34</f>
        <v>1.9750000000000004E-2</v>
      </c>
      <c r="F34" s="42">
        <f t="shared" ref="F34:F36" si="4">E34^2</f>
        <v>3.9006250000000016E-4</v>
      </c>
      <c r="G34" s="23">
        <f t="shared" ref="G34:G36" si="5">F34*B34</f>
        <v>1.7552812500000009E-4</v>
      </c>
    </row>
    <row r="35" spans="1:8" x14ac:dyDescent="0.2">
      <c r="A35" s="15" t="s">
        <v>3</v>
      </c>
      <c r="B35" s="51">
        <f t="shared" si="1"/>
        <v>0.3</v>
      </c>
      <c r="C35" s="55">
        <f t="shared" si="1"/>
        <v>-6.7500000000000004E-2</v>
      </c>
      <c r="D35" s="26">
        <f t="shared" si="2"/>
        <v>0.12025000000000001</v>
      </c>
      <c r="E35" s="41">
        <f t="shared" si="3"/>
        <v>-0.18775000000000003</v>
      </c>
      <c r="F35" s="42">
        <f t="shared" si="4"/>
        <v>3.5250062500000012E-2</v>
      </c>
      <c r="G35" s="23">
        <f t="shared" si="5"/>
        <v>1.0575018750000003E-2</v>
      </c>
    </row>
    <row r="36" spans="1:8" ht="15.75" thickBot="1" x14ac:dyDescent="0.25">
      <c r="A36" s="18"/>
      <c r="B36" s="53"/>
      <c r="C36" s="56"/>
      <c r="D36" s="27"/>
      <c r="E36" s="43"/>
      <c r="F36" s="44"/>
      <c r="G36" s="25"/>
    </row>
    <row r="37" spans="1:8" ht="16.5" thickTop="1" thickBot="1" x14ac:dyDescent="0.25">
      <c r="A37" s="16" t="s">
        <v>5</v>
      </c>
      <c r="B37" s="17">
        <f>SUM(B33:B36)</f>
        <v>1</v>
      </c>
      <c r="C37" s="19"/>
      <c r="D37" s="13"/>
      <c r="E37" s="45"/>
      <c r="F37" s="45"/>
      <c r="G37" s="13">
        <f>SUM(G33:G36)</f>
        <v>1.97518125E-2</v>
      </c>
      <c r="H37" s="46" t="s">
        <v>7</v>
      </c>
    </row>
    <row r="40" spans="1:8" ht="18" x14ac:dyDescent="0.25">
      <c r="A40" s="47" t="s">
        <v>24</v>
      </c>
    </row>
    <row r="42" spans="1:8" ht="15.75" thickBot="1" x14ac:dyDescent="0.25">
      <c r="A42" s="1" t="s">
        <v>25</v>
      </c>
    </row>
    <row r="43" spans="1:8" ht="15.75" thickBot="1" x14ac:dyDescent="0.25">
      <c r="A43" s="1" t="s">
        <v>36</v>
      </c>
      <c r="C43" s="50" t="s">
        <v>8</v>
      </c>
      <c r="D43" s="40">
        <f>SQRT(G37)</f>
        <v>0.14054114166321546</v>
      </c>
      <c r="E43" s="9" t="s">
        <v>26</v>
      </c>
      <c r="F43" s="48">
        <f>D43</f>
        <v>0.14054114166321546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showGridLines="0" topLeftCell="A7" zoomScale="75" zoomScaleNormal="75" zoomScalePageLayoutView="150" workbookViewId="0">
      <selection activeCell="B50" sqref="B50"/>
    </sheetView>
  </sheetViews>
  <sheetFormatPr defaultColWidth="28.28515625" defaultRowHeight="15" x14ac:dyDescent="0.2"/>
  <cols>
    <col min="1" max="1" width="36" style="1" customWidth="1"/>
    <col min="2" max="2" width="45.28515625" style="1" customWidth="1"/>
    <col min="3" max="4" width="36" style="1" customWidth="1"/>
    <col min="5" max="7" width="31.85546875" style="1" customWidth="1"/>
    <col min="8" max="16384" width="28.28515625" style="1"/>
  </cols>
  <sheetData>
    <row r="1" spans="1:4" ht="15.75" thickBot="1" x14ac:dyDescent="0.25"/>
    <row r="2" spans="1:4" ht="20.25" thickBot="1" x14ac:dyDescent="0.3">
      <c r="A2" s="2" t="s">
        <v>9</v>
      </c>
      <c r="B2" s="8"/>
      <c r="C2" s="8"/>
      <c r="D2" s="3"/>
    </row>
    <row r="4" spans="1:4" x14ac:dyDescent="0.2">
      <c r="A4" s="1" t="s">
        <v>34</v>
      </c>
    </row>
    <row r="5" spans="1:4" x14ac:dyDescent="0.2">
      <c r="A5" s="1" t="s">
        <v>10</v>
      </c>
    </row>
    <row r="6" spans="1:4" x14ac:dyDescent="0.2">
      <c r="A6" s="1" t="s">
        <v>11</v>
      </c>
    </row>
    <row r="8" spans="1:4" ht="18" x14ac:dyDescent="0.25">
      <c r="A8" s="47" t="s">
        <v>37</v>
      </c>
    </row>
    <row r="9" spans="1:4" x14ac:dyDescent="0.2">
      <c r="A9" s="10"/>
    </row>
    <row r="10" spans="1:4" ht="15.75" thickBot="1" x14ac:dyDescent="0.25">
      <c r="A10" s="1" t="s">
        <v>15</v>
      </c>
    </row>
    <row r="11" spans="1:4" ht="15.75" thickBot="1" x14ac:dyDescent="0.25">
      <c r="A11" s="1" t="s">
        <v>33</v>
      </c>
      <c r="C11" s="50" t="s">
        <v>6</v>
      </c>
      <c r="D11" s="22">
        <f>SUMPRODUCT(B17:B20,C17:C20)</f>
        <v>9.7625000000000017E-2</v>
      </c>
    </row>
    <row r="12" spans="1:4" x14ac:dyDescent="0.2">
      <c r="D12" s="11"/>
    </row>
    <row r="13" spans="1:4" ht="15.75" thickBot="1" x14ac:dyDescent="0.25">
      <c r="B13" s="24"/>
      <c r="C13" s="24"/>
      <c r="D13" s="24"/>
    </row>
    <row r="14" spans="1:4" x14ac:dyDescent="0.2">
      <c r="A14" s="4"/>
      <c r="B14" s="4" t="s">
        <v>14</v>
      </c>
      <c r="C14" s="4" t="s">
        <v>16</v>
      </c>
      <c r="D14" s="28" t="s">
        <v>18</v>
      </c>
    </row>
    <row r="15" spans="1:4" x14ac:dyDescent="0.2">
      <c r="A15" s="7" t="s">
        <v>12</v>
      </c>
      <c r="B15" s="7" t="s">
        <v>0</v>
      </c>
      <c r="C15" s="7" t="s">
        <v>13</v>
      </c>
      <c r="D15" s="29" t="s">
        <v>6</v>
      </c>
    </row>
    <row r="16" spans="1:4" ht="32.1" customHeight="1" thickBot="1" x14ac:dyDescent="0.25">
      <c r="A16" s="5"/>
      <c r="B16" s="33" t="s">
        <v>17</v>
      </c>
      <c r="C16" s="33" t="s">
        <v>17</v>
      </c>
      <c r="D16" s="38" t="s">
        <v>32</v>
      </c>
    </row>
    <row r="17" spans="1:10" x14ac:dyDescent="0.2">
      <c r="A17" s="15" t="s">
        <v>1</v>
      </c>
      <c r="B17" s="51">
        <v>0.25</v>
      </c>
      <c r="C17" s="52">
        <v>0.31</v>
      </c>
      <c r="D17" s="20">
        <f t="shared" ref="D17:D20" si="0">B17*C17</f>
        <v>7.7499999999999999E-2</v>
      </c>
    </row>
    <row r="18" spans="1:10" x14ac:dyDescent="0.2">
      <c r="A18" s="15" t="s">
        <v>2</v>
      </c>
      <c r="B18" s="51">
        <v>0.45</v>
      </c>
      <c r="C18" s="52">
        <v>0.14000000000000001</v>
      </c>
      <c r="D18" s="20">
        <f t="shared" si="0"/>
        <v>6.3000000000000014E-2</v>
      </c>
    </row>
    <row r="19" spans="1:10" x14ac:dyDescent="0.2">
      <c r="A19" s="15" t="s">
        <v>3</v>
      </c>
      <c r="B19" s="51">
        <v>0.25</v>
      </c>
      <c r="C19" s="52">
        <v>-6.7500000000000004E-2</v>
      </c>
      <c r="D19" s="20">
        <f t="shared" si="0"/>
        <v>-1.6875000000000001E-2</v>
      </c>
    </row>
    <row r="20" spans="1:10" ht="15.75" thickBot="1" x14ac:dyDescent="0.25">
      <c r="A20" s="18" t="s">
        <v>4</v>
      </c>
      <c r="B20" s="53">
        <v>0.05</v>
      </c>
      <c r="C20" s="54">
        <v>-0.52</v>
      </c>
      <c r="D20" s="21">
        <f t="shared" si="0"/>
        <v>-2.6000000000000002E-2</v>
      </c>
    </row>
    <row r="21" spans="1:10" s="6" customFormat="1" ht="16.5" thickTop="1" thickBot="1" x14ac:dyDescent="0.25">
      <c r="A21" s="16" t="s">
        <v>5</v>
      </c>
      <c r="B21" s="17">
        <f>SUM(B17:B20)</f>
        <v>1</v>
      </c>
      <c r="C21" s="37"/>
      <c r="D21" s="13">
        <f>SUM(D17:D20)</f>
        <v>9.7625000000000017E-2</v>
      </c>
      <c r="E21" s="46" t="s">
        <v>6</v>
      </c>
      <c r="F21" s="1"/>
      <c r="G21" s="1"/>
      <c r="H21" s="1"/>
      <c r="I21" s="1"/>
      <c r="J21" s="1"/>
    </row>
    <row r="24" spans="1:10" ht="18" x14ac:dyDescent="0.25">
      <c r="A24" s="47" t="s">
        <v>38</v>
      </c>
    </row>
    <row r="26" spans="1:10" ht="15.75" thickBot="1" x14ac:dyDescent="0.25">
      <c r="A26" s="1" t="s">
        <v>35</v>
      </c>
    </row>
    <row r="27" spans="1:10" ht="15.75" thickBot="1" x14ac:dyDescent="0.25">
      <c r="A27" s="1" t="s">
        <v>31</v>
      </c>
      <c r="C27" s="49" t="s">
        <v>7</v>
      </c>
      <c r="D27" s="40">
        <f>SUMPRODUCT(B33:B36,F33:F36)</f>
        <v>3.7973421875000003E-2</v>
      </c>
    </row>
    <row r="29" spans="1:10" ht="15.75" thickBot="1" x14ac:dyDescent="0.25">
      <c r="B29" s="24"/>
      <c r="C29" s="24"/>
      <c r="D29" s="24"/>
      <c r="E29" s="24"/>
    </row>
    <row r="30" spans="1:10" x14ac:dyDescent="0.2">
      <c r="A30" s="4"/>
      <c r="B30" s="4" t="s">
        <v>14</v>
      </c>
      <c r="C30" s="14" t="s">
        <v>16</v>
      </c>
      <c r="D30" s="12" t="s">
        <v>18</v>
      </c>
      <c r="E30" s="32" t="s">
        <v>20</v>
      </c>
      <c r="F30" s="32" t="s">
        <v>22</v>
      </c>
      <c r="G30" s="12" t="s">
        <v>27</v>
      </c>
    </row>
    <row r="31" spans="1:10" ht="30" x14ac:dyDescent="0.2">
      <c r="A31" s="36" t="s">
        <v>12</v>
      </c>
      <c r="B31" s="7" t="s">
        <v>0</v>
      </c>
      <c r="C31" s="7" t="s">
        <v>13</v>
      </c>
      <c r="D31" s="31" t="s">
        <v>6</v>
      </c>
      <c r="E31" s="30" t="s">
        <v>19</v>
      </c>
      <c r="F31" s="30" t="s">
        <v>21</v>
      </c>
      <c r="G31" s="39" t="s">
        <v>23</v>
      </c>
    </row>
    <row r="32" spans="1:10" ht="29.1" customHeight="1" thickBot="1" x14ac:dyDescent="0.25">
      <c r="A32" s="5"/>
      <c r="B32" s="33" t="s">
        <v>17</v>
      </c>
      <c r="C32" s="33" t="s">
        <v>17</v>
      </c>
      <c r="D32" s="34" t="s">
        <v>59</v>
      </c>
      <c r="E32" s="35" t="s">
        <v>28</v>
      </c>
      <c r="F32" s="35" t="s">
        <v>29</v>
      </c>
      <c r="G32" s="34" t="s">
        <v>30</v>
      </c>
    </row>
    <row r="33" spans="1:8" x14ac:dyDescent="0.2">
      <c r="A33" s="15" t="s">
        <v>1</v>
      </c>
      <c r="B33" s="51">
        <f t="shared" ref="B33:C36" si="1">B17</f>
        <v>0.25</v>
      </c>
      <c r="C33" s="55">
        <f t="shared" si="1"/>
        <v>0.31</v>
      </c>
      <c r="D33" s="26">
        <f>$D$11</f>
        <v>9.7625000000000017E-2</v>
      </c>
      <c r="E33" s="41">
        <f>C33-D33</f>
        <v>0.21237499999999998</v>
      </c>
      <c r="F33" s="42">
        <f>E33^2</f>
        <v>4.5103140624999989E-2</v>
      </c>
      <c r="G33" s="23">
        <f>F33*B33</f>
        <v>1.1275785156249997E-2</v>
      </c>
    </row>
    <row r="34" spans="1:8" x14ac:dyDescent="0.2">
      <c r="A34" s="15" t="s">
        <v>2</v>
      </c>
      <c r="B34" s="51">
        <f t="shared" si="1"/>
        <v>0.45</v>
      </c>
      <c r="C34" s="55">
        <f t="shared" si="1"/>
        <v>0.14000000000000001</v>
      </c>
      <c r="D34" s="26">
        <f t="shared" ref="D34:D36" si="2">$D$11</f>
        <v>9.7625000000000017E-2</v>
      </c>
      <c r="E34" s="41">
        <f t="shared" ref="E34:E36" si="3">C34-D34</f>
        <v>4.2374999999999996E-2</v>
      </c>
      <c r="F34" s="42">
        <f t="shared" ref="F34:F36" si="4">E34^2</f>
        <v>1.7956406249999997E-3</v>
      </c>
      <c r="G34" s="23">
        <f t="shared" ref="G34:G36" si="5">F34*B34</f>
        <v>8.0803828124999992E-4</v>
      </c>
    </row>
    <row r="35" spans="1:8" x14ac:dyDescent="0.2">
      <c r="A35" s="15" t="s">
        <v>3</v>
      </c>
      <c r="B35" s="51">
        <f t="shared" si="1"/>
        <v>0.25</v>
      </c>
      <c r="C35" s="55">
        <f t="shared" si="1"/>
        <v>-6.7500000000000004E-2</v>
      </c>
      <c r="D35" s="26">
        <f t="shared" si="2"/>
        <v>9.7625000000000017E-2</v>
      </c>
      <c r="E35" s="41">
        <f t="shared" si="3"/>
        <v>-0.16512500000000002</v>
      </c>
      <c r="F35" s="42">
        <f t="shared" si="4"/>
        <v>2.7266265625000008E-2</v>
      </c>
      <c r="G35" s="23">
        <f t="shared" si="5"/>
        <v>6.816566406250002E-3</v>
      </c>
    </row>
    <row r="36" spans="1:8" ht="15.75" thickBot="1" x14ac:dyDescent="0.25">
      <c r="A36" s="18" t="s">
        <v>4</v>
      </c>
      <c r="B36" s="53">
        <f t="shared" si="1"/>
        <v>0.05</v>
      </c>
      <c r="C36" s="56">
        <f t="shared" si="1"/>
        <v>-0.52</v>
      </c>
      <c r="D36" s="27">
        <f t="shared" si="2"/>
        <v>9.7625000000000017E-2</v>
      </c>
      <c r="E36" s="43">
        <f t="shared" si="3"/>
        <v>-0.61762500000000009</v>
      </c>
      <c r="F36" s="44">
        <f t="shared" si="4"/>
        <v>0.38146064062500012</v>
      </c>
      <c r="G36" s="25">
        <f t="shared" si="5"/>
        <v>1.9073032031250006E-2</v>
      </c>
    </row>
    <row r="37" spans="1:8" ht="16.5" thickTop="1" thickBot="1" x14ac:dyDescent="0.25">
      <c r="A37" s="16" t="s">
        <v>5</v>
      </c>
      <c r="B37" s="17">
        <f>SUM(B33:B36)</f>
        <v>1</v>
      </c>
      <c r="C37" s="19"/>
      <c r="D37" s="13"/>
      <c r="E37" s="45"/>
      <c r="F37" s="45"/>
      <c r="G37" s="13">
        <f>SUM(G33:G36)</f>
        <v>3.7973421875000003E-2</v>
      </c>
      <c r="H37" s="46" t="s">
        <v>7</v>
      </c>
    </row>
    <row r="40" spans="1:8" ht="18" x14ac:dyDescent="0.25">
      <c r="A40" s="47" t="s">
        <v>24</v>
      </c>
    </row>
    <row r="42" spans="1:8" ht="15.75" thickBot="1" x14ac:dyDescent="0.25">
      <c r="A42" s="1" t="s">
        <v>25</v>
      </c>
    </row>
    <row r="43" spans="1:8" ht="15.75" thickBot="1" x14ac:dyDescent="0.25">
      <c r="A43" s="1" t="s">
        <v>36</v>
      </c>
      <c r="C43" s="50" t="s">
        <v>8</v>
      </c>
      <c r="D43" s="40">
        <f>SQRT(G37)</f>
        <v>0.19486770351959301</v>
      </c>
      <c r="E43" s="9" t="s">
        <v>26</v>
      </c>
      <c r="F43" s="48">
        <f>D43</f>
        <v>0.19486770351959301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WMT Price History</vt:lpstr>
      <vt:lpstr>Historical ER, VAR, SD</vt:lpstr>
      <vt:lpstr>3-state-Forward Looking</vt:lpstr>
      <vt:lpstr>4-state-Forward Looking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Ah-Boon Sim</dc:creator>
  <cp:lastModifiedBy>liam</cp:lastModifiedBy>
  <dcterms:created xsi:type="dcterms:W3CDTF">2014-03-09T00:42:21Z</dcterms:created>
  <dcterms:modified xsi:type="dcterms:W3CDTF">2022-07-01T02:25:06Z</dcterms:modified>
</cp:coreProperties>
</file>