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gif" ContentType="image/gif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3.xml" ContentType="application/vnd.openxmlformats-officedocument.drawing+xml"/>
  <Override PartName="/xl/charts/chart17.xml" ContentType="application/vnd.openxmlformats-officedocument.drawingml.chart+xml"/>
  <Override PartName="/xl/drawings/drawing1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5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6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7.xml" ContentType="application/vnd.openxmlformats-officedocument.drawing+xml"/>
  <Override PartName="/xl/charts/chart25.xml" ContentType="application/vnd.openxmlformats-officedocument.drawingml.chart+xml"/>
  <Override PartName="/xl/drawings/drawing18.xml" ContentType="application/vnd.openxmlformats-officedocument.drawing+xml"/>
  <Override PartName="/xl/charts/chart26.xml" ContentType="application/vnd.openxmlformats-officedocument.drawingml.chart+xml"/>
  <Override PartName="/xl/drawings/drawing19.xml" ContentType="application/vnd.openxmlformats-officedocument.drawing+xml"/>
  <Override PartName="/xl/charts/chart2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  <Override PartName="/xl/charts/colors14.xml" ContentType="application/vnd.ms-office.chartcolorstyle+xml"/>
  <Override PartName="/xl/charts/style14.xml" ContentType="application/vnd.ms-office.chartstyle+xml"/>
  <Override PartName="/xl/charts/colors15.xml" ContentType="application/vnd.ms-office.chartcolorstyle+xml"/>
  <Override PartName="/xl/charts/style15.xml" ContentType="application/vnd.ms-office.chartstyle+xml"/>
  <Override PartName="/xl/charts/colors16.xml" ContentType="application/vnd.ms-office.chartcolorstyle+xml"/>
  <Override PartName="/xl/charts/style16.xml" ContentType="application/vnd.ms-office.chartstyle+xml"/>
  <Override PartName="/xl/charts/colors17.xml" ContentType="application/vnd.ms-office.chartcolorstyle+xml"/>
  <Override PartName="/xl/charts/style17.xml" ContentType="application/vnd.ms-office.chartstyle+xml"/>
  <Override PartName="/xl/charts/colors18.xml" ContentType="application/vnd.ms-office.chartcolorstyle+xml"/>
  <Override PartName="/xl/charts/style18.xml" ContentType="application/vnd.ms-office.chartstyle+xml"/>
  <Override PartName="/xl/charts/colors19.xml" ContentType="application/vnd.ms-office.chartcolorstyle+xml"/>
  <Override PartName="/xl/charts/style19.xml" ContentType="application/vnd.ms-office.chartstyle+xml"/>
  <Override PartName="/xl/charts/colors20.xml" ContentType="application/vnd.ms-office.chartcolorstyle+xml"/>
  <Override PartName="/xl/charts/style20.xml" ContentType="application/vnd.ms-office.chartstyle+xml"/>
  <Override PartName="/xl/charts/colors21.xml" ContentType="application/vnd.ms-office.chartcolorstyle+xml"/>
  <Override PartName="/xl/charts/style21.xml" ContentType="application/vnd.ms-office.chartstyle+xml"/>
  <Override PartName="/xl/charts/colors22.xml" ContentType="application/vnd.ms-office.chartcolorstyle+xml"/>
  <Override PartName="/xl/charts/style22.xml" ContentType="application/vnd.ms-office.chartstyle+xml"/>
  <Override PartName="/xl/charts/colors23.xml" ContentType="application/vnd.ms-office.chartcolorstyle+xml"/>
  <Override PartName="/xl/charts/style2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9440" windowHeight="12645" tabRatio="817" firstSheet="2" activeTab="7"/>
  </bookViews>
  <sheets>
    <sheet name="ACTUAL&amp;AVERAGE-1" sheetId="13" r:id="rId1"/>
    <sheet name="ACTUAL&amp;AVERAGE-2" sheetId="12" r:id="rId2"/>
    <sheet name="ACTUAL&amp;AVERAGE-3" sheetId="5" r:id="rId3"/>
    <sheet name="ACTUAL&amp;AVERAGE-4" sheetId="6" r:id="rId4"/>
    <sheet name="ACTUAL&amp;AVERAGE-5" sheetId="7" r:id="rId5"/>
    <sheet name="ACTUAL&amp;AVERAGE-6" sheetId="18" r:id="rId6"/>
    <sheet name="ACTUAL&amp;AVERAGE-7" sheetId="8" r:id="rId7"/>
    <sheet name="BUDGET&amp;ACTUAL-1" sheetId="3" r:id="rId8"/>
    <sheet name="BUDGET&amp;ACTUAL-2" sheetId="19" r:id="rId9"/>
    <sheet name="BUDGET&amp;ACTUAL-3" sheetId="20" r:id="rId10"/>
    <sheet name="BUDGET&amp;ACTUAL-4" sheetId="4" r:id="rId11"/>
    <sheet name="BUDGET&amp;ACTUAL-5" sheetId="9" r:id="rId12"/>
    <sheet name="BUDGET&amp;ACTUAL-6" sheetId="10" r:id="rId13"/>
    <sheet name="ACTUAL-1" sheetId="15" r:id="rId14"/>
    <sheet name="ACTUAL-2" sheetId="11" r:id="rId15"/>
    <sheet name="库存监控图" sheetId="1" r:id="rId16"/>
    <sheet name="项目甘特图" sheetId="17" r:id="rId17"/>
    <sheet name="标签数值分类" sheetId="21" r:id="rId18"/>
    <sheet name="数值大小排序" sheetId="22" r:id="rId19"/>
    <sheet name="图形化报表构建" sheetId="23" r:id="rId20"/>
  </sheets>
  <definedNames>
    <definedName name="_xlnm._FilterDatabase" localSheetId="4" hidden="1">'ACTUAL&amp;AVERAGE-5'!$A$1:$F$14</definedName>
    <definedName name="_xlnm._FilterDatabase" localSheetId="5" hidden="1">'ACTUAL&amp;AVERAGE-6'!$A$1:$F$14</definedName>
    <definedName name="_xlnm._FilterDatabase" localSheetId="6" hidden="1">'ACTUAL&amp;AVERAGE-7'!$A$1:$F$14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2" l="1"/>
  <c r="C4" i="22"/>
  <c r="C5" i="22"/>
  <c r="C6" i="22"/>
  <c r="C7" i="22"/>
  <c r="C8" i="22"/>
  <c r="C9" i="22"/>
  <c r="C10" i="22"/>
  <c r="C11" i="22"/>
  <c r="C12" i="22"/>
  <c r="C13" i="22"/>
  <c r="C14" i="22"/>
  <c r="E4" i="20" l="1"/>
  <c r="E5" i="20"/>
  <c r="E6" i="20"/>
  <c r="E7" i="20"/>
  <c r="E8" i="20"/>
  <c r="E9" i="20"/>
  <c r="E10" i="20"/>
  <c r="E11" i="20"/>
  <c r="E12" i="20"/>
  <c r="E13" i="20"/>
  <c r="E14" i="20"/>
  <c r="E3" i="20"/>
  <c r="E4" i="19"/>
  <c r="E5" i="19"/>
  <c r="E6" i="19"/>
  <c r="E7" i="19"/>
  <c r="E8" i="19"/>
  <c r="E9" i="19"/>
  <c r="E10" i="19"/>
  <c r="E11" i="19"/>
  <c r="E12" i="19"/>
  <c r="E13" i="19"/>
  <c r="E14" i="19"/>
  <c r="E3" i="19"/>
  <c r="F6" i="18"/>
  <c r="H4" i="18" s="1"/>
  <c r="H5" i="18"/>
  <c r="H6" i="18"/>
  <c r="H7" i="18"/>
  <c r="H8" i="18"/>
  <c r="H11" i="18"/>
  <c r="H12" i="18"/>
  <c r="H13" i="18"/>
  <c r="H14" i="18"/>
  <c r="H3" i="18"/>
  <c r="G4" i="18"/>
  <c r="G5" i="18"/>
  <c r="G6" i="18"/>
  <c r="G7" i="18"/>
  <c r="G8" i="18"/>
  <c r="G9" i="18"/>
  <c r="G10" i="18"/>
  <c r="G11" i="18"/>
  <c r="G12" i="18"/>
  <c r="G13" i="18"/>
  <c r="G14" i="18"/>
  <c r="G3" i="18"/>
  <c r="F14" i="18"/>
  <c r="F13" i="18"/>
  <c r="F12" i="18"/>
  <c r="F11" i="18"/>
  <c r="F10" i="18"/>
  <c r="F9" i="18"/>
  <c r="F8" i="18"/>
  <c r="F7" i="18"/>
  <c r="F5" i="18"/>
  <c r="F4" i="18"/>
  <c r="F3" i="18"/>
  <c r="D2" i="17"/>
  <c r="B3" i="17" s="1"/>
  <c r="D3" i="17" s="1"/>
  <c r="B4" i="17" s="1"/>
  <c r="D4" i="17" s="1"/>
  <c r="B5" i="17" s="1"/>
  <c r="D5" i="17" s="1"/>
  <c r="B6" i="17" s="1"/>
  <c r="D6" i="17" s="1"/>
  <c r="B7" i="17" s="1"/>
  <c r="D7" i="17" s="1"/>
  <c r="B31" i="15"/>
  <c r="C31" i="15" s="1"/>
  <c r="B30" i="15"/>
  <c r="C30" i="15" s="1"/>
  <c r="B29" i="15"/>
  <c r="C29" i="15" s="1"/>
  <c r="M8" i="15"/>
  <c r="L8" i="15"/>
  <c r="K8" i="15"/>
  <c r="J8" i="15"/>
  <c r="I8" i="15"/>
  <c r="H8" i="15"/>
  <c r="G8" i="15"/>
  <c r="F8" i="15"/>
  <c r="E8" i="15"/>
  <c r="D8" i="15"/>
  <c r="C8" i="15"/>
  <c r="B8" i="15"/>
  <c r="F5" i="5"/>
  <c r="F6" i="5"/>
  <c r="F7" i="5"/>
  <c r="F8" i="5"/>
  <c r="F9" i="5"/>
  <c r="F10" i="5"/>
  <c r="F11" i="5"/>
  <c r="F12" i="5"/>
  <c r="F13" i="5"/>
  <c r="F14" i="5"/>
  <c r="F3" i="5"/>
  <c r="F4" i="5"/>
  <c r="D4" i="12"/>
  <c r="D5" i="12"/>
  <c r="D6" i="12"/>
  <c r="D7" i="12"/>
  <c r="D8" i="12"/>
  <c r="D9" i="12"/>
  <c r="D10" i="12"/>
  <c r="D11" i="12"/>
  <c r="D12" i="12"/>
  <c r="D13" i="12"/>
  <c r="D14" i="12"/>
  <c r="D3" i="12"/>
  <c r="D4" i="13"/>
  <c r="D5" i="13"/>
  <c r="D6" i="13"/>
  <c r="D7" i="13"/>
  <c r="D8" i="13"/>
  <c r="D9" i="13"/>
  <c r="D10" i="13"/>
  <c r="D11" i="13"/>
  <c r="D12" i="13"/>
  <c r="D13" i="13"/>
  <c r="D14" i="13"/>
  <c r="D3" i="13"/>
  <c r="F4" i="6"/>
  <c r="F5" i="6"/>
  <c r="F6" i="6"/>
  <c r="F7" i="6"/>
  <c r="F8" i="6"/>
  <c r="F9" i="6"/>
  <c r="F10" i="6"/>
  <c r="F11" i="6"/>
  <c r="F12" i="6"/>
  <c r="F13" i="6"/>
  <c r="F14" i="6"/>
  <c r="F3" i="6"/>
  <c r="H10" i="18" l="1"/>
  <c r="H9" i="18"/>
  <c r="B9" i="15"/>
  <c r="E9" i="15"/>
  <c r="L9" i="15"/>
  <c r="H9" i="15"/>
  <c r="D9" i="15"/>
  <c r="J9" i="15"/>
  <c r="F9" i="15"/>
  <c r="M9" i="15"/>
  <c r="I9" i="15"/>
  <c r="K9" i="15"/>
  <c r="G9" i="15"/>
  <c r="C9" i="15"/>
  <c r="G21" i="11"/>
  <c r="H21" i="11" s="1"/>
  <c r="G20" i="11"/>
  <c r="H20" i="11" s="1"/>
  <c r="G19" i="11"/>
  <c r="H19" i="11" s="1"/>
  <c r="G14" i="11"/>
  <c r="G13" i="11"/>
  <c r="G12" i="11"/>
  <c r="G11" i="11"/>
  <c r="G10" i="11"/>
  <c r="G9" i="11"/>
  <c r="G8" i="11"/>
  <c r="G7" i="11"/>
  <c r="G6" i="11"/>
  <c r="G5" i="11"/>
  <c r="G4" i="11"/>
  <c r="G3" i="11"/>
  <c r="F6" i="8"/>
  <c r="F5" i="8"/>
  <c r="F4" i="8"/>
  <c r="F3" i="8"/>
  <c r="F14" i="7"/>
  <c r="F13" i="7"/>
  <c r="F12" i="7"/>
  <c r="F11" i="7"/>
  <c r="F10" i="7"/>
  <c r="F9" i="7"/>
  <c r="F8" i="7"/>
  <c r="F7" i="7"/>
  <c r="F6" i="7"/>
  <c r="F5" i="7"/>
  <c r="F4" i="7"/>
  <c r="F3" i="7"/>
  <c r="H13" i="11" l="1"/>
  <c r="H14" i="11"/>
  <c r="H6" i="11"/>
  <c r="H8" i="11"/>
  <c r="H12" i="11"/>
  <c r="H4" i="11"/>
  <c r="H10" i="11"/>
  <c r="H3" i="11"/>
  <c r="H5" i="11"/>
  <c r="H7" i="11"/>
  <c r="H9" i="11"/>
  <c r="H11" i="11"/>
  <c r="D27" i="1" l="1"/>
  <c r="E27" i="1"/>
  <c r="F27" i="1"/>
  <c r="G27" i="1"/>
  <c r="H27" i="1"/>
  <c r="I27" i="1" s="1"/>
  <c r="C27" i="1"/>
  <c r="H28" i="1"/>
  <c r="G28" i="1"/>
  <c r="F28" i="1"/>
  <c r="E28" i="1"/>
  <c r="D28" i="1"/>
  <c r="C28" i="1"/>
  <c r="B27" i="1"/>
  <c r="D4" i="1"/>
  <c r="E4" i="1"/>
  <c r="F4" i="1"/>
  <c r="G4" i="1"/>
  <c r="C4" i="1"/>
  <c r="B4" i="1"/>
  <c r="H4" i="1"/>
  <c r="I4" i="1" s="1"/>
  <c r="F5" i="1"/>
  <c r="E5" i="1"/>
  <c r="H5" i="1"/>
  <c r="G5" i="1"/>
  <c r="D5" i="1"/>
  <c r="C5" i="1"/>
  <c r="D53" i="1"/>
  <c r="E53" i="1"/>
  <c r="F53" i="1"/>
  <c r="G53" i="1"/>
  <c r="H53" i="1"/>
  <c r="I53" i="1" s="1"/>
  <c r="C53" i="1"/>
  <c r="D54" i="1"/>
  <c r="E54" i="1"/>
  <c r="F54" i="1"/>
  <c r="G54" i="1"/>
  <c r="H54" i="1"/>
  <c r="C54" i="1"/>
  <c r="B53" i="1"/>
</calcChain>
</file>

<file path=xl/sharedStrings.xml><?xml version="1.0" encoding="utf-8"?>
<sst xmlns="http://schemas.openxmlformats.org/spreadsheetml/2006/main" count="472" uniqueCount="78">
  <si>
    <t>库存发生量</t>
    <phoneticPr fontId="2" type="noConversion"/>
  </si>
  <si>
    <t>JAN</t>
    <phoneticPr fontId="3" type="noConversion"/>
  </si>
  <si>
    <t>Feb</t>
  </si>
  <si>
    <t>Mar</t>
  </si>
  <si>
    <t>Apr</t>
  </si>
  <si>
    <t>May</t>
  </si>
  <si>
    <t>Jun</t>
  </si>
  <si>
    <t>Dec</t>
  </si>
  <si>
    <t>上柱</t>
    <phoneticPr fontId="3" type="noConversion"/>
  </si>
  <si>
    <t>下柱</t>
    <phoneticPr fontId="3" type="noConversion"/>
  </si>
  <si>
    <t>库存增减类</t>
    <phoneticPr fontId="3" type="noConversion"/>
  </si>
  <si>
    <t>库存增加类</t>
    <phoneticPr fontId="3" type="noConversion"/>
  </si>
  <si>
    <t>库存减少类</t>
    <phoneticPr fontId="3" type="noConversion"/>
  </si>
  <si>
    <t>Jul</t>
  </si>
  <si>
    <t>Jul</t>
    <phoneticPr fontId="3" type="noConversion"/>
  </si>
  <si>
    <t>Jul</t>
    <phoneticPr fontId="3" type="noConversion"/>
  </si>
  <si>
    <t>BUDGET</t>
    <phoneticPr fontId="3" type="noConversion"/>
  </si>
  <si>
    <t>Aug</t>
  </si>
  <si>
    <t>Sep</t>
  </si>
  <si>
    <t>Oct</t>
  </si>
  <si>
    <t>Nov</t>
  </si>
  <si>
    <t>ACTUAL</t>
    <phoneticPr fontId="3" type="noConversion"/>
  </si>
  <si>
    <t>MONTH</t>
    <phoneticPr fontId="2" type="noConversion"/>
  </si>
  <si>
    <t>ACTUAL</t>
    <phoneticPr fontId="3" type="noConversion"/>
  </si>
  <si>
    <t>PROJECT-1</t>
  </si>
  <si>
    <t>PROJECT-2</t>
  </si>
  <si>
    <t>PROJECT-3</t>
  </si>
  <si>
    <t>AVERAGE</t>
    <phoneticPr fontId="3" type="noConversion"/>
  </si>
  <si>
    <t>JAN</t>
    <phoneticPr fontId="3" type="noConversion"/>
  </si>
  <si>
    <t>AVERAGE</t>
    <phoneticPr fontId="3" type="noConversion"/>
  </si>
  <si>
    <t>ACTUAL</t>
    <phoneticPr fontId="3" type="noConversion"/>
  </si>
  <si>
    <t>AVERAGE</t>
    <phoneticPr fontId="3" type="noConversion"/>
  </si>
  <si>
    <t>BAYER</t>
    <phoneticPr fontId="3" type="noConversion"/>
  </si>
  <si>
    <t>PFIZER</t>
    <phoneticPr fontId="3" type="noConversion"/>
  </si>
  <si>
    <t>Boehringer-Ingelheim</t>
  </si>
  <si>
    <t>JAN</t>
    <phoneticPr fontId="3" type="noConversion"/>
  </si>
  <si>
    <t>ACTUAL</t>
    <phoneticPr fontId="3" type="noConversion"/>
  </si>
  <si>
    <t>ACTUAL</t>
    <phoneticPr fontId="3" type="noConversion"/>
  </si>
  <si>
    <t>JAN</t>
    <phoneticPr fontId="3" type="noConversion"/>
  </si>
  <si>
    <t>ACTUAL</t>
  </si>
  <si>
    <t>AVE</t>
    <phoneticPr fontId="3" type="noConversion"/>
  </si>
  <si>
    <t>JAN</t>
    <phoneticPr fontId="3" type="noConversion"/>
  </si>
  <si>
    <t>###</t>
    <phoneticPr fontId="3" type="noConversion"/>
  </si>
  <si>
    <t>MONTH</t>
    <phoneticPr fontId="2" type="noConversion"/>
  </si>
  <si>
    <t>JAN</t>
  </si>
  <si>
    <t>AVERAGE</t>
    <phoneticPr fontId="2" type="noConversion"/>
  </si>
  <si>
    <t>PROJECT</t>
    <phoneticPr fontId="3" type="noConversion"/>
  </si>
  <si>
    <t>###</t>
    <phoneticPr fontId="2" type="noConversion"/>
  </si>
  <si>
    <t>Start time</t>
    <phoneticPr fontId="3" type="noConversion"/>
  </si>
  <si>
    <t>Days</t>
    <phoneticPr fontId="3" type="noConversion"/>
  </si>
  <si>
    <t>End time</t>
    <phoneticPr fontId="3" type="noConversion"/>
  </si>
  <si>
    <t>培训需求调研</t>
    <phoneticPr fontId="3" type="noConversion"/>
  </si>
  <si>
    <t>培训内容整合</t>
    <phoneticPr fontId="3" type="noConversion"/>
  </si>
  <si>
    <t>联系培训机构</t>
    <phoneticPr fontId="3" type="noConversion"/>
  </si>
  <si>
    <t>制定培训方案</t>
    <phoneticPr fontId="3" type="noConversion"/>
  </si>
  <si>
    <t>培训进行</t>
    <phoneticPr fontId="3" type="noConversion"/>
  </si>
  <si>
    <t>培训效果反馈</t>
    <phoneticPr fontId="3" type="noConversion"/>
  </si>
  <si>
    <t>MAX</t>
    <phoneticPr fontId="2" type="noConversion"/>
  </si>
  <si>
    <t>MIN</t>
    <phoneticPr fontId="2" type="noConversion"/>
  </si>
  <si>
    <t>###</t>
    <phoneticPr fontId="2" type="noConversion"/>
  </si>
  <si>
    <t>制图过程</t>
    <phoneticPr fontId="2" type="noConversion"/>
  </si>
  <si>
    <t>函数应用</t>
    <phoneticPr fontId="2" type="noConversion"/>
  </si>
  <si>
    <t>制图过程</t>
    <phoneticPr fontId="2" type="noConversion"/>
  </si>
  <si>
    <t>函数应用</t>
    <phoneticPr fontId="2" type="noConversion"/>
  </si>
  <si>
    <t>制图过程</t>
    <phoneticPr fontId="2" type="noConversion"/>
  </si>
  <si>
    <t>函数应用</t>
    <phoneticPr fontId="2" type="noConversion"/>
  </si>
  <si>
    <t>制图过程</t>
    <phoneticPr fontId="2" type="noConversion"/>
  </si>
  <si>
    <t>函数应用</t>
    <phoneticPr fontId="2" type="noConversion"/>
  </si>
  <si>
    <t>图示应用</t>
    <phoneticPr fontId="2" type="noConversion"/>
  </si>
  <si>
    <t>制图过程</t>
    <phoneticPr fontId="2" type="noConversion"/>
  </si>
  <si>
    <t>制图过程</t>
    <phoneticPr fontId="2" type="noConversion"/>
  </si>
  <si>
    <t>有效性应用</t>
    <phoneticPr fontId="2" type="noConversion"/>
  </si>
  <si>
    <t>有效性应用</t>
    <phoneticPr fontId="2" type="noConversion"/>
  </si>
  <si>
    <t>制图过程</t>
    <phoneticPr fontId="3" type="noConversion"/>
  </si>
  <si>
    <t>函数应用</t>
    <phoneticPr fontId="3" type="noConversion"/>
  </si>
  <si>
    <t>数值格式设定</t>
    <phoneticPr fontId="2" type="noConversion"/>
  </si>
  <si>
    <t>制图过程</t>
    <phoneticPr fontId="3" type="noConversion"/>
  </si>
  <si>
    <t>函数应用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</si>
</sst>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,###"/>
    <numFmt numFmtId="165" formatCode="###,##0"/>
    <numFmt numFmtId="166" formatCode="[Red][&gt;170000]0;[Green][&lt;130000]0;[Blue]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0" tint="-4.9989318521683403E-2"/>
      <name val="Calibri"/>
      <family val="2"/>
      <charset val="134"/>
      <scheme val="minor"/>
    </font>
    <font>
      <sz val="11"/>
      <color theme="0" tint="-4.9989318521683403E-2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4" tint="-0.249977111117893"/>
      <name val="Calibri"/>
      <family val="2"/>
      <charset val="134"/>
      <scheme val="minor"/>
    </font>
    <font>
      <sz val="11"/>
      <color theme="4" tint="-0.249977111117893"/>
      <name val="Calibri"/>
      <family val="3"/>
      <charset val="134"/>
      <scheme val="minor"/>
    </font>
    <font>
      <sz val="11"/>
      <color theme="6" tint="-0.249977111117893"/>
      <name val="Calibri"/>
      <family val="3"/>
      <charset val="134"/>
      <scheme val="minor"/>
    </font>
    <font>
      <sz val="11"/>
      <color theme="9" tint="-0.249977111117893"/>
      <name val="Calibri"/>
      <family val="3"/>
      <charset val="134"/>
      <scheme val="minor"/>
    </font>
    <font>
      <sz val="11"/>
      <color theme="0"/>
      <name val="Calibri"/>
      <family val="3"/>
      <charset val="134"/>
      <scheme val="minor"/>
    </font>
    <font>
      <sz val="11"/>
      <color theme="9" tint="-0.249977111117893"/>
      <name val="Calibri"/>
      <family val="2"/>
      <charset val="134"/>
      <scheme val="minor"/>
    </font>
    <font>
      <sz val="11"/>
      <color theme="0" tint="-0.499984740745262"/>
      <name val="Calibri"/>
      <family val="2"/>
      <charset val="134"/>
      <scheme val="minor"/>
    </font>
    <font>
      <sz val="11"/>
      <color theme="0" tint="-0.499984740745262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46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1" fillId="0" borderId="0" xfId="1">
      <alignment vertical="center"/>
    </xf>
    <xf numFmtId="0" fontId="1" fillId="0" borderId="0" xfId="1" applyAlignment="1">
      <alignment horizontal="right" vertical="center"/>
    </xf>
    <xf numFmtId="0" fontId="1" fillId="0" borderId="0" xfId="1" applyAlignment="1">
      <alignment horizontal="right" vertical="center" wrapText="1"/>
    </xf>
    <xf numFmtId="0" fontId="1" fillId="0" borderId="0" xfId="1" applyAlignment="1">
      <alignment vertical="center"/>
    </xf>
    <xf numFmtId="0" fontId="1" fillId="3" borderId="0" xfId="1" applyFill="1">
      <alignment vertical="center"/>
    </xf>
    <xf numFmtId="0" fontId="5" fillId="4" borderId="0" xfId="1" applyFont="1" applyFill="1">
      <alignment vertical="center"/>
    </xf>
    <xf numFmtId="0" fontId="1" fillId="4" borderId="0" xfId="1" applyFill="1">
      <alignment vertical="center"/>
    </xf>
    <xf numFmtId="0" fontId="6" fillId="4" borderId="0" xfId="1" applyFont="1" applyFill="1">
      <alignment vertical="center"/>
    </xf>
    <xf numFmtId="0" fontId="1" fillId="5" borderId="0" xfId="1" applyFill="1">
      <alignment vertical="center"/>
    </xf>
    <xf numFmtId="0" fontId="1" fillId="5" borderId="0" xfId="1" applyFill="1" applyAlignment="1">
      <alignment horizontal="right"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8" fillId="5" borderId="0" xfId="1" applyFont="1" applyFill="1">
      <alignment vertical="center"/>
    </xf>
    <xf numFmtId="0" fontId="9" fillId="5" borderId="0" xfId="1" applyFont="1" applyFill="1">
      <alignment vertical="center"/>
    </xf>
    <xf numFmtId="0" fontId="10" fillId="5" borderId="0" xfId="1" applyFont="1" applyFill="1">
      <alignment vertical="center"/>
    </xf>
    <xf numFmtId="0" fontId="11" fillId="5" borderId="0" xfId="1" applyFont="1" applyFill="1">
      <alignment vertical="center"/>
    </xf>
    <xf numFmtId="0" fontId="1" fillId="2" borderId="0" xfId="1" applyFill="1">
      <alignment vertical="center"/>
    </xf>
    <xf numFmtId="0" fontId="1" fillId="6" borderId="0" xfId="1" applyFill="1">
      <alignment vertical="center"/>
    </xf>
    <xf numFmtId="0" fontId="4" fillId="0" borderId="0" xfId="1" applyFont="1" applyFill="1">
      <alignment vertical="center"/>
    </xf>
    <xf numFmtId="0" fontId="12" fillId="0" borderId="0" xfId="1" applyFont="1" applyFill="1">
      <alignment vertical="center"/>
    </xf>
    <xf numFmtId="0" fontId="1" fillId="0" borderId="0" xfId="1" applyBorder="1">
      <alignment vertical="center"/>
    </xf>
    <xf numFmtId="0" fontId="8" fillId="0" borderId="0" xfId="1" applyFont="1" applyFill="1" applyBorder="1">
      <alignment vertical="center"/>
    </xf>
    <xf numFmtId="0" fontId="9" fillId="0" borderId="0" xfId="1" applyFont="1" applyFill="1" applyBorder="1">
      <alignment vertical="center"/>
    </xf>
    <xf numFmtId="0" fontId="14" fillId="0" borderId="0" xfId="1" applyFont="1" applyFill="1" applyBorder="1">
      <alignment vertical="center"/>
    </xf>
    <xf numFmtId="0" fontId="15" fillId="0" borderId="0" xfId="1" applyFont="1" applyFill="1" applyBorder="1">
      <alignment vertical="center"/>
    </xf>
    <xf numFmtId="0" fontId="13" fillId="0" borderId="0" xfId="1" applyFont="1" applyFill="1" applyBorder="1">
      <alignment vertical="center"/>
    </xf>
    <xf numFmtId="0" fontId="11" fillId="0" borderId="0" xfId="1" applyFont="1" applyFill="1" applyBorder="1">
      <alignment vertical="center"/>
    </xf>
    <xf numFmtId="0" fontId="1" fillId="6" borderId="0" xfId="1" applyFill="1" applyBorder="1" applyAlignment="1">
      <alignment horizontal="right" vertical="center"/>
    </xf>
    <xf numFmtId="0" fontId="1" fillId="0" borderId="1" xfId="1" applyFont="1" applyFill="1" applyBorder="1" applyAlignment="1">
      <alignment horizontal="center" vertical="center"/>
    </xf>
    <xf numFmtId="14" fontId="1" fillId="0" borderId="1" xfId="1" applyNumberFormat="1" applyFont="1" applyFill="1" applyBorder="1" applyAlignment="1">
      <alignment horizontal="center" vertical="center"/>
    </xf>
    <xf numFmtId="0" fontId="16" fillId="0" borderId="1" xfId="1" applyFont="1" applyFill="1" applyBorder="1" applyAlignment="1">
      <alignment horizontal="center" vertical="center"/>
    </xf>
    <xf numFmtId="0" fontId="1" fillId="0" borderId="1" xfId="1" applyNumberFormat="1" applyFont="1" applyFill="1" applyBorder="1" applyAlignment="1">
      <alignment horizontal="center" vertical="center"/>
    </xf>
    <xf numFmtId="0" fontId="12" fillId="0" borderId="0" xfId="0" applyFont="1"/>
    <xf numFmtId="166" fontId="1" fillId="0" borderId="0" xfId="1" applyNumberFormat="1">
      <alignment vertical="center"/>
    </xf>
    <xf numFmtId="0" fontId="17" fillId="0" borderId="0" xfId="0" applyFont="1"/>
    <xf numFmtId="0" fontId="17" fillId="0" borderId="0" xfId="1" applyFont="1">
      <alignment vertical="center"/>
    </xf>
    <xf numFmtId="0" fontId="12" fillId="0" borderId="0" xfId="1" applyFont="1">
      <alignment vertical="center"/>
    </xf>
    <xf numFmtId="0" fontId="1" fillId="7" borderId="0" xfId="1" applyFill="1">
      <alignment vertical="center"/>
    </xf>
    <xf numFmtId="0" fontId="0" fillId="7" borderId="0" xfId="0" applyFill="1"/>
    <xf numFmtId="0" fontId="0" fillId="5" borderId="0" xfId="0" applyFill="1"/>
    <xf numFmtId="0" fontId="1" fillId="0" borderId="0" xfId="1" applyAlignment="1">
      <alignment horizontal="left" vertical="center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5" Type="http://schemas.microsoft.com/office/2011/relationships/chartStyle" Target="style5.xml"/><Relationship Id="rId4" Type="http://schemas.microsoft.com/office/2011/relationships/chartColorStyle" Target="colors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ACTUAL/AVERAGE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'ACTUAL&amp;AVERAGE-1'!$C$1:$C$2</c:f>
              <c:strCache>
                <c:ptCount val="1"/>
                <c:pt idx="0">
                  <c:v>ACTUAL PROJECT-1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'ACTUAL&amp;AVERAGE-1'!$A$3:$B$14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'ACTUAL&amp;AVERAGE-1'!$C$3:$C$14</c:f>
              <c:numCache>
                <c:formatCode>General</c:formatCode>
                <c:ptCount val="12"/>
                <c:pt idx="0">
                  <c:v>172220</c:v>
                </c:pt>
                <c:pt idx="1">
                  <c:v>136549</c:v>
                </c:pt>
                <c:pt idx="2">
                  <c:v>146172</c:v>
                </c:pt>
                <c:pt idx="3">
                  <c:v>150792</c:v>
                </c:pt>
                <c:pt idx="4">
                  <c:v>148293</c:v>
                </c:pt>
                <c:pt idx="5">
                  <c:v>159105</c:v>
                </c:pt>
                <c:pt idx="6">
                  <c:v>132750</c:v>
                </c:pt>
                <c:pt idx="7">
                  <c:v>110783</c:v>
                </c:pt>
                <c:pt idx="8">
                  <c:v>158273</c:v>
                </c:pt>
                <c:pt idx="9">
                  <c:v>144953</c:v>
                </c:pt>
                <c:pt idx="10">
                  <c:v>174575</c:v>
                </c:pt>
                <c:pt idx="11">
                  <c:v>165918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32-406C-B7A9-E68AF20C2A50}"/>
            </c:ext>
          </c:extLst>
        </c:ser>
        <c:ser>
          <c:idx val="1"/>
          <c:order val="1"/>
          <c:tx>
            <c:strRef>
              <c:f>'ACTUAL&amp;AVERAGE-1'!$D$1:$D$2</c:f>
              <c:strCache>
                <c:ptCount val="1"/>
                <c:pt idx="0">
                  <c:v>ACTUAL AVERAGE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'ACTUAL&amp;AVERAGE-1'!$A$3:$B$14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'ACTUAL&amp;AVERAGE-1'!$D$3:$D$14</c:f>
              <c:numCache>
                <c:formatCode>General</c:formatCode>
                <c:ptCount val="12"/>
                <c:pt idx="0">
                  <c:v>150031.92000000001</c:v>
                </c:pt>
                <c:pt idx="1">
                  <c:v>150031.92000000001</c:v>
                </c:pt>
                <c:pt idx="2">
                  <c:v>150031.92000000001</c:v>
                </c:pt>
                <c:pt idx="3">
                  <c:v>150031.92000000001</c:v>
                </c:pt>
                <c:pt idx="4">
                  <c:v>150031.92000000001</c:v>
                </c:pt>
                <c:pt idx="5">
                  <c:v>150031.92000000001</c:v>
                </c:pt>
                <c:pt idx="6">
                  <c:v>150031.92000000001</c:v>
                </c:pt>
                <c:pt idx="7">
                  <c:v>150031.92000000001</c:v>
                </c:pt>
                <c:pt idx="8">
                  <c:v>150031.92000000001</c:v>
                </c:pt>
                <c:pt idx="9">
                  <c:v>150031.92000000001</c:v>
                </c:pt>
                <c:pt idx="10">
                  <c:v>150031.92000000001</c:v>
                </c:pt>
                <c:pt idx="11">
                  <c:v>150031.92000000001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832-406C-B7A9-E68AF20C2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72096"/>
        <c:axId val="51174016"/>
      </c:barChart>
      <c:catAx>
        <c:axId val="5117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4016"/>
        <c:crosses val="autoZero"/>
        <c:auto val="1"/>
        <c:lblAlgn val="ctr"/>
        <c:lblOffset val="100"/>
        <c:noMultiLvlLbl val="0"/>
      </c:catAx>
      <c:valAx>
        <c:axId val="5117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BUDGET / ACTUAL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'BUDGET&amp;ACTUAL-2'!$C$2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'BUDGET&amp;ACTUAL-2'!$B$3:$B$14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'BUDGET&amp;ACTUAL-2'!$C$3:$C$14</c:f>
              <c:numCache>
                <c:formatCode>General</c:formatCode>
                <c:ptCount val="12"/>
                <c:pt idx="0">
                  <c:v>138416</c:v>
                </c:pt>
                <c:pt idx="1">
                  <c:v>104122</c:v>
                </c:pt>
                <c:pt idx="2">
                  <c:v>132224</c:v>
                </c:pt>
                <c:pt idx="3">
                  <c:v>130746</c:v>
                </c:pt>
                <c:pt idx="4">
                  <c:v>133972</c:v>
                </c:pt>
                <c:pt idx="5">
                  <c:v>130127</c:v>
                </c:pt>
                <c:pt idx="6">
                  <c:v>142762</c:v>
                </c:pt>
                <c:pt idx="7">
                  <c:v>141470</c:v>
                </c:pt>
                <c:pt idx="8">
                  <c:v>122757</c:v>
                </c:pt>
                <c:pt idx="9">
                  <c:v>144308</c:v>
                </c:pt>
                <c:pt idx="10">
                  <c:v>136597</c:v>
                </c:pt>
                <c:pt idx="11">
                  <c:v>121534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B41-4742-94D3-B8A9ABE0B341}"/>
            </c:ext>
          </c:extLst>
        </c:ser>
        <c:ser>
          <c:idx val="1"/>
          <c:order val="1"/>
          <c:tx>
            <c:strRef>
              <c:f>'BUDGET&amp;ACTUAL-2'!$E$2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'BUDGET&amp;ACTUAL-2'!$B$3:$B$14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'BUDGET&amp;ACTUAL-2'!$E$3:$E$14</c:f>
              <c:numCache>
                <c:formatCode>General</c:formatCode>
                <c:ptCount val="12"/>
                <c:pt idx="0">
                  <c:v>-172220</c:v>
                </c:pt>
                <c:pt idx="1">
                  <c:v>-136549</c:v>
                </c:pt>
                <c:pt idx="2">
                  <c:v>-146172</c:v>
                </c:pt>
                <c:pt idx="3">
                  <c:v>-150792</c:v>
                </c:pt>
                <c:pt idx="4">
                  <c:v>-148293</c:v>
                </c:pt>
                <c:pt idx="5">
                  <c:v>-159105</c:v>
                </c:pt>
                <c:pt idx="6">
                  <c:v>-132750</c:v>
                </c:pt>
                <c:pt idx="7">
                  <c:v>-110783</c:v>
                </c:pt>
                <c:pt idx="8">
                  <c:v>-158273</c:v>
                </c:pt>
                <c:pt idx="9">
                  <c:v>-144953</c:v>
                </c:pt>
                <c:pt idx="10">
                  <c:v>-174575</c:v>
                </c:pt>
                <c:pt idx="11">
                  <c:v>-165918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B41-4742-94D3-B8A9ABE0B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38671104"/>
        <c:axId val="38672640"/>
      </c:barChart>
      <c:catAx>
        <c:axId val="38671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2640"/>
        <c:crosses val="autoZero"/>
        <c:auto val="1"/>
        <c:lblAlgn val="ctr"/>
        <c:lblOffset val="100"/>
        <c:noMultiLvlLbl val="0"/>
      </c:catAx>
      <c:valAx>
        <c:axId val="3867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0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BUDGET / ACTUAL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'BUDGET&amp;ACTUAL-3'!$C$2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'BUDGET&amp;ACTUAL-3'!$B$3:$B$14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'BUDGET&amp;ACTUAL-3'!$C$3:$C$14</c:f>
              <c:numCache>
                <c:formatCode>General</c:formatCode>
                <c:ptCount val="12"/>
                <c:pt idx="0">
                  <c:v>138416</c:v>
                </c:pt>
                <c:pt idx="1">
                  <c:v>104122</c:v>
                </c:pt>
                <c:pt idx="2">
                  <c:v>132224</c:v>
                </c:pt>
                <c:pt idx="3">
                  <c:v>130746</c:v>
                </c:pt>
                <c:pt idx="4">
                  <c:v>133972</c:v>
                </c:pt>
                <c:pt idx="5">
                  <c:v>130127</c:v>
                </c:pt>
                <c:pt idx="6">
                  <c:v>142762</c:v>
                </c:pt>
                <c:pt idx="7">
                  <c:v>141470</c:v>
                </c:pt>
                <c:pt idx="8">
                  <c:v>122757</c:v>
                </c:pt>
                <c:pt idx="9">
                  <c:v>144308</c:v>
                </c:pt>
                <c:pt idx="10">
                  <c:v>136597</c:v>
                </c:pt>
                <c:pt idx="11">
                  <c:v>121534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784-4E0E-90B1-B176E2C87CC6}"/>
            </c:ext>
          </c:extLst>
        </c:ser>
        <c:ser>
          <c:idx val="2"/>
          <c:order val="1"/>
          <c:tx>
            <c:strRef>
              <c:f>'BUDGET&amp;ACTUAL-3'!$E$2</c:f>
              <c:strCache>
                <c:ptCount val="1"/>
                <c:pt idx="0">
                  <c:v>###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'BUDGET&amp;ACTUAL-3'!$B$3:$B$14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'BUDGET&amp;ACTUAL-3'!$E$3:$E$14</c:f>
              <c:numCache>
                <c:formatCode>General</c:formatCode>
                <c:ptCount val="12"/>
                <c:pt idx="0">
                  <c:v>61584</c:v>
                </c:pt>
                <c:pt idx="1">
                  <c:v>95878</c:v>
                </c:pt>
                <c:pt idx="2">
                  <c:v>67776</c:v>
                </c:pt>
                <c:pt idx="3">
                  <c:v>69254</c:v>
                </c:pt>
                <c:pt idx="4">
                  <c:v>66028</c:v>
                </c:pt>
                <c:pt idx="5">
                  <c:v>69873</c:v>
                </c:pt>
                <c:pt idx="6">
                  <c:v>57238</c:v>
                </c:pt>
                <c:pt idx="7">
                  <c:v>58530</c:v>
                </c:pt>
                <c:pt idx="8">
                  <c:v>77243</c:v>
                </c:pt>
                <c:pt idx="9">
                  <c:v>55692</c:v>
                </c:pt>
                <c:pt idx="10">
                  <c:v>63403</c:v>
                </c:pt>
                <c:pt idx="11">
                  <c:v>78466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784-4E0E-90B1-B176E2C87CC6}"/>
            </c:ext>
          </c:extLst>
        </c:ser>
        <c:ser>
          <c:idx val="1"/>
          <c:order val="2"/>
          <c:tx>
            <c:strRef>
              <c:f>'BUDGET&amp;ACTUAL-3'!$D$2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'BUDGET&amp;ACTUAL-3'!$B$3:$B$14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'BUDGET&amp;ACTUAL-3'!$D$3:$D$14</c:f>
              <c:numCache>
                <c:formatCode>General</c:formatCode>
                <c:ptCount val="12"/>
                <c:pt idx="0">
                  <c:v>172220</c:v>
                </c:pt>
                <c:pt idx="1">
                  <c:v>136549</c:v>
                </c:pt>
                <c:pt idx="2">
                  <c:v>146172</c:v>
                </c:pt>
                <c:pt idx="3">
                  <c:v>150792</c:v>
                </c:pt>
                <c:pt idx="4">
                  <c:v>148293</c:v>
                </c:pt>
                <c:pt idx="5">
                  <c:v>159105</c:v>
                </c:pt>
                <c:pt idx="6">
                  <c:v>132750</c:v>
                </c:pt>
                <c:pt idx="7">
                  <c:v>110783</c:v>
                </c:pt>
                <c:pt idx="8">
                  <c:v>158273</c:v>
                </c:pt>
                <c:pt idx="9">
                  <c:v>144953</c:v>
                </c:pt>
                <c:pt idx="10">
                  <c:v>174575</c:v>
                </c:pt>
                <c:pt idx="11">
                  <c:v>165918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784-4E0E-90B1-B176E2C87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745600"/>
        <c:axId val="38747136"/>
      </c:barChart>
      <c:catAx>
        <c:axId val="3874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7136"/>
        <c:crosses val="autoZero"/>
        <c:auto val="1"/>
        <c:lblAlgn val="ctr"/>
        <c:lblOffset val="100"/>
        <c:noMultiLvlLbl val="0"/>
      </c:catAx>
      <c:valAx>
        <c:axId val="387471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74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BUDGET / ACTUAL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'BUDGET&amp;ACTUAL-4'!$C$2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'BUDGET&amp;ACTUAL-4'!$B$3:$B$14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'BUDGET&amp;ACTUAL-4'!$C$3:$C$14</c:f>
              <c:numCache>
                <c:formatCode>General</c:formatCode>
                <c:ptCount val="12"/>
                <c:pt idx="0">
                  <c:v>138416</c:v>
                </c:pt>
                <c:pt idx="1">
                  <c:v>104122</c:v>
                </c:pt>
                <c:pt idx="2">
                  <c:v>132224</c:v>
                </c:pt>
                <c:pt idx="3">
                  <c:v>130746</c:v>
                </c:pt>
                <c:pt idx="4">
                  <c:v>133972</c:v>
                </c:pt>
                <c:pt idx="5">
                  <c:v>130127</c:v>
                </c:pt>
                <c:pt idx="6">
                  <c:v>142762</c:v>
                </c:pt>
                <c:pt idx="7">
                  <c:v>141470</c:v>
                </c:pt>
                <c:pt idx="8">
                  <c:v>122757</c:v>
                </c:pt>
                <c:pt idx="9">
                  <c:v>144308</c:v>
                </c:pt>
                <c:pt idx="10">
                  <c:v>136597</c:v>
                </c:pt>
                <c:pt idx="11">
                  <c:v>121534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86C-4BF9-BBCB-3E911AE29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8"/>
        <c:overlap val="-27"/>
        <c:axId val="38758272"/>
        <c:axId val="38759808"/>
      </c:barChart>
      <c:barChart>
        <c:barDir val="col"/>
        <c:grouping val="clustered"/>
        <c:varyColors val="0"/>
        <c:ser>
          <c:idx val="1"/>
          <c:order val="1"/>
          <c:tx>
            <c:strRef>
              <c:f>'BUDGET&amp;ACTUAL-4'!$D$2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'BUDGET&amp;ACTUAL-4'!$B$3:$B$14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'BUDGET&amp;ACTUAL-4'!$D$3:$D$14</c:f>
              <c:numCache>
                <c:formatCode>General</c:formatCode>
                <c:ptCount val="12"/>
                <c:pt idx="0">
                  <c:v>172220</c:v>
                </c:pt>
                <c:pt idx="1">
                  <c:v>136549</c:v>
                </c:pt>
                <c:pt idx="2">
                  <c:v>146172</c:v>
                </c:pt>
                <c:pt idx="3">
                  <c:v>150792</c:v>
                </c:pt>
                <c:pt idx="4">
                  <c:v>148293</c:v>
                </c:pt>
                <c:pt idx="5">
                  <c:v>159105</c:v>
                </c:pt>
                <c:pt idx="6">
                  <c:v>132750</c:v>
                </c:pt>
                <c:pt idx="7">
                  <c:v>110783</c:v>
                </c:pt>
                <c:pt idx="8">
                  <c:v>158273</c:v>
                </c:pt>
                <c:pt idx="9">
                  <c:v>144953</c:v>
                </c:pt>
                <c:pt idx="10">
                  <c:v>174575</c:v>
                </c:pt>
                <c:pt idx="11">
                  <c:v>165918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86C-4BF9-BBCB-3E911AE29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7"/>
        <c:axId val="38767232"/>
        <c:axId val="38765696"/>
      </c:barChart>
      <c:catAx>
        <c:axId val="3875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9808"/>
        <c:crosses val="autoZero"/>
        <c:auto val="1"/>
        <c:lblAlgn val="ctr"/>
        <c:lblOffset val="100"/>
        <c:noMultiLvlLbl val="0"/>
      </c:catAx>
      <c:valAx>
        <c:axId val="3875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8272"/>
        <c:crosses val="autoZero"/>
        <c:crossBetween val="between"/>
      </c:valAx>
      <c:valAx>
        <c:axId val="387656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8767232"/>
        <c:crosses val="max"/>
        <c:crossBetween val="between"/>
      </c:valAx>
      <c:catAx>
        <c:axId val="38767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765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BUDGET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'BUDGET&amp;ACTUAL-5'!$C$1:$C$2</c:f>
              <c:strCache>
                <c:ptCount val="1"/>
                <c:pt idx="0">
                  <c:v>BUDGET PROJECT-1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'BUDGET&amp;ACTUAL-5'!$A$3:$B$14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'BUDGET&amp;ACTUAL-5'!$C$3:$C$14</c:f>
              <c:numCache>
                <c:formatCode>General</c:formatCode>
                <c:ptCount val="12"/>
                <c:pt idx="0">
                  <c:v>138416</c:v>
                </c:pt>
                <c:pt idx="1">
                  <c:v>104122</c:v>
                </c:pt>
                <c:pt idx="2">
                  <c:v>132224</c:v>
                </c:pt>
                <c:pt idx="3">
                  <c:v>130746</c:v>
                </c:pt>
                <c:pt idx="4">
                  <c:v>133972</c:v>
                </c:pt>
                <c:pt idx="5">
                  <c:v>130127</c:v>
                </c:pt>
                <c:pt idx="6">
                  <c:v>142762</c:v>
                </c:pt>
                <c:pt idx="7">
                  <c:v>141470</c:v>
                </c:pt>
                <c:pt idx="8">
                  <c:v>122757</c:v>
                </c:pt>
                <c:pt idx="9">
                  <c:v>144308</c:v>
                </c:pt>
                <c:pt idx="10">
                  <c:v>136597</c:v>
                </c:pt>
                <c:pt idx="11">
                  <c:v>121534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2CD-421F-8427-FE7A25F4F032}"/>
            </c:ext>
          </c:extLst>
        </c:ser>
        <c:ser>
          <c:idx val="1"/>
          <c:order val="1"/>
          <c:tx>
            <c:strRef>
              <c:f>'BUDGET&amp;ACTUAL-5'!$D$1:$D$2</c:f>
              <c:strCache>
                <c:ptCount val="1"/>
                <c:pt idx="0">
                  <c:v>BUDGET PROJECT-2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'BUDGET&amp;ACTUAL-5'!$A$3:$B$14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'BUDGET&amp;ACTUAL-5'!$D$3:$D$14</c:f>
              <c:numCache>
                <c:formatCode>General</c:formatCode>
                <c:ptCount val="12"/>
                <c:pt idx="0">
                  <c:v>117932</c:v>
                </c:pt>
                <c:pt idx="1">
                  <c:v>126896</c:v>
                </c:pt>
                <c:pt idx="2">
                  <c:v>142050</c:v>
                </c:pt>
                <c:pt idx="3">
                  <c:v>124391</c:v>
                </c:pt>
                <c:pt idx="4">
                  <c:v>125492</c:v>
                </c:pt>
                <c:pt idx="5">
                  <c:v>130063</c:v>
                </c:pt>
                <c:pt idx="6">
                  <c:v>142745</c:v>
                </c:pt>
                <c:pt idx="7">
                  <c:v>144204</c:v>
                </c:pt>
                <c:pt idx="8">
                  <c:v>117187</c:v>
                </c:pt>
                <c:pt idx="9">
                  <c:v>105798</c:v>
                </c:pt>
                <c:pt idx="10">
                  <c:v>115390</c:v>
                </c:pt>
                <c:pt idx="11">
                  <c:v>129800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2CD-421F-8427-FE7A25F4F032}"/>
            </c:ext>
          </c:extLst>
        </c:ser>
        <c:ser>
          <c:idx val="2"/>
          <c:order val="2"/>
          <c:tx>
            <c:strRef>
              <c:f>'BUDGET&amp;ACTUAL-5'!$E$1:$E$2</c:f>
              <c:strCache>
                <c:ptCount val="1"/>
                <c:pt idx="0">
                  <c:v>BUDGET PROJECT-3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'BUDGET&amp;ACTUAL-5'!$A$3:$B$14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'BUDGET&amp;ACTUAL-5'!$E$3:$E$14</c:f>
              <c:numCache>
                <c:formatCode>General</c:formatCode>
                <c:ptCount val="12"/>
                <c:pt idx="0">
                  <c:v>115589</c:v>
                </c:pt>
                <c:pt idx="1">
                  <c:v>107866</c:v>
                </c:pt>
                <c:pt idx="2">
                  <c:v>135137</c:v>
                </c:pt>
                <c:pt idx="3">
                  <c:v>142811</c:v>
                </c:pt>
                <c:pt idx="4">
                  <c:v>108232</c:v>
                </c:pt>
                <c:pt idx="5">
                  <c:v>149752</c:v>
                </c:pt>
                <c:pt idx="6">
                  <c:v>106325</c:v>
                </c:pt>
                <c:pt idx="7">
                  <c:v>143983</c:v>
                </c:pt>
                <c:pt idx="8">
                  <c:v>136566</c:v>
                </c:pt>
                <c:pt idx="9">
                  <c:v>142444</c:v>
                </c:pt>
                <c:pt idx="10">
                  <c:v>122691</c:v>
                </c:pt>
                <c:pt idx="11">
                  <c:v>104712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2CD-421F-8427-FE7A25F4F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89344"/>
        <c:axId val="38890880"/>
      </c:barChart>
      <c:catAx>
        <c:axId val="3888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0880"/>
        <c:crosses val="autoZero"/>
        <c:auto val="1"/>
        <c:lblAlgn val="ctr"/>
        <c:lblOffset val="100"/>
        <c:noMultiLvlLbl val="0"/>
      </c:catAx>
      <c:valAx>
        <c:axId val="388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ACTUAL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'BUDGET&amp;ACTUAL-5'!$C$16:$C$17</c:f>
              <c:strCache>
                <c:ptCount val="1"/>
                <c:pt idx="0">
                  <c:v>ACTUAL PROJECT-1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'BUDGET&amp;ACTUAL-5'!$A$18:$B$29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'BUDGET&amp;ACTUAL-5'!$C$18:$C$29</c:f>
              <c:numCache>
                <c:formatCode>General</c:formatCode>
                <c:ptCount val="12"/>
                <c:pt idx="0">
                  <c:v>172220</c:v>
                </c:pt>
                <c:pt idx="1">
                  <c:v>136549</c:v>
                </c:pt>
                <c:pt idx="2">
                  <c:v>146172</c:v>
                </c:pt>
                <c:pt idx="3">
                  <c:v>150792</c:v>
                </c:pt>
                <c:pt idx="4">
                  <c:v>148293</c:v>
                </c:pt>
                <c:pt idx="5">
                  <c:v>159105</c:v>
                </c:pt>
                <c:pt idx="6">
                  <c:v>132750</c:v>
                </c:pt>
                <c:pt idx="7">
                  <c:v>110783</c:v>
                </c:pt>
                <c:pt idx="8">
                  <c:v>158273</c:v>
                </c:pt>
                <c:pt idx="9">
                  <c:v>144953</c:v>
                </c:pt>
                <c:pt idx="10">
                  <c:v>174575</c:v>
                </c:pt>
                <c:pt idx="11">
                  <c:v>165918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769-457B-9767-CD5695746122}"/>
            </c:ext>
          </c:extLst>
        </c:ser>
        <c:ser>
          <c:idx val="1"/>
          <c:order val="1"/>
          <c:tx>
            <c:strRef>
              <c:f>'BUDGET&amp;ACTUAL-5'!$D$16:$D$17</c:f>
              <c:strCache>
                <c:ptCount val="1"/>
                <c:pt idx="0">
                  <c:v>ACTUAL PROJECT-2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'BUDGET&amp;ACTUAL-5'!$A$18:$B$29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'BUDGET&amp;ACTUAL-5'!$D$18:$D$29</c:f>
              <c:numCache>
                <c:formatCode>General</c:formatCode>
                <c:ptCount val="12"/>
                <c:pt idx="0">
                  <c:v>120010</c:v>
                </c:pt>
                <c:pt idx="1">
                  <c:v>123464</c:v>
                </c:pt>
                <c:pt idx="2">
                  <c:v>112999</c:v>
                </c:pt>
                <c:pt idx="3">
                  <c:v>137007</c:v>
                </c:pt>
                <c:pt idx="4">
                  <c:v>149596</c:v>
                </c:pt>
                <c:pt idx="5">
                  <c:v>116054</c:v>
                </c:pt>
                <c:pt idx="6">
                  <c:v>159048</c:v>
                </c:pt>
                <c:pt idx="7">
                  <c:v>136908</c:v>
                </c:pt>
                <c:pt idx="8">
                  <c:v>166251</c:v>
                </c:pt>
                <c:pt idx="9">
                  <c:v>174658</c:v>
                </c:pt>
                <c:pt idx="10">
                  <c:v>138513</c:v>
                </c:pt>
                <c:pt idx="11">
                  <c:v>137129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769-457B-9767-CD5695746122}"/>
            </c:ext>
          </c:extLst>
        </c:ser>
        <c:ser>
          <c:idx val="2"/>
          <c:order val="2"/>
          <c:tx>
            <c:strRef>
              <c:f>'BUDGET&amp;ACTUAL-5'!$E$16:$E$17</c:f>
              <c:strCache>
                <c:ptCount val="1"/>
                <c:pt idx="0">
                  <c:v>ACTUAL PROJECT-3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'BUDGET&amp;ACTUAL-5'!$A$18:$B$29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'BUDGET&amp;ACTUAL-5'!$E$18:$E$29</c:f>
              <c:numCache>
                <c:formatCode>General</c:formatCode>
                <c:ptCount val="12"/>
                <c:pt idx="0">
                  <c:v>116416</c:v>
                </c:pt>
                <c:pt idx="1">
                  <c:v>164188</c:v>
                </c:pt>
                <c:pt idx="2">
                  <c:v>115711</c:v>
                </c:pt>
                <c:pt idx="3">
                  <c:v>165085</c:v>
                </c:pt>
                <c:pt idx="4">
                  <c:v>122120</c:v>
                </c:pt>
                <c:pt idx="5">
                  <c:v>164573</c:v>
                </c:pt>
                <c:pt idx="6">
                  <c:v>110026</c:v>
                </c:pt>
                <c:pt idx="7">
                  <c:v>142652</c:v>
                </c:pt>
                <c:pt idx="8">
                  <c:v>142621</c:v>
                </c:pt>
                <c:pt idx="9">
                  <c:v>128516</c:v>
                </c:pt>
                <c:pt idx="10">
                  <c:v>132136</c:v>
                </c:pt>
                <c:pt idx="11">
                  <c:v>157094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769-457B-9767-CD5695746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10208"/>
        <c:axId val="38912000"/>
      </c:barChart>
      <c:catAx>
        <c:axId val="3891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2000"/>
        <c:crosses val="autoZero"/>
        <c:auto val="1"/>
        <c:lblAlgn val="ctr"/>
        <c:lblOffset val="100"/>
        <c:noMultiLvlLbl val="0"/>
      </c:catAx>
      <c:valAx>
        <c:axId val="389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BUDGET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'BUDGET&amp;ACTUAL-5'!$C$1:$C$2</c:f>
              <c:strCache>
                <c:ptCount val="1"/>
                <c:pt idx="0">
                  <c:v>BUDGET PROJECT-1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'BUDGET&amp;ACTUAL-5'!$A$3:$B$14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'BUDGET&amp;ACTUAL-5'!$C$3:$C$14</c:f>
              <c:numCache>
                <c:formatCode>General</c:formatCode>
                <c:ptCount val="12"/>
                <c:pt idx="0">
                  <c:v>138416</c:v>
                </c:pt>
                <c:pt idx="1">
                  <c:v>104122</c:v>
                </c:pt>
                <c:pt idx="2">
                  <c:v>132224</c:v>
                </c:pt>
                <c:pt idx="3">
                  <c:v>130746</c:v>
                </c:pt>
                <c:pt idx="4">
                  <c:v>133972</c:v>
                </c:pt>
                <c:pt idx="5">
                  <c:v>130127</c:v>
                </c:pt>
                <c:pt idx="6">
                  <c:v>142762</c:v>
                </c:pt>
                <c:pt idx="7">
                  <c:v>141470</c:v>
                </c:pt>
                <c:pt idx="8">
                  <c:v>122757</c:v>
                </c:pt>
                <c:pt idx="9">
                  <c:v>144308</c:v>
                </c:pt>
                <c:pt idx="10">
                  <c:v>136597</c:v>
                </c:pt>
                <c:pt idx="11">
                  <c:v>121534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F93-4F3F-9ECE-FCE8E69C884F}"/>
            </c:ext>
          </c:extLst>
        </c:ser>
        <c:ser>
          <c:idx val="1"/>
          <c:order val="1"/>
          <c:tx>
            <c:strRef>
              <c:f>'BUDGET&amp;ACTUAL-5'!$D$1:$D$2</c:f>
              <c:strCache>
                <c:ptCount val="1"/>
                <c:pt idx="0">
                  <c:v>BUDGET PROJECT-2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'BUDGET&amp;ACTUAL-5'!$A$3:$B$14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'BUDGET&amp;ACTUAL-5'!$D$3:$D$14</c:f>
              <c:numCache>
                <c:formatCode>General</c:formatCode>
                <c:ptCount val="12"/>
                <c:pt idx="0">
                  <c:v>117932</c:v>
                </c:pt>
                <c:pt idx="1">
                  <c:v>126896</c:v>
                </c:pt>
                <c:pt idx="2">
                  <c:v>142050</c:v>
                </c:pt>
                <c:pt idx="3">
                  <c:v>124391</c:v>
                </c:pt>
                <c:pt idx="4">
                  <c:v>125492</c:v>
                </c:pt>
                <c:pt idx="5">
                  <c:v>130063</c:v>
                </c:pt>
                <c:pt idx="6">
                  <c:v>142745</c:v>
                </c:pt>
                <c:pt idx="7">
                  <c:v>144204</c:v>
                </c:pt>
                <c:pt idx="8">
                  <c:v>117187</c:v>
                </c:pt>
                <c:pt idx="9">
                  <c:v>105798</c:v>
                </c:pt>
                <c:pt idx="10">
                  <c:v>115390</c:v>
                </c:pt>
                <c:pt idx="11">
                  <c:v>129800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F93-4F3F-9ECE-FCE8E69C884F}"/>
            </c:ext>
          </c:extLst>
        </c:ser>
        <c:ser>
          <c:idx val="2"/>
          <c:order val="2"/>
          <c:tx>
            <c:strRef>
              <c:f>'BUDGET&amp;ACTUAL-5'!$E$1:$E$2</c:f>
              <c:strCache>
                <c:ptCount val="1"/>
                <c:pt idx="0">
                  <c:v>BUDGET PROJECT-3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'BUDGET&amp;ACTUAL-5'!$A$3:$B$14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'BUDGET&amp;ACTUAL-5'!$E$3:$E$14</c:f>
              <c:numCache>
                <c:formatCode>General</c:formatCode>
                <c:ptCount val="12"/>
                <c:pt idx="0">
                  <c:v>115589</c:v>
                </c:pt>
                <c:pt idx="1">
                  <c:v>107866</c:v>
                </c:pt>
                <c:pt idx="2">
                  <c:v>135137</c:v>
                </c:pt>
                <c:pt idx="3">
                  <c:v>142811</c:v>
                </c:pt>
                <c:pt idx="4">
                  <c:v>108232</c:v>
                </c:pt>
                <c:pt idx="5">
                  <c:v>149752</c:v>
                </c:pt>
                <c:pt idx="6">
                  <c:v>106325</c:v>
                </c:pt>
                <c:pt idx="7">
                  <c:v>143983</c:v>
                </c:pt>
                <c:pt idx="8">
                  <c:v>136566</c:v>
                </c:pt>
                <c:pt idx="9">
                  <c:v>142444</c:v>
                </c:pt>
                <c:pt idx="10">
                  <c:v>122691</c:v>
                </c:pt>
                <c:pt idx="11">
                  <c:v>104712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F93-4F3F-9ECE-FCE8E69C8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8935168"/>
        <c:axId val="38936960"/>
      </c:barChart>
      <c:catAx>
        <c:axId val="3893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6960"/>
        <c:crosses val="autoZero"/>
        <c:auto val="1"/>
        <c:lblAlgn val="ctr"/>
        <c:lblOffset val="100"/>
        <c:noMultiLvlLbl val="0"/>
      </c:catAx>
      <c:valAx>
        <c:axId val="389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ACTUAL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'BUDGET&amp;ACTUAL-5'!$C$16:$C$17</c:f>
              <c:strCache>
                <c:ptCount val="1"/>
                <c:pt idx="0">
                  <c:v>ACTUAL PROJECT-1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'BUDGET&amp;ACTUAL-5'!$A$18:$B$29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'BUDGET&amp;ACTUAL-5'!$C$18:$C$29</c:f>
              <c:numCache>
                <c:formatCode>General</c:formatCode>
                <c:ptCount val="12"/>
                <c:pt idx="0">
                  <c:v>172220</c:v>
                </c:pt>
                <c:pt idx="1">
                  <c:v>136549</c:v>
                </c:pt>
                <c:pt idx="2">
                  <c:v>146172</c:v>
                </c:pt>
                <c:pt idx="3">
                  <c:v>150792</c:v>
                </c:pt>
                <c:pt idx="4">
                  <c:v>148293</c:v>
                </c:pt>
                <c:pt idx="5">
                  <c:v>159105</c:v>
                </c:pt>
                <c:pt idx="6">
                  <c:v>132750</c:v>
                </c:pt>
                <c:pt idx="7">
                  <c:v>110783</c:v>
                </c:pt>
                <c:pt idx="8">
                  <c:v>158273</c:v>
                </c:pt>
                <c:pt idx="9">
                  <c:v>144953</c:v>
                </c:pt>
                <c:pt idx="10">
                  <c:v>174575</c:v>
                </c:pt>
                <c:pt idx="11">
                  <c:v>165918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4E8-4B53-B31C-3E2CB65002ED}"/>
            </c:ext>
          </c:extLst>
        </c:ser>
        <c:ser>
          <c:idx val="1"/>
          <c:order val="1"/>
          <c:tx>
            <c:strRef>
              <c:f>'BUDGET&amp;ACTUAL-5'!$D$16:$D$17</c:f>
              <c:strCache>
                <c:ptCount val="1"/>
                <c:pt idx="0">
                  <c:v>ACTUAL PROJECT-2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'BUDGET&amp;ACTUAL-5'!$A$18:$B$29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'BUDGET&amp;ACTUAL-5'!$D$18:$D$29</c:f>
              <c:numCache>
                <c:formatCode>General</c:formatCode>
                <c:ptCount val="12"/>
                <c:pt idx="0">
                  <c:v>120010</c:v>
                </c:pt>
                <c:pt idx="1">
                  <c:v>123464</c:v>
                </c:pt>
                <c:pt idx="2">
                  <c:v>112999</c:v>
                </c:pt>
                <c:pt idx="3">
                  <c:v>137007</c:v>
                </c:pt>
                <c:pt idx="4">
                  <c:v>149596</c:v>
                </c:pt>
                <c:pt idx="5">
                  <c:v>116054</c:v>
                </c:pt>
                <c:pt idx="6">
                  <c:v>159048</c:v>
                </c:pt>
                <c:pt idx="7">
                  <c:v>136908</c:v>
                </c:pt>
                <c:pt idx="8">
                  <c:v>166251</c:v>
                </c:pt>
                <c:pt idx="9">
                  <c:v>174658</c:v>
                </c:pt>
                <c:pt idx="10">
                  <c:v>138513</c:v>
                </c:pt>
                <c:pt idx="11">
                  <c:v>137129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4E8-4B53-B31C-3E2CB65002ED}"/>
            </c:ext>
          </c:extLst>
        </c:ser>
        <c:ser>
          <c:idx val="2"/>
          <c:order val="2"/>
          <c:tx>
            <c:strRef>
              <c:f>'BUDGET&amp;ACTUAL-5'!$E$16:$E$17</c:f>
              <c:strCache>
                <c:ptCount val="1"/>
                <c:pt idx="0">
                  <c:v>ACTUAL PROJECT-3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'BUDGET&amp;ACTUAL-5'!$A$18:$B$29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'BUDGET&amp;ACTUAL-5'!$E$18:$E$29</c:f>
              <c:numCache>
                <c:formatCode>General</c:formatCode>
                <c:ptCount val="12"/>
                <c:pt idx="0">
                  <c:v>116416</c:v>
                </c:pt>
                <c:pt idx="1">
                  <c:v>164188</c:v>
                </c:pt>
                <c:pt idx="2">
                  <c:v>115711</c:v>
                </c:pt>
                <c:pt idx="3">
                  <c:v>165085</c:v>
                </c:pt>
                <c:pt idx="4">
                  <c:v>122120</c:v>
                </c:pt>
                <c:pt idx="5">
                  <c:v>164573</c:v>
                </c:pt>
                <c:pt idx="6">
                  <c:v>110026</c:v>
                </c:pt>
                <c:pt idx="7">
                  <c:v>142652</c:v>
                </c:pt>
                <c:pt idx="8">
                  <c:v>142621</c:v>
                </c:pt>
                <c:pt idx="9">
                  <c:v>128516</c:v>
                </c:pt>
                <c:pt idx="10">
                  <c:v>132136</c:v>
                </c:pt>
                <c:pt idx="11">
                  <c:v>157094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4E8-4B53-B31C-3E2CB6500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8951936"/>
        <c:axId val="38957824"/>
      </c:barChart>
      <c:catAx>
        <c:axId val="3895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7824"/>
        <c:crosses val="autoZero"/>
        <c:auto val="1"/>
        <c:lblAlgn val="ctr"/>
        <c:lblOffset val="100"/>
        <c:noMultiLvlLbl val="0"/>
      </c:catAx>
      <c:valAx>
        <c:axId val="3895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BUDGET/ACTUAL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'BUDGET&amp;ACTUAL-6'!$C$1:$C$2</c:f>
              <c:strCache>
                <c:ptCount val="1"/>
                <c:pt idx="0">
                  <c:v>BUDGET PROJECT-1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'BUDGET&amp;ACTUAL-6'!$B$3:$B$14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'BUDGET&amp;ACTUAL-6'!$C$3:$C$14</c:f>
              <c:numCache>
                <c:formatCode>General</c:formatCode>
                <c:ptCount val="12"/>
                <c:pt idx="0">
                  <c:v>138416</c:v>
                </c:pt>
                <c:pt idx="1">
                  <c:v>104122</c:v>
                </c:pt>
                <c:pt idx="2">
                  <c:v>132224</c:v>
                </c:pt>
                <c:pt idx="3">
                  <c:v>130746</c:v>
                </c:pt>
                <c:pt idx="4">
                  <c:v>133972</c:v>
                </c:pt>
                <c:pt idx="5">
                  <c:v>130127</c:v>
                </c:pt>
                <c:pt idx="6">
                  <c:v>142762</c:v>
                </c:pt>
                <c:pt idx="7">
                  <c:v>141470</c:v>
                </c:pt>
                <c:pt idx="8">
                  <c:v>122757</c:v>
                </c:pt>
                <c:pt idx="9">
                  <c:v>144308</c:v>
                </c:pt>
                <c:pt idx="10">
                  <c:v>136597</c:v>
                </c:pt>
                <c:pt idx="11">
                  <c:v>121534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94-4780-97B5-26C47ADFC4AE}"/>
            </c:ext>
          </c:extLst>
        </c:ser>
        <c:ser>
          <c:idx val="1"/>
          <c:order val="1"/>
          <c:tx>
            <c:strRef>
              <c:f>'BUDGET&amp;ACTUAL-6'!$D$1:$D$2</c:f>
              <c:strCache>
                <c:ptCount val="1"/>
                <c:pt idx="0">
                  <c:v>BUDGET PROJECT-2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'BUDGET&amp;ACTUAL-6'!$B$3:$B$14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'BUDGET&amp;ACTUAL-6'!$D$3:$D$14</c:f>
              <c:numCache>
                <c:formatCode>General</c:formatCode>
                <c:ptCount val="12"/>
                <c:pt idx="0">
                  <c:v>117932</c:v>
                </c:pt>
                <c:pt idx="1">
                  <c:v>126896</c:v>
                </c:pt>
                <c:pt idx="2">
                  <c:v>142050</c:v>
                </c:pt>
                <c:pt idx="3">
                  <c:v>124391</c:v>
                </c:pt>
                <c:pt idx="4">
                  <c:v>125492</c:v>
                </c:pt>
                <c:pt idx="5">
                  <c:v>130063</c:v>
                </c:pt>
                <c:pt idx="6">
                  <c:v>142745</c:v>
                </c:pt>
                <c:pt idx="7">
                  <c:v>144204</c:v>
                </c:pt>
                <c:pt idx="8">
                  <c:v>117187</c:v>
                </c:pt>
                <c:pt idx="9">
                  <c:v>105798</c:v>
                </c:pt>
                <c:pt idx="10">
                  <c:v>115390</c:v>
                </c:pt>
                <c:pt idx="11">
                  <c:v>129800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B94-4780-97B5-26C47ADFC4AE}"/>
            </c:ext>
          </c:extLst>
        </c:ser>
        <c:ser>
          <c:idx val="2"/>
          <c:order val="2"/>
          <c:tx>
            <c:strRef>
              <c:f>'BUDGET&amp;ACTUAL-6'!$E$1:$E$2</c:f>
              <c:strCache>
                <c:ptCount val="1"/>
                <c:pt idx="0">
                  <c:v>BUDGET PROJECT-3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'BUDGET&amp;ACTUAL-6'!$B$3:$B$14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'BUDGET&amp;ACTUAL-6'!$E$3:$E$14</c:f>
              <c:numCache>
                <c:formatCode>General</c:formatCode>
                <c:ptCount val="12"/>
                <c:pt idx="0">
                  <c:v>115589</c:v>
                </c:pt>
                <c:pt idx="1">
                  <c:v>107866</c:v>
                </c:pt>
                <c:pt idx="2">
                  <c:v>135137</c:v>
                </c:pt>
                <c:pt idx="3">
                  <c:v>142811</c:v>
                </c:pt>
                <c:pt idx="4">
                  <c:v>108232</c:v>
                </c:pt>
                <c:pt idx="5">
                  <c:v>149752</c:v>
                </c:pt>
                <c:pt idx="6">
                  <c:v>106325</c:v>
                </c:pt>
                <c:pt idx="7">
                  <c:v>143983</c:v>
                </c:pt>
                <c:pt idx="8">
                  <c:v>136566</c:v>
                </c:pt>
                <c:pt idx="9">
                  <c:v>142444</c:v>
                </c:pt>
                <c:pt idx="10">
                  <c:v>122691</c:v>
                </c:pt>
                <c:pt idx="11">
                  <c:v>104712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B94-4780-97B5-26C47ADFC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3"/>
        <c:overlap val="100"/>
        <c:axId val="38982400"/>
        <c:axId val="38983936"/>
      </c:barChart>
      <c:barChart>
        <c:barDir val="col"/>
        <c:grouping val="stacked"/>
        <c:varyColors val="0"/>
        <c:ser>
          <c:idx val="3"/>
          <c:order val="3"/>
          <c:tx>
            <c:strRef>
              <c:f>'BUDGET&amp;ACTUAL-6'!$F$1:$F$2</c:f>
              <c:strCache>
                <c:ptCount val="1"/>
                <c:pt idx="0">
                  <c:v>ACTUAL PROJECT-1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'BUDGET&amp;ACTUAL-6'!$B$3:$B$14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'BUDGET&amp;ACTUAL-6'!$F$3:$F$14</c:f>
              <c:numCache>
                <c:formatCode>General</c:formatCode>
                <c:ptCount val="12"/>
                <c:pt idx="0">
                  <c:v>172220</c:v>
                </c:pt>
                <c:pt idx="1">
                  <c:v>136549</c:v>
                </c:pt>
                <c:pt idx="2">
                  <c:v>146172</c:v>
                </c:pt>
                <c:pt idx="3">
                  <c:v>150792</c:v>
                </c:pt>
                <c:pt idx="4">
                  <c:v>148293</c:v>
                </c:pt>
                <c:pt idx="5">
                  <c:v>159105</c:v>
                </c:pt>
                <c:pt idx="6">
                  <c:v>132750</c:v>
                </c:pt>
                <c:pt idx="7">
                  <c:v>110783</c:v>
                </c:pt>
                <c:pt idx="8">
                  <c:v>158273</c:v>
                </c:pt>
                <c:pt idx="9">
                  <c:v>144953</c:v>
                </c:pt>
                <c:pt idx="10">
                  <c:v>174575</c:v>
                </c:pt>
                <c:pt idx="11">
                  <c:v>165918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B94-4780-97B5-26C47ADFC4AE}"/>
            </c:ext>
          </c:extLst>
        </c:ser>
        <c:ser>
          <c:idx val="4"/>
          <c:order val="4"/>
          <c:tx>
            <c:strRef>
              <c:f>'BUDGET&amp;ACTUAL-6'!$G$1:$G$2</c:f>
              <c:strCache>
                <c:ptCount val="1"/>
                <c:pt idx="0">
                  <c:v>ACTUAL PROJECT-2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'BUDGET&amp;ACTUAL-6'!$B$3:$B$14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'BUDGET&amp;ACTUAL-6'!$G$3:$G$14</c:f>
              <c:numCache>
                <c:formatCode>General</c:formatCode>
                <c:ptCount val="12"/>
                <c:pt idx="0">
                  <c:v>120010</c:v>
                </c:pt>
                <c:pt idx="1">
                  <c:v>123464</c:v>
                </c:pt>
                <c:pt idx="2">
                  <c:v>112999</c:v>
                </c:pt>
                <c:pt idx="3">
                  <c:v>137007</c:v>
                </c:pt>
                <c:pt idx="4">
                  <c:v>149596</c:v>
                </c:pt>
                <c:pt idx="5">
                  <c:v>116054</c:v>
                </c:pt>
                <c:pt idx="6">
                  <c:v>159048</c:v>
                </c:pt>
                <c:pt idx="7">
                  <c:v>136908</c:v>
                </c:pt>
                <c:pt idx="8">
                  <c:v>166251</c:v>
                </c:pt>
                <c:pt idx="9">
                  <c:v>174658</c:v>
                </c:pt>
                <c:pt idx="10">
                  <c:v>138513</c:v>
                </c:pt>
                <c:pt idx="11">
                  <c:v>137129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B94-4780-97B5-26C47ADFC4AE}"/>
            </c:ext>
          </c:extLst>
        </c:ser>
        <c:ser>
          <c:idx val="5"/>
          <c:order val="5"/>
          <c:tx>
            <c:strRef>
              <c:f>'BUDGET&amp;ACTUAL-6'!$H$1:$H$2</c:f>
              <c:strCache>
                <c:ptCount val="1"/>
                <c:pt idx="0">
                  <c:v>ACTUAL PROJECT-3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'BUDGET&amp;ACTUAL-6'!$B$3:$B$14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'BUDGET&amp;ACTUAL-6'!$H$3:$H$14</c:f>
              <c:numCache>
                <c:formatCode>General</c:formatCode>
                <c:ptCount val="12"/>
                <c:pt idx="0">
                  <c:v>116416</c:v>
                </c:pt>
                <c:pt idx="1">
                  <c:v>164188</c:v>
                </c:pt>
                <c:pt idx="2">
                  <c:v>115711</c:v>
                </c:pt>
                <c:pt idx="3">
                  <c:v>165085</c:v>
                </c:pt>
                <c:pt idx="4">
                  <c:v>122120</c:v>
                </c:pt>
                <c:pt idx="5">
                  <c:v>164573</c:v>
                </c:pt>
                <c:pt idx="6">
                  <c:v>110026</c:v>
                </c:pt>
                <c:pt idx="7">
                  <c:v>142652</c:v>
                </c:pt>
                <c:pt idx="8">
                  <c:v>142621</c:v>
                </c:pt>
                <c:pt idx="9">
                  <c:v>128516</c:v>
                </c:pt>
                <c:pt idx="10">
                  <c:v>132136</c:v>
                </c:pt>
                <c:pt idx="11">
                  <c:v>157094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B94-4780-97B5-26C47ADFC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38995456"/>
        <c:axId val="38993920"/>
      </c:barChart>
      <c:catAx>
        <c:axId val="3898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83936"/>
        <c:crosses val="autoZero"/>
        <c:auto val="1"/>
        <c:lblAlgn val="ctr"/>
        <c:lblOffset val="100"/>
        <c:noMultiLvlLbl val="0"/>
      </c:catAx>
      <c:valAx>
        <c:axId val="389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82400"/>
        <c:crosses val="autoZero"/>
        <c:crossBetween val="between"/>
      </c:valAx>
      <c:valAx>
        <c:axId val="3899392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5456"/>
        <c:crosses val="max"/>
        <c:crossBetween val="between"/>
      </c:valAx>
      <c:catAx>
        <c:axId val="38995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993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73816975806894"/>
          <c:y val="0.15277777777777779"/>
          <c:w val="0.85157842717359078"/>
          <c:h val="0.739822834645669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'ACTUAL-1'!$A$8</c:f>
              <c:strCache>
                <c:ptCount val="1"/>
                <c:pt idx="0">
                  <c:v>PROJECT-3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'ACTUAL-1'!$B$7:$M$7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'ACTUAL-1'!$B$8:$M$8</c:f>
              <c:numCache>
                <c:formatCode>General</c:formatCode>
                <c:ptCount val="12"/>
                <c:pt idx="0">
                  <c:v>116416</c:v>
                </c:pt>
                <c:pt idx="1">
                  <c:v>164188</c:v>
                </c:pt>
                <c:pt idx="2">
                  <c:v>115711</c:v>
                </c:pt>
                <c:pt idx="3">
                  <c:v>165085</c:v>
                </c:pt>
                <c:pt idx="4">
                  <c:v>122120</c:v>
                </c:pt>
                <c:pt idx="5">
                  <c:v>164573</c:v>
                </c:pt>
                <c:pt idx="6">
                  <c:v>110026</c:v>
                </c:pt>
                <c:pt idx="7">
                  <c:v>142652</c:v>
                </c:pt>
                <c:pt idx="8">
                  <c:v>142621</c:v>
                </c:pt>
                <c:pt idx="9">
                  <c:v>128516</c:v>
                </c:pt>
                <c:pt idx="10">
                  <c:v>132136</c:v>
                </c:pt>
                <c:pt idx="11">
                  <c:v>157094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29-44E8-BF20-485BBE013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56128"/>
        <c:axId val="39057664"/>
      </c:barChart>
      <c:lineChart>
        <c:grouping val="standard"/>
        <c:varyColors val="0"/>
        <c:ser>
          <c:idx val="1"/>
          <c:order val="1"/>
          <c:tx>
            <c:strRef>
              <c:f>'ACTUAL-1'!$A$9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'ACTUAL-1'!$B$7:$M$7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'ACTUAL-1'!$B$9:$M$9</c:f>
              <c:numCache>
                <c:formatCode>General</c:formatCode>
                <c:ptCount val="12"/>
                <c:pt idx="0">
                  <c:v>138428.16666666666</c:v>
                </c:pt>
                <c:pt idx="1">
                  <c:v>138428.16666666666</c:v>
                </c:pt>
                <c:pt idx="2">
                  <c:v>138428.16666666666</c:v>
                </c:pt>
                <c:pt idx="3">
                  <c:v>138428.16666666666</c:v>
                </c:pt>
                <c:pt idx="4">
                  <c:v>138428.16666666666</c:v>
                </c:pt>
                <c:pt idx="5">
                  <c:v>138428.16666666666</c:v>
                </c:pt>
                <c:pt idx="6">
                  <c:v>138428.16666666666</c:v>
                </c:pt>
                <c:pt idx="7">
                  <c:v>138428.16666666666</c:v>
                </c:pt>
                <c:pt idx="8">
                  <c:v>138428.16666666666</c:v>
                </c:pt>
                <c:pt idx="9">
                  <c:v>138428.16666666666</c:v>
                </c:pt>
                <c:pt idx="10">
                  <c:v>138428.16666666666</c:v>
                </c:pt>
                <c:pt idx="11">
                  <c:v>138428.16666666666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629-44E8-BF20-485BBE013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60992"/>
        <c:axId val="39059456"/>
      </c:lineChart>
      <c:catAx>
        <c:axId val="3905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7664"/>
        <c:crosses val="autoZero"/>
        <c:auto val="1"/>
        <c:lblAlgn val="ctr"/>
        <c:lblOffset val="100"/>
        <c:noMultiLvlLbl val="0"/>
      </c:catAx>
      <c:valAx>
        <c:axId val="39057664"/>
        <c:scaling>
          <c:orientation val="minMax"/>
          <c:max val="1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6128"/>
        <c:crosses val="autoZero"/>
        <c:crossBetween val="between"/>
      </c:valAx>
      <c:valAx>
        <c:axId val="3905945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9060992"/>
        <c:crosses val="max"/>
        <c:crossBetween val="between"/>
      </c:valAx>
      <c:catAx>
        <c:axId val="39060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059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299625468164795"/>
          <c:y val="0.15273477812177499"/>
          <c:w val="0.58801498127340823"/>
          <c:h val="0.81011351909184726"/>
        </c:manualLayout>
      </c:layout>
      <c:doughnutChart>
        <c:varyColors val="1"/>
        <c:ser>
          <c:idx val="2"/>
          <c:order val="0"/>
          <c:tx>
            <c:strRef>
              <c:f>'ACTUAL-1'!$A$31</c:f>
              <c:strCache>
                <c:ptCount val="1"/>
                <c:pt idx="0">
                  <c:v>PROJECT-3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C0DD-44C7-8559-2FD2A07F890C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0DD-44C7-8559-2FD2A07F890C}"/>
              </c:ext>
            </c:extLst>
          </c:dPt>
          <c:cat>
            <c:strRef>
              <c:f>'ACTUAL-1'!$B$28:$C$28</c:f>
              <c:strCache>
                <c:ptCount val="2"/>
                <c:pt idx="0">
                  <c:v>Feb</c:v>
                </c:pt>
                <c:pt idx="1">
                  <c:v>###</c:v>
                </c:pt>
              </c:strCache>
            </c:strRef>
          </c:cat>
          <c:val>
            <c:numRef>
              <c:f>'ACTUAL-1'!$B$31:$C$31</c:f>
              <c:numCache>
                <c:formatCode>General</c:formatCode>
                <c:ptCount val="2"/>
                <c:pt idx="0">
                  <c:v>164188</c:v>
                </c:pt>
                <c:pt idx="1">
                  <c:v>15812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0DD-44C7-8559-2FD2A07F890C}"/>
            </c:ext>
          </c:extLst>
        </c:ser>
        <c:ser>
          <c:idx val="1"/>
          <c:order val="1"/>
          <c:tx>
            <c:strRef>
              <c:f>'ACTUAL-1'!$A$30</c:f>
              <c:strCache>
                <c:ptCount val="1"/>
                <c:pt idx="0">
                  <c:v>PROJECT-2</c:v>
                </c:pt>
              </c:strCache>
            </c:strRef>
          </c:tx>
          <c:dPt>
            <c:idx val="0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C0DD-44C7-8559-2FD2A07F890C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C0DD-44C7-8559-2FD2A07F890C}"/>
              </c:ext>
            </c:extLst>
          </c:dPt>
          <c:cat>
            <c:strRef>
              <c:f>'ACTUAL-1'!$B$28:$C$28</c:f>
              <c:strCache>
                <c:ptCount val="2"/>
                <c:pt idx="0">
                  <c:v>Feb</c:v>
                </c:pt>
                <c:pt idx="1">
                  <c:v>###</c:v>
                </c:pt>
              </c:strCache>
            </c:strRef>
          </c:cat>
          <c:val>
            <c:numRef>
              <c:f>'ACTUAL-1'!$B$30:$C$30</c:f>
              <c:numCache>
                <c:formatCode>General</c:formatCode>
                <c:ptCount val="2"/>
                <c:pt idx="0">
                  <c:v>123464</c:v>
                </c:pt>
                <c:pt idx="1">
                  <c:v>56536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0DD-44C7-8559-2FD2A07F890C}"/>
            </c:ext>
          </c:extLst>
        </c:ser>
        <c:ser>
          <c:idx val="0"/>
          <c:order val="2"/>
          <c:tx>
            <c:strRef>
              <c:f>'ACTUAL-1'!$A$29</c:f>
              <c:strCache>
                <c:ptCount val="1"/>
                <c:pt idx="0">
                  <c:v>PROJECT-1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C0DD-44C7-8559-2FD2A07F890C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0DD-44C7-8559-2FD2A07F890C}"/>
              </c:ext>
            </c:extLst>
          </c:dPt>
          <c:cat>
            <c:strRef>
              <c:f>'ACTUAL-1'!$B$28:$C$28</c:f>
              <c:strCache>
                <c:ptCount val="2"/>
                <c:pt idx="0">
                  <c:v>Feb</c:v>
                </c:pt>
                <c:pt idx="1">
                  <c:v>###</c:v>
                </c:pt>
              </c:strCache>
            </c:strRef>
          </c:cat>
          <c:val>
            <c:numRef>
              <c:f>'ACTUAL-1'!$B$29:$C$29</c:f>
              <c:numCache>
                <c:formatCode>General</c:formatCode>
                <c:ptCount val="2"/>
                <c:pt idx="0">
                  <c:v>136549</c:v>
                </c:pt>
                <c:pt idx="1">
                  <c:v>43451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0DD-44C7-8559-2FD2A07F8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8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ACTUAL/AVERAGE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'ACTUAL&amp;AVERAGE-2'!$C$1:$C$2</c:f>
              <c:strCache>
                <c:ptCount val="1"/>
                <c:pt idx="0">
                  <c:v>ACTUAL PROJECT-1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'ACTUAL&amp;AVERAGE-2'!$A$3:$B$14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'ACTUAL&amp;AVERAGE-2'!$C$3:$C$14</c:f>
              <c:numCache>
                <c:formatCode>General</c:formatCode>
                <c:ptCount val="12"/>
                <c:pt idx="0">
                  <c:v>172220</c:v>
                </c:pt>
                <c:pt idx="1">
                  <c:v>136549</c:v>
                </c:pt>
                <c:pt idx="2">
                  <c:v>146172</c:v>
                </c:pt>
                <c:pt idx="3">
                  <c:v>150792</c:v>
                </c:pt>
                <c:pt idx="4">
                  <c:v>148293</c:v>
                </c:pt>
                <c:pt idx="5">
                  <c:v>159105</c:v>
                </c:pt>
                <c:pt idx="6">
                  <c:v>132750</c:v>
                </c:pt>
                <c:pt idx="7">
                  <c:v>110783</c:v>
                </c:pt>
                <c:pt idx="8">
                  <c:v>158273</c:v>
                </c:pt>
                <c:pt idx="9">
                  <c:v>144953</c:v>
                </c:pt>
                <c:pt idx="10">
                  <c:v>174575</c:v>
                </c:pt>
                <c:pt idx="11">
                  <c:v>165918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4C-42C3-BA30-4C4D9424A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04320"/>
        <c:axId val="66396928"/>
      </c:barChart>
      <c:lineChart>
        <c:grouping val="standard"/>
        <c:varyColors val="0"/>
        <c:ser>
          <c:idx val="1"/>
          <c:order val="1"/>
          <c:tx>
            <c:strRef>
              <c:f>'ACTUAL&amp;AVERAGE-2'!$D$1:$D$2</c:f>
              <c:strCache>
                <c:ptCount val="1"/>
                <c:pt idx="0">
                  <c:v>ACTUAL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'ACTUAL&amp;AVERAGE-2'!$A$3:$B$14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'ACTUAL&amp;AVERAGE-2'!$D$3:$D$14</c:f>
              <c:numCache>
                <c:formatCode>General</c:formatCode>
                <c:ptCount val="12"/>
                <c:pt idx="0">
                  <c:v>150031.92000000001</c:v>
                </c:pt>
                <c:pt idx="1">
                  <c:v>150031.92000000001</c:v>
                </c:pt>
                <c:pt idx="2">
                  <c:v>150031.92000000001</c:v>
                </c:pt>
                <c:pt idx="3">
                  <c:v>150031.92000000001</c:v>
                </c:pt>
                <c:pt idx="4">
                  <c:v>150031.92000000001</c:v>
                </c:pt>
                <c:pt idx="5">
                  <c:v>150031.92000000001</c:v>
                </c:pt>
                <c:pt idx="6">
                  <c:v>150031.92000000001</c:v>
                </c:pt>
                <c:pt idx="7">
                  <c:v>150031.92000000001</c:v>
                </c:pt>
                <c:pt idx="8">
                  <c:v>150031.92000000001</c:v>
                </c:pt>
                <c:pt idx="9">
                  <c:v>150031.92000000001</c:v>
                </c:pt>
                <c:pt idx="10">
                  <c:v>150031.92000000001</c:v>
                </c:pt>
                <c:pt idx="11">
                  <c:v>150031.92000000001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4C-42C3-BA30-4C4D9424A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10752"/>
        <c:axId val="66408832"/>
      </c:lineChart>
      <c:catAx>
        <c:axId val="661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6928"/>
        <c:crosses val="autoZero"/>
        <c:auto val="1"/>
        <c:lblAlgn val="ctr"/>
        <c:lblOffset val="100"/>
        <c:noMultiLvlLbl val="0"/>
      </c:catAx>
      <c:valAx>
        <c:axId val="663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04320"/>
        <c:crosses val="autoZero"/>
        <c:crossBetween val="between"/>
      </c:valAx>
      <c:valAx>
        <c:axId val="6640883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66410752"/>
        <c:crosses val="max"/>
        <c:crossBetween val="between"/>
      </c:valAx>
      <c:catAx>
        <c:axId val="66410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408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33012540099153"/>
          <c:y val="0.20430107526881722"/>
          <c:w val="0.8029291338582677"/>
          <c:h val="0.670977055287443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'ACTUAL-2'!$G$2</c:f>
              <c:strCache>
                <c:ptCount val="1"/>
                <c:pt idx="0">
                  <c:v>PROJECT-3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'ACTUAL-2'!$F$3:$F$14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'ACTUAL-2'!$G$3:$G$14</c:f>
              <c:numCache>
                <c:formatCode>General</c:formatCode>
                <c:ptCount val="12"/>
                <c:pt idx="0">
                  <c:v>116416</c:v>
                </c:pt>
                <c:pt idx="1">
                  <c:v>164188</c:v>
                </c:pt>
                <c:pt idx="2">
                  <c:v>115711</c:v>
                </c:pt>
                <c:pt idx="3">
                  <c:v>165085</c:v>
                </c:pt>
                <c:pt idx="4">
                  <c:v>122120</c:v>
                </c:pt>
                <c:pt idx="5">
                  <c:v>164573</c:v>
                </c:pt>
                <c:pt idx="6">
                  <c:v>110026</c:v>
                </c:pt>
                <c:pt idx="7">
                  <c:v>142652</c:v>
                </c:pt>
                <c:pt idx="8">
                  <c:v>142621</c:v>
                </c:pt>
                <c:pt idx="9">
                  <c:v>128516</c:v>
                </c:pt>
                <c:pt idx="10">
                  <c:v>132136</c:v>
                </c:pt>
                <c:pt idx="11">
                  <c:v>157094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11E-4253-BB3C-2CF6818E1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122432"/>
        <c:axId val="39123968"/>
      </c:barChart>
      <c:lineChart>
        <c:grouping val="standard"/>
        <c:varyColors val="0"/>
        <c:ser>
          <c:idx val="1"/>
          <c:order val="1"/>
          <c:tx>
            <c:v>ave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'ACTUAL-2'!$H$3:$H$14</c:f>
              <c:numCache>
                <c:formatCode>General</c:formatCode>
                <c:ptCount val="12"/>
                <c:pt idx="0">
                  <c:v>138428.16666666666</c:v>
                </c:pt>
                <c:pt idx="1">
                  <c:v>138428.16666666666</c:v>
                </c:pt>
                <c:pt idx="2">
                  <c:v>138428.16666666666</c:v>
                </c:pt>
                <c:pt idx="3">
                  <c:v>138428.16666666666</c:v>
                </c:pt>
                <c:pt idx="4">
                  <c:v>138428.16666666666</c:v>
                </c:pt>
                <c:pt idx="5">
                  <c:v>138428.16666666666</c:v>
                </c:pt>
                <c:pt idx="6">
                  <c:v>138428.16666666666</c:v>
                </c:pt>
                <c:pt idx="7">
                  <c:v>138428.16666666666</c:v>
                </c:pt>
                <c:pt idx="8">
                  <c:v>138428.16666666666</c:v>
                </c:pt>
                <c:pt idx="9">
                  <c:v>138428.16666666666</c:v>
                </c:pt>
                <c:pt idx="10">
                  <c:v>138428.16666666666</c:v>
                </c:pt>
                <c:pt idx="11">
                  <c:v>138428.16666666666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1E-4253-BB3C-2CF6818E1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31392"/>
        <c:axId val="39129856"/>
      </c:lineChart>
      <c:catAx>
        <c:axId val="3912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3968"/>
        <c:crosses val="autoZero"/>
        <c:auto val="1"/>
        <c:lblAlgn val="ctr"/>
        <c:lblOffset val="100"/>
        <c:noMultiLvlLbl val="0"/>
      </c:catAx>
      <c:valAx>
        <c:axId val="39123968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2432"/>
        <c:crosses val="autoZero"/>
        <c:crossBetween val="between"/>
      </c:valAx>
      <c:valAx>
        <c:axId val="39129856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39131392"/>
        <c:crosses val="max"/>
        <c:crossBetween val="between"/>
      </c:valAx>
      <c:catAx>
        <c:axId val="39131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39129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32408865558472"/>
          <c:y val="0.19433198380566802"/>
          <c:w val="0.53055555555555556"/>
          <c:h val="0.77327935222672062"/>
        </c:manualLayout>
      </c:layout>
      <c:doughnutChart>
        <c:varyColors val="1"/>
        <c:ser>
          <c:idx val="2"/>
          <c:order val="0"/>
          <c:tx>
            <c:strRef>
              <c:f>'ACTUAL-2'!$F$21</c:f>
              <c:strCache>
                <c:ptCount val="1"/>
                <c:pt idx="0">
                  <c:v>PROJECT-3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DD3-4440-99D5-B9E28C9DA763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DD3-4440-99D5-B9E28C9DA763}"/>
              </c:ext>
            </c:extLst>
          </c:dPt>
          <c:cat>
            <c:strRef>
              <c:f>'ACTUAL-2'!$G$18:$H$18</c:f>
              <c:strCache>
                <c:ptCount val="2"/>
                <c:pt idx="0">
                  <c:v>JAN</c:v>
                </c:pt>
                <c:pt idx="1">
                  <c:v>###</c:v>
                </c:pt>
              </c:strCache>
            </c:strRef>
          </c:cat>
          <c:val>
            <c:numRef>
              <c:f>'ACTUAL-2'!$G$21:$H$21</c:f>
              <c:numCache>
                <c:formatCode>General</c:formatCode>
                <c:ptCount val="2"/>
                <c:pt idx="0">
                  <c:v>116416</c:v>
                </c:pt>
                <c:pt idx="1">
                  <c:v>83584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DD3-4440-99D5-B9E28C9DA763}"/>
            </c:ext>
          </c:extLst>
        </c:ser>
        <c:ser>
          <c:idx val="1"/>
          <c:order val="1"/>
          <c:tx>
            <c:strRef>
              <c:f>'ACTUAL-2'!$F$20</c:f>
              <c:strCache>
                <c:ptCount val="1"/>
                <c:pt idx="0">
                  <c:v>PROJECT-2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1DD3-4440-99D5-B9E28C9DA763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1DD3-4440-99D5-B9E28C9DA763}"/>
              </c:ext>
            </c:extLst>
          </c:dPt>
          <c:cat>
            <c:strRef>
              <c:f>'ACTUAL-2'!$G$18:$H$18</c:f>
              <c:strCache>
                <c:ptCount val="2"/>
                <c:pt idx="0">
                  <c:v>JAN</c:v>
                </c:pt>
                <c:pt idx="1">
                  <c:v>###</c:v>
                </c:pt>
              </c:strCache>
            </c:strRef>
          </c:cat>
          <c:val>
            <c:numRef>
              <c:f>'ACTUAL-2'!$G$20:$H$20</c:f>
              <c:numCache>
                <c:formatCode>General</c:formatCode>
                <c:ptCount val="2"/>
                <c:pt idx="0">
                  <c:v>120010</c:v>
                </c:pt>
                <c:pt idx="1">
                  <c:v>79990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1DD3-4440-99D5-B9E28C9DA763}"/>
            </c:ext>
          </c:extLst>
        </c:ser>
        <c:ser>
          <c:idx val="0"/>
          <c:order val="2"/>
          <c:tx>
            <c:strRef>
              <c:f>'ACTUAL-2'!$F$19</c:f>
              <c:strCache>
                <c:ptCount val="1"/>
                <c:pt idx="0">
                  <c:v>PROJECT-1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1DD3-4440-99D5-B9E28C9DA763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1DD3-4440-99D5-B9E28C9DA763}"/>
              </c:ext>
            </c:extLst>
          </c:dPt>
          <c:cat>
            <c:strRef>
              <c:f>'ACTUAL-2'!$G$18:$H$18</c:f>
              <c:strCache>
                <c:ptCount val="2"/>
                <c:pt idx="0">
                  <c:v>JAN</c:v>
                </c:pt>
                <c:pt idx="1">
                  <c:v>###</c:v>
                </c:pt>
              </c:strCache>
            </c:strRef>
          </c:cat>
          <c:val>
            <c:numRef>
              <c:f>'ACTUAL-2'!$G$19:$H$19</c:f>
              <c:numCache>
                <c:formatCode>General</c:formatCode>
                <c:ptCount val="2"/>
                <c:pt idx="0">
                  <c:v>172220</c:v>
                </c:pt>
                <c:pt idx="1">
                  <c:v>27780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1DD3-4440-99D5-B9E28C9DA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库存增减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库存监控图!$A$53</c:f>
              <c:strCache>
                <c:ptCount val="1"/>
                <c:pt idx="0">
                  <c:v>下柱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DC7-40ED-852C-8A061D8ED33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3DC7-40ED-852C-8A061D8ED332}"/>
              </c:ext>
            </c:extLst>
          </c:dPt>
          <c:cat>
            <c:strRef>
              <c:f>库存监控图!$B$51:$I$51</c:f>
              <c:strCache>
                <c:ptCount val="8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</c:strCache>
            </c:strRef>
          </c:cat>
          <c:val>
            <c:numRef>
              <c:f>库存监控图!$B$53:$I$53</c:f>
              <c:numCache>
                <c:formatCode>###,##0</c:formatCode>
                <c:ptCount val="8"/>
                <c:pt idx="0">
                  <c:v>200000</c:v>
                </c:pt>
                <c:pt idx="1">
                  <c:v>161115</c:v>
                </c:pt>
                <c:pt idx="2">
                  <c:v>161115</c:v>
                </c:pt>
                <c:pt idx="3">
                  <c:v>217649</c:v>
                </c:pt>
                <c:pt idx="4">
                  <c:v>217649</c:v>
                </c:pt>
                <c:pt idx="5">
                  <c:v>232985</c:v>
                </c:pt>
                <c:pt idx="6">
                  <c:v>205991</c:v>
                </c:pt>
                <c:pt idx="7">
                  <c:v>205991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C7-40ED-852C-8A061D8ED332}"/>
            </c:ext>
          </c:extLst>
        </c:ser>
        <c:ser>
          <c:idx val="1"/>
          <c:order val="1"/>
          <c:tx>
            <c:strRef>
              <c:f>库存监控图!$A$54</c:f>
              <c:strCache>
                <c:ptCount val="1"/>
                <c:pt idx="0">
                  <c:v>上柱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3DC7-40ED-852C-8A061D8ED332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DC7-40ED-852C-8A061D8ED332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3DC7-40ED-852C-8A061D8ED332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DC7-40ED-852C-8A061D8ED332}"/>
              </c:ext>
            </c:extLst>
          </c:dPt>
          <c:cat>
            <c:strRef>
              <c:f>库存监控图!$B$51:$I$51</c:f>
              <c:strCache>
                <c:ptCount val="8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</c:strCache>
            </c:strRef>
          </c:cat>
          <c:val>
            <c:numRef>
              <c:f>库存监控图!$B$54:$I$54</c:f>
              <c:numCache>
                <c:formatCode>###,##0</c:formatCode>
                <c:ptCount val="8"/>
                <c:pt idx="0">
                  <c:v>0</c:v>
                </c:pt>
                <c:pt idx="1">
                  <c:v>38885</c:v>
                </c:pt>
                <c:pt idx="2">
                  <c:v>77791</c:v>
                </c:pt>
                <c:pt idx="3">
                  <c:v>21257</c:v>
                </c:pt>
                <c:pt idx="4">
                  <c:v>58960</c:v>
                </c:pt>
                <c:pt idx="5">
                  <c:v>43624</c:v>
                </c:pt>
                <c:pt idx="6">
                  <c:v>26994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DC7-40ED-852C-8A061D8ED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944064"/>
        <c:axId val="49945600"/>
      </c:barChart>
      <c:catAx>
        <c:axId val="4994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5600"/>
        <c:crosses val="autoZero"/>
        <c:auto val="1"/>
        <c:lblAlgn val="ctr"/>
        <c:lblOffset val="100"/>
        <c:noMultiLvlLbl val="0"/>
      </c:catAx>
      <c:valAx>
        <c:axId val="4994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库存增加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库存监控图!$A$4</c:f>
              <c:strCache>
                <c:ptCount val="1"/>
                <c:pt idx="0">
                  <c:v>下柱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E02D-4F67-97B5-4BCB425045D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02D-4F67-97B5-4BCB425045D3}"/>
              </c:ext>
            </c:extLst>
          </c:dPt>
          <c:cat>
            <c:strRef>
              <c:f>库存监控图!$B$2:$I$2</c:f>
              <c:strCache>
                <c:ptCount val="8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</c:strCache>
            </c:strRef>
          </c:cat>
          <c:val>
            <c:numRef>
              <c:f>库存监控图!$B$4:$I$4</c:f>
              <c:numCache>
                <c:formatCode>###,##0</c:formatCode>
                <c:ptCount val="8"/>
                <c:pt idx="0">
                  <c:v>200000</c:v>
                </c:pt>
                <c:pt idx="1">
                  <c:v>200000</c:v>
                </c:pt>
                <c:pt idx="2">
                  <c:v>238885</c:v>
                </c:pt>
                <c:pt idx="3">
                  <c:v>316676</c:v>
                </c:pt>
                <c:pt idx="4">
                  <c:v>337933</c:v>
                </c:pt>
                <c:pt idx="5">
                  <c:v>396893</c:v>
                </c:pt>
                <c:pt idx="6">
                  <c:v>457511</c:v>
                </c:pt>
                <c:pt idx="7">
                  <c:v>474505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02D-4F67-97B5-4BCB425045D3}"/>
            </c:ext>
          </c:extLst>
        </c:ser>
        <c:ser>
          <c:idx val="1"/>
          <c:order val="1"/>
          <c:tx>
            <c:strRef>
              <c:f>库存监控图!$A$5</c:f>
              <c:strCache>
                <c:ptCount val="1"/>
                <c:pt idx="0">
                  <c:v>上柱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库存监控图!$B$2:$I$2</c:f>
              <c:strCache>
                <c:ptCount val="8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</c:strCache>
            </c:strRef>
          </c:cat>
          <c:val>
            <c:numRef>
              <c:f>库存监控图!$B$5:$I$5</c:f>
              <c:numCache>
                <c:formatCode>###,##0</c:formatCode>
                <c:ptCount val="8"/>
                <c:pt idx="0">
                  <c:v>0</c:v>
                </c:pt>
                <c:pt idx="1">
                  <c:v>38885</c:v>
                </c:pt>
                <c:pt idx="2">
                  <c:v>77791</c:v>
                </c:pt>
                <c:pt idx="3">
                  <c:v>21257</c:v>
                </c:pt>
                <c:pt idx="4">
                  <c:v>58960</c:v>
                </c:pt>
                <c:pt idx="5">
                  <c:v>43624</c:v>
                </c:pt>
                <c:pt idx="6">
                  <c:v>16994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02D-4F67-97B5-4BCB42504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80000"/>
        <c:axId val="50089984"/>
      </c:barChart>
      <c:catAx>
        <c:axId val="5008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9984"/>
        <c:crosses val="autoZero"/>
        <c:auto val="1"/>
        <c:lblAlgn val="ctr"/>
        <c:lblOffset val="100"/>
        <c:noMultiLvlLbl val="0"/>
      </c:catAx>
      <c:valAx>
        <c:axId val="5008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8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库存减少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C74C-4C97-A1F2-A2A3F8C96AC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74C-4C97-A1F2-A2A3F8C96ACA}"/>
              </c:ext>
            </c:extLst>
          </c:dPt>
          <c:cat>
            <c:strRef>
              <c:f>库存监控图!$B$25:$I$25</c:f>
              <c:strCache>
                <c:ptCount val="8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</c:strCache>
            </c:strRef>
          </c:cat>
          <c:val>
            <c:numRef>
              <c:f>库存监控图!$B$27:$I$27</c:f>
              <c:numCache>
                <c:formatCode>###,##0</c:formatCode>
                <c:ptCount val="8"/>
                <c:pt idx="0">
                  <c:v>200000</c:v>
                </c:pt>
                <c:pt idx="1">
                  <c:v>161115</c:v>
                </c:pt>
                <c:pt idx="2">
                  <c:v>153324</c:v>
                </c:pt>
                <c:pt idx="3">
                  <c:v>132067</c:v>
                </c:pt>
                <c:pt idx="4">
                  <c:v>113107</c:v>
                </c:pt>
                <c:pt idx="5">
                  <c:v>79483</c:v>
                </c:pt>
                <c:pt idx="6">
                  <c:v>62489</c:v>
                </c:pt>
                <c:pt idx="7">
                  <c:v>45495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74C-4C97-A1F2-A2A3F8C96ACA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库存监控图!$B$25:$I$25</c:f>
              <c:strCache>
                <c:ptCount val="8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</c:strCache>
            </c:strRef>
          </c:cat>
          <c:val>
            <c:numRef>
              <c:f>库存监控图!$B$28:$I$28</c:f>
              <c:numCache>
                <c:formatCode>###,##0</c:formatCode>
                <c:ptCount val="8"/>
                <c:pt idx="0">
                  <c:v>0</c:v>
                </c:pt>
                <c:pt idx="1">
                  <c:v>38885</c:v>
                </c:pt>
                <c:pt idx="2">
                  <c:v>7791</c:v>
                </c:pt>
                <c:pt idx="3">
                  <c:v>21257</c:v>
                </c:pt>
                <c:pt idx="4">
                  <c:v>18960</c:v>
                </c:pt>
                <c:pt idx="5">
                  <c:v>33624</c:v>
                </c:pt>
                <c:pt idx="6">
                  <c:v>16994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74C-4C97-A1F2-A2A3F8C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113536"/>
        <c:axId val="50115328"/>
      </c:barChart>
      <c:catAx>
        <c:axId val="5011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5328"/>
        <c:crosses val="autoZero"/>
        <c:auto val="1"/>
        <c:lblAlgn val="ctr"/>
        <c:lblOffset val="100"/>
        <c:noMultiLvlLbl val="0"/>
      </c:catAx>
      <c:valAx>
        <c:axId val="5011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项目进度甘特图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项目甘特图!$B$1</c:f>
              <c:strCache>
                <c:ptCount val="1"/>
                <c:pt idx="0">
                  <c:v>Start time</c:v>
                </c:pt>
              </c:strCache>
            </c:strRef>
          </c:tx>
          <c:spPr>
            <a:noFill/>
            <a:ln>
              <a:solidFill>
                <a:schemeClr val="lt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:spPr>
          <c:invertIfNegative val="0"/>
          <c:cat>
            <c:strRef>
              <c:f>项目甘特图!$A$2:$A$7</c:f>
              <c:strCache>
                <c:ptCount val="6"/>
                <c:pt idx="0">
                  <c:v>培训需求调研</c:v>
                </c:pt>
                <c:pt idx="1">
                  <c:v>培训内容整合</c:v>
                </c:pt>
                <c:pt idx="2">
                  <c:v>联系培训机构</c:v>
                </c:pt>
                <c:pt idx="3">
                  <c:v>制定培训方案</c:v>
                </c:pt>
                <c:pt idx="4">
                  <c:v>培训进行</c:v>
                </c:pt>
                <c:pt idx="5">
                  <c:v>培训效果反馈</c:v>
                </c:pt>
              </c:strCache>
            </c:strRef>
          </c:cat>
          <c:val>
            <c:numRef>
              <c:f>项目甘特图!$B$2:$B$7</c:f>
              <c:numCache>
                <c:formatCode>mm/dd/yyyy</c:formatCode>
                <c:ptCount val="6"/>
                <c:pt idx="0">
                  <c:v>42442</c:v>
                </c:pt>
                <c:pt idx="1">
                  <c:v>42447</c:v>
                </c:pt>
                <c:pt idx="2">
                  <c:v>42449</c:v>
                </c:pt>
                <c:pt idx="3">
                  <c:v>42452</c:v>
                </c:pt>
                <c:pt idx="4">
                  <c:v>42459</c:v>
                </c:pt>
                <c:pt idx="5">
                  <c:v>42519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CF3-42B7-AEE2-67880A8576F8}"/>
            </c:ext>
          </c:extLst>
        </c:ser>
        <c:ser>
          <c:idx val="1"/>
          <c:order val="1"/>
          <c:tx>
            <c:strRef>
              <c:f>项目甘特图!$C$1</c:f>
              <c:strCache>
                <c:ptCount val="1"/>
                <c:pt idx="0">
                  <c:v>Days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项目甘特图!$A$2:$A$7</c:f>
              <c:strCache>
                <c:ptCount val="6"/>
                <c:pt idx="0">
                  <c:v>培训需求调研</c:v>
                </c:pt>
                <c:pt idx="1">
                  <c:v>培训内容整合</c:v>
                </c:pt>
                <c:pt idx="2">
                  <c:v>联系培训机构</c:v>
                </c:pt>
                <c:pt idx="3">
                  <c:v>制定培训方案</c:v>
                </c:pt>
                <c:pt idx="4">
                  <c:v>培训进行</c:v>
                </c:pt>
                <c:pt idx="5">
                  <c:v>培训效果反馈</c:v>
                </c:pt>
              </c:strCache>
            </c:strRef>
          </c:cat>
          <c:val>
            <c:numRef>
              <c:f>项目甘特图!$C$2:$C$7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60</c:v>
                </c:pt>
                <c:pt idx="5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CF3-42B7-AEE2-67880A857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244224"/>
        <c:axId val="50250112"/>
      </c:barChart>
      <c:catAx>
        <c:axId val="502442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0112"/>
        <c:crosses val="autoZero"/>
        <c:auto val="1"/>
        <c:lblAlgn val="ctr"/>
        <c:lblOffset val="100"/>
        <c:noMultiLvlLbl val="0"/>
      </c:catAx>
      <c:valAx>
        <c:axId val="50250112"/>
        <c:scaling>
          <c:orientation val="minMax"/>
          <c:max val="42522"/>
          <c:min val="4244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标签数值分类!$B$1:$B$2</c:f>
              <c:strCache>
                <c:ptCount val="1"/>
                <c:pt idx="0">
                  <c:v>ACTUAL PROJECT-1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标签数值分类!$A$3:$A$14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标签数值分类!$B$3:$B$14</c:f>
              <c:numCache>
                <c:formatCode>[Red][&gt;170000]0;[Green][&lt;130000]0;[Blue]0</c:formatCode>
                <c:ptCount val="12"/>
                <c:pt idx="0">
                  <c:v>172220</c:v>
                </c:pt>
                <c:pt idx="1">
                  <c:v>136549</c:v>
                </c:pt>
                <c:pt idx="2">
                  <c:v>146172</c:v>
                </c:pt>
                <c:pt idx="3">
                  <c:v>150792</c:v>
                </c:pt>
                <c:pt idx="4">
                  <c:v>148293</c:v>
                </c:pt>
                <c:pt idx="5">
                  <c:v>159105</c:v>
                </c:pt>
                <c:pt idx="6">
                  <c:v>132750</c:v>
                </c:pt>
                <c:pt idx="7">
                  <c:v>110783</c:v>
                </c:pt>
                <c:pt idx="8">
                  <c:v>158273</c:v>
                </c:pt>
                <c:pt idx="9">
                  <c:v>144953</c:v>
                </c:pt>
                <c:pt idx="10">
                  <c:v>174575</c:v>
                </c:pt>
                <c:pt idx="11">
                  <c:v>165918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093-4AA5-9C23-891FE61E45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393088"/>
        <c:axId val="50395776"/>
      </c:barChart>
      <c:catAx>
        <c:axId val="5039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5776"/>
        <c:crosses val="autoZero"/>
        <c:auto val="1"/>
        <c:lblAlgn val="ctr"/>
        <c:lblOffset val="100"/>
        <c:noMultiLvlLbl val="0"/>
      </c:catAx>
      <c:valAx>
        <c:axId val="5039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Red][&gt;170000]0;[Green][&lt;130000]0;[Blue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数值大小排序!$C$1:$C$2</c:f>
              <c:strCache>
                <c:ptCount val="1"/>
                <c:pt idx="0">
                  <c:v>ACTUAL PROJECT-1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数值大小排序!$A$3:$A$14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数值大小排序!$C$3:$C$14</c:f>
              <c:numCache>
                <c:formatCode>General</c:formatCode>
                <c:ptCount val="12"/>
                <c:pt idx="0">
                  <c:v>174575</c:v>
                </c:pt>
                <c:pt idx="1">
                  <c:v>172220</c:v>
                </c:pt>
                <c:pt idx="2">
                  <c:v>165918</c:v>
                </c:pt>
                <c:pt idx="3">
                  <c:v>159105</c:v>
                </c:pt>
                <c:pt idx="4">
                  <c:v>158273</c:v>
                </c:pt>
                <c:pt idx="5">
                  <c:v>150792</c:v>
                </c:pt>
                <c:pt idx="6">
                  <c:v>148293</c:v>
                </c:pt>
                <c:pt idx="7">
                  <c:v>146172</c:v>
                </c:pt>
                <c:pt idx="8">
                  <c:v>144953</c:v>
                </c:pt>
                <c:pt idx="9">
                  <c:v>136549</c:v>
                </c:pt>
                <c:pt idx="10">
                  <c:v>132750</c:v>
                </c:pt>
                <c:pt idx="11">
                  <c:v>110783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01F-496F-854B-765FA13A01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751744"/>
        <c:axId val="50758784"/>
      </c:barChart>
      <c:catAx>
        <c:axId val="5075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58784"/>
        <c:crosses val="autoZero"/>
        <c:auto val="1"/>
        <c:lblAlgn val="ctr"/>
        <c:lblOffset val="100"/>
        <c:noMultiLvlLbl val="0"/>
      </c:catAx>
      <c:valAx>
        <c:axId val="5075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5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'ACTUAL&amp;AVERAGE-2'!$C$1:$C$2</c:f>
              <c:strCache>
                <c:ptCount val="1"/>
                <c:pt idx="0">
                  <c:v>ACTUAL PROJECT-1</c:v>
                </c:pt>
              </c:strCache>
            </c:strRef>
          </c:tx>
          <c:spPr>
            <a:ln>
              <a:solidFill>
                <a:schemeClr val="accent1">
                  <a:lumMod val="20000"/>
                  <a:lumOff val="80000"/>
                </a:schemeClr>
              </a:solidFill>
            </a:ln>
          </c:spPr>
          <c:invertIfNegative val="0"/>
          <c:cat>
            <c:strRef>
              <c:f>'ACTUAL&amp;AVERAGE-2'!$A$3:$B$14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'ACTUAL&amp;AVERAGE-2'!$C$3:$C$14</c:f>
              <c:numCache>
                <c:formatCode>General</c:formatCode>
                <c:ptCount val="12"/>
                <c:pt idx="0">
                  <c:v>172220</c:v>
                </c:pt>
                <c:pt idx="1">
                  <c:v>136549</c:v>
                </c:pt>
                <c:pt idx="2">
                  <c:v>146172</c:v>
                </c:pt>
                <c:pt idx="3">
                  <c:v>150792</c:v>
                </c:pt>
                <c:pt idx="4">
                  <c:v>148293</c:v>
                </c:pt>
                <c:pt idx="5">
                  <c:v>159105</c:v>
                </c:pt>
                <c:pt idx="6">
                  <c:v>132750</c:v>
                </c:pt>
                <c:pt idx="7">
                  <c:v>110783</c:v>
                </c:pt>
                <c:pt idx="8">
                  <c:v>158273</c:v>
                </c:pt>
                <c:pt idx="9">
                  <c:v>144953</c:v>
                </c:pt>
                <c:pt idx="10">
                  <c:v>174575</c:v>
                </c:pt>
                <c:pt idx="11">
                  <c:v>165918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453440"/>
        <c:axId val="105454976"/>
      </c:barChart>
      <c:lineChart>
        <c:grouping val="standard"/>
        <c:varyColors val="0"/>
        <c:ser>
          <c:idx val="1"/>
          <c:order val="1"/>
          <c:tx>
            <c:strRef>
              <c:f>'ACTUAL&amp;AVERAGE-2'!$D$1:$D$2</c:f>
              <c:strCache>
                <c:ptCount val="1"/>
                <c:pt idx="0">
                  <c:v>ACTUAL AVERAGE</c:v>
                </c:pt>
              </c:strCache>
            </c:strRef>
          </c:tx>
          <c:marker>
            <c:symbol val="none"/>
          </c:marker>
          <c:cat>
            <c:strRef>
              <c:f>'ACTUAL&amp;AVERAGE-2'!$A$3:$B$14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'ACTUAL&amp;AVERAGE-2'!$D$3:$D$14</c:f>
              <c:numCache>
                <c:formatCode>General</c:formatCode>
                <c:ptCount val="12"/>
                <c:pt idx="0">
                  <c:v>150031.92000000001</c:v>
                </c:pt>
                <c:pt idx="1">
                  <c:v>150031.92000000001</c:v>
                </c:pt>
                <c:pt idx="2">
                  <c:v>150031.92000000001</c:v>
                </c:pt>
                <c:pt idx="3">
                  <c:v>150031.92000000001</c:v>
                </c:pt>
                <c:pt idx="4">
                  <c:v>150031.92000000001</c:v>
                </c:pt>
                <c:pt idx="5">
                  <c:v>150031.92000000001</c:v>
                </c:pt>
                <c:pt idx="6">
                  <c:v>150031.92000000001</c:v>
                </c:pt>
                <c:pt idx="7">
                  <c:v>150031.92000000001</c:v>
                </c:pt>
                <c:pt idx="8">
                  <c:v>150031.92000000001</c:v>
                </c:pt>
                <c:pt idx="9">
                  <c:v>150031.92000000001</c:v>
                </c:pt>
                <c:pt idx="10">
                  <c:v>150031.92000000001</c:v>
                </c:pt>
                <c:pt idx="11">
                  <c:v>150031.92000000001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90016"/>
        <c:axId val="145923456"/>
      </c:lineChart>
      <c:catAx>
        <c:axId val="10545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5454976"/>
        <c:crosses val="autoZero"/>
        <c:auto val="1"/>
        <c:lblAlgn val="ctr"/>
        <c:lblOffset val="100"/>
        <c:noMultiLvlLbl val="0"/>
      </c:catAx>
      <c:valAx>
        <c:axId val="10545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453440"/>
        <c:crosses val="autoZero"/>
        <c:crossBetween val="between"/>
      </c:valAx>
      <c:valAx>
        <c:axId val="14592345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44390016"/>
        <c:crosses val="max"/>
        <c:crossBetween val="between"/>
      </c:valAx>
      <c:catAx>
        <c:axId val="144390016"/>
        <c:scaling>
          <c:orientation val="minMax"/>
        </c:scaling>
        <c:delete val="1"/>
        <c:axPos val="b"/>
        <c:majorTickMark val="out"/>
        <c:minorTickMark val="none"/>
        <c:tickLblPos val="nextTo"/>
        <c:crossAx val="145923456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ACTUAL/AVERAGE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'ACTUAL&amp;AVERAGE-3'!$C$1:$C$2</c:f>
              <c:strCache>
                <c:ptCount val="1"/>
                <c:pt idx="0">
                  <c:v>ACTUAL PROJECT-1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'ACTUAL&amp;AVERAGE-3'!$A$3:$B$14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'ACTUAL&amp;AVERAGE-3'!$C$3:$C$14</c:f>
              <c:numCache>
                <c:formatCode>General</c:formatCode>
                <c:ptCount val="12"/>
                <c:pt idx="0">
                  <c:v>172220</c:v>
                </c:pt>
                <c:pt idx="1">
                  <c:v>136549</c:v>
                </c:pt>
                <c:pt idx="2">
                  <c:v>146172</c:v>
                </c:pt>
                <c:pt idx="3">
                  <c:v>150792</c:v>
                </c:pt>
                <c:pt idx="4">
                  <c:v>148293</c:v>
                </c:pt>
                <c:pt idx="5">
                  <c:v>159105</c:v>
                </c:pt>
                <c:pt idx="6">
                  <c:v>132750</c:v>
                </c:pt>
                <c:pt idx="7">
                  <c:v>110783</c:v>
                </c:pt>
                <c:pt idx="8">
                  <c:v>158273</c:v>
                </c:pt>
                <c:pt idx="9">
                  <c:v>144953</c:v>
                </c:pt>
                <c:pt idx="10">
                  <c:v>174575</c:v>
                </c:pt>
                <c:pt idx="11">
                  <c:v>165918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98-40D2-88B7-5158C2C324D5}"/>
            </c:ext>
          </c:extLst>
        </c:ser>
        <c:ser>
          <c:idx val="1"/>
          <c:order val="1"/>
          <c:tx>
            <c:strRef>
              <c:f>'ACTUAL&amp;AVERAGE-3'!$D$1:$D$2</c:f>
              <c:strCache>
                <c:ptCount val="1"/>
                <c:pt idx="0">
                  <c:v>ACTUAL PROJECT-2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'ACTUAL&amp;AVERAGE-3'!$A$3:$B$14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'ACTUAL&amp;AVERAGE-3'!$D$3:$D$14</c:f>
              <c:numCache>
                <c:formatCode>General</c:formatCode>
                <c:ptCount val="12"/>
                <c:pt idx="0">
                  <c:v>120010</c:v>
                </c:pt>
                <c:pt idx="1">
                  <c:v>123464</c:v>
                </c:pt>
                <c:pt idx="2">
                  <c:v>112999</c:v>
                </c:pt>
                <c:pt idx="3">
                  <c:v>137007</c:v>
                </c:pt>
                <c:pt idx="4">
                  <c:v>149596</c:v>
                </c:pt>
                <c:pt idx="5">
                  <c:v>116054</c:v>
                </c:pt>
                <c:pt idx="6">
                  <c:v>159048</c:v>
                </c:pt>
                <c:pt idx="7">
                  <c:v>136908</c:v>
                </c:pt>
                <c:pt idx="8">
                  <c:v>166251</c:v>
                </c:pt>
                <c:pt idx="9">
                  <c:v>174658</c:v>
                </c:pt>
                <c:pt idx="10">
                  <c:v>138513</c:v>
                </c:pt>
                <c:pt idx="11">
                  <c:v>137129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698-40D2-88B7-5158C2C324D5}"/>
            </c:ext>
          </c:extLst>
        </c:ser>
        <c:ser>
          <c:idx val="2"/>
          <c:order val="2"/>
          <c:tx>
            <c:strRef>
              <c:f>'ACTUAL&amp;AVERAGE-3'!$E$1:$E$2</c:f>
              <c:strCache>
                <c:ptCount val="1"/>
                <c:pt idx="0">
                  <c:v>ACTUAL PROJECT-3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'ACTUAL&amp;AVERAGE-3'!$A$3:$B$14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'ACTUAL&amp;AVERAGE-3'!$E$3:$E$14</c:f>
              <c:numCache>
                <c:formatCode>General</c:formatCode>
                <c:ptCount val="12"/>
                <c:pt idx="0">
                  <c:v>116416</c:v>
                </c:pt>
                <c:pt idx="1">
                  <c:v>164188</c:v>
                </c:pt>
                <c:pt idx="2">
                  <c:v>115711</c:v>
                </c:pt>
                <c:pt idx="3">
                  <c:v>165085</c:v>
                </c:pt>
                <c:pt idx="4">
                  <c:v>122120</c:v>
                </c:pt>
                <c:pt idx="5">
                  <c:v>164573</c:v>
                </c:pt>
                <c:pt idx="6">
                  <c:v>110026</c:v>
                </c:pt>
                <c:pt idx="7">
                  <c:v>142652</c:v>
                </c:pt>
                <c:pt idx="8">
                  <c:v>142621</c:v>
                </c:pt>
                <c:pt idx="9">
                  <c:v>128516</c:v>
                </c:pt>
                <c:pt idx="10">
                  <c:v>132136</c:v>
                </c:pt>
                <c:pt idx="11">
                  <c:v>157094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698-40D2-88B7-5158C2C324D5}"/>
            </c:ext>
          </c:extLst>
        </c:ser>
        <c:ser>
          <c:idx val="3"/>
          <c:order val="3"/>
          <c:tx>
            <c:strRef>
              <c:f>'ACTUAL&amp;AVERAGE-3'!$F$1:$F$2</c:f>
              <c:strCache>
                <c:ptCount val="1"/>
                <c:pt idx="0">
                  <c:v>ACTUAL AVERAGE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'ACTUAL&amp;AVERAGE-3'!$A$3:$B$14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'ACTUAL&amp;AVERAGE-3'!$F$3:$F$14</c:f>
              <c:numCache>
                <c:formatCode>General</c:formatCode>
                <c:ptCount val="12"/>
                <c:pt idx="0">
                  <c:v>136215.32999999999</c:v>
                </c:pt>
                <c:pt idx="1">
                  <c:v>141400.32999999999</c:v>
                </c:pt>
                <c:pt idx="2">
                  <c:v>124960.67</c:v>
                </c:pt>
                <c:pt idx="3">
                  <c:v>150961.32999999999</c:v>
                </c:pt>
                <c:pt idx="4">
                  <c:v>140003</c:v>
                </c:pt>
                <c:pt idx="5">
                  <c:v>146577.32999999999</c:v>
                </c:pt>
                <c:pt idx="6">
                  <c:v>133941.32999999999</c:v>
                </c:pt>
                <c:pt idx="7">
                  <c:v>130114.33</c:v>
                </c:pt>
                <c:pt idx="8">
                  <c:v>155715</c:v>
                </c:pt>
                <c:pt idx="9">
                  <c:v>149375.67000000001</c:v>
                </c:pt>
                <c:pt idx="10">
                  <c:v>148408</c:v>
                </c:pt>
                <c:pt idx="11">
                  <c:v>153380.32999999999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698-40D2-88B7-5158C2C32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95456"/>
        <c:axId val="90196992"/>
      </c:barChart>
      <c:catAx>
        <c:axId val="901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6992"/>
        <c:crosses val="autoZero"/>
        <c:auto val="1"/>
        <c:lblAlgn val="ctr"/>
        <c:lblOffset val="100"/>
        <c:noMultiLvlLbl val="0"/>
      </c:catAx>
      <c:valAx>
        <c:axId val="9019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ACTUAL/AVERAGE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'ACTUAL&amp;AVERAGE-4'!$C$1:$C$2</c:f>
              <c:strCache>
                <c:ptCount val="1"/>
                <c:pt idx="0">
                  <c:v>ACTUAL PROJECT-1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'ACTUAL&amp;AVERAGE-4'!$A$3:$B$14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'ACTUAL&amp;AVERAGE-4'!$C$3:$C$14</c:f>
              <c:numCache>
                <c:formatCode>General</c:formatCode>
                <c:ptCount val="12"/>
                <c:pt idx="0">
                  <c:v>172220</c:v>
                </c:pt>
                <c:pt idx="1">
                  <c:v>136549</c:v>
                </c:pt>
                <c:pt idx="2">
                  <c:v>146172</c:v>
                </c:pt>
                <c:pt idx="3">
                  <c:v>150792</c:v>
                </c:pt>
                <c:pt idx="4">
                  <c:v>148293</c:v>
                </c:pt>
                <c:pt idx="5">
                  <c:v>159105</c:v>
                </c:pt>
                <c:pt idx="6">
                  <c:v>132750</c:v>
                </c:pt>
                <c:pt idx="7">
                  <c:v>110783</c:v>
                </c:pt>
                <c:pt idx="8">
                  <c:v>158273</c:v>
                </c:pt>
                <c:pt idx="9">
                  <c:v>144953</c:v>
                </c:pt>
                <c:pt idx="10">
                  <c:v>174575</c:v>
                </c:pt>
                <c:pt idx="11">
                  <c:v>165918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9C-48BC-A28A-C4DB8B96ED38}"/>
            </c:ext>
          </c:extLst>
        </c:ser>
        <c:ser>
          <c:idx val="1"/>
          <c:order val="1"/>
          <c:tx>
            <c:strRef>
              <c:f>'ACTUAL&amp;AVERAGE-4'!$D$1:$D$2</c:f>
              <c:strCache>
                <c:ptCount val="1"/>
                <c:pt idx="0">
                  <c:v>ACTUAL PROJECT-2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'ACTUAL&amp;AVERAGE-4'!$A$3:$B$14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'ACTUAL&amp;AVERAGE-4'!$D$3:$D$14</c:f>
              <c:numCache>
                <c:formatCode>General</c:formatCode>
                <c:ptCount val="12"/>
                <c:pt idx="0">
                  <c:v>120010</c:v>
                </c:pt>
                <c:pt idx="1">
                  <c:v>123464</c:v>
                </c:pt>
                <c:pt idx="2">
                  <c:v>112999</c:v>
                </c:pt>
                <c:pt idx="3">
                  <c:v>137007</c:v>
                </c:pt>
                <c:pt idx="4">
                  <c:v>149596</c:v>
                </c:pt>
                <c:pt idx="5">
                  <c:v>116054</c:v>
                </c:pt>
                <c:pt idx="6">
                  <c:v>159048</c:v>
                </c:pt>
                <c:pt idx="7">
                  <c:v>136908</c:v>
                </c:pt>
                <c:pt idx="8">
                  <c:v>166251</c:v>
                </c:pt>
                <c:pt idx="9">
                  <c:v>174658</c:v>
                </c:pt>
                <c:pt idx="10">
                  <c:v>138513</c:v>
                </c:pt>
                <c:pt idx="11">
                  <c:v>137129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99C-48BC-A28A-C4DB8B96ED38}"/>
            </c:ext>
          </c:extLst>
        </c:ser>
        <c:ser>
          <c:idx val="2"/>
          <c:order val="2"/>
          <c:tx>
            <c:strRef>
              <c:f>'ACTUAL&amp;AVERAGE-4'!$E$1:$E$2</c:f>
              <c:strCache>
                <c:ptCount val="1"/>
                <c:pt idx="0">
                  <c:v>ACTUAL PROJECT-3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'ACTUAL&amp;AVERAGE-4'!$A$3:$B$14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'ACTUAL&amp;AVERAGE-4'!$E$3:$E$14</c:f>
              <c:numCache>
                <c:formatCode>General</c:formatCode>
                <c:ptCount val="12"/>
                <c:pt idx="0">
                  <c:v>116416</c:v>
                </c:pt>
                <c:pt idx="1">
                  <c:v>164188</c:v>
                </c:pt>
                <c:pt idx="2">
                  <c:v>115711</c:v>
                </c:pt>
                <c:pt idx="3">
                  <c:v>165085</c:v>
                </c:pt>
                <c:pt idx="4">
                  <c:v>122120</c:v>
                </c:pt>
                <c:pt idx="5">
                  <c:v>164573</c:v>
                </c:pt>
                <c:pt idx="6">
                  <c:v>110026</c:v>
                </c:pt>
                <c:pt idx="7">
                  <c:v>142652</c:v>
                </c:pt>
                <c:pt idx="8">
                  <c:v>142621</c:v>
                </c:pt>
                <c:pt idx="9">
                  <c:v>128516</c:v>
                </c:pt>
                <c:pt idx="10">
                  <c:v>132136</c:v>
                </c:pt>
                <c:pt idx="11">
                  <c:v>157094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9C-48BC-A28A-C4DB8B96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840384"/>
        <c:axId val="155100288"/>
      </c:barChart>
      <c:lineChart>
        <c:grouping val="standard"/>
        <c:varyColors val="0"/>
        <c:ser>
          <c:idx val="3"/>
          <c:order val="3"/>
          <c:tx>
            <c:strRef>
              <c:f>'ACTUAL&amp;AVERAGE-4'!$F$1:$F$2</c:f>
              <c:strCache>
                <c:ptCount val="1"/>
                <c:pt idx="0">
                  <c:v>ACTUAL 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'ACTUAL&amp;AVERAGE-4'!$A$3:$B$14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'ACTUAL&amp;AVERAGE-4'!$F$3:$F$14</c:f>
              <c:numCache>
                <c:formatCode>General</c:formatCode>
                <c:ptCount val="12"/>
                <c:pt idx="0">
                  <c:v>136215.32999999999</c:v>
                </c:pt>
                <c:pt idx="1">
                  <c:v>141400.32999999999</c:v>
                </c:pt>
                <c:pt idx="2">
                  <c:v>124960.67</c:v>
                </c:pt>
                <c:pt idx="3">
                  <c:v>150961.32999999999</c:v>
                </c:pt>
                <c:pt idx="4">
                  <c:v>140003</c:v>
                </c:pt>
                <c:pt idx="5">
                  <c:v>146577.32999999999</c:v>
                </c:pt>
                <c:pt idx="6">
                  <c:v>133941.32999999999</c:v>
                </c:pt>
                <c:pt idx="7">
                  <c:v>130114.33</c:v>
                </c:pt>
                <c:pt idx="8">
                  <c:v>155715</c:v>
                </c:pt>
                <c:pt idx="9">
                  <c:v>149375.67000000001</c:v>
                </c:pt>
                <c:pt idx="10">
                  <c:v>148408</c:v>
                </c:pt>
                <c:pt idx="11">
                  <c:v>153380.32999999999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99C-48BC-A28A-C4DB8B96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40384"/>
        <c:axId val="155100288"/>
      </c:lineChart>
      <c:catAx>
        <c:axId val="14784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00288"/>
        <c:crosses val="autoZero"/>
        <c:auto val="1"/>
        <c:lblAlgn val="ctr"/>
        <c:lblOffset val="100"/>
        <c:noMultiLvlLbl val="0"/>
      </c:catAx>
      <c:valAx>
        <c:axId val="15510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4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ACTUAL/AVERAGE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'ACTUAL&amp;AVERAGE-5'!$C$1:$C$2</c:f>
              <c:strCache>
                <c:ptCount val="1"/>
                <c:pt idx="0">
                  <c:v>ACTUAL PROJECT-1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'ACTUAL&amp;AVERAGE-5'!$A$3:$B$14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'ACTUAL&amp;AVERAGE-5'!$C$3:$C$14</c:f>
              <c:numCache>
                <c:formatCode>General</c:formatCode>
                <c:ptCount val="12"/>
                <c:pt idx="0">
                  <c:v>172220</c:v>
                </c:pt>
                <c:pt idx="1">
                  <c:v>136549</c:v>
                </c:pt>
                <c:pt idx="2">
                  <c:v>146172</c:v>
                </c:pt>
                <c:pt idx="3">
                  <c:v>150792</c:v>
                </c:pt>
                <c:pt idx="4">
                  <c:v>148293</c:v>
                </c:pt>
                <c:pt idx="5">
                  <c:v>159105</c:v>
                </c:pt>
                <c:pt idx="6">
                  <c:v>132750</c:v>
                </c:pt>
                <c:pt idx="7">
                  <c:v>110783</c:v>
                </c:pt>
                <c:pt idx="8">
                  <c:v>158273</c:v>
                </c:pt>
                <c:pt idx="9">
                  <c:v>144953</c:v>
                </c:pt>
                <c:pt idx="10">
                  <c:v>174575</c:v>
                </c:pt>
                <c:pt idx="11">
                  <c:v>165918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AD-4BB0-918B-76AC55561449}"/>
            </c:ext>
          </c:extLst>
        </c:ser>
        <c:ser>
          <c:idx val="1"/>
          <c:order val="1"/>
          <c:tx>
            <c:strRef>
              <c:f>'ACTUAL&amp;AVERAGE-5'!$D$1:$D$2</c:f>
              <c:strCache>
                <c:ptCount val="1"/>
                <c:pt idx="0">
                  <c:v>ACTUAL PROJECT-2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'ACTUAL&amp;AVERAGE-5'!$A$3:$B$14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'ACTUAL&amp;AVERAGE-5'!$D$3:$D$14</c:f>
              <c:numCache>
                <c:formatCode>General</c:formatCode>
                <c:ptCount val="12"/>
                <c:pt idx="0">
                  <c:v>120010</c:v>
                </c:pt>
                <c:pt idx="1">
                  <c:v>123464</c:v>
                </c:pt>
                <c:pt idx="2">
                  <c:v>112999</c:v>
                </c:pt>
                <c:pt idx="3">
                  <c:v>137007</c:v>
                </c:pt>
                <c:pt idx="4">
                  <c:v>149596</c:v>
                </c:pt>
                <c:pt idx="5">
                  <c:v>116054</c:v>
                </c:pt>
                <c:pt idx="6">
                  <c:v>159048</c:v>
                </c:pt>
                <c:pt idx="7">
                  <c:v>136908</c:v>
                </c:pt>
                <c:pt idx="8">
                  <c:v>166251</c:v>
                </c:pt>
                <c:pt idx="9">
                  <c:v>174658</c:v>
                </c:pt>
                <c:pt idx="10">
                  <c:v>138513</c:v>
                </c:pt>
                <c:pt idx="11">
                  <c:v>137129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1AD-4BB0-918B-76AC55561449}"/>
            </c:ext>
          </c:extLst>
        </c:ser>
        <c:ser>
          <c:idx val="2"/>
          <c:order val="2"/>
          <c:tx>
            <c:strRef>
              <c:f>'ACTUAL&amp;AVERAGE-5'!$E$1:$E$2</c:f>
              <c:strCache>
                <c:ptCount val="1"/>
                <c:pt idx="0">
                  <c:v>ACTUAL PROJECT-3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'ACTUAL&amp;AVERAGE-5'!$A$3:$B$14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'ACTUAL&amp;AVERAGE-5'!$E$3:$E$14</c:f>
              <c:numCache>
                <c:formatCode>General</c:formatCode>
                <c:ptCount val="12"/>
                <c:pt idx="0">
                  <c:v>116416</c:v>
                </c:pt>
                <c:pt idx="1">
                  <c:v>164188</c:v>
                </c:pt>
                <c:pt idx="2">
                  <c:v>115711</c:v>
                </c:pt>
                <c:pt idx="3">
                  <c:v>165085</c:v>
                </c:pt>
                <c:pt idx="4">
                  <c:v>122120</c:v>
                </c:pt>
                <c:pt idx="5">
                  <c:v>164573</c:v>
                </c:pt>
                <c:pt idx="6">
                  <c:v>110026</c:v>
                </c:pt>
                <c:pt idx="7">
                  <c:v>142652</c:v>
                </c:pt>
                <c:pt idx="8">
                  <c:v>142621</c:v>
                </c:pt>
                <c:pt idx="9">
                  <c:v>128516</c:v>
                </c:pt>
                <c:pt idx="10">
                  <c:v>132136</c:v>
                </c:pt>
                <c:pt idx="11">
                  <c:v>157094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1AD-4BB0-918B-76AC55561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682496"/>
        <c:axId val="157138944"/>
      </c:barChart>
      <c:lineChart>
        <c:grouping val="standard"/>
        <c:varyColors val="0"/>
        <c:ser>
          <c:idx val="3"/>
          <c:order val="3"/>
          <c:tx>
            <c:strRef>
              <c:f>'ACTUAL&amp;AVERAGE-5'!$F$1:$F$2</c:f>
              <c:strCache>
                <c:ptCount val="1"/>
                <c:pt idx="0">
                  <c:v>ACTUAL 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8"/>
            <c:marker>
              <c:symbol val="picture"/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 w="25400">
                  <a:noFill/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B1AD-4BB0-918B-76AC55561449}"/>
              </c:ext>
            </c:extLst>
          </c:dPt>
          <c:cat>
            <c:strRef>
              <c:f>'ACTUAL&amp;AVERAGE-5'!$A$3:$B$14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'ACTUAL&amp;AVERAGE-5'!$F$3:$F$14</c:f>
              <c:numCache>
                <c:formatCode>General</c:formatCode>
                <c:ptCount val="12"/>
                <c:pt idx="0">
                  <c:v>136215.32999999999</c:v>
                </c:pt>
                <c:pt idx="1">
                  <c:v>141400.32999999999</c:v>
                </c:pt>
                <c:pt idx="2">
                  <c:v>124960.67</c:v>
                </c:pt>
                <c:pt idx="3">
                  <c:v>150961.32999999999</c:v>
                </c:pt>
                <c:pt idx="4">
                  <c:v>140003</c:v>
                </c:pt>
                <c:pt idx="5">
                  <c:v>146577.32999999999</c:v>
                </c:pt>
                <c:pt idx="6">
                  <c:v>133941.32999999999</c:v>
                </c:pt>
                <c:pt idx="7">
                  <c:v>130114.33</c:v>
                </c:pt>
                <c:pt idx="8">
                  <c:v>155715</c:v>
                </c:pt>
                <c:pt idx="9">
                  <c:v>149375.67000000001</c:v>
                </c:pt>
                <c:pt idx="10">
                  <c:v>148408</c:v>
                </c:pt>
                <c:pt idx="11">
                  <c:v>153380.32999999999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1AD-4BB0-918B-76AC55561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682496"/>
        <c:axId val="157138944"/>
      </c:lineChart>
      <c:catAx>
        <c:axId val="15668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38944"/>
        <c:crosses val="autoZero"/>
        <c:auto val="1"/>
        <c:lblAlgn val="ctr"/>
        <c:lblOffset val="100"/>
        <c:noMultiLvlLbl val="0"/>
      </c:catAx>
      <c:valAx>
        <c:axId val="15713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8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ACTUAL/AVERAGE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'ACTUAL&amp;AVERAGE-6'!$C$1:$C$2</c:f>
              <c:strCache>
                <c:ptCount val="1"/>
                <c:pt idx="0">
                  <c:v>ACTUAL PROJECT-1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'ACTUAL&amp;AVERAGE-6'!$A$3:$B$14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'ACTUAL&amp;AVERAGE-6'!$C$3:$C$14</c:f>
              <c:numCache>
                <c:formatCode>General</c:formatCode>
                <c:ptCount val="12"/>
                <c:pt idx="0">
                  <c:v>172220</c:v>
                </c:pt>
                <c:pt idx="1">
                  <c:v>136549</c:v>
                </c:pt>
                <c:pt idx="2">
                  <c:v>146172</c:v>
                </c:pt>
                <c:pt idx="3">
                  <c:v>150792</c:v>
                </c:pt>
                <c:pt idx="4">
                  <c:v>148293</c:v>
                </c:pt>
                <c:pt idx="5">
                  <c:v>159105</c:v>
                </c:pt>
                <c:pt idx="6">
                  <c:v>132750</c:v>
                </c:pt>
                <c:pt idx="7">
                  <c:v>110783</c:v>
                </c:pt>
                <c:pt idx="8">
                  <c:v>158273</c:v>
                </c:pt>
                <c:pt idx="9">
                  <c:v>144953</c:v>
                </c:pt>
                <c:pt idx="10">
                  <c:v>174575</c:v>
                </c:pt>
                <c:pt idx="11">
                  <c:v>165918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F87-4A58-9020-31C36A489251}"/>
            </c:ext>
          </c:extLst>
        </c:ser>
        <c:ser>
          <c:idx val="1"/>
          <c:order val="1"/>
          <c:tx>
            <c:strRef>
              <c:f>'ACTUAL&amp;AVERAGE-6'!$D$1:$D$2</c:f>
              <c:strCache>
                <c:ptCount val="1"/>
                <c:pt idx="0">
                  <c:v>ACTUAL PROJECT-2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'ACTUAL&amp;AVERAGE-6'!$A$3:$B$14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'ACTUAL&amp;AVERAGE-6'!$D$3:$D$14</c:f>
              <c:numCache>
                <c:formatCode>General</c:formatCode>
                <c:ptCount val="12"/>
                <c:pt idx="0">
                  <c:v>120010</c:v>
                </c:pt>
                <c:pt idx="1">
                  <c:v>123464</c:v>
                </c:pt>
                <c:pt idx="2">
                  <c:v>112999</c:v>
                </c:pt>
                <c:pt idx="3">
                  <c:v>137007</c:v>
                </c:pt>
                <c:pt idx="4">
                  <c:v>149596</c:v>
                </c:pt>
                <c:pt idx="5">
                  <c:v>116054</c:v>
                </c:pt>
                <c:pt idx="6">
                  <c:v>159048</c:v>
                </c:pt>
                <c:pt idx="7">
                  <c:v>136908</c:v>
                </c:pt>
                <c:pt idx="8">
                  <c:v>166251</c:v>
                </c:pt>
                <c:pt idx="9">
                  <c:v>174658</c:v>
                </c:pt>
                <c:pt idx="10">
                  <c:v>138513</c:v>
                </c:pt>
                <c:pt idx="11">
                  <c:v>137129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F87-4A58-9020-31C36A489251}"/>
            </c:ext>
          </c:extLst>
        </c:ser>
        <c:ser>
          <c:idx val="2"/>
          <c:order val="2"/>
          <c:tx>
            <c:strRef>
              <c:f>'ACTUAL&amp;AVERAGE-6'!$E$1:$E$2</c:f>
              <c:strCache>
                <c:ptCount val="1"/>
                <c:pt idx="0">
                  <c:v>ACTUAL PROJECT-3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'ACTUAL&amp;AVERAGE-6'!$A$3:$B$14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'ACTUAL&amp;AVERAGE-6'!$E$3:$E$14</c:f>
              <c:numCache>
                <c:formatCode>General</c:formatCode>
                <c:ptCount val="12"/>
                <c:pt idx="0">
                  <c:v>116416</c:v>
                </c:pt>
                <c:pt idx="1">
                  <c:v>164188</c:v>
                </c:pt>
                <c:pt idx="2">
                  <c:v>115711</c:v>
                </c:pt>
                <c:pt idx="3">
                  <c:v>165085</c:v>
                </c:pt>
                <c:pt idx="4">
                  <c:v>122120</c:v>
                </c:pt>
                <c:pt idx="5">
                  <c:v>164573</c:v>
                </c:pt>
                <c:pt idx="6">
                  <c:v>110026</c:v>
                </c:pt>
                <c:pt idx="7">
                  <c:v>142652</c:v>
                </c:pt>
                <c:pt idx="8">
                  <c:v>142621</c:v>
                </c:pt>
                <c:pt idx="9">
                  <c:v>128516</c:v>
                </c:pt>
                <c:pt idx="10">
                  <c:v>132136</c:v>
                </c:pt>
                <c:pt idx="11">
                  <c:v>157094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F87-4A58-9020-31C36A489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355456"/>
        <c:axId val="162686080"/>
      </c:barChart>
      <c:lineChart>
        <c:grouping val="standard"/>
        <c:varyColors val="0"/>
        <c:ser>
          <c:idx val="3"/>
          <c:order val="3"/>
          <c:tx>
            <c:strRef>
              <c:f>'ACTUAL&amp;AVERAGE-6'!$F$1:$F$2</c:f>
              <c:strCache>
                <c:ptCount val="1"/>
                <c:pt idx="0">
                  <c:v>ACTUAL 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8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1AA7-4D0B-85FD-982B6E80C13D}"/>
              </c:ext>
            </c:extLst>
          </c:dPt>
          <c:cat>
            <c:strRef>
              <c:f>'ACTUAL&amp;AVERAGE-6'!$A$3:$B$14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'ACTUAL&amp;AVERAGE-6'!$F$3:$F$14</c:f>
              <c:numCache>
                <c:formatCode>General</c:formatCode>
                <c:ptCount val="12"/>
                <c:pt idx="0">
                  <c:v>136215.32999999999</c:v>
                </c:pt>
                <c:pt idx="1">
                  <c:v>141400.32999999999</c:v>
                </c:pt>
                <c:pt idx="2">
                  <c:v>124960.67</c:v>
                </c:pt>
                <c:pt idx="3">
                  <c:v>150961.32999999999</c:v>
                </c:pt>
                <c:pt idx="4">
                  <c:v>140003</c:v>
                </c:pt>
                <c:pt idx="5">
                  <c:v>146577.32999999999</c:v>
                </c:pt>
                <c:pt idx="6">
                  <c:v>133941.32999999999</c:v>
                </c:pt>
                <c:pt idx="7">
                  <c:v>130114.33</c:v>
                </c:pt>
                <c:pt idx="8">
                  <c:v>155715</c:v>
                </c:pt>
                <c:pt idx="9">
                  <c:v>149375.67000000001</c:v>
                </c:pt>
                <c:pt idx="10">
                  <c:v>148408</c:v>
                </c:pt>
                <c:pt idx="11">
                  <c:v>153380.32999999999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F87-4A58-9020-31C36A489251}"/>
            </c:ext>
          </c:extLst>
        </c:ser>
        <c:ser>
          <c:idx val="4"/>
          <c:order val="4"/>
          <c:tx>
            <c:strRef>
              <c:f>'ACTUAL&amp;AVERAGE-6'!$G$1:$G$2</c:f>
              <c:strCache>
                <c:ptCount val="1"/>
                <c:pt idx="0">
                  <c:v>ACTUAL MAX</c:v>
                </c:pt>
              </c:strCache>
            </c:strRef>
          </c:tx>
          <c:cat>
            <c:strRef>
              <c:f>'ACTUAL&amp;AVERAGE-6'!$A$3:$B$14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'ACTUAL&amp;AVERAGE-6'!$G$3:$G$14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155715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F87-4A58-9020-31C36A489251}"/>
            </c:ext>
          </c:extLst>
        </c:ser>
        <c:ser>
          <c:idx val="5"/>
          <c:order val="5"/>
          <c:tx>
            <c:strRef>
              <c:f>'ACTUAL&amp;AVERAGE-6'!$H$1:$H$2</c:f>
              <c:strCache>
                <c:ptCount val="1"/>
                <c:pt idx="0">
                  <c:v>ACTUAL MIN</c:v>
                </c:pt>
              </c:strCache>
            </c:strRef>
          </c:tx>
          <c:cat>
            <c:strRef>
              <c:f>'ACTUAL&amp;AVERAGE-6'!$A$3:$B$14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'ACTUAL&amp;AVERAGE-6'!$H$3:$H$14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124960.67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BF87-4A58-9020-31C36A489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774016"/>
        <c:axId val="162772096"/>
      </c:lineChart>
      <c:catAx>
        <c:axId val="16235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6080"/>
        <c:crosses val="autoZero"/>
        <c:auto val="1"/>
        <c:lblAlgn val="ctr"/>
        <c:lblOffset val="100"/>
        <c:noMultiLvlLbl val="0"/>
      </c:catAx>
      <c:valAx>
        <c:axId val="1626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55456"/>
        <c:crosses val="autoZero"/>
        <c:crossBetween val="between"/>
      </c:valAx>
      <c:valAx>
        <c:axId val="1627720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62774016"/>
        <c:crosses val="max"/>
        <c:crossBetween val="between"/>
      </c:valAx>
      <c:catAx>
        <c:axId val="162774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772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'ACTUAL&amp;AVERAGE-7'!$C$1:$C$2</c:f>
              <c:strCache>
                <c:ptCount val="1"/>
                <c:pt idx="0">
                  <c:v>BAYER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  <c:pictureStackUnit val="10000"/>
          </c:pictureOptions>
          <c:cat>
            <c:strRef>
              <c:f>'ACTUAL&amp;AVERAGE-7'!$A$3:$B$6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'ACTUAL&amp;AVERAGE-7'!$C$3:$C$6</c:f>
              <c:numCache>
                <c:formatCode>General</c:formatCode>
                <c:ptCount val="4"/>
                <c:pt idx="0">
                  <c:v>172220</c:v>
                </c:pt>
                <c:pt idx="1">
                  <c:v>136549</c:v>
                </c:pt>
                <c:pt idx="2">
                  <c:v>146172</c:v>
                </c:pt>
                <c:pt idx="3">
                  <c:v>150792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DFB-43DC-8304-562715F101AC}"/>
            </c:ext>
          </c:extLst>
        </c:ser>
        <c:ser>
          <c:idx val="1"/>
          <c:order val="1"/>
          <c:tx>
            <c:strRef>
              <c:f>'ACTUAL&amp;AVERAGE-7'!$D$1:$D$2</c:f>
              <c:strCache>
                <c:ptCount val="1"/>
                <c:pt idx="0">
                  <c:v>PFIZER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  <c:pictureStackUnit val="10000"/>
          </c:pictureOptions>
          <c:cat>
            <c:strRef>
              <c:f>'ACTUAL&amp;AVERAGE-7'!$A$3:$B$6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'ACTUAL&amp;AVERAGE-7'!$D$3:$D$6</c:f>
              <c:numCache>
                <c:formatCode>General</c:formatCode>
                <c:ptCount val="4"/>
                <c:pt idx="0">
                  <c:v>120010</c:v>
                </c:pt>
                <c:pt idx="1">
                  <c:v>123464</c:v>
                </c:pt>
                <c:pt idx="2">
                  <c:v>112999</c:v>
                </c:pt>
                <c:pt idx="3">
                  <c:v>137007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DFB-43DC-8304-562715F101AC}"/>
            </c:ext>
          </c:extLst>
        </c:ser>
        <c:ser>
          <c:idx val="2"/>
          <c:order val="2"/>
          <c:tx>
            <c:strRef>
              <c:f>'ACTUAL&amp;AVERAGE-7'!$E$1:$E$2</c:f>
              <c:strCache>
                <c:ptCount val="1"/>
                <c:pt idx="0">
                  <c:v>Boehringer-Ingelheim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  <c:pictureStackUnit val="10000"/>
          </c:pictureOptions>
          <c:cat>
            <c:strRef>
              <c:f>'ACTUAL&amp;AVERAGE-7'!$A$3:$B$6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'ACTUAL&amp;AVERAGE-7'!$E$3:$E$6</c:f>
              <c:numCache>
                <c:formatCode>General</c:formatCode>
                <c:ptCount val="4"/>
                <c:pt idx="0">
                  <c:v>116416</c:v>
                </c:pt>
                <c:pt idx="1">
                  <c:v>164188</c:v>
                </c:pt>
                <c:pt idx="2">
                  <c:v>115711</c:v>
                </c:pt>
                <c:pt idx="3">
                  <c:v>165085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DFB-43DC-8304-562715F10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64472704"/>
        <c:axId val="34972032"/>
      </c:barChart>
      <c:lineChart>
        <c:grouping val="standard"/>
        <c:varyColors val="0"/>
        <c:ser>
          <c:idx val="3"/>
          <c:order val="3"/>
          <c:tx>
            <c:strRef>
              <c:f>'ACTUAL&amp;AVERAGE-7'!$F$1:$F$2</c:f>
              <c:strCache>
                <c:ptCount val="1"/>
                <c:pt idx="0">
                  <c:v>AVERAGE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'ACTUAL&amp;AVERAGE-7'!$A$3:$B$6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'ACTUAL&amp;AVERAGE-7'!$F$3:$F$6</c:f>
              <c:numCache>
                <c:formatCode>General</c:formatCode>
                <c:ptCount val="4"/>
                <c:pt idx="0">
                  <c:v>136215.32999999999</c:v>
                </c:pt>
                <c:pt idx="1">
                  <c:v>141400.32999999999</c:v>
                </c:pt>
                <c:pt idx="2">
                  <c:v>124960.67</c:v>
                </c:pt>
                <c:pt idx="3">
                  <c:v>150961.32999999999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DFB-43DC-8304-562715F10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75104"/>
        <c:axId val="34973568"/>
      </c:lineChart>
      <c:catAx>
        <c:axId val="16447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72032"/>
        <c:crosses val="autoZero"/>
        <c:auto val="1"/>
        <c:lblAlgn val="ctr"/>
        <c:lblOffset val="100"/>
        <c:noMultiLvlLbl val="0"/>
      </c:catAx>
      <c:valAx>
        <c:axId val="34972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2704"/>
        <c:crosses val="autoZero"/>
        <c:crossBetween val="between"/>
      </c:valAx>
      <c:valAx>
        <c:axId val="34973568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34975104"/>
        <c:crosses val="max"/>
        <c:crossBetween val="between"/>
      </c:valAx>
      <c:catAx>
        <c:axId val="34975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73568"/>
        <c:crosses val="autoZero"/>
        <c:auto val="1"/>
        <c:lblAlgn val="ctr"/>
        <c:lblOffset val="100"/>
        <c:noMultiLvlLbl val="0"/>
      </c:catAx>
      <c:spPr>
        <a:pattFill prst="ltDnDiag">
          <a:fgClr>
            <a:srgbClr val="000000">
              <a:alpha val="0"/>
            </a:srgbClr>
          </a:fgClr>
          <a:bgClr>
            <a:srgbClr val="FFFFFF"/>
          </a:bgClr>
        </a:pattFill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BUDGET / ACTUAL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'BUDGET&amp;ACTUAL-1'!$C$2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'BUDGET&amp;ACTUAL-1'!$B$3:$B$14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'BUDGET&amp;ACTUAL-1'!$C$3:$C$14</c:f>
              <c:numCache>
                <c:formatCode>General</c:formatCode>
                <c:ptCount val="12"/>
                <c:pt idx="0">
                  <c:v>138416</c:v>
                </c:pt>
                <c:pt idx="1">
                  <c:v>104122</c:v>
                </c:pt>
                <c:pt idx="2">
                  <c:v>132224</c:v>
                </c:pt>
                <c:pt idx="3">
                  <c:v>130746</c:v>
                </c:pt>
                <c:pt idx="4">
                  <c:v>133972</c:v>
                </c:pt>
                <c:pt idx="5">
                  <c:v>130127</c:v>
                </c:pt>
                <c:pt idx="6">
                  <c:v>142762</c:v>
                </c:pt>
                <c:pt idx="7">
                  <c:v>141470</c:v>
                </c:pt>
                <c:pt idx="8">
                  <c:v>122757</c:v>
                </c:pt>
                <c:pt idx="9">
                  <c:v>144308</c:v>
                </c:pt>
                <c:pt idx="10">
                  <c:v>136597</c:v>
                </c:pt>
                <c:pt idx="11">
                  <c:v>121534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108-4890-B198-11B57E3A42C4}"/>
            </c:ext>
          </c:extLst>
        </c:ser>
        <c:ser>
          <c:idx val="1"/>
          <c:order val="1"/>
          <c:tx>
            <c:strRef>
              <c:f>'BUDGET&amp;ACTUAL-1'!$D$2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'BUDGET&amp;ACTUAL-1'!$B$3:$B$14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'BUDGET&amp;ACTUAL-1'!$D$3:$D$14</c:f>
              <c:numCache>
                <c:formatCode>General</c:formatCode>
                <c:ptCount val="12"/>
                <c:pt idx="0">
                  <c:v>172220</c:v>
                </c:pt>
                <c:pt idx="1">
                  <c:v>136549</c:v>
                </c:pt>
                <c:pt idx="2">
                  <c:v>146172</c:v>
                </c:pt>
                <c:pt idx="3">
                  <c:v>150792</c:v>
                </c:pt>
                <c:pt idx="4">
                  <c:v>148293</c:v>
                </c:pt>
                <c:pt idx="5">
                  <c:v>159105</c:v>
                </c:pt>
                <c:pt idx="6">
                  <c:v>132750</c:v>
                </c:pt>
                <c:pt idx="7">
                  <c:v>110783</c:v>
                </c:pt>
                <c:pt idx="8">
                  <c:v>158273</c:v>
                </c:pt>
                <c:pt idx="9">
                  <c:v>144953</c:v>
                </c:pt>
                <c:pt idx="10">
                  <c:v>174575</c:v>
                </c:pt>
                <c:pt idx="11">
                  <c:v>165918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108-4890-B198-11B57E3A4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42816"/>
        <c:axId val="38644352"/>
      </c:barChart>
      <c:catAx>
        <c:axId val="3864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4352"/>
        <c:crosses val="autoZero"/>
        <c:auto val="1"/>
        <c:lblAlgn val="ctr"/>
        <c:lblOffset val="100"/>
        <c:noMultiLvlLbl val="0"/>
      </c:catAx>
      <c:valAx>
        <c:axId val="3864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image" Target="../media/image13.emf"/><Relationship Id="rId4" Type="http://schemas.openxmlformats.org/officeDocument/2006/relationships/image" Target="../media/image12.emf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image" Target="../media/image19.emf"/><Relationship Id="rId4" Type="http://schemas.openxmlformats.org/officeDocument/2006/relationships/image" Target="../media/image18.emf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gif"/><Relationship Id="rId2" Type="http://schemas.openxmlformats.org/officeDocument/2006/relationships/image" Target="../media/image6.png"/><Relationship Id="rId1" Type="http://schemas.openxmlformats.org/officeDocument/2006/relationships/image" Target="../media/image5.jpg"/><Relationship Id="rId4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5.emf"/><Relationship Id="rId1" Type="http://schemas.openxmlformats.org/officeDocument/2006/relationships/image" Target="../media/image1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1.emf"/><Relationship Id="rId1" Type="http://schemas.openxmlformats.org/officeDocument/2006/relationships/image" Target="../media/image2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0</xdr:colOff>
      <xdr:row>16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457200</xdr:colOff>
      <xdr:row>16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0</xdr:colOff>
      <xdr:row>14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12</xdr:col>
      <xdr:colOff>0</xdr:colOff>
      <xdr:row>13</xdr:row>
      <xdr:rowOff>180974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</xdr:row>
      <xdr:rowOff>180974</xdr:rowOff>
    </xdr:from>
    <xdr:to>
      <xdr:col>12</xdr:col>
      <xdr:colOff>0</xdr:colOff>
      <xdr:row>28</xdr:row>
      <xdr:rowOff>180974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</xdr:row>
      <xdr:rowOff>1</xdr:rowOff>
    </xdr:from>
    <xdr:to>
      <xdr:col>19</xdr:col>
      <xdr:colOff>0</xdr:colOff>
      <xdr:row>14</xdr:row>
      <xdr:rowOff>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19</xdr:col>
      <xdr:colOff>0</xdr:colOff>
      <xdr:row>29</xdr:row>
      <xdr:rowOff>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666750</xdr:colOff>
      <xdr:row>16</xdr:row>
      <xdr:rowOff>28575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571499</xdr:colOff>
      <xdr:row>25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180974</xdr:rowOff>
    </xdr:from>
    <xdr:to>
      <xdr:col>8</xdr:col>
      <xdr:colOff>0</xdr:colOff>
      <xdr:row>48</xdr:row>
      <xdr:rowOff>180974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485775</xdr:colOff>
          <xdr:row>33</xdr:row>
          <xdr:rowOff>95250</xdr:rowOff>
        </xdr:from>
        <xdr:to>
          <xdr:col>3</xdr:col>
          <xdr:colOff>457200</xdr:colOff>
          <xdr:row>37</xdr:row>
          <xdr:rowOff>95250</xdr:rowOff>
        </xdr:to>
        <xdr:pic>
          <xdr:nvPicPr>
            <xdr:cNvPr id="16" name="Picture 15"/>
            <xdr:cNvPicPr>
              <a:picLocks noChangeAspect="1" noChangeArrowheads="1"/>
              <a:extLst>
                <a:ext uri="{84589F7E-364E-4C9E-8A38-B11213B215E9}">
                  <a14:cameraTool cellRange="$B$28:$B$31" spid="_x0000_s15451"/>
                </a:ext>
              </a:extLst>
            </xdr:cNvPicPr>
          </xdr:nvPicPr>
          <xdr:blipFill>
            <a:blip xmlns:r="http://schemas.openxmlformats.org/officeDocument/2006/relationships" r:embed="rId3">
              <a:clrChange>
                <a:clrFrom>
                  <a:srgbClr val="D4D4D4"/>
                </a:clrFrom>
                <a:clrTo>
                  <a:srgbClr val="D4D4D4">
                    <a:alpha val="0"/>
                  </a:srgbClr>
                </a:clrTo>
              </a:clrChange>
            </a:blip>
            <a:srcRect/>
            <a:stretch>
              <a:fillRect/>
            </a:stretch>
          </xdr:blipFill>
          <xdr:spPr bwMode="auto">
            <a:xfrm>
              <a:off x="1866900" y="6067425"/>
              <a:ext cx="542925" cy="723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45</xdr:row>
          <xdr:rowOff>123825</xdr:rowOff>
        </xdr:from>
        <xdr:to>
          <xdr:col>1</xdr:col>
          <xdr:colOff>57150</xdr:colOff>
          <xdr:row>48</xdr:row>
          <xdr:rowOff>133350</xdr:rowOff>
        </xdr:to>
        <xdr:pic>
          <xdr:nvPicPr>
            <xdr:cNvPr id="17" name="Picture 16"/>
            <xdr:cNvPicPr>
              <a:picLocks noChangeAspect="1" noChangeArrowheads="1"/>
              <a:extLst>
                <a:ext uri="{84589F7E-364E-4C9E-8A38-B11213B215E9}">
                  <a14:cameraTool cellRange="$A$29:$A$31" spid="_x0000_s15452"/>
                </a:ext>
              </a:extLst>
            </xdr:cNvPicPr>
          </xdr:nvPicPr>
          <xdr:blipFill>
            <a:blip xmlns:r="http://schemas.openxmlformats.org/officeDocument/2006/relationships" r:embed="rId4">
              <a:clrChange>
                <a:clrFrom>
                  <a:srgbClr val="D4D4D4"/>
                </a:clrFrom>
                <a:clrTo>
                  <a:srgbClr val="D4D4D4">
                    <a:alpha val="0"/>
                  </a:srgbClr>
                </a:clrTo>
              </a:clrChange>
            </a:blip>
            <a:srcRect/>
            <a:stretch>
              <a:fillRect/>
            </a:stretch>
          </xdr:blipFill>
          <xdr:spPr bwMode="auto">
            <a:xfrm>
              <a:off x="57150" y="8267700"/>
              <a:ext cx="838200" cy="5524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466725</xdr:colOff>
          <xdr:row>10</xdr:row>
          <xdr:rowOff>104775</xdr:rowOff>
        </xdr:from>
        <xdr:to>
          <xdr:col>4</xdr:col>
          <xdr:colOff>171450</xdr:colOff>
          <xdr:row>11</xdr:row>
          <xdr:rowOff>114300</xdr:rowOff>
        </xdr:to>
        <xdr:pic>
          <xdr:nvPicPr>
            <xdr:cNvPr id="18" name="Picture 17"/>
            <xdr:cNvPicPr>
              <a:picLocks noChangeAspect="1" noChangeArrowheads="1"/>
              <a:extLst>
                <a:ext uri="{84589F7E-364E-4C9E-8A38-B11213B215E9}">
                  <a14:cameraTool cellRange="$A$8" spid="_x0000_s15453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847850" y="1914525"/>
              <a:ext cx="847725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171450</xdr:rowOff>
    </xdr:from>
    <xdr:to>
      <xdr:col>13</xdr:col>
      <xdr:colOff>0</xdr:colOff>
      <xdr:row>14</xdr:row>
      <xdr:rowOff>0</xdr:rowOff>
    </xdr:to>
    <xdr:graphicFrame macro="">
      <xdr:nvGraphicFramePr>
        <xdr:cNvPr id="2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19050</xdr:rowOff>
    </xdr:from>
    <xdr:to>
      <xdr:col>13</xdr:col>
      <xdr:colOff>0</xdr:colOff>
      <xdr:row>29</xdr:row>
      <xdr:rowOff>19050</xdr:rowOff>
    </xdr:to>
    <xdr:grpSp>
      <xdr:nvGrpSpPr>
        <xdr:cNvPr id="3" name="组合 9"/>
        <xdr:cNvGrpSpPr/>
      </xdr:nvGrpSpPr>
      <xdr:grpSpPr>
        <a:xfrm>
          <a:off x="5010150" y="3067050"/>
          <a:ext cx="3000375" cy="2476500"/>
          <a:chOff x="5743575" y="2895600"/>
          <a:chExt cx="3429000" cy="2352675"/>
        </a:xfrm>
      </xdr:grpSpPr>
      <xdr:graphicFrame macro="">
        <xdr:nvGraphicFramePr>
          <xdr:cNvPr id="4" name="图表 1"/>
          <xdr:cNvGraphicFramePr/>
        </xdr:nvGraphicFramePr>
        <xdr:xfrm>
          <a:off x="5743575" y="2895600"/>
          <a:ext cx="3429000" cy="23526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mc:AlternateContent xmlns:mc="http://schemas.openxmlformats.org/markup-compatibility/2006" xmlns:a14="http://schemas.microsoft.com/office/drawing/2010/main">
        <mc:Choice Requires="a14">
          <xdr:pic>
            <xdr:nvPicPr>
              <xdr:cNvPr id="5" name="图片 4"/>
              <xdr:cNvPicPr>
                <a:picLocks noChangeAspect="1" noChangeArrowheads="1"/>
                <a:extLst>
                  <a:ext uri="{84589F7E-364E-4C9E-8A38-B11213B215E9}">
                    <a14:cameraTool cellRange="$G$18:$G$21" spid="_x0000_s10342"/>
                  </a:ext>
                </a:extLst>
              </xdr:cNvPicPr>
            </xdr:nvPicPr>
            <xdr:blipFill>
              <a:blip xmlns:r="http://schemas.openxmlformats.org/officeDocument/2006/relationships" r:embed="rId3">
                <a:clrChange>
                  <a:clrFrom>
                    <a:srgbClr val="FFFFFF"/>
                  </a:clrFrom>
                  <a:clrTo>
                    <a:srgbClr val="FFFFFF">
                      <a:alpha val="0"/>
                    </a:srgbClr>
                  </a:clrTo>
                </a:clrChange>
              </a:blip>
              <a:srcRect/>
              <a:stretch>
                <a:fillRect/>
              </a:stretch>
            </xdr:blipFill>
            <xdr:spPr bwMode="auto">
              <a:xfrm>
                <a:off x="6741968" y="3114675"/>
                <a:ext cx="797874" cy="7143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</mc:Choice>
        <mc:Fallback xmlns=""/>
      </mc:AlternateContent>
      <mc:AlternateContent xmlns:mc="http://schemas.openxmlformats.org/markup-compatibility/2006" xmlns:a14="http://schemas.microsoft.com/office/drawing/2010/main">
        <mc:Choice Requires="a14">
          <xdr:pic>
            <xdr:nvPicPr>
              <xdr:cNvPr id="6" name="图片 8"/>
              <xdr:cNvPicPr>
                <a:picLocks noChangeAspect="1" noChangeArrowheads="1"/>
                <a:extLst>
                  <a:ext uri="{84589F7E-364E-4C9E-8A38-B11213B215E9}">
                    <a14:cameraTool cellRange="$F$19:$F$21" spid="_x0000_s10343"/>
                  </a:ext>
                </a:extLst>
              </xdr:cNvPicPr>
            </xdr:nvPicPr>
            <xdr:blipFill>
              <a:blip xmlns:r="http://schemas.openxmlformats.org/officeDocument/2006/relationships" r:embed="rId4"/>
              <a:srcRect/>
              <a:stretch>
                <a:fillRect/>
              </a:stretch>
            </xdr:blipFill>
            <xdr:spPr bwMode="auto">
              <a:xfrm>
                <a:off x="5791200" y="4657725"/>
                <a:ext cx="819150" cy="552450"/>
              </a:xfrm>
              <a:prstGeom prst="rect">
                <a:avLst/>
              </a:prstGeom>
              <a:noFill/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</mc:Choice>
        <mc:Fallback xmlns=""/>
      </mc:AlternateContent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</xdr:row>
          <xdr:rowOff>66675</xdr:rowOff>
        </xdr:from>
        <xdr:to>
          <xdr:col>10</xdr:col>
          <xdr:colOff>657225</xdr:colOff>
          <xdr:row>2</xdr:row>
          <xdr:rowOff>66675</xdr:rowOff>
        </xdr:to>
        <xdr:pic>
          <xdr:nvPicPr>
            <xdr:cNvPr id="7" name="图片 11"/>
            <xdr:cNvPicPr>
              <a:picLocks noChangeAspect="1" noChangeArrowheads="1"/>
              <a:extLst>
                <a:ext uri="{84589F7E-364E-4C9E-8A38-B11213B215E9}">
                  <a14:cameraTool cellRange="$G$2" spid="_x0000_s10344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6962775" y="247650"/>
              <a:ext cx="809625" cy="1809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55</xdr:row>
      <xdr:rowOff>0</xdr:rowOff>
    </xdr:from>
    <xdr:to>
      <xdr:col>9</xdr:col>
      <xdr:colOff>0</xdr:colOff>
      <xdr:row>70</xdr:row>
      <xdr:rowOff>28575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1</xdr:rowOff>
    </xdr:from>
    <xdr:to>
      <xdr:col>9</xdr:col>
      <xdr:colOff>0</xdr:colOff>
      <xdr:row>20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9</xdr:col>
      <xdr:colOff>0</xdr:colOff>
      <xdr:row>45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9</xdr:row>
      <xdr:rowOff>66675</xdr:rowOff>
    </xdr:from>
    <xdr:to>
      <xdr:col>3</xdr:col>
      <xdr:colOff>1038225</xdr:colOff>
      <xdr:row>25</xdr:row>
      <xdr:rowOff>66675</xdr:rowOff>
    </xdr:to>
    <xdr:graphicFrame macro="">
      <xdr:nvGraphicFramePr>
        <xdr:cNvPr id="2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180974</xdr:rowOff>
    </xdr:from>
    <xdr:to>
      <xdr:col>13</xdr:col>
      <xdr:colOff>0</xdr:colOff>
      <xdr:row>17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12</xdr:col>
      <xdr:colOff>0</xdr:colOff>
      <xdr:row>18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0</xdr:colOff>
      <xdr:row>16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466725</xdr:colOff>
      <xdr:row>18</xdr:row>
      <xdr:rowOff>90487</xdr:rowOff>
    </xdr:from>
    <xdr:to>
      <xdr:col>8</xdr:col>
      <xdr:colOff>228600</xdr:colOff>
      <xdr:row>32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</xdr:col>
      <xdr:colOff>552450</xdr:colOff>
      <xdr:row>16</xdr:row>
      <xdr:rowOff>161925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</xdr:col>
      <xdr:colOff>552450</xdr:colOff>
      <xdr:row>16</xdr:row>
      <xdr:rowOff>161925</xdr:rowOff>
    </xdr:to>
    <xdr:graphicFrame macro="">
      <xdr:nvGraphicFramePr>
        <xdr:cNvPr id="2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12</xdr:col>
      <xdr:colOff>219075</xdr:colOff>
      <xdr:row>19</xdr:row>
      <xdr:rowOff>114300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104775</xdr:colOff>
      <xdr:row>19</xdr:row>
      <xdr:rowOff>114300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876300</xdr:colOff>
      <xdr:row>8</xdr:row>
      <xdr:rowOff>70377</xdr:rowOff>
    </xdr:from>
    <xdr:to>
      <xdr:col>8</xdr:col>
      <xdr:colOff>666750</xdr:colOff>
      <xdr:row>12</xdr:row>
      <xdr:rowOff>95248</xdr:rowOff>
    </xdr:to>
    <xdr:pic>
      <xdr:nvPicPr>
        <xdr:cNvPr id="2" name="图片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5" t="8300" r="11008" b="4713"/>
        <a:stretch/>
      </xdr:blipFill>
      <xdr:spPr>
        <a:xfrm>
          <a:off x="6648450" y="1699152"/>
          <a:ext cx="762000" cy="748771"/>
        </a:xfrm>
        <a:prstGeom prst="rect">
          <a:avLst/>
        </a:prstGeom>
      </xdr:spPr>
    </xdr:pic>
    <xdr:clientData/>
  </xdr:twoCellAnchor>
  <xdr:twoCellAnchor editAs="oneCell">
    <xdr:from>
      <xdr:col>9</xdr:col>
      <xdr:colOff>209550</xdr:colOff>
      <xdr:row>8</xdr:row>
      <xdr:rowOff>152400</xdr:rowOff>
    </xdr:from>
    <xdr:to>
      <xdr:col>10</xdr:col>
      <xdr:colOff>345558</xdr:colOff>
      <xdr:row>11</xdr:row>
      <xdr:rowOff>114300</xdr:rowOff>
    </xdr:to>
    <xdr:pic>
      <xdr:nvPicPr>
        <xdr:cNvPr id="3" name="图片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079" t="20863" r="17316" b="35370"/>
        <a:stretch/>
      </xdr:blipFill>
      <xdr:spPr>
        <a:xfrm>
          <a:off x="7639050" y="1781175"/>
          <a:ext cx="821808" cy="504825"/>
        </a:xfrm>
        <a:prstGeom prst="rect">
          <a:avLst/>
        </a:prstGeom>
      </xdr:spPr>
    </xdr:pic>
    <xdr:clientData/>
  </xdr:twoCellAnchor>
  <xdr:twoCellAnchor editAs="oneCell">
    <xdr:from>
      <xdr:col>10</xdr:col>
      <xdr:colOff>619125</xdr:colOff>
      <xdr:row>8</xdr:row>
      <xdr:rowOff>65128</xdr:rowOff>
    </xdr:from>
    <xdr:to>
      <xdr:col>12</xdr:col>
      <xdr:colOff>38100</xdr:colOff>
      <xdr:row>12</xdr:row>
      <xdr:rowOff>104775</xdr:rowOff>
    </xdr:to>
    <xdr:pic>
      <xdr:nvPicPr>
        <xdr:cNvPr id="4" name="图片 5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00" t="13924" r="68250" b="14557"/>
        <a:stretch/>
      </xdr:blipFill>
      <xdr:spPr>
        <a:xfrm>
          <a:off x="8734425" y="1693903"/>
          <a:ext cx="790575" cy="763547"/>
        </a:xfrm>
        <a:prstGeom prst="rect">
          <a:avLst/>
        </a:prstGeom>
      </xdr:spPr>
    </xdr:pic>
    <xdr:clientData/>
  </xdr:twoCellAnchor>
  <xdr:twoCellAnchor>
    <xdr:from>
      <xdr:col>0</xdr:col>
      <xdr:colOff>552450</xdr:colOff>
      <xdr:row>9</xdr:row>
      <xdr:rowOff>66675</xdr:rowOff>
    </xdr:from>
    <xdr:to>
      <xdr:col>7</xdr:col>
      <xdr:colOff>209550</xdr:colOff>
      <xdr:row>30</xdr:row>
      <xdr:rowOff>171450</xdr:rowOff>
    </xdr:to>
    <xdr:graphicFrame macro="">
      <xdr:nvGraphicFramePr>
        <xdr:cNvPr id="5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0</xdr:colOff>
      <xdr:row>14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12</xdr:col>
      <xdr:colOff>457200</xdr:colOff>
      <xdr:row>16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/>
  </sheetViews>
  <sheetFormatPr defaultColWidth="9" defaultRowHeight="15"/>
  <cols>
    <col min="1" max="2" width="9" style="5"/>
    <col min="3" max="3" width="10.5703125" style="5" bestFit="1" customWidth="1"/>
    <col min="4" max="4" width="14.85546875" style="5" customWidth="1"/>
    <col min="5" max="6" width="12.7109375" style="5" bestFit="1" customWidth="1"/>
    <col min="7" max="16384" width="9" style="5"/>
  </cols>
  <sheetData>
    <row r="1" spans="1:14">
      <c r="A1" s="5" t="s">
        <v>21</v>
      </c>
    </row>
    <row r="2" spans="1:14">
      <c r="B2" s="5" t="s">
        <v>22</v>
      </c>
      <c r="C2" s="5" t="s">
        <v>24</v>
      </c>
      <c r="D2" s="5" t="s">
        <v>27</v>
      </c>
      <c r="N2" s="5" t="s">
        <v>60</v>
      </c>
    </row>
    <row r="3" spans="1:14">
      <c r="B3" s="5" t="s">
        <v>1</v>
      </c>
      <c r="C3" s="5">
        <v>172220</v>
      </c>
      <c r="D3" s="5">
        <f>ROUND(AVERAGE(C:C),2)</f>
        <v>150031.92000000001</v>
      </c>
      <c r="N3" s="5" t="s">
        <v>61</v>
      </c>
    </row>
    <row r="4" spans="1:14">
      <c r="B4" s="5" t="s">
        <v>2</v>
      </c>
      <c r="C4" s="5">
        <v>136549</v>
      </c>
      <c r="D4" s="5">
        <f t="shared" ref="D4:D14" si="0">ROUND(AVERAGE(C:C),2)</f>
        <v>150031.92000000001</v>
      </c>
    </row>
    <row r="5" spans="1:14">
      <c r="B5" s="5" t="s">
        <v>3</v>
      </c>
      <c r="C5" s="5">
        <v>146172</v>
      </c>
      <c r="D5" s="5">
        <f t="shared" si="0"/>
        <v>150031.92000000001</v>
      </c>
    </row>
    <row r="6" spans="1:14">
      <c r="B6" s="5" t="s">
        <v>4</v>
      </c>
      <c r="C6" s="5">
        <v>150792</v>
      </c>
      <c r="D6" s="5">
        <f t="shared" si="0"/>
        <v>150031.92000000001</v>
      </c>
    </row>
    <row r="7" spans="1:14">
      <c r="B7" s="5" t="s">
        <v>5</v>
      </c>
      <c r="C7" s="5">
        <v>148293</v>
      </c>
      <c r="D7" s="5">
        <f t="shared" si="0"/>
        <v>150031.92000000001</v>
      </c>
    </row>
    <row r="8" spans="1:14">
      <c r="B8" s="5" t="s">
        <v>6</v>
      </c>
      <c r="C8" s="5">
        <v>159105</v>
      </c>
      <c r="D8" s="5">
        <f t="shared" si="0"/>
        <v>150031.92000000001</v>
      </c>
    </row>
    <row r="9" spans="1:14">
      <c r="B9" s="5" t="s">
        <v>13</v>
      </c>
      <c r="C9" s="5">
        <v>132750</v>
      </c>
      <c r="D9" s="5">
        <f t="shared" si="0"/>
        <v>150031.92000000001</v>
      </c>
    </row>
    <row r="10" spans="1:14">
      <c r="B10" s="5" t="s">
        <v>17</v>
      </c>
      <c r="C10" s="5">
        <v>110783</v>
      </c>
      <c r="D10" s="5">
        <f t="shared" si="0"/>
        <v>150031.92000000001</v>
      </c>
    </row>
    <row r="11" spans="1:14">
      <c r="B11" s="5" t="s">
        <v>18</v>
      </c>
      <c r="C11" s="5">
        <v>158273</v>
      </c>
      <c r="D11" s="5">
        <f t="shared" si="0"/>
        <v>150031.92000000001</v>
      </c>
    </row>
    <row r="12" spans="1:14">
      <c r="B12" s="5" t="s">
        <v>19</v>
      </c>
      <c r="C12" s="5">
        <v>144953</v>
      </c>
      <c r="D12" s="5">
        <f t="shared" si="0"/>
        <v>150031.92000000001</v>
      </c>
    </row>
    <row r="13" spans="1:14">
      <c r="B13" s="5" t="s">
        <v>20</v>
      </c>
      <c r="C13" s="5">
        <v>174575</v>
      </c>
      <c r="D13" s="5">
        <f t="shared" si="0"/>
        <v>150031.92000000001</v>
      </c>
    </row>
    <row r="14" spans="1:14">
      <c r="B14" s="5" t="s">
        <v>7</v>
      </c>
      <c r="C14" s="5">
        <v>165918</v>
      </c>
      <c r="D14" s="5">
        <f t="shared" si="0"/>
        <v>150031.92000000001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4"/>
  <sheetViews>
    <sheetView workbookViewId="0"/>
  </sheetViews>
  <sheetFormatPr defaultRowHeight="15"/>
  <sheetData>
    <row r="2" spans="2:16">
      <c r="B2" s="5" t="s">
        <v>22</v>
      </c>
      <c r="C2" s="5" t="s">
        <v>16</v>
      </c>
      <c r="D2" s="5" t="s">
        <v>21</v>
      </c>
      <c r="E2" s="15" t="s">
        <v>59</v>
      </c>
      <c r="P2" t="s">
        <v>64</v>
      </c>
    </row>
    <row r="3" spans="2:16">
      <c r="B3" s="5" t="s">
        <v>1</v>
      </c>
      <c r="C3" s="5">
        <v>138416</v>
      </c>
      <c r="D3" s="5">
        <v>172220</v>
      </c>
      <c r="E3" s="37">
        <f>200000-C3</f>
        <v>61584</v>
      </c>
    </row>
    <row r="4" spans="2:16">
      <c r="B4" s="5" t="s">
        <v>2</v>
      </c>
      <c r="C4" s="5">
        <v>104122</v>
      </c>
      <c r="D4" s="5">
        <v>136549</v>
      </c>
      <c r="E4" s="37">
        <f t="shared" ref="E4:E14" si="0">200000-C4</f>
        <v>95878</v>
      </c>
    </row>
    <row r="5" spans="2:16">
      <c r="B5" s="5" t="s">
        <v>3</v>
      </c>
      <c r="C5" s="5">
        <v>132224</v>
      </c>
      <c r="D5" s="5">
        <v>146172</v>
      </c>
      <c r="E5" s="37">
        <f t="shared" si="0"/>
        <v>67776</v>
      </c>
    </row>
    <row r="6" spans="2:16">
      <c r="B6" s="5" t="s">
        <v>4</v>
      </c>
      <c r="C6" s="5">
        <v>130746</v>
      </c>
      <c r="D6" s="5">
        <v>150792</v>
      </c>
      <c r="E6" s="37">
        <f t="shared" si="0"/>
        <v>69254</v>
      </c>
    </row>
    <row r="7" spans="2:16">
      <c r="B7" s="5" t="s">
        <v>5</v>
      </c>
      <c r="C7" s="5">
        <v>133972</v>
      </c>
      <c r="D7" s="5">
        <v>148293</v>
      </c>
      <c r="E7" s="37">
        <f t="shared" si="0"/>
        <v>66028</v>
      </c>
    </row>
    <row r="8" spans="2:16">
      <c r="B8" s="5" t="s">
        <v>6</v>
      </c>
      <c r="C8" s="5">
        <v>130127</v>
      </c>
      <c r="D8" s="5">
        <v>159105</v>
      </c>
      <c r="E8" s="37">
        <f t="shared" si="0"/>
        <v>69873</v>
      </c>
    </row>
    <row r="9" spans="2:16">
      <c r="B9" s="5" t="s">
        <v>13</v>
      </c>
      <c r="C9" s="5">
        <v>142762</v>
      </c>
      <c r="D9" s="5">
        <v>132750</v>
      </c>
      <c r="E9" s="37">
        <f t="shared" si="0"/>
        <v>57238</v>
      </c>
    </row>
    <row r="10" spans="2:16">
      <c r="B10" s="5" t="s">
        <v>17</v>
      </c>
      <c r="C10" s="5">
        <v>141470</v>
      </c>
      <c r="D10" s="5">
        <v>110783</v>
      </c>
      <c r="E10" s="37">
        <f t="shared" si="0"/>
        <v>58530</v>
      </c>
    </row>
    <row r="11" spans="2:16">
      <c r="B11" s="5" t="s">
        <v>18</v>
      </c>
      <c r="C11" s="5">
        <v>122757</v>
      </c>
      <c r="D11" s="5">
        <v>158273</v>
      </c>
      <c r="E11" s="37">
        <f t="shared" si="0"/>
        <v>77243</v>
      </c>
    </row>
    <row r="12" spans="2:16">
      <c r="B12" s="5" t="s">
        <v>19</v>
      </c>
      <c r="C12" s="5">
        <v>144308</v>
      </c>
      <c r="D12" s="5">
        <v>144953</v>
      </c>
      <c r="E12" s="37">
        <f t="shared" si="0"/>
        <v>55692</v>
      </c>
    </row>
    <row r="13" spans="2:16">
      <c r="B13" s="5" t="s">
        <v>20</v>
      </c>
      <c r="C13" s="5">
        <v>136597</v>
      </c>
      <c r="D13" s="5">
        <v>174575</v>
      </c>
      <c r="E13" s="37">
        <f t="shared" si="0"/>
        <v>63403</v>
      </c>
    </row>
    <row r="14" spans="2:16">
      <c r="B14" s="5" t="s">
        <v>7</v>
      </c>
      <c r="C14" s="5">
        <v>121534</v>
      </c>
      <c r="D14" s="5">
        <v>165918</v>
      </c>
      <c r="E14" s="37">
        <f t="shared" si="0"/>
        <v>78466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4"/>
  <sheetViews>
    <sheetView workbookViewId="0"/>
  </sheetViews>
  <sheetFormatPr defaultColWidth="9" defaultRowHeight="15"/>
  <cols>
    <col min="1" max="2" width="9" style="5"/>
    <col min="3" max="5" width="10.5703125" style="5" bestFit="1" customWidth="1"/>
    <col min="6" max="16384" width="9" style="5"/>
  </cols>
  <sheetData>
    <row r="2" spans="2:16">
      <c r="B2" s="5" t="s">
        <v>22</v>
      </c>
      <c r="C2" s="5" t="s">
        <v>16</v>
      </c>
      <c r="D2" s="5" t="s">
        <v>21</v>
      </c>
      <c r="P2" s="5" t="s">
        <v>70</v>
      </c>
    </row>
    <row r="3" spans="2:16">
      <c r="B3" s="5" t="s">
        <v>1</v>
      </c>
      <c r="C3" s="5">
        <v>138416</v>
      </c>
      <c r="D3" s="5">
        <v>172220</v>
      </c>
    </row>
    <row r="4" spans="2:16">
      <c r="B4" s="5" t="s">
        <v>2</v>
      </c>
      <c r="C4" s="5">
        <v>104122</v>
      </c>
      <c r="D4" s="5">
        <v>136549</v>
      </c>
    </row>
    <row r="5" spans="2:16">
      <c r="B5" s="5" t="s">
        <v>3</v>
      </c>
      <c r="C5" s="5">
        <v>132224</v>
      </c>
      <c r="D5" s="5">
        <v>146172</v>
      </c>
    </row>
    <row r="6" spans="2:16">
      <c r="B6" s="5" t="s">
        <v>4</v>
      </c>
      <c r="C6" s="5">
        <v>130746</v>
      </c>
      <c r="D6" s="5">
        <v>150792</v>
      </c>
    </row>
    <row r="7" spans="2:16">
      <c r="B7" s="5" t="s">
        <v>5</v>
      </c>
      <c r="C7" s="5">
        <v>133972</v>
      </c>
      <c r="D7" s="5">
        <v>148293</v>
      </c>
    </row>
    <row r="8" spans="2:16">
      <c r="B8" s="5" t="s">
        <v>6</v>
      </c>
      <c r="C8" s="5">
        <v>130127</v>
      </c>
      <c r="D8" s="5">
        <v>159105</v>
      </c>
    </row>
    <row r="9" spans="2:16">
      <c r="B9" s="5" t="s">
        <v>13</v>
      </c>
      <c r="C9" s="5">
        <v>142762</v>
      </c>
      <c r="D9" s="5">
        <v>132750</v>
      </c>
    </row>
    <row r="10" spans="2:16">
      <c r="B10" s="5" t="s">
        <v>17</v>
      </c>
      <c r="C10" s="5">
        <v>141470</v>
      </c>
      <c r="D10" s="5">
        <v>110783</v>
      </c>
    </row>
    <row r="11" spans="2:16">
      <c r="B11" s="5" t="s">
        <v>18</v>
      </c>
      <c r="C11" s="5">
        <v>122757</v>
      </c>
      <c r="D11" s="5">
        <v>158273</v>
      </c>
    </row>
    <row r="12" spans="2:16">
      <c r="B12" s="5" t="s">
        <v>19</v>
      </c>
      <c r="C12" s="5">
        <v>144308</v>
      </c>
      <c r="D12" s="5">
        <v>144953</v>
      </c>
    </row>
    <row r="13" spans="2:16">
      <c r="B13" s="5" t="s">
        <v>20</v>
      </c>
      <c r="C13" s="5">
        <v>136597</v>
      </c>
      <c r="D13" s="5">
        <v>174575</v>
      </c>
    </row>
    <row r="14" spans="2:16">
      <c r="B14" s="5" t="s">
        <v>7</v>
      </c>
      <c r="C14" s="5">
        <v>121534</v>
      </c>
      <c r="D14" s="5">
        <v>165918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/>
  </sheetViews>
  <sheetFormatPr defaultColWidth="9" defaultRowHeight="15"/>
  <cols>
    <col min="1" max="2" width="9" style="5"/>
    <col min="3" max="5" width="10.5703125" style="5" bestFit="1" customWidth="1"/>
    <col min="6" max="16384" width="9" style="5"/>
  </cols>
  <sheetData>
    <row r="1" spans="1:5">
      <c r="A1" s="5" t="s">
        <v>16</v>
      </c>
    </row>
    <row r="2" spans="1:5">
      <c r="B2" s="5" t="s">
        <v>43</v>
      </c>
      <c r="C2" s="5" t="s">
        <v>24</v>
      </c>
      <c r="D2" s="5" t="s">
        <v>25</v>
      </c>
      <c r="E2" s="5" t="s">
        <v>26</v>
      </c>
    </row>
    <row r="3" spans="1:5">
      <c r="B3" s="5" t="s">
        <v>35</v>
      </c>
      <c r="C3" s="5">
        <v>138416</v>
      </c>
      <c r="D3" s="5">
        <v>117932</v>
      </c>
      <c r="E3" s="5">
        <v>115589</v>
      </c>
    </row>
    <row r="4" spans="1:5">
      <c r="B4" s="5" t="s">
        <v>2</v>
      </c>
      <c r="C4" s="5">
        <v>104122</v>
      </c>
      <c r="D4" s="5">
        <v>126896</v>
      </c>
      <c r="E4" s="5">
        <v>107866</v>
      </c>
    </row>
    <row r="5" spans="1:5">
      <c r="B5" s="5" t="s">
        <v>3</v>
      </c>
      <c r="C5" s="5">
        <v>132224</v>
      </c>
      <c r="D5" s="5">
        <v>142050</v>
      </c>
      <c r="E5" s="5">
        <v>135137</v>
      </c>
    </row>
    <row r="6" spans="1:5">
      <c r="B6" s="5" t="s">
        <v>4</v>
      </c>
      <c r="C6" s="5">
        <v>130746</v>
      </c>
      <c r="D6" s="5">
        <v>124391</v>
      </c>
      <c r="E6" s="5">
        <v>142811</v>
      </c>
    </row>
    <row r="7" spans="1:5">
      <c r="B7" s="5" t="s">
        <v>5</v>
      </c>
      <c r="C7" s="5">
        <v>133972</v>
      </c>
      <c r="D7" s="5">
        <v>125492</v>
      </c>
      <c r="E7" s="5">
        <v>108232</v>
      </c>
    </row>
    <row r="8" spans="1:5">
      <c r="B8" s="5" t="s">
        <v>6</v>
      </c>
      <c r="C8" s="5">
        <v>130127</v>
      </c>
      <c r="D8" s="5">
        <v>130063</v>
      </c>
      <c r="E8" s="5">
        <v>149752</v>
      </c>
    </row>
    <row r="9" spans="1:5">
      <c r="B9" s="5" t="s">
        <v>13</v>
      </c>
      <c r="C9" s="5">
        <v>142762</v>
      </c>
      <c r="D9" s="5">
        <v>142745</v>
      </c>
      <c r="E9" s="5">
        <v>106325</v>
      </c>
    </row>
    <row r="10" spans="1:5">
      <c r="B10" s="5" t="s">
        <v>17</v>
      </c>
      <c r="C10" s="5">
        <v>141470</v>
      </c>
      <c r="D10" s="5">
        <v>144204</v>
      </c>
      <c r="E10" s="5">
        <v>143983</v>
      </c>
    </row>
    <row r="11" spans="1:5">
      <c r="B11" s="5" t="s">
        <v>18</v>
      </c>
      <c r="C11" s="5">
        <v>122757</v>
      </c>
      <c r="D11" s="5">
        <v>117187</v>
      </c>
      <c r="E11" s="5">
        <v>136566</v>
      </c>
    </row>
    <row r="12" spans="1:5">
      <c r="B12" s="5" t="s">
        <v>19</v>
      </c>
      <c r="C12" s="5">
        <v>144308</v>
      </c>
      <c r="D12" s="5">
        <v>105798</v>
      </c>
      <c r="E12" s="5">
        <v>142444</v>
      </c>
    </row>
    <row r="13" spans="1:5">
      <c r="B13" s="5" t="s">
        <v>20</v>
      </c>
      <c r="C13" s="5">
        <v>136597</v>
      </c>
      <c r="D13" s="5">
        <v>115390</v>
      </c>
      <c r="E13" s="5">
        <v>122691</v>
      </c>
    </row>
    <row r="14" spans="1:5">
      <c r="B14" s="5" t="s">
        <v>7</v>
      </c>
      <c r="C14" s="5">
        <v>121534</v>
      </c>
      <c r="D14" s="5">
        <v>129800</v>
      </c>
      <c r="E14" s="5">
        <v>104712</v>
      </c>
    </row>
    <row r="16" spans="1:5">
      <c r="A16" s="5" t="s">
        <v>36</v>
      </c>
    </row>
    <row r="17" spans="2:5">
      <c r="B17" s="5" t="s">
        <v>43</v>
      </c>
      <c r="C17" s="5" t="s">
        <v>24</v>
      </c>
      <c r="D17" s="5" t="s">
        <v>25</v>
      </c>
      <c r="E17" s="5" t="s">
        <v>26</v>
      </c>
    </row>
    <row r="18" spans="2:5">
      <c r="B18" s="5" t="s">
        <v>35</v>
      </c>
      <c r="C18" s="5">
        <v>172220</v>
      </c>
      <c r="D18" s="5">
        <v>120010</v>
      </c>
      <c r="E18" s="5">
        <v>116416</v>
      </c>
    </row>
    <row r="19" spans="2:5">
      <c r="B19" s="5" t="s">
        <v>2</v>
      </c>
      <c r="C19" s="5">
        <v>136549</v>
      </c>
      <c r="D19" s="5">
        <v>123464</v>
      </c>
      <c r="E19" s="5">
        <v>164188</v>
      </c>
    </row>
    <row r="20" spans="2:5">
      <c r="B20" s="5" t="s">
        <v>3</v>
      </c>
      <c r="C20" s="5">
        <v>146172</v>
      </c>
      <c r="D20" s="5">
        <v>112999</v>
      </c>
      <c r="E20" s="5">
        <v>115711</v>
      </c>
    </row>
    <row r="21" spans="2:5">
      <c r="B21" s="5" t="s">
        <v>4</v>
      </c>
      <c r="C21" s="5">
        <v>150792</v>
      </c>
      <c r="D21" s="5">
        <v>137007</v>
      </c>
      <c r="E21" s="5">
        <v>165085</v>
      </c>
    </row>
    <row r="22" spans="2:5">
      <c r="B22" s="5" t="s">
        <v>5</v>
      </c>
      <c r="C22" s="5">
        <v>148293</v>
      </c>
      <c r="D22" s="5">
        <v>149596</v>
      </c>
      <c r="E22" s="5">
        <v>122120</v>
      </c>
    </row>
    <row r="23" spans="2:5">
      <c r="B23" s="5" t="s">
        <v>6</v>
      </c>
      <c r="C23" s="5">
        <v>159105</v>
      </c>
      <c r="D23" s="5">
        <v>116054</v>
      </c>
      <c r="E23" s="5">
        <v>164573</v>
      </c>
    </row>
    <row r="24" spans="2:5">
      <c r="B24" s="5" t="s">
        <v>13</v>
      </c>
      <c r="C24" s="5">
        <v>132750</v>
      </c>
      <c r="D24" s="5">
        <v>159048</v>
      </c>
      <c r="E24" s="5">
        <v>110026</v>
      </c>
    </row>
    <row r="25" spans="2:5">
      <c r="B25" s="5" t="s">
        <v>17</v>
      </c>
      <c r="C25" s="5">
        <v>110783</v>
      </c>
      <c r="D25" s="5">
        <v>136908</v>
      </c>
      <c r="E25" s="5">
        <v>142652</v>
      </c>
    </row>
    <row r="26" spans="2:5">
      <c r="B26" s="5" t="s">
        <v>18</v>
      </c>
      <c r="C26" s="5">
        <v>158273</v>
      </c>
      <c r="D26" s="5">
        <v>166251</v>
      </c>
      <c r="E26" s="5">
        <v>142621</v>
      </c>
    </row>
    <row r="27" spans="2:5">
      <c r="B27" s="5" t="s">
        <v>19</v>
      </c>
      <c r="C27" s="5">
        <v>144953</v>
      </c>
      <c r="D27" s="5">
        <v>174658</v>
      </c>
      <c r="E27" s="5">
        <v>128516</v>
      </c>
    </row>
    <row r="28" spans="2:5">
      <c r="B28" s="5" t="s">
        <v>20</v>
      </c>
      <c r="C28" s="5">
        <v>174575</v>
      </c>
      <c r="D28" s="5">
        <v>138513</v>
      </c>
      <c r="E28" s="5">
        <v>132136</v>
      </c>
    </row>
    <row r="29" spans="2:5">
      <c r="B29" s="5" t="s">
        <v>7</v>
      </c>
      <c r="C29" s="5">
        <v>165918</v>
      </c>
      <c r="D29" s="5">
        <v>137129</v>
      </c>
      <c r="E29" s="5">
        <v>157094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"/>
  <sheetViews>
    <sheetView workbookViewId="0"/>
  </sheetViews>
  <sheetFormatPr defaultColWidth="9" defaultRowHeight="15"/>
  <cols>
    <col min="1" max="1" width="5.140625" style="5" customWidth="1"/>
    <col min="2" max="2" width="8.140625" style="5" bestFit="1" customWidth="1"/>
    <col min="3" max="8" width="10.5703125" style="5" bestFit="1" customWidth="1"/>
    <col min="9" max="16384" width="9" style="5"/>
  </cols>
  <sheetData>
    <row r="1" spans="2:18">
      <c r="C1" s="45" t="s">
        <v>16</v>
      </c>
      <c r="D1" s="45"/>
      <c r="E1" s="45"/>
      <c r="F1" s="45" t="s">
        <v>37</v>
      </c>
      <c r="G1" s="45"/>
      <c r="H1" s="45"/>
    </row>
    <row r="2" spans="2:18">
      <c r="B2" s="5" t="s">
        <v>22</v>
      </c>
      <c r="C2" s="5" t="s">
        <v>24</v>
      </c>
      <c r="D2" s="5" t="s">
        <v>25</v>
      </c>
      <c r="E2" s="5" t="s">
        <v>26</v>
      </c>
      <c r="F2" s="5" t="s">
        <v>24</v>
      </c>
      <c r="G2" s="5" t="s">
        <v>25</v>
      </c>
      <c r="H2" s="5" t="s">
        <v>26</v>
      </c>
      <c r="R2" s="5" t="s">
        <v>70</v>
      </c>
    </row>
    <row r="3" spans="2:18">
      <c r="B3" s="5" t="s">
        <v>38</v>
      </c>
      <c r="C3" s="5">
        <v>138416</v>
      </c>
      <c r="D3" s="5">
        <v>117932</v>
      </c>
      <c r="E3" s="5">
        <v>115589</v>
      </c>
      <c r="F3" s="5">
        <v>172220</v>
      </c>
      <c r="G3" s="5">
        <v>120010</v>
      </c>
      <c r="H3" s="5">
        <v>116416</v>
      </c>
    </row>
    <row r="4" spans="2:18">
      <c r="B4" s="5" t="s">
        <v>2</v>
      </c>
      <c r="C4" s="5">
        <v>104122</v>
      </c>
      <c r="D4" s="5">
        <v>126896</v>
      </c>
      <c r="E4" s="5">
        <v>107866</v>
      </c>
      <c r="F4" s="5">
        <v>136549</v>
      </c>
      <c r="G4" s="5">
        <v>123464</v>
      </c>
      <c r="H4" s="5">
        <v>164188</v>
      </c>
    </row>
    <row r="5" spans="2:18">
      <c r="B5" s="5" t="s">
        <v>3</v>
      </c>
      <c r="C5" s="5">
        <v>132224</v>
      </c>
      <c r="D5" s="5">
        <v>142050</v>
      </c>
      <c r="E5" s="5">
        <v>135137</v>
      </c>
      <c r="F5" s="5">
        <v>146172</v>
      </c>
      <c r="G5" s="5">
        <v>112999</v>
      </c>
      <c r="H5" s="5">
        <v>115711</v>
      </c>
    </row>
    <row r="6" spans="2:18">
      <c r="B6" s="5" t="s">
        <v>4</v>
      </c>
      <c r="C6" s="5">
        <v>130746</v>
      </c>
      <c r="D6" s="5">
        <v>124391</v>
      </c>
      <c r="E6" s="5">
        <v>142811</v>
      </c>
      <c r="F6" s="5">
        <v>150792</v>
      </c>
      <c r="G6" s="5">
        <v>137007</v>
      </c>
      <c r="H6" s="5">
        <v>165085</v>
      </c>
    </row>
    <row r="7" spans="2:18">
      <c r="B7" s="5" t="s">
        <v>5</v>
      </c>
      <c r="C7" s="5">
        <v>133972</v>
      </c>
      <c r="D7" s="5">
        <v>125492</v>
      </c>
      <c r="E7" s="5">
        <v>108232</v>
      </c>
      <c r="F7" s="5">
        <v>148293</v>
      </c>
      <c r="G7" s="5">
        <v>149596</v>
      </c>
      <c r="H7" s="5">
        <v>122120</v>
      </c>
    </row>
    <row r="8" spans="2:18">
      <c r="B8" s="5" t="s">
        <v>6</v>
      </c>
      <c r="C8" s="5">
        <v>130127</v>
      </c>
      <c r="D8" s="5">
        <v>130063</v>
      </c>
      <c r="E8" s="5">
        <v>149752</v>
      </c>
      <c r="F8" s="5">
        <v>159105</v>
      </c>
      <c r="G8" s="5">
        <v>116054</v>
      </c>
      <c r="H8" s="5">
        <v>164573</v>
      </c>
    </row>
    <row r="9" spans="2:18">
      <c r="B9" s="5" t="s">
        <v>13</v>
      </c>
      <c r="C9" s="5">
        <v>142762</v>
      </c>
      <c r="D9" s="5">
        <v>142745</v>
      </c>
      <c r="E9" s="5">
        <v>106325</v>
      </c>
      <c r="F9" s="5">
        <v>132750</v>
      </c>
      <c r="G9" s="5">
        <v>159048</v>
      </c>
      <c r="H9" s="5">
        <v>110026</v>
      </c>
    </row>
    <row r="10" spans="2:18">
      <c r="B10" s="5" t="s">
        <v>17</v>
      </c>
      <c r="C10" s="5">
        <v>141470</v>
      </c>
      <c r="D10" s="5">
        <v>144204</v>
      </c>
      <c r="E10" s="5">
        <v>143983</v>
      </c>
      <c r="F10" s="5">
        <v>110783</v>
      </c>
      <c r="G10" s="5">
        <v>136908</v>
      </c>
      <c r="H10" s="5">
        <v>142652</v>
      </c>
    </row>
    <row r="11" spans="2:18">
      <c r="B11" s="5" t="s">
        <v>18</v>
      </c>
      <c r="C11" s="5">
        <v>122757</v>
      </c>
      <c r="D11" s="5">
        <v>117187</v>
      </c>
      <c r="E11" s="5">
        <v>136566</v>
      </c>
      <c r="F11" s="5">
        <v>158273</v>
      </c>
      <c r="G11" s="5">
        <v>166251</v>
      </c>
      <c r="H11" s="5">
        <v>142621</v>
      </c>
    </row>
    <row r="12" spans="2:18">
      <c r="B12" s="5" t="s">
        <v>19</v>
      </c>
      <c r="C12" s="5">
        <v>144308</v>
      </c>
      <c r="D12" s="5">
        <v>105798</v>
      </c>
      <c r="E12" s="5">
        <v>142444</v>
      </c>
      <c r="F12" s="5">
        <v>144953</v>
      </c>
      <c r="G12" s="5">
        <v>174658</v>
      </c>
      <c r="H12" s="5">
        <v>128516</v>
      </c>
    </row>
    <row r="13" spans="2:18">
      <c r="B13" s="5" t="s">
        <v>20</v>
      </c>
      <c r="C13" s="5">
        <v>136597</v>
      </c>
      <c r="D13" s="5">
        <v>115390</v>
      </c>
      <c r="E13" s="5">
        <v>122691</v>
      </c>
      <c r="F13" s="5">
        <v>174575</v>
      </c>
      <c r="G13" s="5">
        <v>138513</v>
      </c>
      <c r="H13" s="5">
        <v>132136</v>
      </c>
    </row>
    <row r="14" spans="2:18">
      <c r="B14" s="5" t="s">
        <v>7</v>
      </c>
      <c r="C14" s="5">
        <v>121534</v>
      </c>
      <c r="D14" s="5">
        <v>129800</v>
      </c>
      <c r="E14" s="5">
        <v>104712</v>
      </c>
      <c r="F14" s="5">
        <v>165918</v>
      </c>
      <c r="G14" s="5">
        <v>137129</v>
      </c>
      <c r="H14" s="5">
        <v>157094</v>
      </c>
    </row>
  </sheetData>
  <mergeCells count="2">
    <mergeCell ref="C1:E1"/>
    <mergeCell ref="F1:H1"/>
  </mergeCells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1"/>
  <sheetViews>
    <sheetView workbookViewId="0"/>
  </sheetViews>
  <sheetFormatPr defaultColWidth="9" defaultRowHeight="15"/>
  <cols>
    <col min="1" max="1" width="11" style="5" customWidth="1"/>
    <col min="2" max="2" width="7.140625" style="5" customWidth="1"/>
    <col min="3" max="13" width="7.42578125" style="5" bestFit="1" customWidth="1"/>
    <col min="14" max="14" width="9" style="5" customWidth="1"/>
    <col min="15" max="15" width="11" style="5" customWidth="1"/>
    <col min="16" max="16" width="7.42578125" style="5" customWidth="1"/>
    <col min="17" max="16384" width="9" style="5"/>
  </cols>
  <sheetData>
    <row r="1" spans="1:17">
      <c r="A1" s="5" t="s">
        <v>39</v>
      </c>
      <c r="B1" s="8"/>
      <c r="C1" s="8"/>
      <c r="D1" s="8"/>
    </row>
    <row r="2" spans="1:17"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13</v>
      </c>
      <c r="I2" s="5" t="s">
        <v>17</v>
      </c>
      <c r="J2" s="5" t="s">
        <v>18</v>
      </c>
      <c r="K2" s="5" t="s">
        <v>19</v>
      </c>
      <c r="L2" s="5" t="s">
        <v>20</v>
      </c>
      <c r="M2" s="5" t="s">
        <v>7</v>
      </c>
      <c r="Q2" s="5" t="s">
        <v>66</v>
      </c>
    </row>
    <row r="3" spans="1:17">
      <c r="A3" s="5" t="s">
        <v>24</v>
      </c>
      <c r="B3" s="5">
        <v>172220</v>
      </c>
      <c r="C3" s="5">
        <v>136549</v>
      </c>
      <c r="D3" s="5">
        <v>146172</v>
      </c>
      <c r="E3" s="5">
        <v>150792</v>
      </c>
      <c r="F3" s="5">
        <v>148293</v>
      </c>
      <c r="G3" s="5">
        <v>159105</v>
      </c>
      <c r="H3" s="5">
        <v>132750</v>
      </c>
      <c r="I3" s="5">
        <v>110783</v>
      </c>
      <c r="J3" s="5">
        <v>158273</v>
      </c>
      <c r="K3" s="5">
        <v>144953</v>
      </c>
      <c r="L3" s="5">
        <v>174575</v>
      </c>
      <c r="M3" s="5">
        <v>165918</v>
      </c>
      <c r="Q3" s="5" t="s">
        <v>67</v>
      </c>
    </row>
    <row r="4" spans="1:17">
      <c r="A4" s="5" t="s">
        <v>25</v>
      </c>
      <c r="B4" s="5">
        <v>120010</v>
      </c>
      <c r="C4" s="5">
        <v>123464</v>
      </c>
      <c r="D4" s="5">
        <v>112999</v>
      </c>
      <c r="E4" s="5">
        <v>137007</v>
      </c>
      <c r="F4" s="5">
        <v>149596</v>
      </c>
      <c r="G4" s="5">
        <v>116054</v>
      </c>
      <c r="H4" s="5">
        <v>159048</v>
      </c>
      <c r="I4" s="5">
        <v>136908</v>
      </c>
      <c r="J4" s="5">
        <v>166251</v>
      </c>
      <c r="K4" s="5">
        <v>174658</v>
      </c>
      <c r="L4" s="5">
        <v>138513</v>
      </c>
      <c r="M4" s="5">
        <v>137129</v>
      </c>
      <c r="O4" s="16"/>
      <c r="P4" s="16"/>
      <c r="Q4" s="5" t="s">
        <v>71</v>
      </c>
    </row>
    <row r="5" spans="1:17">
      <c r="A5" s="5" t="s">
        <v>26</v>
      </c>
      <c r="B5" s="5">
        <v>116416</v>
      </c>
      <c r="C5" s="5">
        <v>164188</v>
      </c>
      <c r="D5" s="5">
        <v>115711</v>
      </c>
      <c r="E5" s="5">
        <v>165085</v>
      </c>
      <c r="F5" s="5">
        <v>122120</v>
      </c>
      <c r="G5" s="5">
        <v>164573</v>
      </c>
      <c r="H5" s="5">
        <v>110026</v>
      </c>
      <c r="I5" s="5">
        <v>142652</v>
      </c>
      <c r="J5" s="5">
        <v>142621</v>
      </c>
      <c r="K5" s="5">
        <v>128516</v>
      </c>
      <c r="L5" s="5">
        <v>132136</v>
      </c>
      <c r="M5" s="5">
        <v>157094</v>
      </c>
    </row>
    <row r="7" spans="1:17">
      <c r="A7" s="21" t="s">
        <v>46</v>
      </c>
      <c r="B7" s="21" t="s">
        <v>1</v>
      </c>
      <c r="C7" s="21" t="s">
        <v>2</v>
      </c>
      <c r="D7" s="21" t="s">
        <v>3</v>
      </c>
      <c r="E7" s="21" t="s">
        <v>4</v>
      </c>
      <c r="F7" s="21" t="s">
        <v>5</v>
      </c>
      <c r="G7" s="21" t="s">
        <v>6</v>
      </c>
      <c r="H7" s="21" t="s">
        <v>13</v>
      </c>
      <c r="I7" s="21" t="s">
        <v>17</v>
      </c>
      <c r="J7" s="21" t="s">
        <v>18</v>
      </c>
      <c r="K7" s="21" t="s">
        <v>19</v>
      </c>
      <c r="L7" s="21" t="s">
        <v>20</v>
      </c>
      <c r="M7" s="21" t="s">
        <v>7</v>
      </c>
    </row>
    <row r="8" spans="1:17">
      <c r="A8" s="22" t="s">
        <v>26</v>
      </c>
      <c r="B8" s="21">
        <f>VLOOKUP(A8,A:M,2,0)</f>
        <v>116416</v>
      </c>
      <c r="C8" s="21">
        <f>VLOOKUP(A8,A:M,3,0)</f>
        <v>164188</v>
      </c>
      <c r="D8" s="21">
        <f>VLOOKUP(A8,A:M,4,0)</f>
        <v>115711</v>
      </c>
      <c r="E8" s="21">
        <f>VLOOKUP(A8,A:M,5,0)</f>
        <v>165085</v>
      </c>
      <c r="F8" s="21">
        <f>VLOOKUP(A8,A:M,6,0)</f>
        <v>122120</v>
      </c>
      <c r="G8" s="21">
        <f>VLOOKUP(A8,A:M,7,0)</f>
        <v>164573</v>
      </c>
      <c r="H8" s="21">
        <f>VLOOKUP(A8,A:M,8,0)</f>
        <v>110026</v>
      </c>
      <c r="I8" s="21">
        <f>VLOOKUP(A8,A:M,9,0)</f>
        <v>142652</v>
      </c>
      <c r="J8" s="21">
        <f>VLOOKUP(A8,A:M,10,0)</f>
        <v>142621</v>
      </c>
      <c r="K8" s="21">
        <f>VLOOKUP(A8,A:M,11,0)</f>
        <v>128516</v>
      </c>
      <c r="L8" s="21">
        <f>VLOOKUP(A8,A:M,12,0)</f>
        <v>132136</v>
      </c>
      <c r="M8" s="21">
        <f>VLOOKUP(A8,A:M,13,0)</f>
        <v>157094</v>
      </c>
    </row>
    <row r="9" spans="1:17" s="15" customFormat="1">
      <c r="A9" s="15" t="s">
        <v>45</v>
      </c>
      <c r="B9" s="15">
        <f>AVERAGE($B$8:$M$8)</f>
        <v>138428.16666666666</v>
      </c>
      <c r="C9" s="15">
        <f t="shared" ref="C9:M9" si="0">AVERAGE($B$8:$M$8)</f>
        <v>138428.16666666666</v>
      </c>
      <c r="D9" s="15">
        <f t="shared" si="0"/>
        <v>138428.16666666666</v>
      </c>
      <c r="E9" s="15">
        <f t="shared" si="0"/>
        <v>138428.16666666666</v>
      </c>
      <c r="F9" s="15">
        <f t="shared" si="0"/>
        <v>138428.16666666666</v>
      </c>
      <c r="G9" s="15">
        <f t="shared" si="0"/>
        <v>138428.16666666666</v>
      </c>
      <c r="H9" s="15">
        <f t="shared" si="0"/>
        <v>138428.16666666666</v>
      </c>
      <c r="I9" s="15">
        <f t="shared" si="0"/>
        <v>138428.16666666666</v>
      </c>
      <c r="J9" s="15">
        <f t="shared" si="0"/>
        <v>138428.16666666666</v>
      </c>
      <c r="K9" s="15">
        <f t="shared" si="0"/>
        <v>138428.16666666666</v>
      </c>
      <c r="L9" s="15">
        <f t="shared" si="0"/>
        <v>138428.16666666666</v>
      </c>
      <c r="M9" s="15">
        <f t="shared" si="0"/>
        <v>138428.16666666666</v>
      </c>
    </row>
    <row r="28" spans="1:3">
      <c r="A28" s="25"/>
      <c r="B28" s="32" t="s">
        <v>2</v>
      </c>
      <c r="C28" s="23" t="s">
        <v>47</v>
      </c>
    </row>
    <row r="29" spans="1:3">
      <c r="A29" s="26" t="s">
        <v>24</v>
      </c>
      <c r="B29" s="27">
        <f>HLOOKUP(B28,2:5,2,0)</f>
        <v>136549</v>
      </c>
      <c r="C29" s="24">
        <f>180000-B29</f>
        <v>43451</v>
      </c>
    </row>
    <row r="30" spans="1:3">
      <c r="A30" s="28" t="s">
        <v>25</v>
      </c>
      <c r="B30" s="29">
        <f>HLOOKUP(B28,2:5,3,0)</f>
        <v>123464</v>
      </c>
      <c r="C30" s="24">
        <f t="shared" ref="C30:C31" si="1">180000-B30</f>
        <v>56536</v>
      </c>
    </row>
    <row r="31" spans="1:3">
      <c r="A31" s="30" t="s">
        <v>26</v>
      </c>
      <c r="B31" s="31">
        <f>HLOOKUP(B28,2:5,4,0)</f>
        <v>164188</v>
      </c>
      <c r="C31" s="24">
        <f t="shared" si="1"/>
        <v>15812</v>
      </c>
    </row>
  </sheetData>
  <phoneticPr fontId="2" type="noConversion"/>
  <dataValidations count="2">
    <dataValidation type="list" allowBlank="1" showInputMessage="1" showErrorMessage="1" sqref="A8">
      <formula1>$A$3:$A$5</formula1>
    </dataValidation>
    <dataValidation type="list" allowBlank="1" showInputMessage="1" showErrorMessage="1" sqref="B28">
      <formula1>$B$2:$M$2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"/>
  <sheetViews>
    <sheetView workbookViewId="0"/>
  </sheetViews>
  <sheetFormatPr defaultColWidth="9" defaultRowHeight="15"/>
  <cols>
    <col min="1" max="1" width="9" style="5"/>
    <col min="2" max="4" width="10.5703125" style="5" bestFit="1" customWidth="1"/>
    <col min="5" max="5" width="9" style="5"/>
    <col min="6" max="7" width="10.5703125" style="5" bestFit="1" customWidth="1"/>
    <col min="8" max="8" width="4.28515625" style="5" customWidth="1"/>
    <col min="9" max="13" width="9" style="5"/>
    <col min="14" max="14" width="9" style="5" customWidth="1"/>
    <col min="15" max="15" width="11" style="5" customWidth="1"/>
    <col min="16" max="16" width="7.42578125" style="5" customWidth="1"/>
    <col min="17" max="16384" width="9" style="5"/>
  </cols>
  <sheetData>
    <row r="1" spans="1:16">
      <c r="A1" s="5" t="s">
        <v>39</v>
      </c>
      <c r="B1" s="8"/>
      <c r="C1" s="8"/>
      <c r="D1" s="8"/>
    </row>
    <row r="2" spans="1:16">
      <c r="B2" s="5" t="s">
        <v>24</v>
      </c>
      <c r="C2" s="5" t="s">
        <v>25</v>
      </c>
      <c r="D2" s="5" t="s">
        <v>26</v>
      </c>
      <c r="F2" s="9"/>
      <c r="G2" s="9" t="s">
        <v>26</v>
      </c>
      <c r="H2" s="10" t="s">
        <v>40</v>
      </c>
      <c r="P2" s="5" t="s">
        <v>64</v>
      </c>
    </row>
    <row r="3" spans="1:16">
      <c r="A3" s="5" t="s">
        <v>41</v>
      </c>
      <c r="B3" s="5">
        <v>172220</v>
      </c>
      <c r="C3" s="5">
        <v>120010</v>
      </c>
      <c r="D3" s="5">
        <v>116416</v>
      </c>
      <c r="F3" s="11" t="s">
        <v>28</v>
      </c>
      <c r="G3" s="11">
        <f t="shared" ref="G3:G14" si="0">VLOOKUP(F3,A:D,MATCH($G$2,$2:$2,0),0)</f>
        <v>116416</v>
      </c>
      <c r="H3" s="12">
        <f>AVERAGE($G$3:$G$14)</f>
        <v>138428.16666666666</v>
      </c>
      <c r="P3" s="5" t="s">
        <v>65</v>
      </c>
    </row>
    <row r="4" spans="1:16">
      <c r="A4" s="5" t="s">
        <v>2</v>
      </c>
      <c r="B4" s="5">
        <v>136549</v>
      </c>
      <c r="C4" s="5">
        <v>123464</v>
      </c>
      <c r="D4" s="5">
        <v>164188</v>
      </c>
      <c r="F4" s="11" t="s">
        <v>2</v>
      </c>
      <c r="G4" s="11">
        <f t="shared" si="0"/>
        <v>164188</v>
      </c>
      <c r="H4" s="12">
        <f t="shared" ref="H4:H14" si="1">AVERAGE($G$3:$G$14)</f>
        <v>138428.16666666666</v>
      </c>
      <c r="P4" s="5" t="s">
        <v>72</v>
      </c>
    </row>
    <row r="5" spans="1:16">
      <c r="A5" s="5" t="s">
        <v>3</v>
      </c>
      <c r="B5" s="5">
        <v>146172</v>
      </c>
      <c r="C5" s="5">
        <v>112999</v>
      </c>
      <c r="D5" s="5">
        <v>115711</v>
      </c>
      <c r="F5" s="11" t="s">
        <v>3</v>
      </c>
      <c r="G5" s="11">
        <f t="shared" si="0"/>
        <v>115711</v>
      </c>
      <c r="H5" s="12">
        <f t="shared" si="1"/>
        <v>138428.16666666666</v>
      </c>
    </row>
    <row r="6" spans="1:16">
      <c r="A6" s="5" t="s">
        <v>4</v>
      </c>
      <c r="B6" s="5">
        <v>150792</v>
      </c>
      <c r="C6" s="5">
        <v>137007</v>
      </c>
      <c r="D6" s="5">
        <v>165085</v>
      </c>
      <c r="F6" s="11" t="s">
        <v>4</v>
      </c>
      <c r="G6" s="11">
        <f t="shared" si="0"/>
        <v>165085</v>
      </c>
      <c r="H6" s="12">
        <f t="shared" si="1"/>
        <v>138428.16666666666</v>
      </c>
    </row>
    <row r="7" spans="1:16">
      <c r="A7" s="5" t="s">
        <v>5</v>
      </c>
      <c r="B7" s="5">
        <v>148293</v>
      </c>
      <c r="C7" s="5">
        <v>149596</v>
      </c>
      <c r="D7" s="5">
        <v>122120</v>
      </c>
      <c r="F7" s="11" t="s">
        <v>5</v>
      </c>
      <c r="G7" s="11">
        <f t="shared" si="0"/>
        <v>122120</v>
      </c>
      <c r="H7" s="12">
        <f t="shared" si="1"/>
        <v>138428.16666666666</v>
      </c>
    </row>
    <row r="8" spans="1:16">
      <c r="A8" s="5" t="s">
        <v>6</v>
      </c>
      <c r="B8" s="5">
        <v>159105</v>
      </c>
      <c r="C8" s="5">
        <v>116054</v>
      </c>
      <c r="D8" s="5">
        <v>164573</v>
      </c>
      <c r="F8" s="11" t="s">
        <v>6</v>
      </c>
      <c r="G8" s="11">
        <f t="shared" si="0"/>
        <v>164573</v>
      </c>
      <c r="H8" s="12">
        <f t="shared" si="1"/>
        <v>138428.16666666666</v>
      </c>
    </row>
    <row r="9" spans="1:16">
      <c r="A9" s="5" t="s">
        <v>13</v>
      </c>
      <c r="B9" s="5">
        <v>132750</v>
      </c>
      <c r="C9" s="5">
        <v>159048</v>
      </c>
      <c r="D9" s="5">
        <v>110026</v>
      </c>
      <c r="F9" s="11" t="s">
        <v>13</v>
      </c>
      <c r="G9" s="11">
        <f t="shared" si="0"/>
        <v>110026</v>
      </c>
      <c r="H9" s="12">
        <f t="shared" si="1"/>
        <v>138428.16666666666</v>
      </c>
    </row>
    <row r="10" spans="1:16">
      <c r="A10" s="5" t="s">
        <v>17</v>
      </c>
      <c r="B10" s="5">
        <v>110783</v>
      </c>
      <c r="C10" s="5">
        <v>136908</v>
      </c>
      <c r="D10" s="5">
        <v>142652</v>
      </c>
      <c r="F10" s="11" t="s">
        <v>17</v>
      </c>
      <c r="G10" s="11">
        <f t="shared" si="0"/>
        <v>142652</v>
      </c>
      <c r="H10" s="12">
        <f t="shared" si="1"/>
        <v>138428.16666666666</v>
      </c>
    </row>
    <row r="11" spans="1:16">
      <c r="A11" s="5" t="s">
        <v>18</v>
      </c>
      <c r="B11" s="5">
        <v>158273</v>
      </c>
      <c r="C11" s="5">
        <v>166251</v>
      </c>
      <c r="D11" s="5">
        <v>142621</v>
      </c>
      <c r="F11" s="11" t="s">
        <v>18</v>
      </c>
      <c r="G11" s="11">
        <f t="shared" si="0"/>
        <v>142621</v>
      </c>
      <c r="H11" s="12">
        <f t="shared" si="1"/>
        <v>138428.16666666666</v>
      </c>
    </row>
    <row r="12" spans="1:16">
      <c r="A12" s="5" t="s">
        <v>19</v>
      </c>
      <c r="B12" s="5">
        <v>144953</v>
      </c>
      <c r="C12" s="5">
        <v>174658</v>
      </c>
      <c r="D12" s="5">
        <v>128516</v>
      </c>
      <c r="F12" s="11" t="s">
        <v>19</v>
      </c>
      <c r="G12" s="11">
        <f t="shared" si="0"/>
        <v>128516</v>
      </c>
      <c r="H12" s="12">
        <f t="shared" si="1"/>
        <v>138428.16666666666</v>
      </c>
    </row>
    <row r="13" spans="1:16">
      <c r="A13" s="5" t="s">
        <v>20</v>
      </c>
      <c r="B13" s="5">
        <v>174575</v>
      </c>
      <c r="C13" s="5">
        <v>138513</v>
      </c>
      <c r="D13" s="5">
        <v>132136</v>
      </c>
      <c r="F13" s="11" t="s">
        <v>20</v>
      </c>
      <c r="G13" s="11">
        <f t="shared" si="0"/>
        <v>132136</v>
      </c>
      <c r="H13" s="12">
        <f t="shared" si="1"/>
        <v>138428.16666666666</v>
      </c>
    </row>
    <row r="14" spans="1:16">
      <c r="A14" s="5" t="s">
        <v>7</v>
      </c>
      <c r="B14" s="5">
        <v>165918</v>
      </c>
      <c r="C14" s="5">
        <v>137129</v>
      </c>
      <c r="D14" s="5">
        <v>157094</v>
      </c>
      <c r="F14" s="11" t="s">
        <v>7</v>
      </c>
      <c r="G14" s="11">
        <f t="shared" si="0"/>
        <v>157094</v>
      </c>
      <c r="H14" s="12">
        <f t="shared" si="1"/>
        <v>138428.16666666666</v>
      </c>
    </row>
    <row r="18" spans="6:16">
      <c r="F18" s="13"/>
      <c r="G18" s="14" t="s">
        <v>44</v>
      </c>
      <c r="H18" s="15" t="s">
        <v>42</v>
      </c>
      <c r="O18" s="16"/>
      <c r="P18" s="16"/>
    </row>
    <row r="19" spans="6:16">
      <c r="F19" s="17" t="s">
        <v>24</v>
      </c>
      <c r="G19" s="18">
        <f>VLOOKUP($G$18,$A:$D,2,0)</f>
        <v>172220</v>
      </c>
      <c r="H19" s="15">
        <f>200000-G19</f>
        <v>27780</v>
      </c>
    </row>
    <row r="20" spans="6:16">
      <c r="F20" s="19" t="s">
        <v>25</v>
      </c>
      <c r="G20" s="19">
        <f>VLOOKUP($G$18,$A:$D,3,0)</f>
        <v>120010</v>
      </c>
      <c r="H20" s="15">
        <f t="shared" ref="H20:H21" si="2">200000-G20</f>
        <v>79990</v>
      </c>
    </row>
    <row r="21" spans="6:16">
      <c r="F21" s="20" t="s">
        <v>26</v>
      </c>
      <c r="G21" s="20">
        <f>VLOOKUP($G$18,$A:$D,4,0)</f>
        <v>116416</v>
      </c>
      <c r="H21" s="15">
        <f t="shared" si="2"/>
        <v>83584</v>
      </c>
    </row>
  </sheetData>
  <phoneticPr fontId="2" type="noConversion"/>
  <dataValidations count="2">
    <dataValidation type="list" allowBlank="1" showInputMessage="1" showErrorMessage="1" sqref="G18">
      <formula1>$A$3:$A$14</formula1>
    </dataValidation>
    <dataValidation type="list" allowBlank="1" showInputMessage="1" showErrorMessage="1" sqref="G2">
      <formula1>$B$2:$D$2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workbookViewId="0"/>
  </sheetViews>
  <sheetFormatPr defaultRowHeight="15"/>
  <cols>
    <col min="1" max="1" width="11" bestFit="1" customWidth="1"/>
    <col min="2" max="2" width="11" customWidth="1"/>
  </cols>
  <sheetData>
    <row r="1" spans="1:15">
      <c r="A1" s="4" t="s">
        <v>11</v>
      </c>
      <c r="B1" s="4"/>
      <c r="C1" s="4"/>
      <c r="D1" s="4"/>
      <c r="E1" s="4"/>
      <c r="F1" s="4"/>
      <c r="G1" s="4"/>
      <c r="H1" s="4"/>
      <c r="I1" s="4"/>
    </row>
    <row r="2" spans="1:15">
      <c r="B2" s="1" t="s">
        <v>7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14</v>
      </c>
      <c r="O2" t="s">
        <v>73</v>
      </c>
    </row>
    <row r="3" spans="1:15">
      <c r="A3" t="s">
        <v>0</v>
      </c>
      <c r="B3" s="3">
        <v>200000</v>
      </c>
      <c r="C3" s="3">
        <v>38885</v>
      </c>
      <c r="D3" s="3">
        <v>77791</v>
      </c>
      <c r="E3" s="3">
        <v>21257</v>
      </c>
      <c r="F3" s="3">
        <v>58960</v>
      </c>
      <c r="G3" s="3">
        <v>43624</v>
      </c>
      <c r="H3" s="3">
        <v>16994</v>
      </c>
      <c r="O3" t="s">
        <v>74</v>
      </c>
    </row>
    <row r="4" spans="1:15">
      <c r="A4" t="s">
        <v>9</v>
      </c>
      <c r="B4" s="3">
        <f>B3</f>
        <v>200000</v>
      </c>
      <c r="C4" s="3">
        <f>SUM($B$3:B3)</f>
        <v>200000</v>
      </c>
      <c r="D4" s="3">
        <f>SUM($B$3:C3)</f>
        <v>238885</v>
      </c>
      <c r="E4" s="3">
        <f>SUM($B$3:D3)</f>
        <v>316676</v>
      </c>
      <c r="F4" s="3">
        <f>SUM($B$3:E3)</f>
        <v>337933</v>
      </c>
      <c r="G4" s="3">
        <f>SUM($B$3:F3)</f>
        <v>396893</v>
      </c>
      <c r="H4" s="3">
        <f>SUM($B$3:H3)</f>
        <v>457511</v>
      </c>
      <c r="I4" s="3">
        <f>H4+H5</f>
        <v>474505</v>
      </c>
    </row>
    <row r="5" spans="1:15">
      <c r="A5" t="s">
        <v>8</v>
      </c>
      <c r="B5" s="3">
        <v>0</v>
      </c>
      <c r="C5" s="3">
        <f>ABS(C3)</f>
        <v>38885</v>
      </c>
      <c r="D5" s="3">
        <f t="shared" ref="D5" si="0">ABS(D3)</f>
        <v>77791</v>
      </c>
      <c r="E5" s="3">
        <f t="shared" ref="E5" si="1">ABS(E3)</f>
        <v>21257</v>
      </c>
      <c r="F5" s="3">
        <f t="shared" ref="F5" si="2">ABS(F3)</f>
        <v>58960</v>
      </c>
      <c r="G5" s="3">
        <f t="shared" ref="G5" si="3">ABS(G3)</f>
        <v>43624</v>
      </c>
      <c r="H5" s="3">
        <f t="shared" ref="H5" si="4">ABS(H3)</f>
        <v>16994</v>
      </c>
    </row>
    <row r="24" spans="1:9">
      <c r="A24" s="4" t="s">
        <v>12</v>
      </c>
      <c r="B24" s="4"/>
      <c r="C24" s="4"/>
      <c r="D24" s="4"/>
      <c r="E24" s="4"/>
      <c r="F24" s="4"/>
      <c r="G24" s="4"/>
      <c r="H24" s="4"/>
      <c r="I24" s="4"/>
    </row>
    <row r="25" spans="1:9">
      <c r="B25" s="1" t="s">
        <v>7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5</v>
      </c>
      <c r="H25" s="1" t="s">
        <v>6</v>
      </c>
      <c r="I25" s="1" t="s">
        <v>14</v>
      </c>
    </row>
    <row r="26" spans="1:9">
      <c r="A26" t="s">
        <v>0</v>
      </c>
      <c r="B26" s="3">
        <v>200000</v>
      </c>
      <c r="C26" s="3">
        <v>-38885</v>
      </c>
      <c r="D26" s="3">
        <v>-7791</v>
      </c>
      <c r="E26" s="3">
        <v>-21257</v>
      </c>
      <c r="F26" s="3">
        <v>-18960</v>
      </c>
      <c r="G26" s="3">
        <v>-33624</v>
      </c>
      <c r="H26" s="3">
        <v>-16994</v>
      </c>
    </row>
    <row r="27" spans="1:9">
      <c r="A27" t="s">
        <v>9</v>
      </c>
      <c r="B27" s="3">
        <f>B26</f>
        <v>200000</v>
      </c>
      <c r="C27" s="3">
        <f>SUM($B$26:C26)</f>
        <v>161115</v>
      </c>
      <c r="D27" s="3">
        <f>SUM($B$26:D26)</f>
        <v>153324</v>
      </c>
      <c r="E27" s="3">
        <f>SUM($B$26:E26)</f>
        <v>132067</v>
      </c>
      <c r="F27" s="3">
        <f>SUM($B$26:F26)</f>
        <v>113107</v>
      </c>
      <c r="G27" s="3">
        <f>SUM($B$26:G26)</f>
        <v>79483</v>
      </c>
      <c r="H27" s="3">
        <f>SUM($B$26:H26)</f>
        <v>62489</v>
      </c>
      <c r="I27" s="3">
        <f>H27+H26</f>
        <v>45495</v>
      </c>
    </row>
    <row r="28" spans="1:9">
      <c r="A28" t="s">
        <v>8</v>
      </c>
      <c r="B28" s="3">
        <v>0</v>
      </c>
      <c r="C28" s="3">
        <f>ABS(C26)</f>
        <v>38885</v>
      </c>
      <c r="D28" s="3">
        <f t="shared" ref="D28" si="5">ABS(D26)</f>
        <v>7791</v>
      </c>
      <c r="E28" s="3">
        <f t="shared" ref="E28" si="6">ABS(E26)</f>
        <v>21257</v>
      </c>
      <c r="F28" s="3">
        <f t="shared" ref="F28" si="7">ABS(F26)</f>
        <v>18960</v>
      </c>
      <c r="G28" s="3">
        <f t="shared" ref="G28" si="8">ABS(G26)</f>
        <v>33624</v>
      </c>
      <c r="H28" s="3">
        <f t="shared" ref="H28" si="9">ABS(H26)</f>
        <v>16994</v>
      </c>
    </row>
    <row r="50" spans="1:9">
      <c r="A50" s="4" t="s">
        <v>10</v>
      </c>
      <c r="B50" s="4"/>
      <c r="C50" s="4"/>
      <c r="D50" s="4"/>
      <c r="E50" s="4"/>
      <c r="F50" s="4"/>
      <c r="G50" s="4"/>
      <c r="H50" s="4"/>
      <c r="I50" s="4"/>
    </row>
    <row r="51" spans="1:9">
      <c r="B51" s="1" t="s">
        <v>7</v>
      </c>
      <c r="C51" s="1" t="s">
        <v>1</v>
      </c>
      <c r="D51" s="1" t="s">
        <v>2</v>
      </c>
      <c r="E51" s="1" t="s">
        <v>3</v>
      </c>
      <c r="F51" s="1" t="s">
        <v>4</v>
      </c>
      <c r="G51" s="1" t="s">
        <v>5</v>
      </c>
      <c r="H51" s="1" t="s">
        <v>6</v>
      </c>
      <c r="I51" s="1" t="s">
        <v>15</v>
      </c>
    </row>
    <row r="52" spans="1:9">
      <c r="A52" t="s">
        <v>0</v>
      </c>
      <c r="B52" s="3">
        <v>200000</v>
      </c>
      <c r="C52" s="3">
        <v>-38885</v>
      </c>
      <c r="D52" s="3">
        <v>77791</v>
      </c>
      <c r="E52" s="3">
        <v>-21257</v>
      </c>
      <c r="F52" s="3">
        <v>58960</v>
      </c>
      <c r="G52" s="3">
        <v>-43624</v>
      </c>
      <c r="H52" s="3">
        <v>-26994</v>
      </c>
      <c r="I52" s="2"/>
    </row>
    <row r="53" spans="1:9">
      <c r="A53" t="s">
        <v>9</v>
      </c>
      <c r="B53" s="3">
        <f>B52</f>
        <v>200000</v>
      </c>
      <c r="C53" s="3">
        <f>IF(C52&lt;0,SUM($B$52:C52),SUM($B$52:B52))</f>
        <v>161115</v>
      </c>
      <c r="D53" s="3">
        <f>IF(D52&lt;0,SUM($B$52:D52),SUM($B$52:C52))</f>
        <v>161115</v>
      </c>
      <c r="E53" s="3">
        <f>IF(E52&lt;0,SUM($B$52:E52),SUM($B$52:D52))</f>
        <v>217649</v>
      </c>
      <c r="F53" s="3">
        <f>IF(F52&lt;0,SUM($B$52:F52),SUM($B$52:E52))</f>
        <v>217649</v>
      </c>
      <c r="G53" s="3">
        <f>IF(G52&lt;0,SUM($B$52:G52),SUM($B$52:F52))</f>
        <v>232985</v>
      </c>
      <c r="H53" s="3">
        <f>IF(H52&lt;0,SUM($B$52:H52),SUM($B$52:G52))</f>
        <v>205991</v>
      </c>
      <c r="I53" s="3">
        <f>H53</f>
        <v>205991</v>
      </c>
    </row>
    <row r="54" spans="1:9">
      <c r="A54" t="s">
        <v>8</v>
      </c>
      <c r="B54" s="3">
        <v>0</v>
      </c>
      <c r="C54" s="3">
        <f>ABS(C52)</f>
        <v>38885</v>
      </c>
      <c r="D54" s="3">
        <f t="shared" ref="D54:H54" si="10">ABS(D52)</f>
        <v>77791</v>
      </c>
      <c r="E54" s="3">
        <f t="shared" si="10"/>
        <v>21257</v>
      </c>
      <c r="F54" s="3">
        <f t="shared" si="10"/>
        <v>58960</v>
      </c>
      <c r="G54" s="3">
        <f t="shared" si="10"/>
        <v>43624</v>
      </c>
      <c r="H54" s="3">
        <f t="shared" si="10"/>
        <v>26994</v>
      </c>
      <c r="I54" s="2"/>
    </row>
    <row r="56" spans="1:9">
      <c r="B56" s="3"/>
      <c r="C56" s="3"/>
      <c r="D56" s="3"/>
      <c r="E56" s="3"/>
      <c r="F56" s="3"/>
      <c r="G56" s="3"/>
      <c r="H56" s="3"/>
    </row>
    <row r="57" spans="1:9">
      <c r="B57" s="3"/>
      <c r="C57" s="3"/>
      <c r="D57" s="3"/>
      <c r="E57" s="3"/>
      <c r="F57" s="3"/>
      <c r="G57" s="3"/>
      <c r="H57" s="3"/>
    </row>
    <row r="58" spans="1:9">
      <c r="B58" s="3"/>
      <c r="C58" s="3"/>
      <c r="D58" s="3"/>
      <c r="E58" s="3"/>
      <c r="F58" s="3"/>
      <c r="G58" s="3"/>
      <c r="H58" s="3"/>
    </row>
    <row r="59" spans="1:9">
      <c r="B59" s="3"/>
      <c r="C59" s="3"/>
      <c r="D59" s="3"/>
      <c r="E59" s="3"/>
      <c r="F59" s="3"/>
      <c r="G59" s="3"/>
      <c r="H59" s="3"/>
    </row>
  </sheetData>
  <phoneticPr fontId="3" type="noConversion"/>
  <pageMargins left="0.7" right="0.7" top="0.75" bottom="0.75" header="0.3" footer="0.3"/>
  <pageSetup paperSize="9" orientation="portrait" r:id="rId1"/>
  <ignoredErrors>
    <ignoredError sqref="C53" formulaRange="1"/>
  </ignoredError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/>
  </sheetViews>
  <sheetFormatPr defaultColWidth="9" defaultRowHeight="15"/>
  <cols>
    <col min="1" max="4" width="24.7109375" style="5" customWidth="1"/>
    <col min="5" max="16384" width="9" style="5"/>
  </cols>
  <sheetData>
    <row r="1" spans="1:8">
      <c r="A1" s="35"/>
      <c r="B1" s="35" t="s">
        <v>48</v>
      </c>
      <c r="C1" s="35" t="s">
        <v>49</v>
      </c>
      <c r="D1" s="35" t="s">
        <v>50</v>
      </c>
    </row>
    <row r="2" spans="1:8">
      <c r="A2" s="33" t="s">
        <v>51</v>
      </c>
      <c r="B2" s="34">
        <v>42442</v>
      </c>
      <c r="C2" s="36">
        <v>5</v>
      </c>
      <c r="D2" s="34">
        <f>B2+C2</f>
        <v>42447</v>
      </c>
      <c r="H2" s="5" t="s">
        <v>70</v>
      </c>
    </row>
    <row r="3" spans="1:8">
      <c r="A3" s="33" t="s">
        <v>52</v>
      </c>
      <c r="B3" s="34">
        <f>D2</f>
        <v>42447</v>
      </c>
      <c r="C3" s="36">
        <v>2</v>
      </c>
      <c r="D3" s="34">
        <f t="shared" ref="D3:D7" si="0">B3+C3</f>
        <v>42449</v>
      </c>
    </row>
    <row r="4" spans="1:8">
      <c r="A4" s="33" t="s">
        <v>53</v>
      </c>
      <c r="B4" s="34">
        <f t="shared" ref="B4:B7" si="1">D3</f>
        <v>42449</v>
      </c>
      <c r="C4" s="36">
        <v>3</v>
      </c>
      <c r="D4" s="34">
        <f t="shared" si="0"/>
        <v>42452</v>
      </c>
    </row>
    <row r="5" spans="1:8">
      <c r="A5" s="33" t="s">
        <v>54</v>
      </c>
      <c r="B5" s="34">
        <f t="shared" si="1"/>
        <v>42452</v>
      </c>
      <c r="C5" s="36">
        <v>7</v>
      </c>
      <c r="D5" s="34">
        <f t="shared" si="0"/>
        <v>42459</v>
      </c>
    </row>
    <row r="6" spans="1:8">
      <c r="A6" s="33" t="s">
        <v>55</v>
      </c>
      <c r="B6" s="34">
        <f t="shared" si="1"/>
        <v>42459</v>
      </c>
      <c r="C6" s="36">
        <v>60</v>
      </c>
      <c r="D6" s="34">
        <f t="shared" si="0"/>
        <v>42519</v>
      </c>
    </row>
    <row r="7" spans="1:8">
      <c r="A7" s="33" t="s">
        <v>56</v>
      </c>
      <c r="B7" s="34">
        <f t="shared" si="1"/>
        <v>42519</v>
      </c>
      <c r="C7" s="36">
        <v>3</v>
      </c>
      <c r="D7" s="34">
        <f t="shared" si="0"/>
        <v>42522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defaultRowHeight="15"/>
  <sheetData>
    <row r="1" spans="1:16">
      <c r="A1" s="5" t="s">
        <v>39</v>
      </c>
      <c r="B1" s="8"/>
    </row>
    <row r="2" spans="1:16">
      <c r="A2" s="5"/>
      <c r="B2" s="5" t="s">
        <v>24</v>
      </c>
      <c r="P2" t="s">
        <v>66</v>
      </c>
    </row>
    <row r="3" spans="1:16">
      <c r="A3" s="5" t="s">
        <v>1</v>
      </c>
      <c r="B3" s="38">
        <v>172220</v>
      </c>
      <c r="P3" t="s">
        <v>75</v>
      </c>
    </row>
    <row r="4" spans="1:16">
      <c r="A4" s="5" t="s">
        <v>2</v>
      </c>
      <c r="B4" s="38">
        <v>136549</v>
      </c>
    </row>
    <row r="5" spans="1:16">
      <c r="A5" s="5" t="s">
        <v>3</v>
      </c>
      <c r="B5" s="38">
        <v>146172</v>
      </c>
    </row>
    <row r="6" spans="1:16">
      <c r="A6" s="5" t="s">
        <v>4</v>
      </c>
      <c r="B6" s="38">
        <v>150792</v>
      </c>
    </row>
    <row r="7" spans="1:16">
      <c r="A7" s="5" t="s">
        <v>5</v>
      </c>
      <c r="B7" s="38">
        <v>148293</v>
      </c>
    </row>
    <row r="8" spans="1:16">
      <c r="A8" s="5" t="s">
        <v>6</v>
      </c>
      <c r="B8" s="38">
        <v>159105</v>
      </c>
    </row>
    <row r="9" spans="1:16">
      <c r="A9" s="5" t="s">
        <v>13</v>
      </c>
      <c r="B9" s="38">
        <v>132750</v>
      </c>
    </row>
    <row r="10" spans="1:16">
      <c r="A10" s="5" t="s">
        <v>17</v>
      </c>
      <c r="B10" s="38">
        <v>110783</v>
      </c>
    </row>
    <row r="11" spans="1:16">
      <c r="A11" s="5" t="s">
        <v>18</v>
      </c>
      <c r="B11" s="38">
        <v>158273</v>
      </c>
    </row>
    <row r="12" spans="1:16">
      <c r="A12" s="5" t="s">
        <v>19</v>
      </c>
      <c r="B12" s="38">
        <v>144953</v>
      </c>
    </row>
    <row r="13" spans="1:16">
      <c r="A13" s="5" t="s">
        <v>20</v>
      </c>
      <c r="B13" s="38">
        <v>174575</v>
      </c>
    </row>
    <row r="14" spans="1:16">
      <c r="A14" s="5" t="s">
        <v>7</v>
      </c>
      <c r="B14" s="38">
        <v>165918</v>
      </c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/>
  </sheetViews>
  <sheetFormatPr defaultRowHeight="15"/>
  <cols>
    <col min="2" max="2" width="10.85546875" bestFit="1" customWidth="1"/>
    <col min="3" max="3" width="10.85546875" style="39" bestFit="1" customWidth="1"/>
  </cols>
  <sheetData>
    <row r="1" spans="1:15">
      <c r="A1" s="5" t="s">
        <v>39</v>
      </c>
      <c r="B1" s="8"/>
    </row>
    <row r="2" spans="1:15">
      <c r="A2" s="5"/>
      <c r="B2" s="5" t="s">
        <v>24</v>
      </c>
      <c r="C2" s="40" t="s">
        <v>24</v>
      </c>
      <c r="O2" t="s">
        <v>76</v>
      </c>
    </row>
    <row r="3" spans="1:15">
      <c r="A3" s="5" t="s">
        <v>1</v>
      </c>
      <c r="B3" s="5">
        <v>172220</v>
      </c>
      <c r="C3" s="41">
        <f>LARGE($B$3:$B$14,ROW(A1))</f>
        <v>174575</v>
      </c>
      <c r="O3" t="s">
        <v>77</v>
      </c>
    </row>
    <row r="4" spans="1:15">
      <c r="A4" s="5" t="s">
        <v>2</v>
      </c>
      <c r="B4" s="5">
        <v>136549</v>
      </c>
      <c r="C4" s="41">
        <f t="shared" ref="C4:C14" si="0">LARGE($B$3:$B$14,ROW(A2))</f>
        <v>172220</v>
      </c>
    </row>
    <row r="5" spans="1:15">
      <c r="A5" s="5" t="s">
        <v>3</v>
      </c>
      <c r="B5" s="5">
        <v>146172</v>
      </c>
      <c r="C5" s="41">
        <f t="shared" si="0"/>
        <v>165918</v>
      </c>
    </row>
    <row r="6" spans="1:15">
      <c r="A6" s="5" t="s">
        <v>4</v>
      </c>
      <c r="B6" s="5">
        <v>150792</v>
      </c>
      <c r="C6" s="41">
        <f t="shared" si="0"/>
        <v>159105</v>
      </c>
    </row>
    <row r="7" spans="1:15">
      <c r="A7" s="5" t="s">
        <v>5</v>
      </c>
      <c r="B7" s="5">
        <v>148293</v>
      </c>
      <c r="C7" s="41">
        <f t="shared" si="0"/>
        <v>158273</v>
      </c>
    </row>
    <row r="8" spans="1:15">
      <c r="A8" s="5" t="s">
        <v>6</v>
      </c>
      <c r="B8" s="5">
        <v>159105</v>
      </c>
      <c r="C8" s="41">
        <f t="shared" si="0"/>
        <v>150792</v>
      </c>
    </row>
    <row r="9" spans="1:15">
      <c r="A9" s="5" t="s">
        <v>13</v>
      </c>
      <c r="B9" s="5">
        <v>132750</v>
      </c>
      <c r="C9" s="41">
        <f t="shared" si="0"/>
        <v>148293</v>
      </c>
    </row>
    <row r="10" spans="1:15">
      <c r="A10" s="5" t="s">
        <v>17</v>
      </c>
      <c r="B10" s="5">
        <v>110783</v>
      </c>
      <c r="C10" s="41">
        <f t="shared" si="0"/>
        <v>146172</v>
      </c>
    </row>
    <row r="11" spans="1:15">
      <c r="A11" s="5" t="s">
        <v>18</v>
      </c>
      <c r="B11" s="5">
        <v>158273</v>
      </c>
      <c r="C11" s="41">
        <f t="shared" si="0"/>
        <v>144953</v>
      </c>
    </row>
    <row r="12" spans="1:15">
      <c r="A12" s="5" t="s">
        <v>19</v>
      </c>
      <c r="B12" s="5">
        <v>144953</v>
      </c>
      <c r="C12" s="41">
        <f t="shared" si="0"/>
        <v>136549</v>
      </c>
    </row>
    <row r="13" spans="1:15">
      <c r="A13" s="5" t="s">
        <v>20</v>
      </c>
      <c r="B13" s="5">
        <v>174575</v>
      </c>
      <c r="C13" s="41">
        <f t="shared" si="0"/>
        <v>132750</v>
      </c>
    </row>
    <row r="14" spans="1:15">
      <c r="A14" s="5" t="s">
        <v>7</v>
      </c>
      <c r="B14" s="5">
        <v>165918</v>
      </c>
      <c r="C14" s="41">
        <f t="shared" si="0"/>
        <v>110783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B6" sqref="B6"/>
    </sheetView>
  </sheetViews>
  <sheetFormatPr defaultColWidth="9" defaultRowHeight="15"/>
  <cols>
    <col min="1" max="2" width="9" style="5"/>
    <col min="3" max="3" width="10.5703125" style="5" bestFit="1" customWidth="1"/>
    <col min="4" max="4" width="9.5703125" style="15" customWidth="1"/>
    <col min="5" max="6" width="12.7109375" style="5" bestFit="1" customWidth="1"/>
    <col min="7" max="16384" width="9" style="5"/>
  </cols>
  <sheetData>
    <row r="1" spans="1:14">
      <c r="A1" s="5" t="s">
        <v>21</v>
      </c>
    </row>
    <row r="2" spans="1:14">
      <c r="B2" s="5" t="s">
        <v>22</v>
      </c>
      <c r="C2" s="5" t="s">
        <v>24</v>
      </c>
      <c r="D2" s="15" t="s">
        <v>27</v>
      </c>
      <c r="N2" s="5" t="s">
        <v>60</v>
      </c>
    </row>
    <row r="3" spans="1:14">
      <c r="B3" s="5" t="s">
        <v>1</v>
      </c>
      <c r="C3" s="5">
        <v>172220</v>
      </c>
      <c r="D3" s="15">
        <f>ROUND(AVERAGE(C:C),2)</f>
        <v>150031.92000000001</v>
      </c>
      <c r="N3" s="5" t="s">
        <v>61</v>
      </c>
    </row>
    <row r="4" spans="1:14">
      <c r="B4" s="5" t="s">
        <v>2</v>
      </c>
      <c r="C4" s="5">
        <v>136549</v>
      </c>
      <c r="D4" s="15">
        <f t="shared" ref="D4:D14" si="0">ROUND(AVERAGE(C:C),2)</f>
        <v>150031.92000000001</v>
      </c>
    </row>
    <row r="5" spans="1:14">
      <c r="B5" s="5" t="s">
        <v>3</v>
      </c>
      <c r="C5" s="5">
        <v>146172</v>
      </c>
      <c r="D5" s="15">
        <f t="shared" si="0"/>
        <v>150031.92000000001</v>
      </c>
    </row>
    <row r="6" spans="1:14">
      <c r="B6" s="5" t="s">
        <v>4</v>
      </c>
      <c r="C6" s="5">
        <v>150792</v>
      </c>
      <c r="D6" s="15">
        <f t="shared" si="0"/>
        <v>150031.92000000001</v>
      </c>
    </row>
    <row r="7" spans="1:14">
      <c r="B7" s="5" t="s">
        <v>5</v>
      </c>
      <c r="C7" s="5">
        <v>148293</v>
      </c>
      <c r="D7" s="15">
        <f t="shared" si="0"/>
        <v>150031.92000000001</v>
      </c>
    </row>
    <row r="8" spans="1:14">
      <c r="B8" s="5" t="s">
        <v>6</v>
      </c>
      <c r="C8" s="5">
        <v>159105</v>
      </c>
      <c r="D8" s="15">
        <f t="shared" si="0"/>
        <v>150031.92000000001</v>
      </c>
    </row>
    <row r="9" spans="1:14">
      <c r="B9" s="5" t="s">
        <v>13</v>
      </c>
      <c r="C9" s="5">
        <v>132750</v>
      </c>
      <c r="D9" s="15">
        <f t="shared" si="0"/>
        <v>150031.92000000001</v>
      </c>
    </row>
    <row r="10" spans="1:14">
      <c r="B10" s="5" t="s">
        <v>17</v>
      </c>
      <c r="C10" s="5">
        <v>110783</v>
      </c>
      <c r="D10" s="15">
        <f t="shared" si="0"/>
        <v>150031.92000000001</v>
      </c>
    </row>
    <row r="11" spans="1:14">
      <c r="B11" s="5" t="s">
        <v>18</v>
      </c>
      <c r="C11" s="5">
        <v>158273</v>
      </c>
      <c r="D11" s="15">
        <f t="shared" si="0"/>
        <v>150031.92000000001</v>
      </c>
    </row>
    <row r="12" spans="1:14">
      <c r="B12" s="5" t="s">
        <v>19</v>
      </c>
      <c r="C12" s="5">
        <v>144953</v>
      </c>
      <c r="D12" s="15">
        <f t="shared" si="0"/>
        <v>150031.92000000001</v>
      </c>
    </row>
    <row r="13" spans="1:14">
      <c r="B13" s="5" t="s">
        <v>20</v>
      </c>
      <c r="C13" s="5">
        <v>174575</v>
      </c>
      <c r="D13" s="15">
        <f t="shared" si="0"/>
        <v>150031.92000000001</v>
      </c>
    </row>
    <row r="14" spans="1:14">
      <c r="B14" s="5" t="s">
        <v>7</v>
      </c>
      <c r="C14" s="5">
        <v>165918</v>
      </c>
      <c r="D14" s="15">
        <f t="shared" si="0"/>
        <v>150031.92000000001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/>
  </sheetViews>
  <sheetFormatPr defaultRowHeight="15"/>
  <cols>
    <col min="1" max="1" width="8.28515625" bestFit="1" customWidth="1"/>
    <col min="2" max="5" width="10.85546875" bestFit="1" customWidth="1"/>
    <col min="15" max="15" width="25.5703125" customWidth="1"/>
  </cols>
  <sheetData>
    <row r="1" spans="1:15">
      <c r="A1" s="42" t="s">
        <v>16</v>
      </c>
      <c r="B1" s="42"/>
      <c r="C1" s="42"/>
      <c r="D1" s="42"/>
      <c r="E1" s="42"/>
      <c r="F1" s="43"/>
      <c r="G1" s="43"/>
      <c r="H1" s="43"/>
      <c r="I1" s="42" t="s">
        <v>21</v>
      </c>
      <c r="J1" s="42"/>
      <c r="K1" s="42"/>
      <c r="L1" s="42"/>
      <c r="M1" s="42"/>
      <c r="N1" s="43"/>
      <c r="O1" s="43"/>
    </row>
    <row r="2" spans="1:15">
      <c r="A2" s="5"/>
      <c r="B2" s="5" t="s">
        <v>22</v>
      </c>
      <c r="C2" s="5" t="s">
        <v>24</v>
      </c>
      <c r="D2" s="5" t="s">
        <v>25</v>
      </c>
      <c r="E2" s="5" t="s">
        <v>26</v>
      </c>
      <c r="I2" s="5"/>
      <c r="J2" s="5" t="s">
        <v>22</v>
      </c>
      <c r="K2" s="5" t="s">
        <v>24</v>
      </c>
      <c r="L2" s="5" t="s">
        <v>25</v>
      </c>
      <c r="M2" s="5" t="s">
        <v>26</v>
      </c>
    </row>
    <row r="3" spans="1:15">
      <c r="A3" s="5"/>
      <c r="B3" s="5" t="s">
        <v>1</v>
      </c>
      <c r="C3" s="5">
        <v>138416</v>
      </c>
      <c r="D3" s="5">
        <v>117932</v>
      </c>
      <c r="E3" s="5">
        <v>115589</v>
      </c>
      <c r="I3" s="5"/>
      <c r="J3" s="5" t="s">
        <v>1</v>
      </c>
      <c r="K3" s="5">
        <v>172220</v>
      </c>
      <c r="L3" s="5">
        <v>120010</v>
      </c>
      <c r="M3" s="5">
        <v>116416</v>
      </c>
    </row>
    <row r="4" spans="1:15">
      <c r="A4" s="5"/>
      <c r="B4" s="5" t="s">
        <v>2</v>
      </c>
      <c r="C4" s="5">
        <v>104122</v>
      </c>
      <c r="D4" s="5">
        <v>126896</v>
      </c>
      <c r="E4" s="5">
        <v>107866</v>
      </c>
      <c r="I4" s="5"/>
      <c r="J4" s="5" t="s">
        <v>2</v>
      </c>
      <c r="K4" s="5">
        <v>136549</v>
      </c>
      <c r="L4" s="5">
        <v>123464</v>
      </c>
      <c r="M4" s="5">
        <v>164188</v>
      </c>
    </row>
    <row r="5" spans="1:15">
      <c r="A5" s="5"/>
      <c r="B5" s="5" t="s">
        <v>3</v>
      </c>
      <c r="C5" s="5">
        <v>132224</v>
      </c>
      <c r="D5" s="5">
        <v>142050</v>
      </c>
      <c r="E5" s="5">
        <v>135137</v>
      </c>
      <c r="I5" s="5"/>
      <c r="J5" s="5" t="s">
        <v>3</v>
      </c>
      <c r="K5" s="5">
        <v>146172</v>
      </c>
      <c r="L5" s="5">
        <v>112999</v>
      </c>
      <c r="M5" s="5">
        <v>115711</v>
      </c>
    </row>
    <row r="6" spans="1:15">
      <c r="A6" s="5"/>
      <c r="B6" s="5" t="s">
        <v>4</v>
      </c>
      <c r="C6" s="5">
        <v>130746</v>
      </c>
      <c r="D6" s="5">
        <v>124391</v>
      </c>
      <c r="E6" s="5">
        <v>142811</v>
      </c>
      <c r="I6" s="5"/>
      <c r="J6" s="5" t="s">
        <v>4</v>
      </c>
      <c r="K6" s="5">
        <v>150792</v>
      </c>
      <c r="L6" s="5">
        <v>137007</v>
      </c>
      <c r="M6" s="5">
        <v>165085</v>
      </c>
    </row>
    <row r="7" spans="1:15">
      <c r="A7" s="5"/>
      <c r="B7" s="5" t="s">
        <v>5</v>
      </c>
      <c r="C7" s="5">
        <v>133972</v>
      </c>
      <c r="D7" s="5">
        <v>125492</v>
      </c>
      <c r="E7" s="5">
        <v>108232</v>
      </c>
      <c r="I7" s="5"/>
      <c r="J7" s="5" t="s">
        <v>5</v>
      </c>
      <c r="K7" s="5">
        <v>148293</v>
      </c>
      <c r="L7" s="5">
        <v>149596</v>
      </c>
      <c r="M7" s="5">
        <v>122120</v>
      </c>
    </row>
    <row r="8" spans="1:15">
      <c r="A8" s="5"/>
      <c r="B8" s="5" t="s">
        <v>6</v>
      </c>
      <c r="C8" s="5">
        <v>130127</v>
      </c>
      <c r="D8" s="5">
        <v>130063</v>
      </c>
      <c r="E8" s="5">
        <v>149752</v>
      </c>
      <c r="I8" s="5"/>
      <c r="J8" s="5" t="s">
        <v>6</v>
      </c>
      <c r="K8" s="5">
        <v>159105</v>
      </c>
      <c r="L8" s="5">
        <v>116054</v>
      </c>
      <c r="M8" s="5">
        <v>164573</v>
      </c>
    </row>
    <row r="9" spans="1:15">
      <c r="A9" s="5"/>
      <c r="B9" s="5" t="s">
        <v>13</v>
      </c>
      <c r="C9" s="5">
        <v>142762</v>
      </c>
      <c r="D9" s="5">
        <v>142745</v>
      </c>
      <c r="E9" s="5">
        <v>106325</v>
      </c>
      <c r="I9" s="5"/>
      <c r="J9" s="5" t="s">
        <v>13</v>
      </c>
      <c r="K9" s="5">
        <v>132750</v>
      </c>
      <c r="L9" s="5">
        <v>159048</v>
      </c>
      <c r="M9" s="5">
        <v>110026</v>
      </c>
    </row>
    <row r="10" spans="1:15">
      <c r="A10" s="5"/>
      <c r="B10" s="5" t="s">
        <v>17</v>
      </c>
      <c r="C10" s="5">
        <v>141470</v>
      </c>
      <c r="D10" s="5">
        <v>144204</v>
      </c>
      <c r="E10" s="5">
        <v>143983</v>
      </c>
      <c r="I10" s="5"/>
      <c r="J10" s="5" t="s">
        <v>17</v>
      </c>
      <c r="K10" s="5">
        <v>110783</v>
      </c>
      <c r="L10" s="5">
        <v>136908</v>
      </c>
      <c r="M10" s="5">
        <v>142652</v>
      </c>
    </row>
    <row r="11" spans="1:15">
      <c r="A11" s="5"/>
      <c r="B11" s="5" t="s">
        <v>18</v>
      </c>
      <c r="C11" s="5">
        <v>122757</v>
      </c>
      <c r="D11" s="5">
        <v>117187</v>
      </c>
      <c r="E11" s="5">
        <v>136566</v>
      </c>
      <c r="I11" s="5"/>
      <c r="J11" s="5" t="s">
        <v>18</v>
      </c>
      <c r="K11" s="5">
        <v>158273</v>
      </c>
      <c r="L11" s="5">
        <v>166251</v>
      </c>
      <c r="M11" s="5">
        <v>142621</v>
      </c>
    </row>
    <row r="12" spans="1:15">
      <c r="A12" s="5"/>
      <c r="B12" s="5" t="s">
        <v>19</v>
      </c>
      <c r="C12" s="5">
        <v>144308</v>
      </c>
      <c r="D12" s="5">
        <v>105798</v>
      </c>
      <c r="E12" s="5">
        <v>142444</v>
      </c>
      <c r="I12" s="5"/>
      <c r="J12" s="5" t="s">
        <v>19</v>
      </c>
      <c r="K12" s="5">
        <v>144953</v>
      </c>
      <c r="L12" s="5">
        <v>174658</v>
      </c>
      <c r="M12" s="5">
        <v>128516</v>
      </c>
    </row>
    <row r="13" spans="1:15">
      <c r="A13" s="5"/>
      <c r="B13" s="5" t="s">
        <v>20</v>
      </c>
      <c r="C13" s="5">
        <v>136597</v>
      </c>
      <c r="D13" s="5">
        <v>115390</v>
      </c>
      <c r="E13" s="5">
        <v>122691</v>
      </c>
      <c r="I13" s="5"/>
      <c r="J13" s="5" t="s">
        <v>20</v>
      </c>
      <c r="K13" s="5">
        <v>174575</v>
      </c>
      <c r="L13" s="5">
        <v>138513</v>
      </c>
      <c r="M13" s="5">
        <v>132136</v>
      </c>
    </row>
    <row r="14" spans="1:15">
      <c r="A14" s="5"/>
      <c r="B14" s="5" t="s">
        <v>7</v>
      </c>
      <c r="C14" s="5">
        <v>121534</v>
      </c>
      <c r="D14" s="5">
        <v>129800</v>
      </c>
      <c r="E14" s="5">
        <v>104712</v>
      </c>
      <c r="I14" s="5"/>
      <c r="J14" s="5" t="s">
        <v>7</v>
      </c>
      <c r="K14" s="5">
        <v>165918</v>
      </c>
      <c r="L14" s="5">
        <v>137129</v>
      </c>
      <c r="M14" s="5">
        <v>157094</v>
      </c>
    </row>
    <row r="15" spans="1:15">
      <c r="A15" s="5"/>
      <c r="B15" s="5"/>
      <c r="C15" s="5"/>
      <c r="D15" s="5"/>
      <c r="E15" s="5"/>
      <c r="I15" s="5"/>
      <c r="J15" s="5"/>
      <c r="K15" s="5"/>
      <c r="L15" s="5"/>
      <c r="M15" s="5"/>
    </row>
    <row r="16" spans="1:15">
      <c r="A16" s="5"/>
      <c r="B16" s="5"/>
      <c r="C16" s="5"/>
      <c r="D16" s="5"/>
      <c r="E16" s="5"/>
      <c r="I16" s="5"/>
      <c r="J16" s="5"/>
      <c r="K16" s="5"/>
      <c r="L16" s="5"/>
      <c r="M16" s="5"/>
    </row>
    <row r="17" spans="1:15">
      <c r="A17" s="5"/>
      <c r="B17" s="5"/>
      <c r="C17" s="5"/>
      <c r="D17" s="5"/>
      <c r="E17" s="5"/>
    </row>
    <row r="18" spans="1:15">
      <c r="A18" s="21" t="s">
        <v>16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</row>
    <row r="19" spans="1:15">
      <c r="A19" s="4"/>
      <c r="B19" s="5" t="s">
        <v>22</v>
      </c>
      <c r="C19" s="5" t="s">
        <v>1</v>
      </c>
      <c r="D19" s="5" t="s">
        <v>2</v>
      </c>
      <c r="E19" s="5" t="s">
        <v>3</v>
      </c>
      <c r="F19" s="5" t="s">
        <v>4</v>
      </c>
      <c r="G19" s="5" t="s">
        <v>5</v>
      </c>
      <c r="H19" s="5" t="s">
        <v>6</v>
      </c>
      <c r="I19" s="5" t="s">
        <v>13</v>
      </c>
      <c r="J19" s="5" t="s">
        <v>17</v>
      </c>
      <c r="K19" s="5" t="s">
        <v>18</v>
      </c>
      <c r="L19" s="5" t="s">
        <v>19</v>
      </c>
      <c r="M19" s="5" t="s">
        <v>20</v>
      </c>
      <c r="N19" s="5" t="s">
        <v>7</v>
      </c>
    </row>
    <row r="20" spans="1:15">
      <c r="A20" s="4"/>
      <c r="B20" s="5" t="s">
        <v>24</v>
      </c>
      <c r="C20" s="5">
        <v>138416</v>
      </c>
      <c r="D20" s="5">
        <v>104122</v>
      </c>
      <c r="E20" s="5">
        <v>132224</v>
      </c>
      <c r="F20" s="5">
        <v>130746</v>
      </c>
      <c r="G20" s="5">
        <v>133972</v>
      </c>
      <c r="H20" s="5">
        <v>130127</v>
      </c>
      <c r="I20" s="5">
        <v>142762</v>
      </c>
      <c r="J20" s="5">
        <v>141470</v>
      </c>
      <c r="K20" s="5">
        <v>122757</v>
      </c>
      <c r="L20" s="5">
        <v>144308</v>
      </c>
      <c r="M20" s="5">
        <v>136597</v>
      </c>
      <c r="N20" s="5">
        <v>121534</v>
      </c>
    </row>
    <row r="21" spans="1:15">
      <c r="A21" s="4"/>
      <c r="B21" s="5" t="s">
        <v>25</v>
      </c>
      <c r="C21" s="5">
        <v>117932</v>
      </c>
      <c r="D21" s="5">
        <v>126896</v>
      </c>
      <c r="E21" s="5">
        <v>142050</v>
      </c>
      <c r="F21" s="5">
        <v>124391</v>
      </c>
      <c r="G21" s="5">
        <v>125492</v>
      </c>
      <c r="H21" s="5">
        <v>130063</v>
      </c>
      <c r="I21" s="5">
        <v>142745</v>
      </c>
      <c r="J21" s="5">
        <v>144204</v>
      </c>
      <c r="K21" s="5">
        <v>117187</v>
      </c>
      <c r="L21" s="5">
        <v>105798</v>
      </c>
      <c r="M21" s="5">
        <v>115390</v>
      </c>
      <c r="N21" s="5">
        <v>129800</v>
      </c>
    </row>
    <row r="22" spans="1:15">
      <c r="A22" s="4"/>
      <c r="B22" s="5" t="s">
        <v>26</v>
      </c>
      <c r="C22" s="5">
        <v>115589</v>
      </c>
      <c r="D22" s="5">
        <v>107866</v>
      </c>
      <c r="E22" s="5">
        <v>135137</v>
      </c>
      <c r="F22" s="5">
        <v>142811</v>
      </c>
      <c r="G22" s="5">
        <v>108232</v>
      </c>
      <c r="H22" s="5">
        <v>149752</v>
      </c>
      <c r="I22" s="5">
        <v>106325</v>
      </c>
      <c r="J22" s="5">
        <v>143983</v>
      </c>
      <c r="K22" s="5">
        <v>136566</v>
      </c>
      <c r="L22" s="5">
        <v>142444</v>
      </c>
      <c r="M22" s="5">
        <v>122691</v>
      </c>
      <c r="N22" s="5">
        <v>104712</v>
      </c>
    </row>
    <row r="23" spans="1:15">
      <c r="A23" s="4"/>
    </row>
    <row r="24" spans="1:15">
      <c r="A24" s="4"/>
    </row>
    <row r="25" spans="1:15">
      <c r="A25" s="4"/>
    </row>
    <row r="26" spans="1:15">
      <c r="A26" s="4"/>
    </row>
    <row r="27" spans="1:15">
      <c r="A27" s="4"/>
    </row>
    <row r="28" spans="1:15">
      <c r="A28" s="4"/>
    </row>
    <row r="29" spans="1:15">
      <c r="A29" s="21" t="s">
        <v>21</v>
      </c>
    </row>
    <row r="30" spans="1:15">
      <c r="A30" s="4"/>
      <c r="B30" s="5" t="s">
        <v>22</v>
      </c>
      <c r="C30" s="5" t="s">
        <v>1</v>
      </c>
      <c r="D30" s="5" t="s">
        <v>2</v>
      </c>
      <c r="E30" s="5" t="s">
        <v>3</v>
      </c>
      <c r="F30" s="5" t="s">
        <v>4</v>
      </c>
      <c r="G30" s="5" t="s">
        <v>5</v>
      </c>
      <c r="H30" s="5" t="s">
        <v>6</v>
      </c>
      <c r="I30" s="5" t="s">
        <v>13</v>
      </c>
      <c r="J30" s="5" t="s">
        <v>17</v>
      </c>
      <c r="K30" s="5" t="s">
        <v>18</v>
      </c>
      <c r="L30" s="5" t="s">
        <v>19</v>
      </c>
      <c r="M30" s="5" t="s">
        <v>20</v>
      </c>
      <c r="N30" s="5" t="s">
        <v>7</v>
      </c>
    </row>
    <row r="31" spans="1:15">
      <c r="A31" s="4"/>
      <c r="B31" s="5" t="s">
        <v>24</v>
      </c>
      <c r="C31" s="5">
        <v>172220</v>
      </c>
      <c r="D31" s="5">
        <v>136549</v>
      </c>
      <c r="E31" s="5">
        <v>146172</v>
      </c>
      <c r="F31" s="5">
        <v>150792</v>
      </c>
      <c r="G31" s="5">
        <v>148293</v>
      </c>
      <c r="H31" s="5">
        <v>159105</v>
      </c>
      <c r="I31" s="5">
        <v>132750</v>
      </c>
      <c r="J31" s="5">
        <v>110783</v>
      </c>
      <c r="K31" s="5">
        <v>158273</v>
      </c>
      <c r="L31" s="5">
        <v>144953</v>
      </c>
      <c r="M31" s="5">
        <v>174575</v>
      </c>
      <c r="N31" s="5">
        <v>165918</v>
      </c>
    </row>
    <row r="32" spans="1:15">
      <c r="A32" s="4"/>
      <c r="B32" s="5" t="s">
        <v>25</v>
      </c>
      <c r="C32" s="5">
        <v>120010</v>
      </c>
      <c r="D32" s="5">
        <v>123464</v>
      </c>
      <c r="E32" s="5">
        <v>112999</v>
      </c>
      <c r="F32" s="5">
        <v>137007</v>
      </c>
      <c r="G32" s="5">
        <v>149596</v>
      </c>
      <c r="H32" s="5">
        <v>116054</v>
      </c>
      <c r="I32" s="5">
        <v>159048</v>
      </c>
      <c r="J32" s="5">
        <v>136908</v>
      </c>
      <c r="K32" s="5">
        <v>166251</v>
      </c>
      <c r="L32" s="5">
        <v>174658</v>
      </c>
      <c r="M32" s="5">
        <v>138513</v>
      </c>
      <c r="N32" s="5">
        <v>137129</v>
      </c>
    </row>
    <row r="33" spans="1:14">
      <c r="A33" s="4"/>
      <c r="B33" s="5" t="s">
        <v>26</v>
      </c>
      <c r="C33" s="5">
        <v>116416</v>
      </c>
      <c r="D33" s="5">
        <v>164188</v>
      </c>
      <c r="E33" s="5">
        <v>115711</v>
      </c>
      <c r="F33" s="5">
        <v>165085</v>
      </c>
      <c r="G33" s="5">
        <v>122120</v>
      </c>
      <c r="H33" s="5">
        <v>164573</v>
      </c>
      <c r="I33" s="5">
        <v>110026</v>
      </c>
      <c r="J33" s="5">
        <v>142652</v>
      </c>
      <c r="K33" s="5">
        <v>142621</v>
      </c>
      <c r="L33" s="5">
        <v>128516</v>
      </c>
      <c r="M33" s="5">
        <v>132136</v>
      </c>
      <c r="N33" s="5">
        <v>157094</v>
      </c>
    </row>
  </sheetData>
  <phoneticPr fontId="2" type="noConversion"/>
  <conditionalFormatting sqref="C3:E16">
    <cfRule type="iconSet" priority="9">
      <iconSet>
        <cfvo type="percent" val="0"/>
        <cfvo type="percent" val="33"/>
        <cfvo type="percent" val="67"/>
      </iconSet>
    </cfRule>
  </conditionalFormatting>
  <conditionalFormatting sqref="K3:M16">
    <cfRule type="colorScale" priority="8">
      <colorScale>
        <cfvo type="min"/>
        <cfvo type="max"/>
        <color rgb="FFFCFCFF"/>
        <color rgb="FFF8696B"/>
      </colorScale>
    </cfRule>
  </conditionalFormatting>
  <conditionalFormatting sqref="C20:N2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{D63E31E2-B845-4925-BDE5-FCAB9F4E719F}</x14:id>
        </ext>
      </extLst>
    </cfRule>
  </conditionalFormatting>
  <conditionalFormatting sqref="C31:N33">
    <cfRule type="top10" dxfId="0" priority="1" rank="10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3E31E2-B845-4925-BDE5-FCAB9F4E71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C20:N22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图形化报表构建!C3:E3</xm:f>
              <xm:sqref>F3</xm:sqref>
            </x14:sparkline>
            <x14:sparkline>
              <xm:f>图形化报表构建!C4:E4</xm:f>
              <xm:sqref>F4</xm:sqref>
            </x14:sparkline>
            <x14:sparkline>
              <xm:f>图形化报表构建!C5:E5</xm:f>
              <xm:sqref>F5</xm:sqref>
            </x14:sparkline>
            <x14:sparkline>
              <xm:f>图形化报表构建!C6:E6</xm:f>
              <xm:sqref>F6</xm:sqref>
            </x14:sparkline>
            <x14:sparkline>
              <xm:f>图形化报表构建!C7:E7</xm:f>
              <xm:sqref>F7</xm:sqref>
            </x14:sparkline>
            <x14:sparkline>
              <xm:f>图形化报表构建!C8:E8</xm:f>
              <xm:sqref>F8</xm:sqref>
            </x14:sparkline>
            <x14:sparkline>
              <xm:f>图形化报表构建!C9:E9</xm:f>
              <xm:sqref>F9</xm:sqref>
            </x14:sparkline>
            <x14:sparkline>
              <xm:f>图形化报表构建!C10:E10</xm:f>
              <xm:sqref>F10</xm:sqref>
            </x14:sparkline>
            <x14:sparkline>
              <xm:f>图形化报表构建!C11:E11</xm:f>
              <xm:sqref>F11</xm:sqref>
            </x14:sparkline>
            <x14:sparkline>
              <xm:f>图形化报表构建!C12:E12</xm:f>
              <xm:sqref>F12</xm:sqref>
            </x14:sparkline>
            <x14:sparkline>
              <xm:f>图形化报表构建!C13:E13</xm:f>
              <xm:sqref>F13</xm:sqref>
            </x14:sparkline>
            <x14:sparkline>
              <xm:f>图形化报表构建!C14:E14</xm:f>
              <xm:sqref>F14</xm:sqref>
            </x14:sparkline>
            <x14:sparkline>
              <xm:f>图形化报表构建!C15:E15</xm:f>
              <xm:sqref>F15</xm:sqref>
            </x14:sparkline>
            <x14:sparkline>
              <xm:f>图形化报表构建!C16:E16</xm:f>
              <xm:sqref>F16</xm:sqref>
            </x14:sparkline>
          </x14:sparklines>
        </x14:sparklineGroup>
        <x14:sparklineGroup type="column" displayEmptyCellsAs="gap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图形化报表构建!K3:M3</xm:f>
              <xm:sqref>N3</xm:sqref>
            </x14:sparkline>
            <x14:sparkline>
              <xm:f>图形化报表构建!K4:M4</xm:f>
              <xm:sqref>N4</xm:sqref>
            </x14:sparkline>
            <x14:sparkline>
              <xm:f>图形化报表构建!K5:M5</xm:f>
              <xm:sqref>N5</xm:sqref>
            </x14:sparkline>
            <x14:sparkline>
              <xm:f>图形化报表构建!K6:M6</xm:f>
              <xm:sqref>N6</xm:sqref>
            </x14:sparkline>
            <x14:sparkline>
              <xm:f>图形化报表构建!K7:M7</xm:f>
              <xm:sqref>N7</xm:sqref>
            </x14:sparkline>
            <x14:sparkline>
              <xm:f>图形化报表构建!K8:M8</xm:f>
              <xm:sqref>N8</xm:sqref>
            </x14:sparkline>
            <x14:sparkline>
              <xm:f>图形化报表构建!K9:M9</xm:f>
              <xm:sqref>N9</xm:sqref>
            </x14:sparkline>
            <x14:sparkline>
              <xm:f>图形化报表构建!K10:M10</xm:f>
              <xm:sqref>N10</xm:sqref>
            </x14:sparkline>
            <x14:sparkline>
              <xm:f>图形化报表构建!K11:M11</xm:f>
              <xm:sqref>N11</xm:sqref>
            </x14:sparkline>
            <x14:sparkline>
              <xm:f>图形化报表构建!K12:M12</xm:f>
              <xm:sqref>N12</xm:sqref>
            </x14:sparkline>
            <x14:sparkline>
              <xm:f>图形化报表构建!K13:M13</xm:f>
              <xm:sqref>N13</xm:sqref>
            </x14:sparkline>
            <x14:sparkline>
              <xm:f>图形化报表构建!K14:M14</xm:f>
              <xm:sqref>N14</xm:sqref>
            </x14:sparkline>
            <x14:sparkline>
              <xm:f>图形化报表构建!K15:M15</xm:f>
              <xm:sqref>N15</xm:sqref>
            </x14:sparkline>
            <x14:sparkline>
              <xm:f>图形化报表构建!K16:M16</xm:f>
              <xm:sqref>N16</xm:sqref>
            </x14:sparkline>
          </x14:sparklines>
        </x14:sparklineGroup>
        <x14:sparklineGroup displayEmptyCellsAs="gap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图形化报表构建!C20:N20</xm:f>
              <xm:sqref>O20</xm:sqref>
            </x14:sparkline>
            <x14:sparkline>
              <xm:f>图形化报表构建!C21:N21</xm:f>
              <xm:sqref>O21</xm:sqref>
            </x14:sparkline>
            <x14:sparkline>
              <xm:f>图形化报表构建!C22:N22</xm:f>
              <xm:sqref>O22</xm:sqref>
            </x14:sparkline>
          </x14:sparklines>
        </x14:sparklineGroup>
        <x14:sparklineGroup displayEmptyCellsAs="gap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图形化报表构建!C31:N31</xm:f>
              <xm:sqref>O31</xm:sqref>
            </x14:sparkline>
            <x14:sparkline>
              <xm:f>图形化报表构建!C32:N32</xm:f>
              <xm:sqref>O32</xm:sqref>
            </x14:sparkline>
            <x14:sparkline>
              <xm:f>图形化报表构建!C33:N33</xm:f>
              <xm:sqref>O33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defaultColWidth="9" defaultRowHeight="15"/>
  <cols>
    <col min="1" max="2" width="9" style="5"/>
    <col min="3" max="5" width="10.5703125" style="5" bestFit="1" customWidth="1"/>
    <col min="6" max="6" width="13.5703125" style="5" customWidth="1"/>
    <col min="7" max="8" width="12.7109375" style="5" bestFit="1" customWidth="1"/>
    <col min="9" max="16384" width="9" style="5"/>
  </cols>
  <sheetData>
    <row r="1" spans="1:16">
      <c r="A1" s="5" t="s">
        <v>23</v>
      </c>
    </row>
    <row r="2" spans="1:16">
      <c r="B2" s="5" t="s">
        <v>43</v>
      </c>
      <c r="C2" s="5" t="s">
        <v>24</v>
      </c>
      <c r="D2" s="5" t="s">
        <v>25</v>
      </c>
      <c r="E2" s="5" t="s">
        <v>26</v>
      </c>
      <c r="F2" s="5" t="s">
        <v>27</v>
      </c>
      <c r="P2" s="5" t="s">
        <v>62</v>
      </c>
    </row>
    <row r="3" spans="1:16">
      <c r="B3" s="5" t="s">
        <v>28</v>
      </c>
      <c r="C3" s="5">
        <v>172220</v>
      </c>
      <c r="D3" s="5">
        <v>120010</v>
      </c>
      <c r="E3" s="5">
        <v>116416</v>
      </c>
      <c r="F3" s="5">
        <f>ROUND(AVERAGE(C3:E3),2)</f>
        <v>136215.32999999999</v>
      </c>
      <c r="P3" s="5" t="s">
        <v>63</v>
      </c>
    </row>
    <row r="4" spans="1:16">
      <c r="B4" s="5" t="s">
        <v>2</v>
      </c>
      <c r="C4" s="5">
        <v>136549</v>
      </c>
      <c r="D4" s="5">
        <v>123464</v>
      </c>
      <c r="E4" s="5">
        <v>164188</v>
      </c>
      <c r="F4" s="5">
        <f>ROUND(AVERAGE(C4:E4),2)</f>
        <v>141400.32999999999</v>
      </c>
    </row>
    <row r="5" spans="1:16">
      <c r="B5" s="5" t="s">
        <v>3</v>
      </c>
      <c r="C5" s="5">
        <v>146172</v>
      </c>
      <c r="D5" s="5">
        <v>112999</v>
      </c>
      <c r="E5" s="5">
        <v>115711</v>
      </c>
      <c r="F5" s="5">
        <f t="shared" ref="F5:F14" si="0">ROUND(AVERAGE(C5:E5),2)</f>
        <v>124960.67</v>
      </c>
    </row>
    <row r="6" spans="1:16">
      <c r="B6" s="5" t="s">
        <v>4</v>
      </c>
      <c r="C6" s="5">
        <v>150792</v>
      </c>
      <c r="D6" s="5">
        <v>137007</v>
      </c>
      <c r="E6" s="5">
        <v>165085</v>
      </c>
      <c r="F6" s="5">
        <f t="shared" si="0"/>
        <v>150961.32999999999</v>
      </c>
    </row>
    <row r="7" spans="1:16">
      <c r="B7" s="5" t="s">
        <v>5</v>
      </c>
      <c r="C7" s="5">
        <v>148293</v>
      </c>
      <c r="D7" s="5">
        <v>149596</v>
      </c>
      <c r="E7" s="5">
        <v>122120</v>
      </c>
      <c r="F7" s="5">
        <f t="shared" si="0"/>
        <v>140003</v>
      </c>
    </row>
    <row r="8" spans="1:16">
      <c r="B8" s="5" t="s">
        <v>6</v>
      </c>
      <c r="C8" s="5">
        <v>159105</v>
      </c>
      <c r="D8" s="5">
        <v>116054</v>
      </c>
      <c r="E8" s="5">
        <v>164573</v>
      </c>
      <c r="F8" s="5">
        <f t="shared" si="0"/>
        <v>146577.32999999999</v>
      </c>
    </row>
    <row r="9" spans="1:16">
      <c r="B9" s="5" t="s">
        <v>13</v>
      </c>
      <c r="C9" s="5">
        <v>132750</v>
      </c>
      <c r="D9" s="5">
        <v>159048</v>
      </c>
      <c r="E9" s="5">
        <v>110026</v>
      </c>
      <c r="F9" s="5">
        <f t="shared" si="0"/>
        <v>133941.32999999999</v>
      </c>
    </row>
    <row r="10" spans="1:16">
      <c r="B10" s="5" t="s">
        <v>17</v>
      </c>
      <c r="C10" s="5">
        <v>110783</v>
      </c>
      <c r="D10" s="5">
        <v>136908</v>
      </c>
      <c r="E10" s="5">
        <v>142652</v>
      </c>
      <c r="F10" s="5">
        <f t="shared" si="0"/>
        <v>130114.33</v>
      </c>
    </row>
    <row r="11" spans="1:16">
      <c r="B11" s="5" t="s">
        <v>18</v>
      </c>
      <c r="C11" s="5">
        <v>158273</v>
      </c>
      <c r="D11" s="5">
        <v>166251</v>
      </c>
      <c r="E11" s="5">
        <v>142621</v>
      </c>
      <c r="F11" s="5">
        <f t="shared" si="0"/>
        <v>155715</v>
      </c>
    </row>
    <row r="12" spans="1:16">
      <c r="B12" s="5" t="s">
        <v>19</v>
      </c>
      <c r="C12" s="5">
        <v>144953</v>
      </c>
      <c r="D12" s="5">
        <v>174658</v>
      </c>
      <c r="E12" s="5">
        <v>128516</v>
      </c>
      <c r="F12" s="5">
        <f t="shared" si="0"/>
        <v>149375.67000000001</v>
      </c>
    </row>
    <row r="13" spans="1:16">
      <c r="B13" s="5" t="s">
        <v>20</v>
      </c>
      <c r="C13" s="5">
        <v>174575</v>
      </c>
      <c r="D13" s="5">
        <v>138513</v>
      </c>
      <c r="E13" s="5">
        <v>132136</v>
      </c>
      <c r="F13" s="5">
        <f t="shared" si="0"/>
        <v>148408</v>
      </c>
    </row>
    <row r="14" spans="1:16">
      <c r="B14" s="5" t="s">
        <v>7</v>
      </c>
      <c r="C14" s="5">
        <v>165918</v>
      </c>
      <c r="D14" s="5">
        <v>137129</v>
      </c>
      <c r="E14" s="5">
        <v>157094</v>
      </c>
      <c r="F14" s="5">
        <f t="shared" si="0"/>
        <v>153380.32999999999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/>
  </sheetViews>
  <sheetFormatPr defaultColWidth="9" defaultRowHeight="15"/>
  <cols>
    <col min="1" max="2" width="9" style="5"/>
    <col min="3" max="5" width="10.5703125" style="5" bestFit="1" customWidth="1"/>
    <col min="6" max="6" width="13" style="5" customWidth="1"/>
    <col min="7" max="8" width="12.7109375" style="5" bestFit="1" customWidth="1"/>
    <col min="9" max="16384" width="9" style="5"/>
  </cols>
  <sheetData>
    <row r="1" spans="1:15">
      <c r="A1" s="5" t="s">
        <v>21</v>
      </c>
    </row>
    <row r="2" spans="1:15">
      <c r="B2" s="5" t="s">
        <v>43</v>
      </c>
      <c r="C2" s="5" t="s">
        <v>24</v>
      </c>
      <c r="D2" s="5" t="s">
        <v>25</v>
      </c>
      <c r="E2" s="5" t="s">
        <v>26</v>
      </c>
      <c r="F2" s="5" t="s">
        <v>29</v>
      </c>
      <c r="O2" s="5" t="s">
        <v>64</v>
      </c>
    </row>
    <row r="3" spans="1:15">
      <c r="B3" s="5" t="s">
        <v>1</v>
      </c>
      <c r="C3" s="5">
        <v>172220</v>
      </c>
      <c r="D3" s="5">
        <v>120010</v>
      </c>
      <c r="E3" s="5">
        <v>116416</v>
      </c>
      <c r="F3" s="5">
        <f>ROUND(AVERAGE(C3:E3),2)</f>
        <v>136215.32999999999</v>
      </c>
      <c r="O3" s="5" t="s">
        <v>65</v>
      </c>
    </row>
    <row r="4" spans="1:15">
      <c r="B4" s="5" t="s">
        <v>2</v>
      </c>
      <c r="C4" s="5">
        <v>136549</v>
      </c>
      <c r="D4" s="5">
        <v>123464</v>
      </c>
      <c r="E4" s="5">
        <v>164188</v>
      </c>
      <c r="F4" s="5">
        <f t="shared" ref="F4:F14" si="0">ROUND(AVERAGE(C4:E4),2)</f>
        <v>141400.32999999999</v>
      </c>
    </row>
    <row r="5" spans="1:15">
      <c r="B5" s="5" t="s">
        <v>3</v>
      </c>
      <c r="C5" s="5">
        <v>146172</v>
      </c>
      <c r="D5" s="5">
        <v>112999</v>
      </c>
      <c r="E5" s="5">
        <v>115711</v>
      </c>
      <c r="F5" s="5">
        <f t="shared" si="0"/>
        <v>124960.67</v>
      </c>
    </row>
    <row r="6" spans="1:15">
      <c r="B6" s="5" t="s">
        <v>4</v>
      </c>
      <c r="C6" s="5">
        <v>150792</v>
      </c>
      <c r="D6" s="5">
        <v>137007</v>
      </c>
      <c r="E6" s="5">
        <v>165085</v>
      </c>
      <c r="F6" s="5">
        <f t="shared" si="0"/>
        <v>150961.32999999999</v>
      </c>
    </row>
    <row r="7" spans="1:15">
      <c r="B7" s="5" t="s">
        <v>5</v>
      </c>
      <c r="C7" s="5">
        <v>148293</v>
      </c>
      <c r="D7" s="5">
        <v>149596</v>
      </c>
      <c r="E7" s="5">
        <v>122120</v>
      </c>
      <c r="F7" s="5">
        <f t="shared" si="0"/>
        <v>140003</v>
      </c>
    </row>
    <row r="8" spans="1:15">
      <c r="B8" s="5" t="s">
        <v>6</v>
      </c>
      <c r="C8" s="5">
        <v>159105</v>
      </c>
      <c r="D8" s="5">
        <v>116054</v>
      </c>
      <c r="E8" s="5">
        <v>164573</v>
      </c>
      <c r="F8" s="5">
        <f t="shared" si="0"/>
        <v>146577.32999999999</v>
      </c>
    </row>
    <row r="9" spans="1:15">
      <c r="B9" s="5" t="s">
        <v>13</v>
      </c>
      <c r="C9" s="5">
        <v>132750</v>
      </c>
      <c r="D9" s="5">
        <v>159048</v>
      </c>
      <c r="E9" s="5">
        <v>110026</v>
      </c>
      <c r="F9" s="5">
        <f t="shared" si="0"/>
        <v>133941.32999999999</v>
      </c>
    </row>
    <row r="10" spans="1:15">
      <c r="B10" s="5" t="s">
        <v>17</v>
      </c>
      <c r="C10" s="5">
        <v>110783</v>
      </c>
      <c r="D10" s="5">
        <v>136908</v>
      </c>
      <c r="E10" s="5">
        <v>142652</v>
      </c>
      <c r="F10" s="5">
        <f t="shared" si="0"/>
        <v>130114.33</v>
      </c>
    </row>
    <row r="11" spans="1:15">
      <c r="B11" s="5" t="s">
        <v>18</v>
      </c>
      <c r="C11" s="5">
        <v>158273</v>
      </c>
      <c r="D11" s="5">
        <v>166251</v>
      </c>
      <c r="E11" s="5">
        <v>142621</v>
      </c>
      <c r="F11" s="5">
        <f t="shared" si="0"/>
        <v>155715</v>
      </c>
    </row>
    <row r="12" spans="1:15">
      <c r="B12" s="5" t="s">
        <v>19</v>
      </c>
      <c r="C12" s="5">
        <v>144953</v>
      </c>
      <c r="D12" s="5">
        <v>174658</v>
      </c>
      <c r="E12" s="5">
        <v>128516</v>
      </c>
      <c r="F12" s="5">
        <f t="shared" si="0"/>
        <v>149375.67000000001</v>
      </c>
    </row>
    <row r="13" spans="1:15">
      <c r="B13" s="5" t="s">
        <v>20</v>
      </c>
      <c r="C13" s="5">
        <v>174575</v>
      </c>
      <c r="D13" s="5">
        <v>138513</v>
      </c>
      <c r="E13" s="5">
        <v>132136</v>
      </c>
      <c r="F13" s="5">
        <f t="shared" si="0"/>
        <v>148408</v>
      </c>
    </row>
    <row r="14" spans="1:15">
      <c r="B14" s="5" t="s">
        <v>7</v>
      </c>
      <c r="C14" s="5">
        <v>165918</v>
      </c>
      <c r="D14" s="5">
        <v>137129</v>
      </c>
      <c r="E14" s="5">
        <v>157094</v>
      </c>
      <c r="F14" s="5">
        <f t="shared" si="0"/>
        <v>153380.32999999999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/>
  </sheetViews>
  <sheetFormatPr defaultColWidth="9" defaultRowHeight="15"/>
  <cols>
    <col min="1" max="2" width="9" style="5"/>
    <col min="3" max="5" width="10.5703125" style="5" bestFit="1" customWidth="1"/>
    <col min="6" max="6" width="13.140625" style="5" customWidth="1"/>
    <col min="7" max="8" width="12.7109375" style="5" bestFit="1" customWidth="1"/>
    <col min="9" max="16384" width="9" style="5"/>
  </cols>
  <sheetData>
    <row r="1" spans="1:15">
      <c r="A1" s="5" t="s">
        <v>30</v>
      </c>
    </row>
    <row r="2" spans="1:15">
      <c r="C2" s="5" t="s">
        <v>24</v>
      </c>
      <c r="D2" s="5" t="s">
        <v>25</v>
      </c>
      <c r="E2" s="5" t="s">
        <v>26</v>
      </c>
      <c r="F2" s="5" t="s">
        <v>31</v>
      </c>
      <c r="O2" s="5" t="s">
        <v>66</v>
      </c>
    </row>
    <row r="3" spans="1:15">
      <c r="B3" s="5" t="s">
        <v>1</v>
      </c>
      <c r="C3" s="5">
        <v>172220</v>
      </c>
      <c r="D3" s="5">
        <v>120010</v>
      </c>
      <c r="E3" s="5">
        <v>116416</v>
      </c>
      <c r="F3" s="5">
        <f>ROUND(AVERAGE(C3:E3),2)</f>
        <v>136215.32999999999</v>
      </c>
    </row>
    <row r="4" spans="1:15">
      <c r="B4" s="5" t="s">
        <v>2</v>
      </c>
      <c r="C4" s="5">
        <v>136549</v>
      </c>
      <c r="D4" s="5">
        <v>123464</v>
      </c>
      <c r="E4" s="5">
        <v>164188</v>
      </c>
      <c r="F4" s="5">
        <f t="shared" ref="F4:F14" si="0">ROUND(AVERAGE(C4:E4),2)</f>
        <v>141400.32999999999</v>
      </c>
    </row>
    <row r="5" spans="1:15">
      <c r="B5" s="5" t="s">
        <v>3</v>
      </c>
      <c r="C5" s="5">
        <v>146172</v>
      </c>
      <c r="D5" s="5">
        <v>112999</v>
      </c>
      <c r="E5" s="5">
        <v>115711</v>
      </c>
      <c r="F5" s="5">
        <f t="shared" si="0"/>
        <v>124960.67</v>
      </c>
    </row>
    <row r="6" spans="1:15">
      <c r="B6" s="5" t="s">
        <v>4</v>
      </c>
      <c r="C6" s="5">
        <v>150792</v>
      </c>
      <c r="D6" s="5">
        <v>137007</v>
      </c>
      <c r="E6" s="5">
        <v>165085</v>
      </c>
      <c r="F6" s="5">
        <f t="shared" si="0"/>
        <v>150961.32999999999</v>
      </c>
    </row>
    <row r="7" spans="1:15">
      <c r="B7" s="5" t="s">
        <v>5</v>
      </c>
      <c r="C7" s="5">
        <v>148293</v>
      </c>
      <c r="D7" s="5">
        <v>149596</v>
      </c>
      <c r="E7" s="5">
        <v>122120</v>
      </c>
      <c r="F7" s="5">
        <f t="shared" si="0"/>
        <v>140003</v>
      </c>
    </row>
    <row r="8" spans="1:15">
      <c r="B8" s="5" t="s">
        <v>6</v>
      </c>
      <c r="C8" s="5">
        <v>159105</v>
      </c>
      <c r="D8" s="5">
        <v>116054</v>
      </c>
      <c r="E8" s="5">
        <v>164573</v>
      </c>
      <c r="F8" s="5">
        <f t="shared" si="0"/>
        <v>146577.32999999999</v>
      </c>
    </row>
    <row r="9" spans="1:15">
      <c r="B9" s="5" t="s">
        <v>13</v>
      </c>
      <c r="C9" s="5">
        <v>132750</v>
      </c>
      <c r="D9" s="5">
        <v>159048</v>
      </c>
      <c r="E9" s="5">
        <v>110026</v>
      </c>
      <c r="F9" s="5">
        <f t="shared" si="0"/>
        <v>133941.32999999999</v>
      </c>
    </row>
    <row r="10" spans="1:15">
      <c r="B10" s="5" t="s">
        <v>17</v>
      </c>
      <c r="C10" s="5">
        <v>110783</v>
      </c>
      <c r="D10" s="5">
        <v>136908</v>
      </c>
      <c r="E10" s="5">
        <v>142652</v>
      </c>
      <c r="F10" s="5">
        <f t="shared" si="0"/>
        <v>130114.33</v>
      </c>
    </row>
    <row r="11" spans="1:15">
      <c r="B11" s="5" t="s">
        <v>18</v>
      </c>
      <c r="C11" s="5">
        <v>158273</v>
      </c>
      <c r="D11" s="5">
        <v>166251</v>
      </c>
      <c r="E11" s="5">
        <v>142621</v>
      </c>
      <c r="F11" s="5">
        <f t="shared" si="0"/>
        <v>155715</v>
      </c>
    </row>
    <row r="12" spans="1:15">
      <c r="B12" s="5" t="s">
        <v>19</v>
      </c>
      <c r="C12" s="5">
        <v>144953</v>
      </c>
      <c r="D12" s="5">
        <v>174658</v>
      </c>
      <c r="E12" s="5">
        <v>128516</v>
      </c>
      <c r="F12" s="5">
        <f t="shared" si="0"/>
        <v>149375.67000000001</v>
      </c>
    </row>
    <row r="13" spans="1:15">
      <c r="B13" s="5" t="s">
        <v>20</v>
      </c>
      <c r="C13" s="5">
        <v>174575</v>
      </c>
      <c r="D13" s="5">
        <v>138513</v>
      </c>
      <c r="E13" s="5">
        <v>132136</v>
      </c>
      <c r="F13" s="5">
        <f t="shared" si="0"/>
        <v>148408</v>
      </c>
    </row>
    <row r="14" spans="1:15">
      <c r="B14" s="5" t="s">
        <v>7</v>
      </c>
      <c r="C14" s="5">
        <v>165918</v>
      </c>
      <c r="D14" s="5">
        <v>137129</v>
      </c>
      <c r="E14" s="5">
        <v>157094</v>
      </c>
      <c r="F14" s="5">
        <f t="shared" si="0"/>
        <v>153380.32999999999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N38" sqref="N38"/>
    </sheetView>
  </sheetViews>
  <sheetFormatPr defaultColWidth="9" defaultRowHeight="15"/>
  <cols>
    <col min="1" max="2" width="9" style="5"/>
    <col min="3" max="5" width="10.5703125" style="5" bestFit="1" customWidth="1"/>
    <col min="6" max="6" width="13.140625" style="5" customWidth="1"/>
    <col min="7" max="7" width="7.42578125" style="15" bestFit="1" customWidth="1"/>
    <col min="8" max="8" width="10.42578125" style="15" bestFit="1" customWidth="1"/>
    <col min="9" max="16384" width="9" style="5"/>
  </cols>
  <sheetData>
    <row r="1" spans="1:16">
      <c r="A1" s="5" t="s">
        <v>21</v>
      </c>
    </row>
    <row r="2" spans="1:16">
      <c r="C2" s="5" t="s">
        <v>24</v>
      </c>
      <c r="D2" s="5" t="s">
        <v>25</v>
      </c>
      <c r="E2" s="5" t="s">
        <v>26</v>
      </c>
      <c r="F2" s="5" t="s">
        <v>27</v>
      </c>
      <c r="G2" s="15" t="s">
        <v>57</v>
      </c>
      <c r="H2" s="15" t="s">
        <v>58</v>
      </c>
      <c r="P2" s="5" t="s">
        <v>64</v>
      </c>
    </row>
    <row r="3" spans="1:16">
      <c r="B3" s="5" t="s">
        <v>1</v>
      </c>
      <c r="C3" s="5">
        <v>172220</v>
      </c>
      <c r="D3" s="5">
        <v>120010</v>
      </c>
      <c r="E3" s="5">
        <v>116416</v>
      </c>
      <c r="F3" s="5">
        <f>ROUND(AVERAGE(C3:E3),2)</f>
        <v>136215.32999999999</v>
      </c>
      <c r="G3" s="15" t="e">
        <f>IF(F3=MAX($F$3:$F$14),F3,NA())</f>
        <v>#N/A</v>
      </c>
      <c r="H3" s="15" t="e">
        <f>IF(F3=MIN($F$3:$F$14),F3,NA())</f>
        <v>#N/A</v>
      </c>
      <c r="P3" s="5" t="s">
        <v>67</v>
      </c>
    </row>
    <row r="4" spans="1:16">
      <c r="B4" s="5" t="s">
        <v>2</v>
      </c>
      <c r="C4" s="5">
        <v>136549</v>
      </c>
      <c r="D4" s="5">
        <v>123464</v>
      </c>
      <c r="E4" s="5">
        <v>164188</v>
      </c>
      <c r="F4" s="5">
        <f t="shared" ref="F4:F14" si="0">ROUND(AVERAGE(C4:E4),2)</f>
        <v>141400.32999999999</v>
      </c>
      <c r="G4" s="15" t="e">
        <f t="shared" ref="G4:G14" si="1">IF(F4=MAX($F$3:$F$14),F4,NA())</f>
        <v>#N/A</v>
      </c>
      <c r="H4" s="15" t="e">
        <f t="shared" ref="H4:H14" si="2">IF(F4=MIN($F$3:$F$14),F4,NA())</f>
        <v>#N/A</v>
      </c>
    </row>
    <row r="5" spans="1:16">
      <c r="B5" s="5" t="s">
        <v>3</v>
      </c>
      <c r="C5" s="5">
        <v>146172</v>
      </c>
      <c r="D5" s="5">
        <v>112999</v>
      </c>
      <c r="E5" s="5">
        <v>115711</v>
      </c>
      <c r="F5" s="5">
        <f t="shared" si="0"/>
        <v>124960.67</v>
      </c>
      <c r="G5" s="15" t="e">
        <f t="shared" si="1"/>
        <v>#N/A</v>
      </c>
      <c r="H5" s="15">
        <f t="shared" si="2"/>
        <v>124960.67</v>
      </c>
    </row>
    <row r="6" spans="1:16">
      <c r="B6" s="5" t="s">
        <v>4</v>
      </c>
      <c r="C6" s="5">
        <v>150792</v>
      </c>
      <c r="D6" s="5">
        <v>137007</v>
      </c>
      <c r="E6" s="5">
        <v>165085</v>
      </c>
      <c r="F6" s="5">
        <f t="shared" si="0"/>
        <v>150961.32999999999</v>
      </c>
      <c r="G6" s="15" t="e">
        <f t="shared" si="1"/>
        <v>#N/A</v>
      </c>
      <c r="H6" s="15" t="e">
        <f t="shared" si="2"/>
        <v>#N/A</v>
      </c>
    </row>
    <row r="7" spans="1:16">
      <c r="B7" s="5" t="s">
        <v>5</v>
      </c>
      <c r="C7" s="5">
        <v>148293</v>
      </c>
      <c r="D7" s="5">
        <v>149596</v>
      </c>
      <c r="E7" s="5">
        <v>122120</v>
      </c>
      <c r="F7" s="5">
        <f t="shared" si="0"/>
        <v>140003</v>
      </c>
      <c r="G7" s="15" t="e">
        <f t="shared" si="1"/>
        <v>#N/A</v>
      </c>
      <c r="H7" s="15" t="e">
        <f t="shared" si="2"/>
        <v>#N/A</v>
      </c>
    </row>
    <row r="8" spans="1:16">
      <c r="B8" s="5" t="s">
        <v>6</v>
      </c>
      <c r="C8" s="5">
        <v>159105</v>
      </c>
      <c r="D8" s="5">
        <v>116054</v>
      </c>
      <c r="E8" s="5">
        <v>164573</v>
      </c>
      <c r="F8" s="5">
        <f t="shared" si="0"/>
        <v>146577.32999999999</v>
      </c>
      <c r="G8" s="15" t="e">
        <f t="shared" si="1"/>
        <v>#N/A</v>
      </c>
      <c r="H8" s="15" t="e">
        <f t="shared" si="2"/>
        <v>#N/A</v>
      </c>
    </row>
    <row r="9" spans="1:16">
      <c r="B9" s="5" t="s">
        <v>13</v>
      </c>
      <c r="C9" s="5">
        <v>132750</v>
      </c>
      <c r="D9" s="5">
        <v>159048</v>
      </c>
      <c r="E9" s="5">
        <v>110026</v>
      </c>
      <c r="F9" s="5">
        <f t="shared" si="0"/>
        <v>133941.32999999999</v>
      </c>
      <c r="G9" s="15" t="e">
        <f t="shared" si="1"/>
        <v>#N/A</v>
      </c>
      <c r="H9" s="15" t="e">
        <f t="shared" si="2"/>
        <v>#N/A</v>
      </c>
    </row>
    <row r="10" spans="1:16">
      <c r="B10" s="5" t="s">
        <v>17</v>
      </c>
      <c r="C10" s="5">
        <v>110783</v>
      </c>
      <c r="D10" s="5">
        <v>136908</v>
      </c>
      <c r="E10" s="5">
        <v>142652</v>
      </c>
      <c r="F10" s="5">
        <f t="shared" si="0"/>
        <v>130114.33</v>
      </c>
      <c r="G10" s="15" t="e">
        <f t="shared" si="1"/>
        <v>#N/A</v>
      </c>
      <c r="H10" s="15" t="e">
        <f t="shared" si="2"/>
        <v>#N/A</v>
      </c>
    </row>
    <row r="11" spans="1:16">
      <c r="B11" s="5" t="s">
        <v>18</v>
      </c>
      <c r="C11" s="5">
        <v>158273</v>
      </c>
      <c r="D11" s="5">
        <v>166251</v>
      </c>
      <c r="E11" s="5">
        <v>142621</v>
      </c>
      <c r="F11" s="5">
        <f t="shared" si="0"/>
        <v>155715</v>
      </c>
      <c r="G11" s="15">
        <f t="shared" si="1"/>
        <v>155715</v>
      </c>
      <c r="H11" s="15" t="e">
        <f t="shared" si="2"/>
        <v>#N/A</v>
      </c>
    </row>
    <row r="12" spans="1:16">
      <c r="B12" s="5" t="s">
        <v>19</v>
      </c>
      <c r="C12" s="5">
        <v>144953</v>
      </c>
      <c r="D12" s="5">
        <v>174658</v>
      </c>
      <c r="E12" s="5">
        <v>128516</v>
      </c>
      <c r="F12" s="5">
        <f t="shared" si="0"/>
        <v>149375.67000000001</v>
      </c>
      <c r="G12" s="15" t="e">
        <f t="shared" si="1"/>
        <v>#N/A</v>
      </c>
      <c r="H12" s="15" t="e">
        <f t="shared" si="2"/>
        <v>#N/A</v>
      </c>
    </row>
    <row r="13" spans="1:16">
      <c r="B13" s="5" t="s">
        <v>20</v>
      </c>
      <c r="C13" s="5">
        <v>174575</v>
      </c>
      <c r="D13" s="5">
        <v>138513</v>
      </c>
      <c r="E13" s="5">
        <v>132136</v>
      </c>
      <c r="F13" s="5">
        <f t="shared" si="0"/>
        <v>148408</v>
      </c>
      <c r="G13" s="15" t="e">
        <f t="shared" si="1"/>
        <v>#N/A</v>
      </c>
      <c r="H13" s="15" t="e">
        <f t="shared" si="2"/>
        <v>#N/A</v>
      </c>
    </row>
    <row r="14" spans="1:16">
      <c r="B14" s="5" t="s">
        <v>7</v>
      </c>
      <c r="C14" s="5">
        <v>165918</v>
      </c>
      <c r="D14" s="5">
        <v>137129</v>
      </c>
      <c r="E14" s="5">
        <v>157094</v>
      </c>
      <c r="F14" s="5">
        <f t="shared" si="0"/>
        <v>153380.32999999999</v>
      </c>
      <c r="G14" s="15" t="e">
        <f t="shared" si="1"/>
        <v>#N/A</v>
      </c>
      <c r="H14" s="15" t="e">
        <f t="shared" si="2"/>
        <v>#N/A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"/>
  <sheetViews>
    <sheetView workbookViewId="0">
      <selection activeCell="G6" sqref="G6"/>
    </sheetView>
  </sheetViews>
  <sheetFormatPr defaultColWidth="9" defaultRowHeight="15"/>
  <cols>
    <col min="1" max="2" width="9" style="5"/>
    <col min="3" max="5" width="10.5703125" style="5" bestFit="1" customWidth="1"/>
    <col min="6" max="6" width="13.140625" style="5" customWidth="1"/>
    <col min="7" max="8" width="12.7109375" style="5" bestFit="1" customWidth="1"/>
    <col min="9" max="16384" width="9" style="5"/>
  </cols>
  <sheetData>
    <row r="2" spans="2:15" ht="45">
      <c r="C2" s="6" t="s">
        <v>32</v>
      </c>
      <c r="D2" s="6" t="s">
        <v>33</v>
      </c>
      <c r="E2" s="7" t="s">
        <v>34</v>
      </c>
      <c r="F2" s="6" t="s">
        <v>29</v>
      </c>
    </row>
    <row r="3" spans="2:15">
      <c r="B3" s="5" t="s">
        <v>28</v>
      </c>
      <c r="C3" s="5">
        <v>172220</v>
      </c>
      <c r="D3" s="5">
        <v>120010</v>
      </c>
      <c r="E3" s="5">
        <v>116416</v>
      </c>
      <c r="F3" s="5">
        <f>ROUND(AVERAGE(C3:E3),2)</f>
        <v>136215.32999999999</v>
      </c>
      <c r="O3" s="5" t="s">
        <v>64</v>
      </c>
    </row>
    <row r="4" spans="2:15">
      <c r="B4" s="5" t="s">
        <v>2</v>
      </c>
      <c r="C4" s="5">
        <v>136549</v>
      </c>
      <c r="D4" s="5">
        <v>123464</v>
      </c>
      <c r="E4" s="5">
        <v>164188</v>
      </c>
      <c r="F4" s="5">
        <f t="shared" ref="F4:F6" si="0">ROUND(AVERAGE(C4:E4),2)</f>
        <v>141400.32999999999</v>
      </c>
      <c r="O4" s="5" t="s">
        <v>68</v>
      </c>
    </row>
    <row r="5" spans="2:15">
      <c r="B5" s="5" t="s">
        <v>3</v>
      </c>
      <c r="C5" s="5">
        <v>146172</v>
      </c>
      <c r="D5" s="5">
        <v>112999</v>
      </c>
      <c r="E5" s="5">
        <v>115711</v>
      </c>
      <c r="F5" s="5">
        <f t="shared" si="0"/>
        <v>124960.67</v>
      </c>
    </row>
    <row r="6" spans="2:15">
      <c r="B6" s="5" t="s">
        <v>4</v>
      </c>
      <c r="C6" s="5">
        <v>150792</v>
      </c>
      <c r="D6" s="5">
        <v>137007</v>
      </c>
      <c r="E6" s="5">
        <v>165085</v>
      </c>
      <c r="F6" s="5">
        <f t="shared" si="0"/>
        <v>150961.32999999999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tabSelected="1" topLeftCell="B1" workbookViewId="0"/>
  </sheetViews>
  <sheetFormatPr defaultColWidth="9" defaultRowHeight="15"/>
  <cols>
    <col min="1" max="2" width="9" style="5"/>
    <col min="3" max="5" width="10.5703125" style="5" bestFit="1" customWidth="1"/>
    <col min="6" max="16384" width="9" style="5"/>
  </cols>
  <sheetData>
    <row r="2" spans="2:4">
      <c r="B2" s="5" t="s">
        <v>22</v>
      </c>
      <c r="C2" s="5" t="s">
        <v>16</v>
      </c>
      <c r="D2" s="5" t="s">
        <v>21</v>
      </c>
    </row>
    <row r="3" spans="2:4">
      <c r="B3" s="5" t="s">
        <v>1</v>
      </c>
      <c r="C3" s="5">
        <v>138416</v>
      </c>
      <c r="D3" s="5">
        <v>172220</v>
      </c>
    </row>
    <row r="4" spans="2:4">
      <c r="B4" s="5" t="s">
        <v>2</v>
      </c>
      <c r="C4" s="5">
        <v>104122</v>
      </c>
      <c r="D4" s="5">
        <v>136549</v>
      </c>
    </row>
    <row r="5" spans="2:4">
      <c r="B5" s="5" t="s">
        <v>3</v>
      </c>
      <c r="C5" s="5">
        <v>132224</v>
      </c>
      <c r="D5" s="5">
        <v>146172</v>
      </c>
    </row>
    <row r="6" spans="2:4">
      <c r="B6" s="5" t="s">
        <v>4</v>
      </c>
      <c r="C6" s="5">
        <v>130746</v>
      </c>
      <c r="D6" s="5">
        <v>150792</v>
      </c>
    </row>
    <row r="7" spans="2:4">
      <c r="B7" s="5" t="s">
        <v>5</v>
      </c>
      <c r="C7" s="5">
        <v>133972</v>
      </c>
      <c r="D7" s="5">
        <v>148293</v>
      </c>
    </row>
    <row r="8" spans="2:4">
      <c r="B8" s="5" t="s">
        <v>6</v>
      </c>
      <c r="C8" s="5">
        <v>130127</v>
      </c>
      <c r="D8" s="5">
        <v>159105</v>
      </c>
    </row>
    <row r="9" spans="2:4">
      <c r="B9" s="5" t="s">
        <v>13</v>
      </c>
      <c r="C9" s="5">
        <v>142762</v>
      </c>
      <c r="D9" s="5">
        <v>132750</v>
      </c>
    </row>
    <row r="10" spans="2:4">
      <c r="B10" s="5" t="s">
        <v>17</v>
      </c>
      <c r="C10" s="5">
        <v>141470</v>
      </c>
      <c r="D10" s="5">
        <v>110783</v>
      </c>
    </row>
    <row r="11" spans="2:4">
      <c r="B11" s="5" t="s">
        <v>18</v>
      </c>
      <c r="C11" s="5">
        <v>122757</v>
      </c>
      <c r="D11" s="5">
        <v>158273</v>
      </c>
    </row>
    <row r="12" spans="2:4">
      <c r="B12" s="5" t="s">
        <v>19</v>
      </c>
      <c r="C12" s="5">
        <v>144308</v>
      </c>
      <c r="D12" s="5">
        <v>144953</v>
      </c>
    </row>
    <row r="13" spans="2:4">
      <c r="B13" s="5" t="s">
        <v>20</v>
      </c>
      <c r="C13" s="5">
        <v>136597</v>
      </c>
      <c r="D13" s="5">
        <v>174575</v>
      </c>
    </row>
    <row r="14" spans="2:4">
      <c r="B14" s="5" t="s">
        <v>7</v>
      </c>
      <c r="C14" s="5">
        <v>121534</v>
      </c>
      <c r="D14" s="5">
        <v>165918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4"/>
  <sheetViews>
    <sheetView workbookViewId="0"/>
  </sheetViews>
  <sheetFormatPr defaultRowHeight="15"/>
  <sheetData>
    <row r="2" spans="2:16">
      <c r="B2" s="5" t="s">
        <v>22</v>
      </c>
      <c r="C2" s="5" t="s">
        <v>16</v>
      </c>
      <c r="D2" s="5" t="s">
        <v>21</v>
      </c>
      <c r="E2" s="15" t="s">
        <v>21</v>
      </c>
      <c r="P2" t="s">
        <v>69</v>
      </c>
    </row>
    <row r="3" spans="2:16">
      <c r="B3" s="5" t="s">
        <v>1</v>
      </c>
      <c r="C3" s="5">
        <v>138416</v>
      </c>
      <c r="D3" s="5">
        <v>172220</v>
      </c>
      <c r="E3" s="37">
        <f>-D3</f>
        <v>-172220</v>
      </c>
    </row>
    <row r="4" spans="2:16">
      <c r="B4" s="5" t="s">
        <v>2</v>
      </c>
      <c r="C4" s="5">
        <v>104122</v>
      </c>
      <c r="D4" s="5">
        <v>136549</v>
      </c>
      <c r="E4" s="37">
        <f t="shared" ref="E4:E14" si="0">-D4</f>
        <v>-136549</v>
      </c>
    </row>
    <row r="5" spans="2:16">
      <c r="B5" s="5" t="s">
        <v>3</v>
      </c>
      <c r="C5" s="5">
        <v>132224</v>
      </c>
      <c r="D5" s="5">
        <v>146172</v>
      </c>
      <c r="E5" s="37">
        <f t="shared" si="0"/>
        <v>-146172</v>
      </c>
    </row>
    <row r="6" spans="2:16">
      <c r="B6" s="5" t="s">
        <v>4</v>
      </c>
      <c r="C6" s="5">
        <v>130746</v>
      </c>
      <c r="D6" s="5">
        <v>150792</v>
      </c>
      <c r="E6" s="37">
        <f t="shared" si="0"/>
        <v>-150792</v>
      </c>
    </row>
    <row r="7" spans="2:16">
      <c r="B7" s="5" t="s">
        <v>5</v>
      </c>
      <c r="C7" s="5">
        <v>133972</v>
      </c>
      <c r="D7" s="5">
        <v>148293</v>
      </c>
      <c r="E7" s="37">
        <f t="shared" si="0"/>
        <v>-148293</v>
      </c>
    </row>
    <row r="8" spans="2:16">
      <c r="B8" s="5" t="s">
        <v>6</v>
      </c>
      <c r="C8" s="5">
        <v>130127</v>
      </c>
      <c r="D8" s="5">
        <v>159105</v>
      </c>
      <c r="E8" s="37">
        <f t="shared" si="0"/>
        <v>-159105</v>
      </c>
    </row>
    <row r="9" spans="2:16">
      <c r="B9" s="5" t="s">
        <v>13</v>
      </c>
      <c r="C9" s="5">
        <v>142762</v>
      </c>
      <c r="D9" s="5">
        <v>132750</v>
      </c>
      <c r="E9" s="37">
        <f t="shared" si="0"/>
        <v>-132750</v>
      </c>
    </row>
    <row r="10" spans="2:16">
      <c r="B10" s="5" t="s">
        <v>17</v>
      </c>
      <c r="C10" s="5">
        <v>141470</v>
      </c>
      <c r="D10" s="5">
        <v>110783</v>
      </c>
      <c r="E10" s="37">
        <f t="shared" si="0"/>
        <v>-110783</v>
      </c>
    </row>
    <row r="11" spans="2:16">
      <c r="B11" s="5" t="s">
        <v>18</v>
      </c>
      <c r="C11" s="5">
        <v>122757</v>
      </c>
      <c r="D11" s="5">
        <v>158273</v>
      </c>
      <c r="E11" s="37">
        <f t="shared" si="0"/>
        <v>-158273</v>
      </c>
    </row>
    <row r="12" spans="2:16">
      <c r="B12" s="5" t="s">
        <v>19</v>
      </c>
      <c r="C12" s="5">
        <v>144308</v>
      </c>
      <c r="D12" s="5">
        <v>144953</v>
      </c>
      <c r="E12" s="37">
        <f t="shared" si="0"/>
        <v>-144953</v>
      </c>
    </row>
    <row r="13" spans="2:16">
      <c r="B13" s="5" t="s">
        <v>20</v>
      </c>
      <c r="C13" s="5">
        <v>136597</v>
      </c>
      <c r="D13" s="5">
        <v>174575</v>
      </c>
      <c r="E13" s="37">
        <f t="shared" si="0"/>
        <v>-174575</v>
      </c>
    </row>
    <row r="14" spans="2:16">
      <c r="B14" s="5" t="s">
        <v>7</v>
      </c>
      <c r="C14" s="5">
        <v>121534</v>
      </c>
      <c r="D14" s="5">
        <v>165918</v>
      </c>
      <c r="E14" s="37">
        <f t="shared" si="0"/>
        <v>-165918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ACTUAL&amp;AVERAGE-1</vt:lpstr>
      <vt:lpstr>ACTUAL&amp;AVERAGE-2</vt:lpstr>
      <vt:lpstr>ACTUAL&amp;AVERAGE-3</vt:lpstr>
      <vt:lpstr>ACTUAL&amp;AVERAGE-4</vt:lpstr>
      <vt:lpstr>ACTUAL&amp;AVERAGE-5</vt:lpstr>
      <vt:lpstr>ACTUAL&amp;AVERAGE-6</vt:lpstr>
      <vt:lpstr>ACTUAL&amp;AVERAGE-7</vt:lpstr>
      <vt:lpstr>BUDGET&amp;ACTUAL-1</vt:lpstr>
      <vt:lpstr>BUDGET&amp;ACTUAL-2</vt:lpstr>
      <vt:lpstr>BUDGET&amp;ACTUAL-3</vt:lpstr>
      <vt:lpstr>BUDGET&amp;ACTUAL-4</vt:lpstr>
      <vt:lpstr>BUDGET&amp;ACTUAL-5</vt:lpstr>
      <vt:lpstr>BUDGET&amp;ACTUAL-6</vt:lpstr>
      <vt:lpstr>ACTUAL-1</vt:lpstr>
      <vt:lpstr>ACTUAL-2</vt:lpstr>
      <vt:lpstr>库存监控图</vt:lpstr>
      <vt:lpstr>项目甘特图</vt:lpstr>
      <vt:lpstr>标签数值分类</vt:lpstr>
      <vt:lpstr>数值大小排序</vt:lpstr>
      <vt:lpstr>图形化报表构建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2016-06-27T08:44:35Z</dcterms:modified>
</cp:coreProperties>
</file>