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sheetId="1" r:id="rId3"/>
    <sheet state="visible" name="Roster" sheetId="2" r:id="rId4"/>
    <sheet state="visible" name="Jedi Roster" sheetId="3" r:id="rId5"/>
    <sheet state="hidden" name="Members" sheetId="4" r:id="rId6"/>
    <sheet state="visible" name="Subdivisions" sheetId="5" r:id="rId7"/>
    <sheet state="hidden" name="Subdivision Input" sheetId="6" r:id="rId8"/>
    <sheet state="hidden" name="MSG Training" sheetId="7" r:id="rId9"/>
    <sheet state="visible" name="Enigma Cell" sheetId="8" r:id="rId10"/>
    <sheet state="hidden" name="Activity Tracker" sheetId="9" r:id="rId11"/>
    <sheet state="hidden" name="Training Calendar" sheetId="10" r:id="rId12"/>
    <sheet state="hidden" name="Jedi Input" sheetId="11" r:id="rId13"/>
    <sheet state="hidden" name="PD" sheetId="12" r:id="rId14"/>
    <sheet state="hidden" name="TL" sheetId="13" r:id="rId15"/>
    <sheet state="hidden" name="Activity" sheetId="14" r:id="rId16"/>
    <sheet state="visible" name="LOAROA" sheetId="15" r:id="rId17"/>
    <sheet state="hidden" name="Blacklist" sheetId="16" r:id="rId18"/>
    <sheet state="hidden" name="Background" sheetId="17" r:id="rId19"/>
    <sheet state="hidden" name="Discharge" sheetId="18" r:id="rId20"/>
    <sheet state="hidden" name="Guide to Use" sheetId="19" r:id="rId21"/>
    <sheet state="hidden" name="EL" sheetId="20" r:id="rId22"/>
    <sheet state="hidden" name="Input" sheetId="21" r:id="rId23"/>
  </sheets>
  <definedNames>
    <definedName hidden="1" localSheetId="1" name="Z_AC4B5A53_600D_4CC9_9B04_D27C4C1A2D11_.wvu.FilterData">Roster!$A$1:$B$489</definedName>
  </definedNames>
  <calcPr/>
  <customWorkbookViews>
    <customWorkbookView activeSheetId="0" maximized="1" tabRatio="600" windowHeight="0" windowWidth="0" guid="{AC4B5A53-600D-4CC9-9B04-D27C4C1A2D11}"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4">
      <text>
        <t xml:space="preserve">Responder updated this value.</t>
      </text>
    </comment>
    <comment authorId="0" ref="E5">
      <text>
        <t xml:space="preserve">Responder updated this value.</t>
      </text>
    </comment>
    <comment authorId="0" ref="B16">
      <text>
        <t xml:space="preserve">Responder updated this value.</t>
      </text>
    </comment>
    <comment authorId="0" ref="C16">
      <text>
        <t xml:space="preserve">Responder updated this value.</t>
      </text>
    </comment>
    <comment authorId="0" ref="D16">
      <text>
        <t xml:space="preserve">Responder updated this value.</t>
      </text>
    </comment>
    <comment authorId="0" ref="E16">
      <text>
        <t xml:space="preserve">Responder updated this value.</t>
      </text>
    </comment>
  </commentList>
</comments>
</file>

<file path=xl/sharedStrings.xml><?xml version="1.0" encoding="utf-8"?>
<sst xmlns="http://schemas.openxmlformats.org/spreadsheetml/2006/main" count="29102" uniqueCount="2255">
  <si>
    <t>91st Jedi Roster</t>
  </si>
  <si>
    <t xml:space="preserve">  </t>
  </si>
  <si>
    <t>Rank</t>
  </si>
  <si>
    <t>Activity Quota</t>
  </si>
  <si>
    <t>Jedi Rank</t>
  </si>
  <si>
    <t>Clone Rank</t>
  </si>
  <si>
    <t>Name</t>
  </si>
  <si>
    <t>Steam ID</t>
  </si>
  <si>
    <t>Activity</t>
  </si>
  <si>
    <t>Branch</t>
  </si>
  <si>
    <t>Clone Recruitments</t>
  </si>
  <si>
    <t>91st Reconnaissance Corps</t>
  </si>
  <si>
    <t>Jedi Recruitments</t>
  </si>
  <si>
    <t>Batt. Jedi Rank</t>
  </si>
  <si>
    <t>Notes</t>
  </si>
  <si>
    <t>Strikes</t>
  </si>
  <si>
    <t>Strike Reason</t>
  </si>
  <si>
    <t>Clone Members</t>
  </si>
  <si>
    <t>91st Jedi Overseer</t>
  </si>
  <si>
    <t>Jedi Manager (1 Max)</t>
  </si>
  <si>
    <t>Jedi Leads (2 Max)</t>
  </si>
  <si>
    <t xml:space="preserve">Senior Jedi </t>
  </si>
  <si>
    <t xml:space="preserve">Knights/Masters </t>
  </si>
  <si>
    <t>SteamID</t>
  </si>
  <si>
    <t>Active?</t>
  </si>
  <si>
    <t>Hours</t>
  </si>
  <si>
    <t>R</t>
  </si>
  <si>
    <t>E</t>
  </si>
  <si>
    <t>T</t>
  </si>
  <si>
    <t>Promo CD?</t>
  </si>
  <si>
    <t>Joined on</t>
  </si>
  <si>
    <t>#</t>
  </si>
  <si>
    <t>Type</t>
  </si>
  <si>
    <t>Option</t>
  </si>
  <si>
    <t>Total</t>
  </si>
  <si>
    <t>Junior Officer</t>
  </si>
  <si>
    <t>The Button</t>
  </si>
  <si>
    <t>Senior Officer</t>
  </si>
  <si>
    <t>Knight II</t>
  </si>
  <si>
    <t>CPT</t>
  </si>
  <si>
    <t>Nova</t>
  </si>
  <si>
    <t>Senior NCO</t>
  </si>
  <si>
    <t>Sentinel</t>
  </si>
  <si>
    <t>NCO</t>
  </si>
  <si>
    <t>91st High Command</t>
  </si>
  <si>
    <t>Padawans</t>
  </si>
  <si>
    <t>SGT</t>
  </si>
  <si>
    <t>Roster Links</t>
  </si>
  <si>
    <t>Enlisted</t>
  </si>
  <si>
    <t>-</t>
  </si>
  <si>
    <t>CMD</t>
  </si>
  <si>
    <t>Commander Neyo</t>
  </si>
  <si>
    <t>Reset</t>
  </si>
  <si>
    <t>Total Clones</t>
  </si>
  <si>
    <t>TBA</t>
  </si>
  <si>
    <t>XO</t>
  </si>
  <si>
    <t>Doc XO - Oversees The Roster and all Doc's of the battalion</t>
  </si>
  <si>
    <t>Orian</t>
  </si>
  <si>
    <t>Training XO - Oversees all trainings while Creating New Training Docs</t>
  </si>
  <si>
    <t>Jedi Members</t>
  </si>
  <si>
    <t>Ryu</t>
  </si>
  <si>
    <t>Disipline XO - Oversees all disipline and punishment of the battalion</t>
  </si>
  <si>
    <t>Zero</t>
  </si>
  <si>
    <t>SMB XO - Oversees the SMB to ensure he's on track</t>
  </si>
  <si>
    <t>Senior</t>
  </si>
  <si>
    <t>SMB</t>
  </si>
  <si>
    <t>SMB - Oversees all NCO Trainings, Recruitment and Event Leads</t>
  </si>
  <si>
    <t>Junior</t>
  </si>
  <si>
    <t>Padawan</t>
  </si>
  <si>
    <t>Incentives</t>
  </si>
  <si>
    <t>Total Jedi</t>
  </si>
  <si>
    <t>Pass Rate:</t>
  </si>
  <si>
    <t>Subdivision Leads</t>
  </si>
  <si>
    <t>All-time:</t>
  </si>
  <si>
    <t>Subdivision</t>
  </si>
  <si>
    <t>Top Recruiters of the Week</t>
  </si>
  <si>
    <t>Top Trainers of the Week</t>
  </si>
  <si>
    <t>SS</t>
  </si>
  <si>
    <t>Recruitments</t>
  </si>
  <si>
    <t>Trainings</t>
  </si>
  <si>
    <t>HVY</t>
  </si>
  <si>
    <t>ESS</t>
  </si>
  <si>
    <t>MGM</t>
  </si>
  <si>
    <t>Vendetta</t>
  </si>
  <si>
    <t>JT</t>
  </si>
  <si>
    <t>Rainkill</t>
  </si>
  <si>
    <t>Promotion Limit</t>
  </si>
  <si>
    <t>Battalion Goal</t>
  </si>
  <si>
    <t>Trainings Goal</t>
  </si>
  <si>
    <t>LS</t>
  </si>
  <si>
    <t>Limit</t>
  </si>
  <si>
    <t>Total Recruitments</t>
  </si>
  <si>
    <t>Total Trainings</t>
  </si>
  <si>
    <t>ARC</t>
  </si>
  <si>
    <t>XO+</t>
  </si>
  <si>
    <t>MED</t>
  </si>
  <si>
    <t>S. Off</t>
  </si>
  <si>
    <t>2ndLT</t>
  </si>
  <si>
    <t>Top Event Leads of the Week</t>
  </si>
  <si>
    <t>Cooldowns</t>
  </si>
  <si>
    <t>ENG</t>
  </si>
  <si>
    <t>J. Off</t>
  </si>
  <si>
    <t>CSM</t>
  </si>
  <si>
    <t>Events Led</t>
  </si>
  <si>
    <t>Every Event</t>
  </si>
  <si>
    <t>PLT</t>
  </si>
  <si>
    <t>CPL - SGT</t>
  </si>
  <si>
    <t>2 Days</t>
  </si>
  <si>
    <t>Recruiter</t>
  </si>
  <si>
    <t>EOD</t>
  </si>
  <si>
    <t>Last Promo</t>
  </si>
  <si>
    <t>CD</t>
  </si>
  <si>
    <t>Lore Name</t>
  </si>
  <si>
    <t>Past Neyo</t>
  </si>
  <si>
    <t>4 Days</t>
  </si>
  <si>
    <t>JFX</t>
  </si>
  <si>
    <t>Pack</t>
  </si>
  <si>
    <t>Flap</t>
  </si>
  <si>
    <t>Niermann</t>
  </si>
  <si>
    <t>1 Week</t>
  </si>
  <si>
    <t>Croc</t>
  </si>
  <si>
    <t>Vale</t>
  </si>
  <si>
    <t>Lazer</t>
  </si>
  <si>
    <t>Law</t>
  </si>
  <si>
    <t>Total Events Led</t>
  </si>
  <si>
    <t>Drifter</t>
  </si>
  <si>
    <t>Attack Unit</t>
  </si>
  <si>
    <t>Support Unit</t>
  </si>
  <si>
    <t>Lead</t>
  </si>
  <si>
    <t>Requirements</t>
  </si>
  <si>
    <t>Tier</t>
  </si>
  <si>
    <t>N/A</t>
  </si>
  <si>
    <t>T2+</t>
  </si>
  <si>
    <t>T5+</t>
  </si>
  <si>
    <t>T4+</t>
  </si>
  <si>
    <t>T3+</t>
  </si>
  <si>
    <t>T1+</t>
  </si>
  <si>
    <t>PVT+</t>
  </si>
  <si>
    <t>SGT+</t>
  </si>
  <si>
    <t>SSG+</t>
  </si>
  <si>
    <t>CPL+</t>
  </si>
  <si>
    <t>PFC+</t>
  </si>
  <si>
    <t>Sgt+</t>
  </si>
  <si>
    <t>w</t>
  </si>
  <si>
    <t>z</t>
  </si>
  <si>
    <t>Timestamp</t>
  </si>
  <si>
    <t>Their Name</t>
  </si>
  <si>
    <t>Your Name</t>
  </si>
  <si>
    <t>Subdivision Rank</t>
  </si>
  <si>
    <t>Subdivison</t>
  </si>
  <si>
    <t>Notes?</t>
  </si>
  <si>
    <t>Sharp</t>
  </si>
  <si>
    <t>Member</t>
  </si>
  <si>
    <t>Rainkill - Member</t>
  </si>
  <si>
    <t>zero</t>
  </si>
  <si>
    <t>Ryu - Member</t>
  </si>
  <si>
    <t>Vendetta - Lead</t>
  </si>
  <si>
    <t>Red</t>
  </si>
  <si>
    <t>Red - Member</t>
  </si>
  <si>
    <t>Creps</t>
  </si>
  <si>
    <t>Officer</t>
  </si>
  <si>
    <t>Creps - Officer</t>
  </si>
  <si>
    <t>Baron</t>
  </si>
  <si>
    <t>Baron - Officer</t>
  </si>
  <si>
    <t>Vendetta - Member</t>
  </si>
  <si>
    <t>Zero - Lead</t>
  </si>
  <si>
    <t>Griff</t>
  </si>
  <si>
    <t>Griff - Member</t>
  </si>
  <si>
    <t>Treefort</t>
  </si>
  <si>
    <t>Treefort - Member</t>
  </si>
  <si>
    <t>Kimi</t>
  </si>
  <si>
    <t>Dquak</t>
  </si>
  <si>
    <t>I say member but I want him to be a Sharpshooter trainer. Trainer is like he can train for Sharpshooter when officers are not on or im not on. it is one above Sharpshooter one below Sharpshooter officer. ~dquak</t>
  </si>
  <si>
    <t>Kimi - Member</t>
  </si>
  <si>
    <t>Red - Officer</t>
  </si>
  <si>
    <t>Sharp - Officer</t>
  </si>
  <si>
    <t>Creps - Lead</t>
  </si>
  <si>
    <t>Toast</t>
  </si>
  <si>
    <t>Toast - Member</t>
  </si>
  <si>
    <t>Rainkill - Lead</t>
  </si>
  <si>
    <t>Jason</t>
  </si>
  <si>
    <t>Jason - Member</t>
  </si>
  <si>
    <t>Orian - Member</t>
  </si>
  <si>
    <t>Rudy</t>
  </si>
  <si>
    <t>Rudy - Member</t>
  </si>
  <si>
    <t>Zero - Member</t>
  </si>
  <si>
    <t>Ryu - Lead</t>
  </si>
  <si>
    <t>Sharp - Lead</t>
  </si>
  <si>
    <t>Optic</t>
  </si>
  <si>
    <t>Optic - Member</t>
  </si>
  <si>
    <t>Buckets</t>
  </si>
  <si>
    <t>Buckets - Member</t>
  </si>
  <si>
    <t>Baron?</t>
  </si>
  <si>
    <t>I didnt really try him out, he transferred over as a heavy.</t>
  </si>
  <si>
    <t/>
  </si>
  <si>
    <t>Enigma Cell Leadership</t>
  </si>
  <si>
    <t>Enigma Cell Troopers</t>
  </si>
  <si>
    <t>Enigma Cell Trainees</t>
  </si>
  <si>
    <t>Enigma Cell Specializations</t>
  </si>
  <si>
    <r>
      <rPr>
        <b/>
      </rPr>
      <t>Enigma Cell Lead</t>
    </r>
    <r>
      <t>- Zero</t>
    </r>
  </si>
  <si>
    <t>ENG- TBD</t>
  </si>
  <si>
    <r>
      <t xml:space="preserve">Officer Carg </t>
    </r>
    <r>
      <rPr/>
      <t>- TBD</t>
    </r>
  </si>
  <si>
    <t>MED- TBD</t>
  </si>
  <si>
    <r>
      <rPr>
        <b/>
      </rPr>
      <t>Officer Scrape</t>
    </r>
    <r>
      <t xml:space="preserve"> - TBD</t>
    </r>
  </si>
  <si>
    <t>PLT- TBD</t>
  </si>
  <si>
    <t>EOD- TBD</t>
  </si>
  <si>
    <t>HVY- TBD</t>
  </si>
  <si>
    <t xml:space="preserve"> ESS-  TBD</t>
  </si>
  <si>
    <t>JT- TBD</t>
  </si>
  <si>
    <t>SS- TBD</t>
  </si>
  <si>
    <t>MGM-TBD</t>
  </si>
  <si>
    <t>TimeZone</t>
  </si>
  <si>
    <t>Time you will be (EXP 2PM-6PM)</t>
  </si>
  <si>
    <t>Time you will be on in EST</t>
  </si>
  <si>
    <t>STEAM_0:1 :96876448</t>
  </si>
  <si>
    <t>EST</t>
  </si>
  <si>
    <t>3PM-10PM Mon-Fri Sat-Sunday12PM-5AM EST</t>
  </si>
  <si>
    <t>3PM-10PM Mon-Fri 12PM-5AM EST</t>
  </si>
  <si>
    <t>X</t>
  </si>
  <si>
    <t>STEAM_0:0:46248152</t>
  </si>
  <si>
    <t>AST (Arabian Standard Timezone), GMT +3</t>
  </si>
  <si>
    <t xml:space="preserve">2 PM till 11 PM </t>
  </si>
  <si>
    <t>7 AM - 3 PM</t>
  </si>
  <si>
    <t>STEAM_1:0:93819988</t>
  </si>
  <si>
    <t>CET</t>
  </si>
  <si>
    <t>5pm-8pm</t>
  </si>
  <si>
    <t>11am-2pm</t>
  </si>
  <si>
    <t>Justice</t>
  </si>
  <si>
    <t>STEAM_0:1:72630026</t>
  </si>
  <si>
    <t xml:space="preserve">PDT </t>
  </si>
  <si>
    <t xml:space="preserve">12 PM - 5 PM Monday-Wensday 2 PM - 5 PM Tuesday-Friday </t>
  </si>
  <si>
    <t xml:space="preserve">3 PM - 8 PM (Monday, Wednesday), 5 PM - 8 PM (Tuesday, Thursday, Friday) </t>
  </si>
  <si>
    <t>STEAM_0:1:146667777</t>
  </si>
  <si>
    <t>CST</t>
  </si>
  <si>
    <t>3PM-8PM</t>
  </si>
  <si>
    <t>4PM-9PM</t>
  </si>
  <si>
    <t>No</t>
  </si>
  <si>
    <t>Steam_0:0:161809084</t>
  </si>
  <si>
    <t>CTZ</t>
  </si>
  <si>
    <t>most of the day on and off</t>
  </si>
  <si>
    <t>Most of the day, on and off</t>
  </si>
  <si>
    <t>Training Host</t>
  </si>
  <si>
    <t>Date(s) Hosted</t>
  </si>
  <si>
    <t>Time</t>
  </si>
  <si>
    <t>Type of Training</t>
  </si>
  <si>
    <t>Training Description</t>
  </si>
  <si>
    <t>Basic Trainings</t>
  </si>
  <si>
    <t>ADV Trainings</t>
  </si>
  <si>
    <t>Advanced Faces</t>
  </si>
  <si>
    <t>Learn faces to join LS, SC, RG. EC.</t>
  </si>
  <si>
    <t xml:space="preserve">Negotiation Training </t>
  </si>
  <si>
    <t>Helps RP with event jobs, passive RP</t>
  </si>
  <si>
    <t>Pilot Training</t>
  </si>
  <si>
    <t>Get some practice flying laats, gold squad practice</t>
  </si>
  <si>
    <t>Anti-Sniper Training</t>
  </si>
  <si>
    <t>Help with open area pvp and how to handle a sniper at range</t>
  </si>
  <si>
    <t>Speeder Training Using Recon Codes</t>
  </si>
  <si>
    <t>This will help by using speeders and recon codes</t>
  </si>
  <si>
    <t>Learn faces to join LS, SC, RG, EC.</t>
  </si>
  <si>
    <t>Negotiation Training</t>
  </si>
  <si>
    <t>Help RP with event jobs, passive RP</t>
  </si>
  <si>
    <t>Anti-sniper training</t>
  </si>
  <si>
    <t>Speeder Training with recon codes</t>
  </si>
  <si>
    <t>This will help with speeder control and recon codes</t>
  </si>
  <si>
    <t>Learn faces to join LS, SC, RG, EC</t>
  </si>
  <si>
    <t>Interrogation Training</t>
  </si>
  <si>
    <t>Gold Squadron Training</t>
  </si>
  <si>
    <t>Get some practice flying laats, Chad</t>
  </si>
  <si>
    <t>Cross Battalion On kashykk</t>
  </si>
  <si>
    <t>Speeder Training</t>
  </si>
  <si>
    <t>Teach people how to ride speeder</t>
  </si>
  <si>
    <t>Advanced Recon Codes</t>
  </si>
  <si>
    <t>Teach Recon Codes</t>
  </si>
  <si>
    <t>Name of Host</t>
  </si>
  <si>
    <t>Steam ID of Host</t>
  </si>
  <si>
    <t>Name of Trialee</t>
  </si>
  <si>
    <t>Steam ID of Trialee</t>
  </si>
  <si>
    <t>Trialee Branch</t>
  </si>
  <si>
    <t>Trialee Jedi Rank</t>
  </si>
  <si>
    <t>Anything to note</t>
  </si>
  <si>
    <t>REEE</t>
  </si>
  <si>
    <t>Shadow</t>
  </si>
  <si>
    <t>Knight IV</t>
  </si>
  <si>
    <t>Your Name:</t>
  </si>
  <si>
    <t>Your Rank:</t>
  </si>
  <si>
    <t>Promotion or Demotion?</t>
  </si>
  <si>
    <t>Their Name:</t>
  </si>
  <si>
    <t>Their NEW Rank:</t>
  </si>
  <si>
    <t>Reason?</t>
  </si>
  <si>
    <t>Promotion</t>
  </si>
  <si>
    <t>SFC</t>
  </si>
  <si>
    <t>Plinko</t>
  </si>
  <si>
    <t>LTC</t>
  </si>
  <si>
    <t>Demotion</t>
  </si>
  <si>
    <t>SGM</t>
  </si>
  <si>
    <t>Rejoined the 91st (note I am not on the roster for some reason)</t>
  </si>
  <si>
    <t>Trim</t>
  </si>
  <si>
    <t>PFC</t>
  </si>
  <si>
    <t>Did good in an event and followed orders.</t>
  </si>
  <si>
    <t>Loyd</t>
  </si>
  <si>
    <t>LCPL</t>
  </si>
  <si>
    <t>MSG</t>
  </si>
  <si>
    <t>Snips</t>
  </si>
  <si>
    <t>Jester</t>
  </si>
  <si>
    <t>Sharp/Stak</t>
  </si>
  <si>
    <t>working very hard within the battalion even was leading 3 subdivisons</t>
  </si>
  <si>
    <t>SorenSIC</t>
  </si>
  <si>
    <t>CPL</t>
  </si>
  <si>
    <t>SSG</t>
  </si>
  <si>
    <t>Nerp</t>
  </si>
  <si>
    <t>Platy</t>
  </si>
  <si>
    <t>SorensiC</t>
  </si>
  <si>
    <t>Malice forgot to fill out the promo form...</t>
  </si>
  <si>
    <t>Cheddar</t>
  </si>
  <si>
    <t>Recoil</t>
  </si>
  <si>
    <t>Ninja</t>
  </si>
  <si>
    <t>Needed to fix rank, different ninja, roster graped old ninjas rank.</t>
  </si>
  <si>
    <t>Greo</t>
  </si>
  <si>
    <t>Aza</t>
  </si>
  <si>
    <t>Reeee</t>
  </si>
  <si>
    <t>JayTasker</t>
  </si>
  <si>
    <t>NOVA REEEEE</t>
  </si>
  <si>
    <t>NOVA REEEEEE</t>
  </si>
  <si>
    <t>David</t>
  </si>
  <si>
    <t>Enlsited did good</t>
  </si>
  <si>
    <t>Enlsited, did good in event</t>
  </si>
  <si>
    <t>Loki</t>
  </si>
  <si>
    <t>Greene</t>
  </si>
  <si>
    <t>Mutombo</t>
  </si>
  <si>
    <t>Plobe</t>
  </si>
  <si>
    <t>cooler</t>
  </si>
  <si>
    <t>Proxxy</t>
  </si>
  <si>
    <t>cool dude</t>
  </si>
  <si>
    <t>Suth</t>
  </si>
  <si>
    <t>sharp</t>
  </si>
  <si>
    <t>Inputting updated rank since it was never done</t>
  </si>
  <si>
    <t>Chatter</t>
  </si>
  <si>
    <t>Passed OAE</t>
  </si>
  <si>
    <t>Ripper</t>
  </si>
  <si>
    <t>Has Been working hard</t>
  </si>
  <si>
    <t>1SG</t>
  </si>
  <si>
    <t>Levet</t>
  </si>
  <si>
    <t>Talon</t>
  </si>
  <si>
    <t>.</t>
  </si>
  <si>
    <t>Spray</t>
  </si>
  <si>
    <t>PVT</t>
  </si>
  <si>
    <t>octavewolfz@gmail.com</t>
  </si>
  <si>
    <t>Officer Manual Demotion</t>
  </si>
  <si>
    <t>Tips</t>
  </si>
  <si>
    <t>Officer Manual Rankup</t>
  </si>
  <si>
    <t>awesome</t>
  </si>
  <si>
    <t>Nero</t>
  </si>
  <si>
    <t>Burk</t>
  </si>
  <si>
    <t>its loki</t>
  </si>
  <si>
    <t>Vex</t>
  </si>
  <si>
    <t>workin hard</t>
  </si>
  <si>
    <t>Loosifer</t>
  </si>
  <si>
    <t>Neyo</t>
  </si>
  <si>
    <t>1stLT</t>
  </si>
  <si>
    <t>coo</t>
  </si>
  <si>
    <t>Luna</t>
  </si>
  <si>
    <t>CHAD</t>
  </si>
  <si>
    <t>badass</t>
  </si>
  <si>
    <t>Hawk</t>
  </si>
  <si>
    <t>badass hardworker</t>
  </si>
  <si>
    <t>Dwayne</t>
  </si>
  <si>
    <t>Turk</t>
  </si>
  <si>
    <t>Marshal Commander</t>
  </si>
  <si>
    <t>Revan</t>
  </si>
  <si>
    <t>gr69eht2@gmail.com</t>
  </si>
  <si>
    <t>Funges</t>
  </si>
  <si>
    <t>MAJ</t>
  </si>
  <si>
    <t>Fallen</t>
  </si>
  <si>
    <t>JohnE</t>
  </si>
  <si>
    <t>Brig</t>
  </si>
  <si>
    <t>Hyper</t>
  </si>
  <si>
    <t>workn hard</t>
  </si>
  <si>
    <t>been working hard</t>
  </si>
  <si>
    <t>Calore</t>
  </si>
  <si>
    <t>Dessaix</t>
  </si>
  <si>
    <t>Torch</t>
  </si>
  <si>
    <t>LionHeart</t>
  </si>
  <si>
    <t>Cow</t>
  </si>
  <si>
    <t>Reven</t>
  </si>
  <si>
    <t>Abel</t>
  </si>
  <si>
    <t>good boi</t>
  </si>
  <si>
    <t>Sixers</t>
  </si>
  <si>
    <t>Bunko</t>
  </si>
  <si>
    <t>kit</t>
  </si>
  <si>
    <t>Dapper</t>
  </si>
  <si>
    <t>Cine</t>
  </si>
  <si>
    <t>Captain</t>
  </si>
  <si>
    <t>Showed great maturity and good combat skills for an Enlisted.</t>
  </si>
  <si>
    <t>Rip</t>
  </si>
  <si>
    <t>KII</t>
  </si>
  <si>
    <t>Wrex</t>
  </si>
  <si>
    <t>Kicked out</t>
  </si>
  <si>
    <t>Orion</t>
  </si>
  <si>
    <t>Shudders</t>
  </si>
  <si>
    <t>great</t>
  </si>
  <si>
    <t>Spin</t>
  </si>
  <si>
    <t>Thiago</t>
  </si>
  <si>
    <t>Wynd</t>
  </si>
  <si>
    <t>Seb</t>
  </si>
  <si>
    <t>Was supposed to be PFC</t>
  </si>
  <si>
    <t>Numb</t>
  </si>
  <si>
    <t>This rank is non-existent in the recruitment form.</t>
  </si>
  <si>
    <t>Buck</t>
  </si>
  <si>
    <t>fantastic work during events and recruiting</t>
  </si>
  <si>
    <t>1stLt</t>
  </si>
  <si>
    <t>Slammer</t>
  </si>
  <si>
    <t>worked hard</t>
  </si>
  <si>
    <t>Zycorian</t>
  </si>
  <si>
    <t>his Rank was messed up, i just fixed it with this promotion(someone forgot to fill his promotion log, and i cant put him in as PFC(the new one) so i do it like this</t>
  </si>
  <si>
    <t>Virus</t>
  </si>
  <si>
    <t>Product</t>
  </si>
  <si>
    <t>Mango</t>
  </si>
  <si>
    <t>worked very hard during event</t>
  </si>
  <si>
    <t>Worked hard during an event</t>
  </si>
  <si>
    <t>Hawkeye</t>
  </si>
  <si>
    <t>Cool Boy-o</t>
  </si>
  <si>
    <t>Raider</t>
  </si>
  <si>
    <t>We removed from the roster</t>
  </si>
  <si>
    <t>Otto</t>
  </si>
  <si>
    <t>He got removed off the roster some how.</t>
  </si>
  <si>
    <t>good boi ryu</t>
  </si>
  <si>
    <t>Good work and being awesome</t>
  </si>
  <si>
    <t>grabinballs@gmail.com</t>
  </si>
  <si>
    <t>Myson</t>
  </si>
  <si>
    <t>Razor / Mess Up</t>
  </si>
  <si>
    <t>New Razor</t>
  </si>
  <si>
    <t>Spots</t>
  </si>
  <si>
    <t>Bear</t>
  </si>
  <si>
    <t>Woody</t>
  </si>
  <si>
    <t>Lionheart</t>
  </si>
  <si>
    <t>Gilgamesh</t>
  </si>
  <si>
    <t>Restructure</t>
  </si>
  <si>
    <t>Major</t>
  </si>
  <si>
    <t>Good Boi</t>
  </si>
  <si>
    <t>SJJ</t>
  </si>
  <si>
    <t>Senior Jedi General</t>
  </si>
  <si>
    <t>Great Trooper.</t>
  </si>
  <si>
    <t>Smoke</t>
  </si>
  <si>
    <t>COL</t>
  </si>
  <si>
    <t>Bott</t>
  </si>
  <si>
    <t>Has decided to step down from XO and i moved him to CPT</t>
  </si>
  <si>
    <t>Knight</t>
  </si>
  <si>
    <t>Packmule</t>
  </si>
  <si>
    <t>being very proactive and showing dedication.</t>
  </si>
  <si>
    <t>worked hard during event</t>
  </si>
  <si>
    <t>2ndlt</t>
  </si>
  <si>
    <t>worked very hard during events</t>
  </si>
  <si>
    <t>Cardinal</t>
  </si>
  <si>
    <t>Followed orders well</t>
  </si>
  <si>
    <t>Showed leadership and handled comms well.</t>
  </si>
  <si>
    <t>Yog</t>
  </si>
  <si>
    <t>Raynes</t>
  </si>
  <si>
    <t>Reg</t>
  </si>
  <si>
    <t>Did good stuff and is enlisted</t>
  </si>
  <si>
    <t>Did good stuff, quota and hasnt been promoted hotmin</t>
  </si>
  <si>
    <t>Maj</t>
  </si>
  <si>
    <t>Motor</t>
  </si>
  <si>
    <t>He's supposed to be CPL, he joined in as a 41st CPL in tryouts</t>
  </si>
  <si>
    <t>Stress</t>
  </si>
  <si>
    <t>Enlisted stuff and things</t>
  </si>
  <si>
    <t>BotTT</t>
  </si>
  <si>
    <t>liam.durham.jfx@gmail.com</t>
  </si>
  <si>
    <t>Otter</t>
  </si>
  <si>
    <t>He a good boi</t>
  </si>
  <si>
    <t>False rank input on Roster</t>
  </si>
  <si>
    <t>Doggo</t>
  </si>
  <si>
    <t>Is very motivated and will help out a lot as a Snr Officer</t>
  </si>
  <si>
    <t>dquak</t>
  </si>
  <si>
    <t>Maya</t>
  </si>
  <si>
    <t>Nixx</t>
  </si>
  <si>
    <t>ZacMack</t>
  </si>
  <si>
    <t>Clive</t>
  </si>
  <si>
    <t>ZackMack</t>
  </si>
  <si>
    <t>COLONEL</t>
  </si>
  <si>
    <t>quota =</t>
  </si>
  <si>
    <t>Omni</t>
  </si>
  <si>
    <t>Did good stuff and they wanted to promote but forgot and I did it lmao :D</t>
  </si>
  <si>
    <t>colonel</t>
  </si>
  <si>
    <t>a god</t>
  </si>
  <si>
    <t>Des</t>
  </si>
  <si>
    <t>Gryffindor</t>
  </si>
  <si>
    <t>Dquack</t>
  </si>
  <si>
    <t>Mcnulty</t>
  </si>
  <si>
    <t>Caesar</t>
  </si>
  <si>
    <t>Xo</t>
  </si>
  <si>
    <t>JOHN</t>
  </si>
  <si>
    <t>good boi | Habibi</t>
  </si>
  <si>
    <t>Lazy</t>
  </si>
  <si>
    <t>Removal From Roster</t>
  </si>
  <si>
    <t>Inactive</t>
  </si>
  <si>
    <t>Boddypen</t>
  </si>
  <si>
    <t>Has been doing hard work, just hasnt been in DB to be promoted. Obviously knows what he is doing as he has many hours on the server and I trust him to be a well versed SGT</t>
  </si>
  <si>
    <t>Butcher</t>
  </si>
  <si>
    <t>Has done amazing work and is very active</t>
  </si>
  <si>
    <t>Damask</t>
  </si>
  <si>
    <t>Foxy</t>
  </si>
  <si>
    <t>Super</t>
  </si>
  <si>
    <t>GOod boy</t>
  </si>
  <si>
    <t>good boy</t>
  </si>
  <si>
    <t>Eiari</t>
  </si>
  <si>
    <t>Supreme</t>
  </si>
  <si>
    <t>Brackets</t>
  </si>
  <si>
    <t>Good boy</t>
  </si>
  <si>
    <t>Has done well and is active even as Advisor, to be honest is one of the mostactive members</t>
  </si>
  <si>
    <t>Surpassed quota as part of incentives</t>
  </si>
  <si>
    <t>Goblet</t>
  </si>
  <si>
    <t>very good boi</t>
  </si>
  <si>
    <t>Nella</t>
  </si>
  <si>
    <t>RubberDuck</t>
  </si>
  <si>
    <t>Pepsii</t>
  </si>
  <si>
    <t>Darex</t>
  </si>
  <si>
    <t>ryu</t>
  </si>
  <si>
    <t>god</t>
  </si>
  <si>
    <t>Rice</t>
  </si>
  <si>
    <t>Kiki</t>
  </si>
  <si>
    <t>PVT active on 91st</t>
  </si>
  <si>
    <t>Gman</t>
  </si>
  <si>
    <t>Rise</t>
  </si>
  <si>
    <t>he a good boi. Doing really good activity and recruitment wise.</t>
  </si>
  <si>
    <t>Jedi Senior</t>
  </si>
  <si>
    <t>RainKill</t>
  </si>
  <si>
    <t>amfaufar</t>
  </si>
  <si>
    <t>Amfaufa</t>
  </si>
  <si>
    <t>major</t>
  </si>
  <si>
    <t>it wasnt filled</t>
  </si>
  <si>
    <t>NovaGrandsoul</t>
  </si>
  <si>
    <t>wynd</t>
  </si>
  <si>
    <t>supple</t>
  </si>
  <si>
    <t>Nero is a big dumb</t>
  </si>
  <si>
    <t>Zari</t>
  </si>
  <si>
    <t>Thog</t>
  </si>
  <si>
    <t>Spectre (written by Mooper)</t>
  </si>
  <si>
    <t>Marshal CMD</t>
  </si>
  <si>
    <t>Exer</t>
  </si>
  <si>
    <t>Blind</t>
  </si>
  <si>
    <t>Pluto</t>
  </si>
  <si>
    <t>Someone forgot to put in the form.</t>
  </si>
  <si>
    <t>Pip</t>
  </si>
  <si>
    <t>The person who didn't promote these men</t>
  </si>
  <si>
    <t>Lolo</t>
  </si>
  <si>
    <t>Foxgunner</t>
  </si>
  <si>
    <t>Fuckin' destroyed quota and did well in event.</t>
  </si>
  <si>
    <t>If this looks fishy just ask Nero about it</t>
  </si>
  <si>
    <t>Mountain</t>
  </si>
  <si>
    <t>Sevens</t>
  </si>
  <si>
    <t>Mathijs</t>
  </si>
  <si>
    <t>PickledGrayer</t>
  </si>
  <si>
    <t>did well during his first event</t>
  </si>
  <si>
    <t>LoLo</t>
  </si>
  <si>
    <t>lead an event on Kassyykk wonderfully</t>
  </si>
  <si>
    <t>smoke</t>
  </si>
  <si>
    <t>Korven</t>
  </si>
  <si>
    <t>GalacticHotdog</t>
  </si>
  <si>
    <t>Text</t>
  </si>
  <si>
    <t>6282luby2@gmail.com</t>
  </si>
  <si>
    <t>Smash</t>
  </si>
  <si>
    <t xml:space="preserve">Insubordination. </t>
  </si>
  <si>
    <t>Dessiax</t>
  </si>
  <si>
    <t xml:space="preserve">SSTEEL </t>
  </si>
  <si>
    <t>biu</t>
  </si>
  <si>
    <t>nERO</t>
  </si>
  <si>
    <t>SSTEEL</t>
  </si>
  <si>
    <t>Upish</t>
  </si>
  <si>
    <t>Skhorge</t>
  </si>
  <si>
    <t>Whiplash</t>
  </si>
  <si>
    <t>Issac</t>
  </si>
  <si>
    <t>Dashy</t>
  </si>
  <si>
    <t>Soggy</t>
  </si>
  <si>
    <t>InFamous</t>
  </si>
  <si>
    <t>Funk</t>
  </si>
  <si>
    <t>Lazar</t>
  </si>
  <si>
    <t>Frazzle</t>
  </si>
  <si>
    <t>Chino</t>
  </si>
  <si>
    <t>Jumped him from PFC to CPL due to him participating in events with no officers on. Got alot of good reports from NCO's about him.</t>
  </si>
  <si>
    <t>Jimmi</t>
  </si>
  <si>
    <t>Tachyon</t>
  </si>
  <si>
    <t>STEAM_0:1:120682269</t>
  </si>
  <si>
    <t>Cipher</t>
  </si>
  <si>
    <t>Bean</t>
  </si>
  <si>
    <t>Winter</t>
  </si>
  <si>
    <t>Gowigg</t>
  </si>
  <si>
    <t>Steve</t>
  </si>
  <si>
    <t>Fury</t>
  </si>
  <si>
    <t>Three</t>
  </si>
  <si>
    <t>REG</t>
  </si>
  <si>
    <t>Dynamo</t>
  </si>
  <si>
    <t>Roster did not update, not sure if someone forgot to fill out a form.</t>
  </si>
  <si>
    <t>hunter.kuley2@gmail.com</t>
  </si>
  <si>
    <t>Casdin</t>
  </si>
  <si>
    <t>Class</t>
  </si>
  <si>
    <t>BENZ</t>
  </si>
  <si>
    <t>Draco</t>
  </si>
  <si>
    <t>Jules</t>
  </si>
  <si>
    <t>BUFF</t>
  </si>
  <si>
    <t>Zarek</t>
  </si>
  <si>
    <t>WASNT FILLED IN :ANGRYFACE:</t>
  </si>
  <si>
    <t>DOC MONSTER IS NOT HAPPY</t>
  </si>
  <si>
    <t>r</t>
  </si>
  <si>
    <t>Greg</t>
  </si>
  <si>
    <t>dankwizardjr</t>
  </si>
  <si>
    <t>BigBrick</t>
  </si>
  <si>
    <t>Deka</t>
  </si>
  <si>
    <t xml:space="preserve">Ryu </t>
  </si>
  <si>
    <t>JackWeed</t>
  </si>
  <si>
    <t>bear</t>
  </si>
  <si>
    <t>Jackweed</t>
  </si>
  <si>
    <t>Tempo</t>
  </si>
  <si>
    <t>Woohoo passed SSG Test GJ</t>
  </si>
  <si>
    <t>Bendy</t>
  </si>
  <si>
    <t>He was not updated on the docs for some time.</t>
  </si>
  <si>
    <t>cow</t>
  </si>
  <si>
    <t>Taco</t>
  </si>
  <si>
    <t>alesis582@gmail.com</t>
  </si>
  <si>
    <t>Vury</t>
  </si>
  <si>
    <t>John</t>
  </si>
  <si>
    <t>promo ceremony</t>
  </si>
  <si>
    <t>Bambino</t>
  </si>
  <si>
    <t>event</t>
  </si>
  <si>
    <t>Roy</t>
  </si>
  <si>
    <t>event/good performance</t>
  </si>
  <si>
    <t>reee</t>
  </si>
  <si>
    <t>Beserker</t>
  </si>
  <si>
    <t>Curtis</t>
  </si>
  <si>
    <t>Alba</t>
  </si>
  <si>
    <t>Dreagle</t>
  </si>
  <si>
    <t>Razor</t>
  </si>
  <si>
    <t>yikes</t>
  </si>
  <si>
    <t xml:space="preserve">Skhorge </t>
  </si>
  <si>
    <t>rainkill</t>
  </si>
  <si>
    <t>Boby</t>
  </si>
  <si>
    <t>Skeletor</t>
  </si>
  <si>
    <t>Bots</t>
  </si>
  <si>
    <t>Kilo</t>
  </si>
  <si>
    <t>inactive as a SSG</t>
  </si>
  <si>
    <t>Pine</t>
  </si>
  <si>
    <t>Indigo</t>
  </si>
  <si>
    <t>Jedi Master/Major</t>
  </si>
  <si>
    <t>Cheesey</t>
  </si>
  <si>
    <t xml:space="preserve">Jeremy </t>
  </si>
  <si>
    <t>Texas</t>
  </si>
  <si>
    <t>Floza</t>
  </si>
  <si>
    <t>CPU</t>
  </si>
  <si>
    <t>CHOPPA JNR</t>
  </si>
  <si>
    <t>Choppa</t>
  </si>
  <si>
    <t>Raptor</t>
  </si>
  <si>
    <t>Arkfall</t>
  </si>
  <si>
    <t>McMack</t>
  </si>
  <si>
    <t>Dax</t>
  </si>
  <si>
    <t>Cleetus</t>
  </si>
  <si>
    <t>Krabs</t>
  </si>
  <si>
    <t>Did great during the event and followed orders</t>
  </si>
  <si>
    <t>SMOKE</t>
  </si>
  <si>
    <t>K6</t>
  </si>
  <si>
    <t>ALBA</t>
  </si>
  <si>
    <t>k6</t>
  </si>
  <si>
    <t>the red ranger</t>
  </si>
  <si>
    <t>Jay</t>
  </si>
  <si>
    <t>raptor</t>
  </si>
  <si>
    <t>LamThon</t>
  </si>
  <si>
    <t>Nikos</t>
  </si>
  <si>
    <t>Dismas</t>
  </si>
  <si>
    <t>Spoony</t>
  </si>
  <si>
    <t>Cheeesy</t>
  </si>
  <si>
    <t>Kain</t>
  </si>
  <si>
    <t>Paps</t>
  </si>
  <si>
    <t>eEGSRGRSgdsfbdberthetGSRSGRSGrHGSRHSRG</t>
  </si>
  <si>
    <t>Taisme</t>
  </si>
  <si>
    <t>Neon</t>
  </si>
  <si>
    <t>Oof</t>
  </si>
  <si>
    <t>Mint</t>
  </si>
  <si>
    <t>Eternity</t>
  </si>
  <si>
    <t>Sauces</t>
  </si>
  <si>
    <t>Ravenn</t>
  </si>
  <si>
    <t>Alesis</t>
  </si>
  <si>
    <t>Adi Gallia</t>
  </si>
  <si>
    <t>uhhhhhh the last one fucked up XD</t>
  </si>
  <si>
    <t>Fixing roster (came off of honorary COL however if he leaves he still has honorary COL)</t>
  </si>
  <si>
    <t>KV</t>
  </si>
  <si>
    <t>Cascade</t>
  </si>
  <si>
    <t>Ace</t>
  </si>
  <si>
    <t>Apophis</t>
  </si>
  <si>
    <t>Flap (I stepped in for that off brand fucking swager souls)</t>
  </si>
  <si>
    <t>H COL</t>
  </si>
  <si>
    <t>Dude was doing fuck swell in an event</t>
  </si>
  <si>
    <t>Delta</t>
  </si>
  <si>
    <t>Grayson</t>
  </si>
  <si>
    <t>Cooked</t>
  </si>
  <si>
    <t>Cadds</t>
  </si>
  <si>
    <t>Goku</t>
  </si>
  <si>
    <t>Strobe</t>
  </si>
  <si>
    <t>Juaco</t>
  </si>
  <si>
    <t>MrTrooper</t>
  </si>
  <si>
    <t>Jonez</t>
  </si>
  <si>
    <t>Spooky</t>
  </si>
  <si>
    <t>Sandshrew</t>
  </si>
  <si>
    <t>kv</t>
  </si>
  <si>
    <t>jay</t>
  </si>
  <si>
    <t>Whites</t>
  </si>
  <si>
    <t>Spook</t>
  </si>
  <si>
    <t>JESUS HIMSELF</t>
  </si>
  <si>
    <t>THE EMPORER</t>
  </si>
  <si>
    <t>God</t>
  </si>
  <si>
    <t>Patrisco</t>
  </si>
  <si>
    <t>Wrenche</t>
  </si>
  <si>
    <t>good man</t>
  </si>
  <si>
    <t>jonez</t>
  </si>
  <si>
    <t>Flashback</t>
  </si>
  <si>
    <t>Stee</t>
  </si>
  <si>
    <t>UberMensch</t>
  </si>
  <si>
    <t>GalacticStorm</t>
  </si>
  <si>
    <t>Recon Reg</t>
  </si>
  <si>
    <t>Hunk</t>
  </si>
  <si>
    <t>enlisted</t>
  </si>
  <si>
    <t>Foxer</t>
  </si>
  <si>
    <t>BENTE</t>
  </si>
  <si>
    <t>I was inactive sorry Chief</t>
  </si>
  <si>
    <t>Foxay</t>
  </si>
  <si>
    <t>Steele</t>
  </si>
  <si>
    <t>Atton</t>
  </si>
  <si>
    <t>Good w/ Recruitements and such</t>
  </si>
  <si>
    <t>Bears</t>
  </si>
  <si>
    <t>Nix</t>
  </si>
  <si>
    <t>smb</t>
  </si>
  <si>
    <t>Bigfish</t>
  </si>
  <si>
    <t>good attempts with recruiting and putting in effort</t>
  </si>
  <si>
    <t>Son</t>
  </si>
  <si>
    <t>enlisted lol eggs ddeeeee</t>
  </si>
  <si>
    <t>Cloud</t>
  </si>
  <si>
    <t>Did well during event.</t>
  </si>
  <si>
    <t xml:space="preserve"> Steele</t>
  </si>
  <si>
    <t>He did good during event</t>
  </si>
  <si>
    <t>Done really well within event and recruited people into the battalion and i feel he deserves a promotion.</t>
  </si>
  <si>
    <t>Blonde</t>
  </si>
  <si>
    <t>doooooooooooing well</t>
  </si>
  <si>
    <t>Osiris</t>
  </si>
  <si>
    <t>Commander</t>
  </si>
  <si>
    <t>Moss</t>
  </si>
  <si>
    <t>BlueBird</t>
  </si>
  <si>
    <t>Did a good</t>
  </si>
  <si>
    <t>Cranius</t>
  </si>
  <si>
    <t>Dfraiz</t>
  </si>
  <si>
    <t>Alvin</t>
  </si>
  <si>
    <t>BigBoi</t>
  </si>
  <si>
    <t>Gilgamesh forgot re</t>
  </si>
  <si>
    <t>KIV</t>
  </si>
  <si>
    <t xml:space="preserve">kinda just awsome </t>
  </si>
  <si>
    <t>Liza</t>
  </si>
  <si>
    <t>they did a good</t>
  </si>
  <si>
    <t>Clash</t>
  </si>
  <si>
    <t>optional promo</t>
  </si>
  <si>
    <t>Shots</t>
  </si>
  <si>
    <t>KIII</t>
  </si>
  <si>
    <t>Bluebird</t>
  </si>
  <si>
    <t>Because Plinko forgot too</t>
  </si>
  <si>
    <t>Philly</t>
  </si>
  <si>
    <t>Jimmyy</t>
  </si>
  <si>
    <t>He is enlisted</t>
  </si>
  <si>
    <t>LETS GO TEMPOOOOOOOOOOOOOOOOOOOOOOO</t>
  </si>
  <si>
    <t xml:space="preserve">did good </t>
  </si>
  <si>
    <t>Cmon really? it needs a reason?</t>
  </si>
  <si>
    <t>Brian</t>
  </si>
  <si>
    <t>Was not logged</t>
  </si>
  <si>
    <t>Carg/JFX told me to</t>
  </si>
  <si>
    <t>Loften</t>
  </si>
  <si>
    <t>Rhodie</t>
  </si>
  <si>
    <t>Enlisted to NCO promo during DB.</t>
  </si>
  <si>
    <t>Enlisted promo during DB.</t>
  </si>
  <si>
    <t>Donnis</t>
  </si>
  <si>
    <t>Icey</t>
  </si>
  <si>
    <t>Doing greeeeeaaaaaat</t>
  </si>
  <si>
    <t>Juno</t>
  </si>
  <si>
    <t xml:space="preserve">Good boy </t>
  </si>
  <si>
    <t>Richie</t>
  </si>
  <si>
    <t>Bigboi</t>
  </si>
  <si>
    <t>Mace Windu</t>
  </si>
  <si>
    <t>ChrisKeeper</t>
  </si>
  <si>
    <t>GalacticJax</t>
  </si>
  <si>
    <t>Cankle</t>
  </si>
  <si>
    <t>EMBE</t>
  </si>
  <si>
    <t>Zulu</t>
  </si>
  <si>
    <t>Phoenix</t>
  </si>
  <si>
    <t>REG CMD</t>
  </si>
  <si>
    <t>Doing so good shit</t>
  </si>
  <si>
    <t>cankle</t>
  </si>
  <si>
    <t>Pleasure</t>
  </si>
  <si>
    <t>Tyler</t>
  </si>
  <si>
    <t>Participated and worked hard in event</t>
  </si>
  <si>
    <t>Rozar</t>
  </si>
  <si>
    <t>phil</t>
  </si>
  <si>
    <t>Midnight</t>
  </si>
  <si>
    <t>Good boi</t>
  </si>
  <si>
    <t>Little</t>
  </si>
  <si>
    <t>The biggest min... Adi Gallia</t>
  </si>
  <si>
    <t>Type of training?</t>
  </si>
  <si>
    <t>Number of People?</t>
  </si>
  <si>
    <t>Have you submitted an in-character thread on https://icefuse.net/forums/index.php?forums/in-character.262/ and asked the people in your training to comment on it?</t>
  </si>
  <si>
    <t>Command Sergeant Major</t>
  </si>
  <si>
    <t>Barc speeder training</t>
  </si>
  <si>
    <t>Yes</t>
  </si>
  <si>
    <t>Jester/Creps</t>
  </si>
  <si>
    <t>Regular</t>
  </si>
  <si>
    <t>PT/Breaching/Trigger Discipline</t>
  </si>
  <si>
    <t>PT/Trigger Discipline</t>
  </si>
  <si>
    <t>Trigger Discipline/PT</t>
  </si>
  <si>
    <t>Deadly hide and seek</t>
  </si>
  <si>
    <t>Formations,etc</t>
  </si>
  <si>
    <t>advanced recon</t>
  </si>
  <si>
    <t>Reconnaissance Training / Simulation</t>
  </si>
  <si>
    <t>Simulation</t>
  </si>
  <si>
    <t>PVP Training</t>
  </si>
  <si>
    <t>Combat Training</t>
  </si>
  <si>
    <t>Recon Training</t>
  </si>
  <si>
    <t>Speeder training(yesterday do to not knowing that i need to include myself)</t>
  </si>
  <si>
    <t>Basic Speeder Training and Movement</t>
  </si>
  <si>
    <t>Speeder training</t>
  </si>
  <si>
    <t>breach and clear</t>
  </si>
  <si>
    <t>Yes, No</t>
  </si>
  <si>
    <t>Recon</t>
  </si>
  <si>
    <t>Breach and clear</t>
  </si>
  <si>
    <t>Breach and Clear</t>
  </si>
  <si>
    <t>BARC Speeder</t>
  </si>
  <si>
    <t xml:space="preserve">Ambush </t>
  </si>
  <si>
    <t>Advanced Concealment Training</t>
  </si>
  <si>
    <t>Joint Operations Breach and Clear, with RANCOR</t>
  </si>
  <si>
    <t>Basic Speeder Training (Yesterday)</t>
  </si>
  <si>
    <t>Entering/clearing a room 2 man teams</t>
  </si>
  <si>
    <t>Scrape/Vendetta</t>
  </si>
  <si>
    <t>Entering/clearing room 2 man teams</t>
  </si>
  <si>
    <t>Basic Speeder Training</t>
  </si>
  <si>
    <t>Basic Speeder formation</t>
  </si>
  <si>
    <t>Speeder Traning</t>
  </si>
  <si>
    <t>Citadel Clearing under timepressure</t>
  </si>
  <si>
    <t>Speeder</t>
  </si>
  <si>
    <t>Reconnaissance and Investigations</t>
  </si>
  <si>
    <t>Interrogation with a rouge jedi</t>
  </si>
  <si>
    <t>Citadel clearing and PVP citadel</t>
  </si>
  <si>
    <t>BARC</t>
  </si>
  <si>
    <t xml:space="preserve">Speeder </t>
  </si>
  <si>
    <t>Breach and clear sim using the caves on tattoine</t>
  </si>
  <si>
    <t>Fighting 91st FFA</t>
  </si>
  <si>
    <t>Speeder bike training and awareness</t>
  </si>
  <si>
    <t xml:space="preserve">Wave defence RECON WIDE </t>
  </si>
  <si>
    <t>breach n clear, attak and defence recon wide</t>
  </si>
  <si>
    <t>assualt on cis compound [recon wide}</t>
  </si>
  <si>
    <t>Speeder / AT-RT Training</t>
  </si>
  <si>
    <t>Citadel breach and clear with 2 other 41st</t>
  </si>
  <si>
    <t>Combat recon</t>
  </si>
  <si>
    <t>combat recon</t>
  </si>
  <si>
    <t>Adv. Faces</t>
  </si>
  <si>
    <t>bott</t>
  </si>
  <si>
    <t>speeder</t>
  </si>
  <si>
    <t>EC tryouts</t>
  </si>
  <si>
    <t>Advanced Recon Training</t>
  </si>
  <si>
    <t>Basic Recon Training</t>
  </si>
  <si>
    <t>Bounding</t>
  </si>
  <si>
    <t xml:space="preserve"> Held an infiltration recon on Salt Mine FOB/Kashyyyk where we rotated through a player being the SIM enemy for 3 rounds total.  SIM enemy was the remaining survivor of an enemy force and it was our objective to locate his position and either have both recon troopers have him in their sights before killing or having a remaining trooper attempt to finish off the SIM enemy(also trying to locate survivor without alerting him of your position which Fye and Nixx did successfully round 1).   Defending team won 2/3 rounds and overall advice that was given was better coordination between teammates in case one has to go down and third person peaking to make sure it's safe to push up the FOB.</t>
  </si>
  <si>
    <t>NCO Training</t>
  </si>
  <si>
    <t>COL=]</t>
  </si>
  <si>
    <t>fomations/fighting a jedi</t>
  </si>
  <si>
    <t>Hostage Rescue</t>
  </si>
  <si>
    <t>Sand Sim breaching Dupe</t>
  </si>
  <si>
    <t xml:space="preserve">MSG </t>
  </si>
  <si>
    <t>Attack &amp; defend sim</t>
  </si>
  <si>
    <t xml:space="preserve">firedicipline / formation </t>
  </si>
  <si>
    <t>negotation sim</t>
  </si>
  <si>
    <t>ESS and SS</t>
  </si>
  <si>
    <t>Cover training</t>
  </si>
  <si>
    <t>Types of Cover</t>
  </si>
  <si>
    <t>Basic squad PVP with 41st</t>
  </si>
  <si>
    <t>41ST</t>
  </si>
  <si>
    <t>recon wide speeder</t>
  </si>
  <si>
    <t>Pilot training with kelvorax</t>
  </si>
  <si>
    <t>Roleplay Aid Training</t>
  </si>
  <si>
    <t>Adv Faces</t>
  </si>
  <si>
    <t>Combat</t>
  </si>
  <si>
    <t>Waves of droids attacking mother tree</t>
  </si>
  <si>
    <t>Spawned a sim and held breach and clear training.</t>
  </si>
  <si>
    <t>Magma Weapon Training</t>
  </si>
  <si>
    <t>Advanced Trigger Discipline</t>
  </si>
  <si>
    <t>Big Magma Event</t>
  </si>
  <si>
    <t>cr</t>
  </si>
  <si>
    <t>sMOKE</t>
  </si>
  <si>
    <t>MAJOR</t>
  </si>
  <si>
    <t xml:space="preserve">anti stealth recon </t>
  </si>
  <si>
    <t>speeder training</t>
  </si>
  <si>
    <t>shooting contest</t>
  </si>
  <si>
    <t>Joint training with DU. Team death mtach</t>
  </si>
  <si>
    <t>captain</t>
  </si>
  <si>
    <t xml:space="preserve">shooting competetion </t>
  </si>
  <si>
    <t>kill the vip</t>
  </si>
  <si>
    <t>cap</t>
  </si>
  <si>
    <t xml:space="preserve">Smoke </t>
  </si>
  <si>
    <t>Cap</t>
  </si>
  <si>
    <t xml:space="preserve">Shooter compettion </t>
  </si>
  <si>
    <t>SSGT</t>
  </si>
  <si>
    <t>Counter sniper training</t>
  </si>
  <si>
    <t xml:space="preserve">Etiquette </t>
  </si>
  <si>
    <t>SS Training</t>
  </si>
  <si>
    <t>Trigger discipline, magma etiquette, speeder training. [DONE LAST NIGHT FORGOT TO LOG]</t>
  </si>
  <si>
    <t>SGT Training</t>
  </si>
  <si>
    <t>Combat Under Pressure</t>
  </si>
  <si>
    <t>Anti sniper training</t>
  </si>
  <si>
    <t>barc speeder</t>
  </si>
  <si>
    <t>KVII</t>
  </si>
  <si>
    <t>Basic stuff</t>
  </si>
  <si>
    <t>March Training</t>
  </si>
  <si>
    <t>Joint PVP Training with GM</t>
  </si>
  <si>
    <t>Counter Sniping Training</t>
  </si>
  <si>
    <t>Counter Sniper</t>
  </si>
  <si>
    <t>PLT training</t>
  </si>
  <si>
    <t>Anti-Sniper</t>
  </si>
  <si>
    <t>Target analysis / Range interpretation</t>
  </si>
  <si>
    <t>PvP</t>
  </si>
  <si>
    <t>Set and Bounding training and general PVP targeting training.</t>
  </si>
  <si>
    <t xml:space="preserve">fire discipline and breach and clear </t>
  </si>
  <si>
    <t>Breach &amp; Clear | Target Acquisition</t>
  </si>
  <si>
    <t>Heavy Training</t>
  </si>
  <si>
    <t>Csm</t>
  </si>
  <si>
    <t>Heavy</t>
  </si>
  <si>
    <t>Breach</t>
  </si>
  <si>
    <t>FFA / Target assesment training</t>
  </si>
  <si>
    <t>Tatooine speeder training</t>
  </si>
  <si>
    <t>Counter Sniper Training</t>
  </si>
  <si>
    <t>KVI</t>
  </si>
  <si>
    <t xml:space="preserve">Assault and breach manoeuvres </t>
  </si>
  <si>
    <t>Formation training (RE DO BECAUSE I CLICKED NO ON ACCIDENT)</t>
  </si>
  <si>
    <t>Formation training</t>
  </si>
  <si>
    <t>Joint training with 41st - Setting and bounding training.</t>
  </si>
  <si>
    <t>Speeder training (Done earlier today, forgot to log it)</t>
  </si>
  <si>
    <t>Fighting a force user</t>
  </si>
  <si>
    <t>Breach and clear joint with the 212th</t>
  </si>
  <si>
    <t>fighting against a force user</t>
  </si>
  <si>
    <t>TDM training w/ 104th</t>
  </si>
  <si>
    <t>Faces and ADV Faces</t>
  </si>
  <si>
    <t xml:space="preserve">sensitivity/passive rp training </t>
  </si>
  <si>
    <t>RP</t>
  </si>
  <si>
    <t>FFA</t>
  </si>
  <si>
    <t>Advanced faces</t>
  </si>
  <si>
    <t>Speeder (forgot to count it)</t>
  </si>
  <si>
    <t>Recruitment</t>
  </si>
  <si>
    <t>Trigger Discipline, Marches, Laps, and FFA</t>
  </si>
  <si>
    <t>Recon Comms</t>
  </si>
  <si>
    <t>ORian</t>
  </si>
  <si>
    <t>Peeling and Pounding</t>
  </si>
  <si>
    <t>Trigger dis (with GM and 41st)</t>
  </si>
  <si>
    <t>Speeder/Recon (41st was there for the recon)</t>
  </si>
  <si>
    <t>Basic speeder training</t>
  </si>
  <si>
    <t>Basic Speeder training</t>
  </si>
  <si>
    <t>Recon (the doc)</t>
  </si>
  <si>
    <t>Basic Combat</t>
  </si>
  <si>
    <t>Recon/Stealth</t>
  </si>
  <si>
    <t>hand to hand combat</t>
  </si>
  <si>
    <t>LS PvP</t>
  </si>
  <si>
    <t>CPT/Adi Gallia</t>
  </si>
  <si>
    <t>Breach and Clear citadel sim and 4v4 sim</t>
  </si>
  <si>
    <t>basic speeder stuff</t>
  </si>
  <si>
    <t xml:space="preserve">Basic knowledge </t>
  </si>
  <si>
    <t>faces</t>
  </si>
  <si>
    <t>Pilot practice</t>
  </si>
  <si>
    <t xml:space="preserve">smoke </t>
  </si>
  <si>
    <t>sniper/countersniper</t>
  </si>
  <si>
    <t>speeders</t>
  </si>
  <si>
    <t>BARC Training</t>
  </si>
  <si>
    <t>Speeder training.</t>
  </si>
  <si>
    <t>Counter Sniping/combat formation</t>
  </si>
  <si>
    <t>light armor v speeders</t>
  </si>
  <si>
    <t xml:space="preserve">Counter Sniping </t>
  </si>
  <si>
    <t>Anti-sniper - Joint RECON + Turk and Stone</t>
  </si>
  <si>
    <t>Anti-sniper - Joint RECON + an ST</t>
  </si>
  <si>
    <t>anti-sniper</t>
  </si>
  <si>
    <t>We did a breach and clear sim where they had to work together to get to a platform in the back. Incorporated jedi and clones.</t>
  </si>
  <si>
    <t>Staff Sergeant (SSG)</t>
  </si>
  <si>
    <t>Anti-Sniper training</t>
  </si>
  <si>
    <t>Trigger Discipline Game</t>
  </si>
  <si>
    <t>Carg got a 1/2 lap gotem</t>
  </si>
  <si>
    <t>Basics of Speeder control</t>
  </si>
  <si>
    <t xml:space="preserve">We went to our advanced Kashyyk course to try out our new PVT Bluebird and get him accustomed to the speeder. At first he was a little finicky however he quickly picked it up setting a new course record of 33 seconds and 26 miliseconds. Our SFC BigBoi did amazing aswell being only 10 milliseconds off the new record with 33 seconds and 36 milliseconds. </t>
  </si>
  <si>
    <t>ATRT Training</t>
  </si>
  <si>
    <t xml:space="preserve">anti-sniper </t>
  </si>
  <si>
    <t>They did really good</t>
  </si>
  <si>
    <t xml:space="preserve">Speeder control training. </t>
  </si>
  <si>
    <t xml:space="preserve">We went over basic control and handling then we did time trials on Kashyyk. PVT Rim did exceptionally well for his first time on a speeder and picked it up quite quick. LCPL Juno did well but he needs to work on his control as he was a bit finicky while turning and dodging obstacles. SSG Bigboy was a natural on the speeder as usual. </t>
  </si>
  <si>
    <t>Speeder training for the new PVTS.</t>
  </si>
  <si>
    <t>Trigger discipline</t>
  </si>
  <si>
    <t>Gilgemesh is bad at TD</t>
  </si>
  <si>
    <t xml:space="preserve">Tight manuvering training on speeders </t>
  </si>
  <si>
    <t>Gilgamesh helped lead it</t>
  </si>
  <si>
    <t>Breach and Clear PVP</t>
  </si>
  <si>
    <t>Was working out till everyone left</t>
  </si>
  <si>
    <t>Was an open Training and some people from other battalions showed up</t>
  </si>
  <si>
    <t>User</t>
  </si>
  <si>
    <t>Action</t>
  </si>
  <si>
    <t>Person Acted Upon</t>
  </si>
  <si>
    <t>Discharged</t>
  </si>
  <si>
    <t>Damon</t>
  </si>
  <si>
    <t>Vegito</t>
  </si>
  <si>
    <t>Kev</t>
  </si>
  <si>
    <t>Fritz</t>
  </si>
  <si>
    <t>Blacklisted PERM</t>
  </si>
  <si>
    <t>Bugsy</t>
  </si>
  <si>
    <t>Promoted</t>
  </si>
  <si>
    <t>Ant</t>
  </si>
  <si>
    <t>rint</t>
  </si>
  <si>
    <t>Catamus</t>
  </si>
  <si>
    <t>Striker</t>
  </si>
  <si>
    <t>Alpha</t>
  </si>
  <si>
    <t>Newars</t>
  </si>
  <si>
    <t>Jeff</t>
  </si>
  <si>
    <t>North</t>
  </si>
  <si>
    <t>reker</t>
  </si>
  <si>
    <t>Irish</t>
  </si>
  <si>
    <t>Rain</t>
  </si>
  <si>
    <t>Terry</t>
  </si>
  <si>
    <t>Radio</t>
  </si>
  <si>
    <t>cadan</t>
  </si>
  <si>
    <t>Rory</t>
  </si>
  <si>
    <t>trihard</t>
  </si>
  <si>
    <t>Dentist</t>
  </si>
  <si>
    <t>Trilogy</t>
  </si>
  <si>
    <t>Drakor</t>
  </si>
  <si>
    <t>Warren</t>
  </si>
  <si>
    <t>Parker</t>
  </si>
  <si>
    <t>Stuby</t>
  </si>
  <si>
    <t>Cyro</t>
  </si>
  <si>
    <t>Seo</t>
  </si>
  <si>
    <t>Demoted</t>
  </si>
  <si>
    <t>NDog</t>
  </si>
  <si>
    <t>Billybobber</t>
  </si>
  <si>
    <t>Shur</t>
  </si>
  <si>
    <t>Kuro</t>
  </si>
  <si>
    <t>AutoDischarged</t>
  </si>
  <si>
    <t>Rozzi</t>
  </si>
  <si>
    <t>Skorpion</t>
  </si>
  <si>
    <t>Brownstain</t>
  </si>
  <si>
    <t>Cerberus</t>
  </si>
  <si>
    <t>Panda</t>
  </si>
  <si>
    <t>Blacklisted 2wks</t>
  </si>
  <si>
    <t>Phil</t>
  </si>
  <si>
    <t>Flames</t>
  </si>
  <si>
    <t>JDM</t>
  </si>
  <si>
    <t>MAG</t>
  </si>
  <si>
    <t>Clonker</t>
  </si>
  <si>
    <t>MrEntropy</t>
  </si>
  <si>
    <t>Maseas</t>
  </si>
  <si>
    <t>Volcanic</t>
  </si>
  <si>
    <t>Snowball</t>
  </si>
  <si>
    <t>Ragegod</t>
  </si>
  <si>
    <t>Tyrone</t>
  </si>
  <si>
    <t>Tyreccus</t>
  </si>
  <si>
    <t>Bucket</t>
  </si>
  <si>
    <t>Bartholomew</t>
  </si>
  <si>
    <t>Titan</t>
  </si>
  <si>
    <t>Jones</t>
  </si>
  <si>
    <t>Volt</t>
  </si>
  <si>
    <t>Laser</t>
  </si>
  <si>
    <t>Kax</t>
  </si>
  <si>
    <t>SpareKaching</t>
  </si>
  <si>
    <t>Vincent</t>
  </si>
  <si>
    <t>Kameron</t>
  </si>
  <si>
    <t>Cyrus</t>
  </si>
  <si>
    <t>Skull</t>
  </si>
  <si>
    <t>Alvard</t>
  </si>
  <si>
    <t>Dace</t>
  </si>
  <si>
    <t>fauxsho</t>
  </si>
  <si>
    <t>Ralto</t>
  </si>
  <si>
    <t>Marx</t>
  </si>
  <si>
    <t>Rabbit</t>
  </si>
  <si>
    <t>Dogerino</t>
  </si>
  <si>
    <t>Caden</t>
  </si>
  <si>
    <t>Jamal</t>
  </si>
  <si>
    <t>Shape</t>
  </si>
  <si>
    <t>SMOKES</t>
  </si>
  <si>
    <t>Gamma</t>
  </si>
  <si>
    <t>Cajunjedi</t>
  </si>
  <si>
    <t>Tip</t>
  </si>
  <si>
    <t>kyle</t>
  </si>
  <si>
    <t>beric</t>
  </si>
  <si>
    <t>ryanaaa</t>
  </si>
  <si>
    <t>Manlet</t>
  </si>
  <si>
    <t>Seg</t>
  </si>
  <si>
    <t>Jimmy</t>
  </si>
  <si>
    <t>Robby</t>
  </si>
  <si>
    <t>Xalen</t>
  </si>
  <si>
    <t>Food</t>
  </si>
  <si>
    <t>Hanz</t>
  </si>
  <si>
    <t>warluck</t>
  </si>
  <si>
    <t>Blackout</t>
  </si>
  <si>
    <t>TinLemur</t>
  </si>
  <si>
    <t>Krazy</t>
  </si>
  <si>
    <t>Zukor</t>
  </si>
  <si>
    <t>Smalls</t>
  </si>
  <si>
    <t>Edge</t>
  </si>
  <si>
    <t>Bluntie</t>
  </si>
  <si>
    <t>lcarus</t>
  </si>
  <si>
    <t>Venom</t>
  </si>
  <si>
    <t>Gator</t>
  </si>
  <si>
    <t>Slider</t>
  </si>
  <si>
    <t>Tog</t>
  </si>
  <si>
    <t>Claptrap</t>
  </si>
  <si>
    <t>Godz</t>
  </si>
  <si>
    <t>Horizon</t>
  </si>
  <si>
    <t>Parkour</t>
  </si>
  <si>
    <t>Lexi</t>
  </si>
  <si>
    <t>Syther</t>
  </si>
  <si>
    <t>Merc</t>
  </si>
  <si>
    <t>Ryan</t>
  </si>
  <si>
    <t>Frost</t>
  </si>
  <si>
    <t>FallenTurtle</t>
  </si>
  <si>
    <t>Sack</t>
  </si>
  <si>
    <t>Wang</t>
  </si>
  <si>
    <t>Medoki</t>
  </si>
  <si>
    <t>Mrtrooper</t>
  </si>
  <si>
    <t>Arcturus</t>
  </si>
  <si>
    <t>Loosifeur</t>
  </si>
  <si>
    <t>Jefferson</t>
  </si>
  <si>
    <t>Pythr</t>
  </si>
  <si>
    <t>Nugget</t>
  </si>
  <si>
    <t>monocot</t>
  </si>
  <si>
    <t>Albatross</t>
  </si>
  <si>
    <t>Wildfire</t>
  </si>
  <si>
    <t>Sushi</t>
  </si>
  <si>
    <t>Heliux</t>
  </si>
  <si>
    <t>Boyle</t>
  </si>
  <si>
    <t>Rhodes</t>
  </si>
  <si>
    <t>Goodwind</t>
  </si>
  <si>
    <t>TheRedRangerDude</t>
  </si>
  <si>
    <t>Grimm</t>
  </si>
  <si>
    <t>MoneAone</t>
  </si>
  <si>
    <t>Asimov</t>
  </si>
  <si>
    <t>De</t>
  </si>
  <si>
    <t>CuRe</t>
  </si>
  <si>
    <t>DeltaRager</t>
  </si>
  <si>
    <t>Capper</t>
  </si>
  <si>
    <t>Twenty</t>
  </si>
  <si>
    <t>Orb</t>
  </si>
  <si>
    <t>Snix</t>
  </si>
  <si>
    <t>Hidden</t>
  </si>
  <si>
    <t>Shabiir</t>
  </si>
  <si>
    <t>Ruger</t>
  </si>
  <si>
    <t>Jake</t>
  </si>
  <si>
    <t>Chris</t>
  </si>
  <si>
    <t>Groves</t>
  </si>
  <si>
    <t>Chubs</t>
  </si>
  <si>
    <t>Prometheus</t>
  </si>
  <si>
    <t>Sneaky</t>
  </si>
  <si>
    <t>Pointless</t>
  </si>
  <si>
    <t>MZVR</t>
  </si>
  <si>
    <t>CoochiStealer</t>
  </si>
  <si>
    <t>Khalifa</t>
  </si>
  <si>
    <t>Niggerman</t>
  </si>
  <si>
    <t>Allah Himself</t>
  </si>
  <si>
    <t>coochiman</t>
  </si>
  <si>
    <t>nigger</t>
  </si>
  <si>
    <t>NIGGERNIGGERNIGGERNIGGERNIGGERNIGGERNIGGERNIGGERNIGGERNIGGERNIGGERNIGGERNIGGERNIGGERNIGGERNIGGERNIGGERNIGGERNIGGERNIGGERNIGGERNIGGERNIGGERNIGGERNIGGERNIGGER</t>
  </si>
  <si>
    <t>Elsa</t>
  </si>
  <si>
    <t>Weetbix</t>
  </si>
  <si>
    <t>Reaper</t>
  </si>
  <si>
    <t>Riften</t>
  </si>
  <si>
    <t>Cerl</t>
  </si>
  <si>
    <t>Tekk</t>
  </si>
  <si>
    <t>Alton</t>
  </si>
  <si>
    <t>OZ</t>
  </si>
  <si>
    <t>Ereboss</t>
  </si>
  <si>
    <t>Peter</t>
  </si>
  <si>
    <t>GermanGuy</t>
  </si>
  <si>
    <t>Gubbins</t>
  </si>
  <si>
    <t>Remy</t>
  </si>
  <si>
    <t>Wisp</t>
  </si>
  <si>
    <t>Jesanator</t>
  </si>
  <si>
    <t>Bix</t>
  </si>
  <si>
    <t>Woomy</t>
  </si>
  <si>
    <t>Aces</t>
  </si>
  <si>
    <t>Grey</t>
  </si>
  <si>
    <t>Cthecrusher</t>
  </si>
  <si>
    <t>T0BI</t>
  </si>
  <si>
    <t>Atomic</t>
  </si>
  <si>
    <t>SCILENCE</t>
  </si>
  <si>
    <t xml:space="preserve">Shur </t>
  </si>
  <si>
    <t>Milk</t>
  </si>
  <si>
    <t>MayoMing</t>
  </si>
  <si>
    <t>Sweeney</t>
  </si>
  <si>
    <t>Bobbijoe</t>
  </si>
  <si>
    <t>Darkvoidd</t>
  </si>
  <si>
    <t>Pope</t>
  </si>
  <si>
    <t>Naiku</t>
  </si>
  <si>
    <t>Elon</t>
  </si>
  <si>
    <t>Unicorn</t>
  </si>
  <si>
    <t>Kacper</t>
  </si>
  <si>
    <t>JNLGamer</t>
  </si>
  <si>
    <t>Ariku</t>
  </si>
  <si>
    <t>Fajita</t>
  </si>
  <si>
    <t>Vanessa</t>
  </si>
  <si>
    <t>Walker</t>
  </si>
  <si>
    <t>Raidz</t>
  </si>
  <si>
    <t>Cleric</t>
  </si>
  <si>
    <t>Marshal</t>
  </si>
  <si>
    <t>ZAREK</t>
  </si>
  <si>
    <t>HARMLESS</t>
  </si>
  <si>
    <t>yapyap</t>
  </si>
  <si>
    <t>Hipster</t>
  </si>
  <si>
    <t>Baboooon</t>
  </si>
  <si>
    <t>Ash</t>
  </si>
  <si>
    <t>Nova2</t>
  </si>
  <si>
    <t>Clint</t>
  </si>
  <si>
    <t>Smurf</t>
  </si>
  <si>
    <t>DaddyCake</t>
  </si>
  <si>
    <t>Taekow</t>
  </si>
  <si>
    <t xml:space="preserve"> tachyon</t>
  </si>
  <si>
    <t>WrenchE</t>
  </si>
  <si>
    <t>LAZAR</t>
  </si>
  <si>
    <t>Max</t>
  </si>
  <si>
    <t>Suppressor</t>
  </si>
  <si>
    <t>Sniffer</t>
  </si>
  <si>
    <t>Insanity</t>
  </si>
  <si>
    <t>Geoff</t>
  </si>
  <si>
    <t>Bray</t>
  </si>
  <si>
    <t>MarlBoro</t>
  </si>
  <si>
    <t>Kane</t>
  </si>
  <si>
    <t>GARRY</t>
  </si>
  <si>
    <t>MeRkz</t>
  </si>
  <si>
    <t>Seckwes</t>
  </si>
  <si>
    <t>Hellens</t>
  </si>
  <si>
    <t>ramenball</t>
  </si>
  <si>
    <t>Prezi</t>
  </si>
  <si>
    <t>Tomassino</t>
  </si>
  <si>
    <t>Tat</t>
  </si>
  <si>
    <t>Ghoul</t>
  </si>
  <si>
    <t>Shral</t>
  </si>
  <si>
    <t>Kankuro</t>
  </si>
  <si>
    <t>Nighthawk</t>
  </si>
  <si>
    <t>Cookies</t>
  </si>
  <si>
    <t>Lora</t>
  </si>
  <si>
    <t>Hairem</t>
  </si>
  <si>
    <t>Crazzy</t>
  </si>
  <si>
    <t>Nylex</t>
  </si>
  <si>
    <t xml:space="preserve">Tony </t>
  </si>
  <si>
    <t xml:space="preserve">Chalopa </t>
  </si>
  <si>
    <t>bigboy</t>
  </si>
  <si>
    <t>Mathjis</t>
  </si>
  <si>
    <t>GalaticHotdog</t>
  </si>
  <si>
    <t>varg</t>
  </si>
  <si>
    <t>Frick</t>
  </si>
  <si>
    <t>Guy</t>
  </si>
  <si>
    <t>Macmillian</t>
  </si>
  <si>
    <t>Heathen</t>
  </si>
  <si>
    <t>Dolen</t>
  </si>
  <si>
    <t>WN</t>
  </si>
  <si>
    <t>Kiefer</t>
  </si>
  <si>
    <t>Kriptics</t>
  </si>
  <si>
    <t>KIKI</t>
  </si>
  <si>
    <t>TwitchyDeMax</t>
  </si>
  <si>
    <t>Qrow</t>
  </si>
  <si>
    <t>Riot</t>
  </si>
  <si>
    <t>Lenon</t>
  </si>
  <si>
    <t>TexasVII</t>
  </si>
  <si>
    <t>Make</t>
  </si>
  <si>
    <t>Spartin</t>
  </si>
  <si>
    <t>Force</t>
  </si>
  <si>
    <t>Cool</t>
  </si>
  <si>
    <t>Savage</t>
  </si>
  <si>
    <t>Tak</t>
  </si>
  <si>
    <t>Dave</t>
  </si>
  <si>
    <t>Cam</t>
  </si>
  <si>
    <t>Tanner</t>
  </si>
  <si>
    <t>Spectra</t>
  </si>
  <si>
    <t>neroevon@gmail.com</t>
  </si>
  <si>
    <t>Infamous</t>
  </si>
  <si>
    <t>SOGGY</t>
  </si>
  <si>
    <t>MrAlex</t>
  </si>
  <si>
    <t>Conor</t>
  </si>
  <si>
    <t>Wall</t>
  </si>
  <si>
    <t>Snow</t>
  </si>
  <si>
    <t>Jormungandr</t>
  </si>
  <si>
    <t>Seven</t>
  </si>
  <si>
    <t>Toronto</t>
  </si>
  <si>
    <t>Kearin</t>
  </si>
  <si>
    <t>Dova</t>
  </si>
  <si>
    <t>Dusty</t>
  </si>
  <si>
    <t>Hefty</t>
  </si>
  <si>
    <t>Catchers</t>
  </si>
  <si>
    <t>Slam</t>
  </si>
  <si>
    <t>Watch</t>
  </si>
  <si>
    <t>Djblind</t>
  </si>
  <si>
    <t>Nightwing</t>
  </si>
  <si>
    <t>Scabo</t>
  </si>
  <si>
    <t>Brutus</t>
  </si>
  <si>
    <t>OldManMercOfTech</t>
  </si>
  <si>
    <t>West</t>
  </si>
  <si>
    <t>Tylin</t>
  </si>
  <si>
    <t>Gutterball</t>
  </si>
  <si>
    <t>Olimar</t>
  </si>
  <si>
    <t>Devin</t>
  </si>
  <si>
    <t>Mordecai</t>
  </si>
  <si>
    <t>Mardav</t>
  </si>
  <si>
    <t>Kale</t>
  </si>
  <si>
    <t>Creamy</t>
  </si>
  <si>
    <t>JeffG</t>
  </si>
  <si>
    <t>Doctor</t>
  </si>
  <si>
    <t>Kelso</t>
  </si>
  <si>
    <t>Abraham</t>
  </si>
  <si>
    <t>Clone</t>
  </si>
  <si>
    <t>Galaxyboy</t>
  </si>
  <si>
    <t>BiiGBOI</t>
  </si>
  <si>
    <t>Sniper</t>
  </si>
  <si>
    <t>Flaky</t>
  </si>
  <si>
    <t>Alias</t>
  </si>
  <si>
    <t>Hahn</t>
  </si>
  <si>
    <t>Xepgamer</t>
  </si>
  <si>
    <t>Danny</t>
  </si>
  <si>
    <t>Norman</t>
  </si>
  <si>
    <t>Tesseract</t>
  </si>
  <si>
    <t>Trip</t>
  </si>
  <si>
    <t>Front</t>
  </si>
  <si>
    <t>Baker</t>
  </si>
  <si>
    <t>Cepheas</t>
  </si>
  <si>
    <t>Murica</t>
  </si>
  <si>
    <t xml:space="preserve">Gooma </t>
  </si>
  <si>
    <t>Sonic</t>
  </si>
  <si>
    <t>Lake</t>
  </si>
  <si>
    <t>Bubs</t>
  </si>
  <si>
    <t>Chaz</t>
  </si>
  <si>
    <t>Smiff</t>
  </si>
  <si>
    <t xml:space="preserve">Millicent </t>
  </si>
  <si>
    <t>FreeAtlas</t>
  </si>
  <si>
    <t xml:space="preserve">Mango </t>
  </si>
  <si>
    <t>Forest</t>
  </si>
  <si>
    <t>Buba</t>
  </si>
  <si>
    <t>Nikolai</t>
  </si>
  <si>
    <t>Puuka</t>
  </si>
  <si>
    <t>Inferno</t>
  </si>
  <si>
    <t>Juicy</t>
  </si>
  <si>
    <t>brooke</t>
  </si>
  <si>
    <t>piiggy</t>
  </si>
  <si>
    <t>Johnson</t>
  </si>
  <si>
    <t>kcdot</t>
  </si>
  <si>
    <t>TallTim</t>
  </si>
  <si>
    <t>Ashe</t>
  </si>
  <si>
    <t>Jgunter</t>
  </si>
  <si>
    <t>OptimaL</t>
  </si>
  <si>
    <t>Circut</t>
  </si>
  <si>
    <t>Johnny</t>
  </si>
  <si>
    <t>Dirty</t>
  </si>
  <si>
    <t>Table</t>
  </si>
  <si>
    <t>Road</t>
  </si>
  <si>
    <t>Fearsome</t>
  </si>
  <si>
    <t>Ocula</t>
  </si>
  <si>
    <t>Kinth</t>
  </si>
  <si>
    <t>Twig</t>
  </si>
  <si>
    <t>Aussie</t>
  </si>
  <si>
    <t>Chad</t>
  </si>
  <si>
    <t>brian</t>
  </si>
  <si>
    <t>Barney</t>
  </si>
  <si>
    <t>Deleted</t>
  </si>
  <si>
    <t>Angel</t>
  </si>
  <si>
    <t>Shocktri</t>
  </si>
  <si>
    <t>Maximillliaan</t>
  </si>
  <si>
    <t>Dubroja</t>
  </si>
  <si>
    <t>Leeeee</t>
  </si>
  <si>
    <t>Ukoo</t>
  </si>
  <si>
    <t>KillrateOmega</t>
  </si>
  <si>
    <t>Goldstein</t>
  </si>
  <si>
    <t>Nisur</t>
  </si>
  <si>
    <t>Chop</t>
  </si>
  <si>
    <t>Get</t>
  </si>
  <si>
    <t>Zare</t>
  </si>
  <si>
    <t>Briyan</t>
  </si>
  <si>
    <t>Siddiq</t>
  </si>
  <si>
    <t>Styx</t>
  </si>
  <si>
    <t>Tired</t>
  </si>
  <si>
    <t>Blakee</t>
  </si>
  <si>
    <t>Cinj</t>
  </si>
  <si>
    <t>Chuckles</t>
  </si>
  <si>
    <t>Brenden</t>
  </si>
  <si>
    <t>Pulse</t>
  </si>
  <si>
    <t>kyo</t>
  </si>
  <si>
    <t>Bladee</t>
  </si>
  <si>
    <t>Word</t>
  </si>
  <si>
    <t>Kimmy</t>
  </si>
  <si>
    <t>Paradox</t>
  </si>
  <si>
    <t>Hemorrhoids</t>
  </si>
  <si>
    <t>mick</t>
  </si>
  <si>
    <t>Gorila</t>
  </si>
  <si>
    <t>Zeis</t>
  </si>
  <si>
    <t>Halix</t>
  </si>
  <si>
    <t>Racket</t>
  </si>
  <si>
    <t>BeaVer</t>
  </si>
  <si>
    <t>Mike</t>
  </si>
  <si>
    <t>BOBO</t>
  </si>
  <si>
    <t>Marcus</t>
  </si>
  <si>
    <t>William</t>
  </si>
  <si>
    <t>DoorMan</t>
  </si>
  <si>
    <t>blue</t>
  </si>
  <si>
    <t>Bravo</t>
  </si>
  <si>
    <t>Recoome</t>
  </si>
  <si>
    <t>Winston</t>
  </si>
  <si>
    <t>Your Rank:    (ex. PVT or SSG</t>
  </si>
  <si>
    <t>Beginning Date?</t>
  </si>
  <si>
    <t>Ending Date?</t>
  </si>
  <si>
    <t>ROA or LOA?</t>
  </si>
  <si>
    <t>Time Submitted</t>
  </si>
  <si>
    <t>Their Rank</t>
  </si>
  <si>
    <t>Beginning Date</t>
  </si>
  <si>
    <t>Ending Date</t>
  </si>
  <si>
    <t>Status</t>
  </si>
  <si>
    <t>Valid?</t>
  </si>
  <si>
    <t>LOA</t>
  </si>
  <si>
    <t>Active</t>
  </si>
  <si>
    <t>ROA</t>
  </si>
  <si>
    <t>Ended</t>
  </si>
  <si>
    <t>Date</t>
  </si>
  <si>
    <t>Blacklist Ends</t>
  </si>
  <si>
    <t>Discharged Name</t>
  </si>
  <si>
    <t>Reason</t>
  </si>
  <si>
    <t>PERMANENT</t>
  </si>
  <si>
    <t>STEAM_0:1:100766523</t>
  </si>
  <si>
    <t>Officer Manual Blacklist - Minge</t>
  </si>
  <si>
    <t>STEAM_0:1:171436505</t>
  </si>
  <si>
    <t>Officer Manual Blacklist - Shot palpy</t>
  </si>
  <si>
    <t>STEAM_0:1:126149303</t>
  </si>
  <si>
    <t>Cave</t>
  </si>
  <si>
    <t>Faked rank to try and join as CSM</t>
  </si>
  <si>
    <t>STEAM_0:428442497</t>
  </si>
  <si>
    <t>Officer Manual Blacklist</t>
  </si>
  <si>
    <t>STEAM_0:0:192654958</t>
  </si>
  <si>
    <t>STEAM_0:0:186148139</t>
  </si>
  <si>
    <t>Sora</t>
  </si>
  <si>
    <t>RANCOR</t>
  </si>
  <si>
    <t>Absolute minge in rancor, almost ruined a joint training</t>
  </si>
  <si>
    <t>STEAM_0:1:206319112</t>
  </si>
  <si>
    <t>STEAM_0:1:421598540</t>
  </si>
  <si>
    <t>This mother fucker is a super minge</t>
  </si>
  <si>
    <t>STEAM_0:1:176340253</t>
  </si>
  <si>
    <t>STEAM_0:1:129884276</t>
  </si>
  <si>
    <t>Roster Options</t>
  </si>
  <si>
    <t>Promo CDs</t>
  </si>
  <si>
    <t>Promote</t>
  </si>
  <si>
    <t>Demote</t>
  </si>
  <si>
    <t>Discharge</t>
  </si>
  <si>
    <t>&lt; Name these</t>
  </si>
  <si>
    <t>Blacklist 2wk</t>
  </si>
  <si>
    <t>Blacklist Perm</t>
  </si>
  <si>
    <t>Automatic 1wk inactive enlisted discharge</t>
  </si>
  <si>
    <t>STEAM_0:1:37511320</t>
  </si>
  <si>
    <t>STEAM_0:0:213725708</t>
  </si>
  <si>
    <t>STEAM_0:0:33935821</t>
  </si>
  <si>
    <t>STEAM_0:1:178189196</t>
  </si>
  <si>
    <t>STEAM_0:0:430176193</t>
  </si>
  <si>
    <t>STEAM_0:0:80108617</t>
  </si>
  <si>
    <t>STEAM_0:0:170732120</t>
  </si>
  <si>
    <t>STEAM_0:0:138768859</t>
  </si>
  <si>
    <t>STEAM_0:0:58204736</t>
  </si>
  <si>
    <t>STEAM_0:0:419516636</t>
  </si>
  <si>
    <t>STEAM_0:0:162464902</t>
  </si>
  <si>
    <t>STEAM_0:0:40980455</t>
  </si>
  <si>
    <t>STEAM_0:1:67196534</t>
  </si>
  <si>
    <t>STEAM_0:0:205120321</t>
  </si>
  <si>
    <t>STEAM_0:0:217232036</t>
  </si>
  <si>
    <t>STEAM_0:1:440300323</t>
  </si>
  <si>
    <t>Officer Mass Discharge</t>
  </si>
  <si>
    <t>STEAM_0:0:138940636</t>
  </si>
  <si>
    <t>STEAM_0:0:97191780</t>
  </si>
  <si>
    <t>STEAM_0:1:179784225</t>
  </si>
  <si>
    <t>STEAM_0:0:459951744</t>
  </si>
  <si>
    <t>STEAM_0:0:70296655</t>
  </si>
  <si>
    <t>STEAM_0:0:86507562</t>
  </si>
  <si>
    <t>STEAM_0:0:118825979</t>
  </si>
  <si>
    <t>STEAM_0:0:70774205</t>
  </si>
  <si>
    <t>STEAM_0:0:446685250</t>
  </si>
  <si>
    <t>STEAM_0:1:204875945</t>
  </si>
  <si>
    <t>STEAM_0:1:95403962</t>
  </si>
  <si>
    <t>STEAM_0:1:49046735</t>
  </si>
  <si>
    <t>STEAM_0:1:58630326</t>
  </si>
  <si>
    <t>STEAM_0:1:99996087</t>
  </si>
  <si>
    <t>STEAM_0:0:149918562</t>
  </si>
  <si>
    <t>STEAM_0:1:83292678</t>
  </si>
  <si>
    <t>STEAM_0:1:463054061</t>
  </si>
  <si>
    <t>STEAM_0:1:218904619</t>
  </si>
  <si>
    <t>STEAM_0:1:71954531</t>
  </si>
  <si>
    <t>STEAM_0:1:418007773</t>
  </si>
  <si>
    <t>STEAM_0:0:52548241</t>
  </si>
  <si>
    <t>STEAM_0:1:73432261</t>
  </si>
  <si>
    <t>STEAM_0:0:91177481</t>
  </si>
  <si>
    <t>STEAM_0:1:51419921</t>
  </si>
  <si>
    <t>STEAM_0:1:59608530</t>
  </si>
  <si>
    <t>STEAM_0:1:162859996</t>
  </si>
  <si>
    <t>STEAM_0:1:223597255</t>
  </si>
  <si>
    <t>STEAM_0:0:152019116</t>
  </si>
  <si>
    <t>STEAM_0:1:110297765</t>
  </si>
  <si>
    <t>STEAM_0:0:88377883</t>
  </si>
  <si>
    <t>STEAM_0:1:86970681</t>
  </si>
  <si>
    <t>STEAM_0:0:60146196</t>
  </si>
  <si>
    <t>STEAM_0:1:59407563</t>
  </si>
  <si>
    <t>STEAM_0:1:44713557</t>
  </si>
  <si>
    <t>STEAM_0:0:423256610</t>
  </si>
  <si>
    <t>STEAM_0:1:126901090</t>
  </si>
  <si>
    <t>STEAM_0:1:69394047</t>
  </si>
  <si>
    <t>STEAM_0:1:90535807</t>
  </si>
  <si>
    <t>STEAM_0:1:80692230</t>
  </si>
  <si>
    <t>STEAM_0:1:37604720</t>
  </si>
  <si>
    <t>STEAM_0:0:144972014</t>
  </si>
  <si>
    <t>STEAM_0:1:15002377</t>
  </si>
  <si>
    <t>STEAM_0:0:494015925</t>
  </si>
  <si>
    <t>STEAM_0:1:19005574</t>
  </si>
  <si>
    <t>STEAM_0:0:88452471</t>
  </si>
  <si>
    <t>STEAM_0:1:37181229</t>
  </si>
  <si>
    <t>STEAM_0:206430569</t>
  </si>
  <si>
    <t>STEAM_0:239434192</t>
  </si>
  <si>
    <t>STEAM_0:1:42287222</t>
  </si>
  <si>
    <t>STEAM_0:1:218020201</t>
  </si>
  <si>
    <t>STEAM_0:0:46566399</t>
  </si>
  <si>
    <t>STEAM_0:0:56312833</t>
  </si>
  <si>
    <t>STEAM_0:0:97014384</t>
  </si>
  <si>
    <t>STEAM_0:0:483917684</t>
  </si>
  <si>
    <t>STEAM_0:0:130638316</t>
  </si>
  <si>
    <t>STEAM_0:0:10848764</t>
  </si>
  <si>
    <t>STEAM_0:0:50272795</t>
  </si>
  <si>
    <t>STEAM_0:1:173350425</t>
  </si>
  <si>
    <t>STEAM_0:1:95752724</t>
  </si>
  <si>
    <t>STEAM_0:1:227975983</t>
  </si>
  <si>
    <t>STEAM_0:1:82032544</t>
  </si>
  <si>
    <t>Needed</t>
  </si>
  <si>
    <t>STEAM_0:0:101816411</t>
  </si>
  <si>
    <t>STEAM_0:1:493613752</t>
  </si>
  <si>
    <t>STEAM_0:1:457693936</t>
  </si>
  <si>
    <t>STEAM_0:0:460579429</t>
  </si>
  <si>
    <t>STEAM_0:0:102675961</t>
  </si>
  <si>
    <t>STEAM_0:1:245622855</t>
  </si>
  <si>
    <t>STEAM_0:1:61095651</t>
  </si>
  <si>
    <t>STEAM_0:0:179111957</t>
  </si>
  <si>
    <t>STEAM_0:0:20489731</t>
  </si>
  <si>
    <t>STEAM_0:1:48459756</t>
  </si>
  <si>
    <t>STEAM_0:1:463303324</t>
  </si>
  <si>
    <t>STEAM_0:1:196824922</t>
  </si>
  <si>
    <t>STEAM_0:0:169198753</t>
  </si>
  <si>
    <t>STEAM_0:1:102946975</t>
  </si>
  <si>
    <t>STEAM_0:0:215786052</t>
  </si>
  <si>
    <t>STEAM_0:1:193514004</t>
  </si>
  <si>
    <t>STEAM_0:0:33079135</t>
  </si>
  <si>
    <t>NEEDED</t>
  </si>
  <si>
    <t>STEAM_0:1:33773149</t>
  </si>
  <si>
    <t>STEAM_0:1:150166237</t>
  </si>
  <si>
    <t>STEAM_0:1:440993191</t>
  </si>
  <si>
    <t>STEAM_0:0:158793295</t>
  </si>
  <si>
    <t>STEAM_0:1:101087237</t>
  </si>
  <si>
    <t>STEAM_0:1:229460576</t>
  </si>
  <si>
    <t>STEAM_0:0:98109131</t>
  </si>
  <si>
    <t>STEAM_0:1:69247641</t>
  </si>
  <si>
    <t>STEAM_0:1:92256493</t>
  </si>
  <si>
    <t>STEAM_0:1:230026218</t>
  </si>
  <si>
    <t>STEAM_0:1:20529631</t>
  </si>
  <si>
    <t>STEAM_0:1:47440808</t>
  </si>
  <si>
    <t>STEAM_0:1:151161216</t>
  </si>
  <si>
    <t>STEAM_0:0:242010427</t>
  </si>
  <si>
    <t>STEAM_0:0:70333037</t>
  </si>
  <si>
    <t>STEAM_0:1:460286217</t>
  </si>
  <si>
    <t>STEAM_0:1:199398441</t>
  </si>
  <si>
    <t>STEAM_0:1:105584552</t>
  </si>
  <si>
    <t>STEAM_0:0:446503636</t>
  </si>
  <si>
    <t>STEAM_0:1:124518313</t>
  </si>
  <si>
    <t>STEAM_0:1:80705318</t>
  </si>
  <si>
    <t>STEAM_0:0:126340620</t>
  </si>
  <si>
    <t>STEAM_0:1:239839606</t>
  </si>
  <si>
    <t>STEAM_0:0:60686982</t>
  </si>
  <si>
    <t>STEAM_0:1:67470818</t>
  </si>
  <si>
    <t>STEAM_0:1:91973007</t>
  </si>
  <si>
    <t>STEAM_0:1:56593681</t>
  </si>
  <si>
    <t>STEAM_0:0:41147561</t>
  </si>
  <si>
    <t>STEAM_0:1:489208269</t>
  </si>
  <si>
    <t>STEAM_0:0:139377123</t>
  </si>
  <si>
    <t>STEAM_0:0:130589590</t>
  </si>
  <si>
    <t>STEAM_0:0:48009578</t>
  </si>
  <si>
    <t>STEAM_0:1:17916938</t>
  </si>
  <si>
    <t>STEAM_0:0:177636677</t>
  </si>
  <si>
    <t>STEAM_0:0:149133746</t>
  </si>
  <si>
    <t>STEAM_0:1:67247072</t>
  </si>
  <si>
    <t xml:space="preserve"> STEAM_0:1:155416510</t>
  </si>
  <si>
    <t>STEAM_0:1:157116646</t>
  </si>
  <si>
    <t>STEAM_0:1:56397274</t>
  </si>
  <si>
    <t>STEAM_0:0:62564311</t>
  </si>
  <si>
    <t>STEAM_0:1:99135207</t>
  </si>
  <si>
    <t>STEAM_0:1:106346067</t>
  </si>
  <si>
    <t>STEAM_0:0:121184760</t>
  </si>
  <si>
    <t>STEAM_0:1:103727244</t>
  </si>
  <si>
    <t>STEAM_0:1:172106381</t>
  </si>
  <si>
    <t>STEAM_0:0:229509485</t>
  </si>
  <si>
    <t>STEAM_0:0:95414609</t>
  </si>
  <si>
    <t>STEAM_0:0:21031233</t>
  </si>
  <si>
    <t>STEAM_0:0:204331313</t>
  </si>
  <si>
    <t>STEAM_0:1:112310175</t>
  </si>
  <si>
    <t>STEAM_0:1:78198796</t>
  </si>
  <si>
    <t>STEAM_0:1:125912453</t>
  </si>
  <si>
    <t>STEAM_0:0:19744165</t>
  </si>
  <si>
    <t>STEAM_0:1:31266680</t>
  </si>
  <si>
    <t>STEAM_0:0:439767351</t>
  </si>
  <si>
    <t>STEAM_0:0:148963888</t>
  </si>
  <si>
    <t>STEAM_0:0:60436726</t>
  </si>
  <si>
    <t>STEAM_0:0:419449872</t>
  </si>
  <si>
    <t>STEAM_0:1:445376382</t>
  </si>
  <si>
    <t>STEAM_0:1:419884169</t>
  </si>
  <si>
    <t>STEAM_0:1:155829655</t>
  </si>
  <si>
    <t>STEAM_0:1:117020510</t>
  </si>
  <si>
    <t>STEAM_0:0:101892007</t>
  </si>
  <si>
    <t>STEAM_0:1:93665805</t>
  </si>
  <si>
    <t>STEAM_0:0:120613505</t>
  </si>
  <si>
    <t>STEAM_0:1:115216251</t>
  </si>
  <si>
    <t>STEAM_0:0:24382590</t>
  </si>
  <si>
    <t>STEAM_0:0:12106429</t>
  </si>
  <si>
    <t>STEAM_0:0:160718693</t>
  </si>
  <si>
    <t>STEAM_0:0:155760930</t>
  </si>
  <si>
    <t>STEAM_0:0:53226748</t>
  </si>
  <si>
    <t>STEAM_0:0:485357228</t>
  </si>
  <si>
    <t>STEAM_0:0:460928506</t>
  </si>
  <si>
    <t>STEAM_0:1:427657373</t>
  </si>
  <si>
    <t>STEAM_0:1:224620942</t>
  </si>
  <si>
    <t>STEAM_0:1:105033349</t>
  </si>
  <si>
    <t>STEAM_0:1:49663537</t>
  </si>
  <si>
    <t>STEAM_0:1:242954692</t>
  </si>
  <si>
    <t>STEAM_0:1:196812223</t>
  </si>
  <si>
    <t>STEAM_0:1:42685038</t>
  </si>
  <si>
    <t>STEAM_0:1:18766687</t>
  </si>
  <si>
    <t>STEAM_0:0:235107226</t>
  </si>
  <si>
    <t>STEAM_0:0:68652919</t>
  </si>
  <si>
    <t>STEAM_0:0:80896743</t>
  </si>
  <si>
    <t>STEAM_0:0:94784625</t>
  </si>
  <si>
    <t>STEAM_0:1:48224414</t>
  </si>
  <si>
    <t>STEAM_0:0:54573079</t>
  </si>
  <si>
    <t>STEAM_0:0:69159778</t>
  </si>
  <si>
    <t>STEAM_0:0:197367103</t>
  </si>
  <si>
    <t>STEAM_0:0:128120460</t>
  </si>
  <si>
    <t>STEAM_0:0:78396935</t>
  </si>
  <si>
    <t>76561198304419276</t>
  </si>
  <si>
    <t>STEAM_0:1:209816760</t>
  </si>
  <si>
    <t>76561198123833593</t>
  </si>
  <si>
    <t>STEAM_0:0:34058778</t>
  </si>
  <si>
    <t>STEAM_0:1:45775249</t>
  </si>
  <si>
    <t>STEAM_0:1:83073412</t>
  </si>
  <si>
    <t>STEAM_0:0:63053841</t>
  </si>
  <si>
    <t>STEAM_0:1:81672750</t>
  </si>
  <si>
    <t>STEAM_0:0:143542410</t>
  </si>
  <si>
    <t>STEAM_0:0:25353046</t>
  </si>
  <si>
    <t>STEAM_0:1:46925059</t>
  </si>
  <si>
    <t>STEAM_0:0:89289094</t>
  </si>
  <si>
    <t>STEAM_0:1:215039933</t>
  </si>
  <si>
    <t>STEAM_0:0:47815147</t>
  </si>
  <si>
    <t>STEAM_0:1:201100695</t>
  </si>
  <si>
    <t>STEAM_0:1:181061698</t>
  </si>
  <si>
    <t>STEAM_0:1:77878842</t>
  </si>
  <si>
    <t>STEAM_0:1:98567399</t>
  </si>
  <si>
    <t>STEAM_0:0:98761168</t>
  </si>
  <si>
    <t>STEAM_0:0:227805876</t>
  </si>
  <si>
    <t>STEAM_0:0:145627042</t>
  </si>
  <si>
    <t>STEAM_0:0:166897380</t>
  </si>
  <si>
    <t>STEAM_0:1:26458390</t>
  </si>
  <si>
    <t>STEAM_0:1:196286817</t>
  </si>
  <si>
    <t>STEAM_0:1:215594566</t>
  </si>
  <si>
    <t>STEAM_0:1:408791731</t>
  </si>
  <si>
    <t>STEAM_0:1:87145546</t>
  </si>
  <si>
    <t>STEAM_0:1:107893458</t>
  </si>
  <si>
    <t>STEAM_0:1:229821461</t>
  </si>
  <si>
    <t>STEAM_0:0:100143548</t>
  </si>
  <si>
    <t>STEAM_0:0:53987610</t>
  </si>
  <si>
    <t>STEAM_0:1:220848324</t>
  </si>
  <si>
    <t>STEAM_0:0:73477946</t>
  </si>
  <si>
    <t>STEAM_0:1:190678472</t>
  </si>
  <si>
    <t>STEAM_0:0:438403232</t>
  </si>
  <si>
    <t>STEAM_0:1:238532748</t>
  </si>
  <si>
    <t>1lt</t>
  </si>
  <si>
    <t>STEAM_0:1:96876448</t>
  </si>
  <si>
    <t>STEAM_0:0:212747950</t>
  </si>
  <si>
    <t>STEAM_0:0:16876574</t>
  </si>
  <si>
    <t>STEAM_0:0:49750413</t>
  </si>
  <si>
    <t>STEAM_0:0:60651117</t>
  </si>
  <si>
    <t>Ryu: STEAM_0:0:46248152 Cow: STEAM_0:0:91177481</t>
  </si>
  <si>
    <t>STEAM_0:0:156548322</t>
  </si>
  <si>
    <t>STEAM_0:1:452599733</t>
  </si>
  <si>
    <t>STEAM_0:1:52936343</t>
  </si>
  <si>
    <t>STEAM_0:1:104867431</t>
  </si>
  <si>
    <t>STEAM_0:0:10514978</t>
  </si>
  <si>
    <t>STEAM_0:0:55682232</t>
  </si>
  <si>
    <t>STEAM_0:0:113835373</t>
  </si>
  <si>
    <t>STEAM_0:1:123319977</t>
  </si>
  <si>
    <t>STEAM_0:1:120709847</t>
  </si>
  <si>
    <t>STEAM_0:1:155529699</t>
  </si>
  <si>
    <t>STEAM_0:0:103336235</t>
  </si>
  <si>
    <t>STEAM_0:1:146653368</t>
  </si>
  <si>
    <t>STEAM_0:0:145088684</t>
  </si>
  <si>
    <t>STEAM_0:0:176841725</t>
  </si>
  <si>
    <t>Ryu : STEAM_0:0:46248152 Cow: STEAM_0:0:91177481</t>
  </si>
  <si>
    <t>STEAM_0:1:83739202</t>
  </si>
  <si>
    <t>STEAM_0:0:79234361</t>
  </si>
  <si>
    <t>STEAM_0:0:121502330</t>
  </si>
  <si>
    <t>STEAM_0:1:160053969</t>
  </si>
  <si>
    <t>STEAM_0:1:169844813</t>
  </si>
  <si>
    <t>STEAM_0:0:449930006</t>
  </si>
  <si>
    <t>STEAM_0:0:209953583</t>
  </si>
  <si>
    <t>STEAM_0:0:148461240</t>
  </si>
  <si>
    <t>STEAM_0:1:173002158</t>
  </si>
  <si>
    <t>STEAM_0:95624704</t>
  </si>
  <si>
    <t>STEAM_0:1:418115437</t>
  </si>
  <si>
    <t>STEAM_0:1:118599437</t>
  </si>
  <si>
    <t>STEAM_0:1:72473936</t>
  </si>
  <si>
    <t>STEAM_0:0:85081622</t>
  </si>
  <si>
    <t>STEAM_0:1:108944925</t>
  </si>
  <si>
    <t>STEAM_0:0:90902880</t>
  </si>
  <si>
    <t>STEAM_0:0:202441439</t>
  </si>
  <si>
    <t>STEAM_0:0:145902469</t>
  </si>
  <si>
    <t>STEAM_0:1:157813371</t>
  </si>
  <si>
    <t>STEAM_0:0:96792483</t>
  </si>
  <si>
    <t>STEAM_0:1:38425044</t>
  </si>
  <si>
    <t>STEAM_0:0:211618322</t>
  </si>
  <si>
    <t>STEAM_0:0:196608676</t>
  </si>
  <si>
    <t>STEAM_0:0:58273377</t>
  </si>
  <si>
    <t>STEAM_0:0:102799984</t>
  </si>
  <si>
    <t>STEAM_0:1:63042922</t>
  </si>
  <si>
    <t>STEAM_0:0:422115226</t>
  </si>
  <si>
    <t>STEAM_0:0:45204846</t>
  </si>
  <si>
    <t>STEAM_0:1:106423030</t>
  </si>
  <si>
    <t>STEAM_0:0:151963618</t>
  </si>
  <si>
    <t>STEAM_0:0:244401253</t>
  </si>
  <si>
    <t>STEAM_0:1:195186571</t>
  </si>
  <si>
    <t>STEAM_0:1:91723009</t>
  </si>
  <si>
    <t>STEAM_0:0:79299107</t>
  </si>
  <si>
    <t>STEAM_0:1:460486755</t>
  </si>
  <si>
    <t>STEAM_0:1:93852668</t>
  </si>
  <si>
    <t>STEAM_0:1:62635754</t>
  </si>
  <si>
    <t>STEAM_0:0:32176732</t>
  </si>
  <si>
    <t>STEAM_0:0:460131580</t>
  </si>
  <si>
    <t>STEAM_0:0:115604005</t>
  </si>
  <si>
    <t>STEAM_0:0:79528085</t>
  </si>
  <si>
    <t>STEAM_0:0:183354889</t>
  </si>
  <si>
    <t>STEAM_0:1:109787950</t>
  </si>
  <si>
    <t>STEAM_0:1:185703890</t>
  </si>
  <si>
    <t>STEAM_0:1:221852233</t>
  </si>
  <si>
    <t>STEAM_0:1:38794169</t>
  </si>
  <si>
    <t>STEAM_0:1:81510249</t>
  </si>
  <si>
    <t>STEAM_0:0:28185980</t>
  </si>
  <si>
    <t>STEAM_0:1:58076225</t>
  </si>
  <si>
    <t>STEAN_0:1:86251896</t>
  </si>
  <si>
    <t>STEAM_0:0:79692379</t>
  </si>
  <si>
    <t>STEAM_0:1:53239334</t>
  </si>
  <si>
    <t>STEAM_0:0:67015747</t>
  </si>
  <si>
    <t>STEAM_0:0:218916089</t>
  </si>
  <si>
    <t>STEAM_0:1:173780288</t>
  </si>
  <si>
    <t>STEAM_0:0:84888620</t>
  </si>
  <si>
    <t>STEAM_0:0:457798412</t>
  </si>
  <si>
    <t>STEAM_0:1:130132296</t>
  </si>
  <si>
    <t xml:space="preserve">STEAM_0:122654928 </t>
  </si>
  <si>
    <t>STEAM_0:1:456193400</t>
  </si>
  <si>
    <t>STEAM_0:1:114588015</t>
  </si>
  <si>
    <t>STEAM_0:0:242334751</t>
  </si>
  <si>
    <t>STEAM_0:0:61477688</t>
  </si>
  <si>
    <t>STEAM_0:1:122388018</t>
  </si>
  <si>
    <t>STEAM_0:1:104458828</t>
  </si>
  <si>
    <t>STEAM_0:0:177226921</t>
  </si>
  <si>
    <t>STEAM_0:1:212754223</t>
  </si>
  <si>
    <t>STEAM_0:0:52184398</t>
  </si>
  <si>
    <t>STEAM_0:0:426083918</t>
  </si>
  <si>
    <t>STEAM_0:1:55837429</t>
  </si>
  <si>
    <t>STEAM_0:1:224861165</t>
  </si>
  <si>
    <t>STEAM_0:1:78271399</t>
  </si>
  <si>
    <t>STEAM_0:1:182679556</t>
  </si>
  <si>
    <t>STEAM_0:121295688</t>
  </si>
  <si>
    <t>STEAM_0:1:53218236</t>
  </si>
  <si>
    <t>STEAM_0:0:154331762</t>
  </si>
  <si>
    <t>STEAM_0:1:448328444</t>
  </si>
  <si>
    <t>STEAM_0:1:56525049</t>
  </si>
  <si>
    <t>STEAM_0:1:103313227</t>
  </si>
  <si>
    <t>STEAM_0:0:22576992</t>
  </si>
  <si>
    <t>steam_0:1:51630035</t>
  </si>
  <si>
    <t>STEAM_0:0:110932457</t>
  </si>
  <si>
    <t>steam_0:1:120682269</t>
  </si>
  <si>
    <t>STEAM_0:0:204488655</t>
  </si>
  <si>
    <t>STEAM_0:1:198489213</t>
  </si>
  <si>
    <t>STEAM_0:0:78765573</t>
  </si>
  <si>
    <t>STEAM_0:0:40634526</t>
  </si>
  <si>
    <t>STEAM_0:1:197043944</t>
  </si>
  <si>
    <t>STEAM_0:1:94797058</t>
  </si>
  <si>
    <t>STEAM_0:1:147102969</t>
  </si>
  <si>
    <t>STEAM_0:0:33181572</t>
  </si>
  <si>
    <t>STEAM_0:0:42035121</t>
  </si>
  <si>
    <t>STEAM_0:1:100154805</t>
  </si>
  <si>
    <t>STEAM_0:0:443340651</t>
  </si>
  <si>
    <t>STEAM_0:1:33994913</t>
  </si>
  <si>
    <t>STEAM_0:0:87138280</t>
  </si>
  <si>
    <t>STEAM_0:0:196823126</t>
  </si>
  <si>
    <t>STEAM_0:1:40970643</t>
  </si>
  <si>
    <t>STEAM_0:0:87957874</t>
  </si>
  <si>
    <t>STEAM_0:0:220362389</t>
  </si>
  <si>
    <t>STEAM_0:0:245566338</t>
  </si>
  <si>
    <t>STEAM_0:0:16803312</t>
  </si>
  <si>
    <t>STEAM_0:1:115897079</t>
  </si>
  <si>
    <t>STEAM_0:1:157958999</t>
  </si>
  <si>
    <t>STEAM_0:0:194278227</t>
  </si>
  <si>
    <t>STEAM_0:1:104969560</t>
  </si>
  <si>
    <t>STEAM_0:0:144602260</t>
  </si>
  <si>
    <t>STEAM_0:0:70060649</t>
  </si>
  <si>
    <t>STEAM_0:0:183343355</t>
  </si>
  <si>
    <t>STEAM_0:1:74483245</t>
  </si>
  <si>
    <t>STEAM_0:0:183027532</t>
  </si>
  <si>
    <t>STEAM_0:1:44175454</t>
  </si>
  <si>
    <t>STEAM_0:1:112896948</t>
  </si>
  <si>
    <t>STEAM_0:0:64132798</t>
  </si>
  <si>
    <t>STEAM_0:0:103417155</t>
  </si>
  <si>
    <t>STEAM_0:0:55009889</t>
  </si>
  <si>
    <t>STEAM_0:0:445754528</t>
  </si>
  <si>
    <t xml:space="preserve"> STEAM_0:215786052</t>
  </si>
  <si>
    <t>STEAM_0:0:66093637</t>
  </si>
  <si>
    <t>STEAM_0:1:86142516</t>
  </si>
  <si>
    <t>STEAM_0:1:114639708</t>
  </si>
  <si>
    <t>STEAM_0:1:82837596</t>
  </si>
  <si>
    <t>STEAM_0:0:64377390</t>
  </si>
  <si>
    <t>STEAM_0:0:233583986</t>
  </si>
  <si>
    <t>STEAM_0:0:436145645</t>
  </si>
  <si>
    <t>STEAM_0:1:88593899</t>
  </si>
  <si>
    <t>STEAM_0:0:67734938</t>
  </si>
  <si>
    <t>STEAM_0:0:197014259</t>
  </si>
  <si>
    <t>STEAM_0:1:450109205</t>
  </si>
  <si>
    <t>STEAM_0:1:48292257</t>
  </si>
  <si>
    <t>STEAM_0:1:183181625</t>
  </si>
  <si>
    <t>STEAM_0:1:116928476</t>
  </si>
  <si>
    <t>STEAM_0:1:203483244</t>
  </si>
  <si>
    <t>STEAM_0:1:61283631</t>
  </si>
  <si>
    <t>Steam_0:1:215594566</t>
  </si>
  <si>
    <t>STEAM_0:0:159901393</t>
  </si>
  <si>
    <t>STEAM_0:1:459859717</t>
  </si>
  <si>
    <t>STEAM_0:0:168220928</t>
  </si>
  <si>
    <t>STEAM_0:1:80511941</t>
  </si>
  <si>
    <t>STEAM_0:1:446390805</t>
  </si>
  <si>
    <t>STEAM_0:1:439589071</t>
  </si>
  <si>
    <t>STEAM_0:1:55645342</t>
  </si>
  <si>
    <t>STEAM_0:0:203822020</t>
  </si>
  <si>
    <t>STEAM_0:0:443385093</t>
  </si>
  <si>
    <t>STEAM_0:0:71352266</t>
  </si>
  <si>
    <t>STEAM_0:1:460126919</t>
  </si>
  <si>
    <t>STEAM_0:1:169979385</t>
  </si>
  <si>
    <t>STEAM_0:0:52138666</t>
  </si>
  <si>
    <t>STEAM_0:1:216242153</t>
  </si>
  <si>
    <t>STEAM_0:0:207236779</t>
  </si>
  <si>
    <t>STEAM_0:1:147530151</t>
  </si>
  <si>
    <t>STEAM_0:1:196217431</t>
  </si>
  <si>
    <t>STEAM_0:1:439077508</t>
  </si>
  <si>
    <t>STEAM_0:0:197605498</t>
  </si>
  <si>
    <t>STEAM_0:0:49632377</t>
  </si>
  <si>
    <t>STEAM_0:0:56638142</t>
  </si>
  <si>
    <t>STEAM_0:1:183012477</t>
  </si>
  <si>
    <t>STEAM_0:0:224333720</t>
  </si>
  <si>
    <t>STEAM_0:1:179541823</t>
  </si>
  <si>
    <t>STEAM_0:1:155769640</t>
  </si>
  <si>
    <t>STEAM_0:0:450033829</t>
  </si>
  <si>
    <t>STEAM_0:156735490</t>
  </si>
  <si>
    <t>STEAM_0:1:231220256</t>
  </si>
  <si>
    <t>STEAM_0:1:54572170</t>
  </si>
  <si>
    <t>STEAM_0:1:214963814</t>
  </si>
  <si>
    <t>STEAM_0:0:127952696</t>
  </si>
  <si>
    <t>STEAM_0:1:177727822</t>
  </si>
  <si>
    <t>STEAM_0:1:221302877</t>
  </si>
  <si>
    <t>STEAM_0:0:85161499</t>
  </si>
  <si>
    <t>STEAM_0:0:97620702</t>
  </si>
  <si>
    <t>STEAM_0:0:155833968</t>
  </si>
  <si>
    <t>STEAM_0:1:106414495</t>
  </si>
  <si>
    <t>STEAM_0:1:176500301</t>
  </si>
  <si>
    <t>STEAM_0:0:32851263</t>
  </si>
  <si>
    <t>STEAM_0:1:163358920</t>
  </si>
  <si>
    <t>STEAM_0:0:71020483</t>
  </si>
  <si>
    <t>STEAM_0:0:52770156</t>
  </si>
  <si>
    <t>STEAM_0:0:58151853</t>
  </si>
  <si>
    <t>STEAM_0:1:107716021</t>
  </si>
  <si>
    <t>STEAM_0:1:173142508</t>
  </si>
  <si>
    <t>STEAM_0:1:219758520</t>
  </si>
  <si>
    <t>STEAM_0:0:114194815</t>
  </si>
  <si>
    <t>STEAM_0:1:73828395</t>
  </si>
  <si>
    <t>STEAM_0:0:116186523</t>
  </si>
  <si>
    <t>STEAM_0:1:180715810</t>
  </si>
  <si>
    <t>STEAM_0:1:101663907</t>
  </si>
  <si>
    <t>STEAM_0:0:112448247</t>
  </si>
  <si>
    <t>STEAM_0:1:55712712</t>
  </si>
  <si>
    <t>STEAM_0:0:195361710</t>
  </si>
  <si>
    <t>STEAM_0:1:25581820</t>
  </si>
  <si>
    <t>STEAM_0:0:155654747</t>
  </si>
  <si>
    <t>STEAM_0:1:169629382</t>
  </si>
  <si>
    <t>STEAM_0:1:91192521</t>
  </si>
  <si>
    <t>STEAM_0:0:59664551</t>
  </si>
  <si>
    <t>STEAM_0:0:153945255</t>
  </si>
  <si>
    <t>STEAM_0:0:76913791</t>
  </si>
  <si>
    <t>STEAM_0:1:50376733</t>
  </si>
  <si>
    <t>STEAM_0:1:58138659</t>
  </si>
  <si>
    <t>STEAM_0:1:13983941</t>
  </si>
  <si>
    <t>STEAM_0:1:40450900</t>
  </si>
  <si>
    <t>STEAM_0:0:92741584</t>
  </si>
  <si>
    <t>STEAM_0:1:48960183</t>
  </si>
  <si>
    <t>STEAM_0:1:108512497</t>
  </si>
  <si>
    <t>STEAM_0:0:442210730</t>
  </si>
  <si>
    <t>STEAM_0:0:41095950</t>
  </si>
  <si>
    <t>STEAM_0:0:111469069</t>
  </si>
  <si>
    <t>STEAM_0:0:207162245</t>
  </si>
  <si>
    <t>STEAM_0:0:78400710</t>
  </si>
  <si>
    <t>STEAM_0:0:216187907</t>
  </si>
  <si>
    <t>STEAM_0:0:60784858</t>
  </si>
  <si>
    <t>STEAM_0:1:48376469</t>
  </si>
  <si>
    <t>STEAM_0:0:85044547</t>
  </si>
  <si>
    <t>STEAM_0:0:16345502</t>
  </si>
  <si>
    <t>STEAM_0:0:65161860</t>
  </si>
  <si>
    <t>STEAM_0:0:54853675</t>
  </si>
  <si>
    <t xml:space="preserve">LordOfLight </t>
  </si>
  <si>
    <t>STEAM_0:0:197053421</t>
  </si>
  <si>
    <t>NEEDED - name is ryanaaa on ts</t>
  </si>
  <si>
    <t>STEAM_0:1:33759893</t>
  </si>
  <si>
    <t>STEAM_0:1:18403675</t>
  </si>
  <si>
    <t>STEAM_0:0:147777033</t>
  </si>
  <si>
    <t>msg</t>
  </si>
  <si>
    <t>STEAM_0:0:186306271</t>
  </si>
  <si>
    <t>STEAM_0:0:62302097</t>
  </si>
  <si>
    <t>STEAM_0:0:102671024</t>
  </si>
  <si>
    <t>STEAM_0:0:133226300</t>
  </si>
  <si>
    <t>STEAM_0:0:200653446</t>
  </si>
  <si>
    <t>STEAM_0:1:59715019</t>
  </si>
  <si>
    <t>STEAM_0:0:103137332</t>
  </si>
  <si>
    <t>STEAM_0:1:120446142</t>
  </si>
  <si>
    <t xml:space="preserve">STEAM_0:1:119611870 </t>
  </si>
  <si>
    <t>STEAM_0:1:109605836</t>
  </si>
  <si>
    <t xml:space="preserve">   STEAM_0:1:148996866</t>
  </si>
  <si>
    <t>STEAM_0:1:81950041</t>
  </si>
  <si>
    <t>STEAM_0:1:69586678</t>
  </si>
  <si>
    <t>STEAM_0:0:160454943</t>
  </si>
  <si>
    <t>STEAM_0:0:427352983</t>
  </si>
  <si>
    <t>STEAM_0:0:87641634</t>
  </si>
  <si>
    <t>STEAM_0:0:203160874</t>
  </si>
  <si>
    <t>STEAM_0:0:126081662</t>
  </si>
  <si>
    <t>STEAM_0:0:141325503</t>
  </si>
  <si>
    <t>STEAM_0:0:208011938</t>
  </si>
  <si>
    <t>STEAM_0:0:146002279</t>
  </si>
  <si>
    <t>STEAM_0:0:60707035</t>
  </si>
  <si>
    <t>STEAM_0:1:102824627</t>
  </si>
  <si>
    <t>STEAM_0:0:88976894</t>
  </si>
  <si>
    <t>STEAM_0:0:211504957</t>
  </si>
  <si>
    <t>STEAM_0:0:68283615</t>
  </si>
  <si>
    <t>STEAM_0:0:66628073</t>
  </si>
  <si>
    <t>STEAM_0:1:5308380</t>
  </si>
  <si>
    <t>STEAM_0:0:195243947</t>
  </si>
  <si>
    <t>STEAM_0:0:140493552</t>
  </si>
  <si>
    <t>STEAM_0:0:57741206</t>
  </si>
  <si>
    <t>STEAM_0:1:90667011</t>
  </si>
  <si>
    <t>STEAM_0:1:123174898</t>
  </si>
  <si>
    <t>STEAM_0:1:67277201</t>
  </si>
  <si>
    <t>STEAM_0:1:53740332</t>
  </si>
  <si>
    <t>STEAM_0:1:73012050</t>
  </si>
  <si>
    <t>STEAM_0:0:184643156</t>
  </si>
  <si>
    <t>STEAM_0:1:102105153</t>
  </si>
  <si>
    <t>STEAM_0:0:19758138</t>
  </si>
  <si>
    <t>STEAM_0:1:88690007</t>
  </si>
  <si>
    <t>STEAM_0:0:90615785</t>
  </si>
  <si>
    <t>STEAM_0:1:73159707</t>
  </si>
  <si>
    <t>STEAM_0:1:62867403</t>
  </si>
  <si>
    <t>STEAM_0:1:189146826</t>
  </si>
  <si>
    <t>STEAM_0:1:460517867</t>
  </si>
  <si>
    <t>STEAM_0:1:421726650</t>
  </si>
  <si>
    <t>STEAM_0:1:170478277</t>
  </si>
  <si>
    <t>STEAM_0:0:126914722</t>
  </si>
  <si>
    <t>STEAM_0:0:210118055</t>
  </si>
  <si>
    <t>STEAM_0:1:460151143</t>
  </si>
  <si>
    <t>STEAM_0:1:49109868</t>
  </si>
  <si>
    <t>STEAM_0:1:111471064</t>
  </si>
  <si>
    <t>STEAM_0:0:216312527</t>
  </si>
  <si>
    <t>STEAM_0:0:88705038</t>
  </si>
  <si>
    <t>STEAM_0:0:29256472</t>
  </si>
  <si>
    <t>STEAM_0:0:11958066</t>
  </si>
  <si>
    <t>STEAM_0:1:97962029</t>
  </si>
  <si>
    <t>STEAM_0:0:79611293</t>
  </si>
  <si>
    <t>STEAM_0:1:123910460</t>
  </si>
  <si>
    <t>STEAM_0:0:62046316</t>
  </si>
  <si>
    <t>STEAM_0:0:71472576</t>
  </si>
  <si>
    <t>STEAM_0:0:41677704</t>
  </si>
  <si>
    <t>STEAM_0:0:441214496</t>
  </si>
  <si>
    <t>STEAM_0:0:197639956</t>
  </si>
  <si>
    <t>STEAM_0:1:23802084</t>
  </si>
  <si>
    <t>STEAM_0:1:70969506</t>
  </si>
  <si>
    <t>STEAM_0:0:44606109</t>
  </si>
  <si>
    <t>STEAM_0:0:37418500</t>
  </si>
  <si>
    <t>STEAM_0:0:450811361</t>
  </si>
  <si>
    <t>STEAM_0:0:77765331</t>
  </si>
  <si>
    <t>STEAM_0:1:47365605</t>
  </si>
  <si>
    <t>STEAM_0:0:164126792</t>
  </si>
  <si>
    <t>STEAM_0:0:28465223</t>
  </si>
  <si>
    <t>STEAM_0:0:97862911</t>
  </si>
  <si>
    <t>STEAM_0:1:72618287</t>
  </si>
  <si>
    <t>STEAM_0:1:181856051</t>
  </si>
  <si>
    <t>STEAM_0:1:191914658</t>
  </si>
  <si>
    <t>STEAM_0:0:99486674</t>
  </si>
  <si>
    <t>STEAM_0:1:95613315</t>
  </si>
  <si>
    <t>STEAM_0:1:197784809</t>
  </si>
  <si>
    <t>STEAM_0:0:192684105</t>
  </si>
  <si>
    <t>STEAM_0:0:432849663</t>
  </si>
  <si>
    <t>STEAM_0:1:77405137</t>
  </si>
  <si>
    <t>STEAM_0:1:455383516</t>
  </si>
  <si>
    <t>STEAM_0:1:460995140</t>
  </si>
  <si>
    <t>STEAM_0:0:453188263</t>
  </si>
  <si>
    <t>STEAM_0:1:86870438</t>
  </si>
  <si>
    <t>STEAM_0:0:181435735</t>
  </si>
  <si>
    <t>STEAM_0:0:133610682</t>
  </si>
  <si>
    <t>STEAM_0:1:90149820</t>
  </si>
  <si>
    <t>STEAM_0:0:184219499</t>
  </si>
  <si>
    <t>STEAM_0:0:97101844</t>
  </si>
  <si>
    <t>STEAM_0:0:92270973</t>
  </si>
  <si>
    <t>STEAM_0:1:228059245</t>
  </si>
  <si>
    <t>STEAM_0:1:84661862</t>
  </si>
  <si>
    <t>STEAM_0:0:57869958</t>
  </si>
  <si>
    <t>STEAM_0:1:79332318</t>
  </si>
  <si>
    <t>STEAM_0:1:153498669</t>
  </si>
  <si>
    <t>STEAM_0:1:102076696</t>
  </si>
  <si>
    <t>STEAM_0:0:39715349</t>
  </si>
  <si>
    <t>STEAM_0:1:83908925</t>
  </si>
  <si>
    <t>STEAM_0:0:144667334</t>
  </si>
  <si>
    <t>STEAM_0:0:119739801</t>
  </si>
  <si>
    <t>STEAM_0:0:164048572</t>
  </si>
  <si>
    <r>
      <rPr>
        <sz val="18.0"/>
      </rPr>
      <t>Hi, welcome to JFX's</t>
    </r>
    <r>
      <t xml:space="preserve"> </t>
    </r>
    <r>
      <rPr>
        <sz val="18.0"/>
      </rPr>
      <t>Roster's Usage and Help guide!</t>
    </r>
    <r>
      <t xml:space="preserve">
 (Originally made for the 91st Recon Bat.)</t>
    </r>
  </si>
  <si>
    <t>Hidden Docs: Subdivision tryout docs</t>
  </si>
  <si>
    <t>(This Roster is my intellectual property, you may edit it and use it for your battalion only if you ask me first!
 But please leave this page intact as it makes me happy on the inside to have made a cool thing, and I would like the credit for it as such.)</t>
  </si>
  <si>
    <t xml:space="preserve">Okay, first off, do not enter anything into the cells in input, members, or Roster. This will break the roster. To unbreak the roster, simply </t>
  </si>
  <si>
    <t xml:space="preserve">remove whatever is in the cell (unless it's a cell with code in it, rather than one populated from the top using a query or arrayformula, </t>
  </si>
  <si>
    <t>in which case fix the code in the cell.)</t>
  </si>
  <si>
    <t xml:space="preserve">Commands for the drop-down on the roster page can be added in the background tab, then adjusted on the drop-down data validation </t>
  </si>
  <si>
    <t>formatting and pulled down through the entire doc. So like if you want to add more options such as LOA 2wk or Blacklist 2months</t>
  </si>
  <si>
    <t xml:space="preserve">The way the roster works is by autopopulating from the input and training form data tabs, using psuedo-queries and array fills. This means </t>
  </si>
  <si>
    <t>that anything in the input forms is filled in and sorted and crap. Thus, the way to manually remove shit is to remove it from the input form.</t>
  </si>
  <si>
    <t>Your name</t>
  </si>
  <si>
    <t>How many people were there from the 91st?</t>
  </si>
  <si>
    <t>Drizzy</t>
  </si>
  <si>
    <t>Ryu &amp; Qrow</t>
  </si>
  <si>
    <t xml:space="preserve"> TEXT</t>
  </si>
  <si>
    <t>TEXT</t>
  </si>
  <si>
    <t>Divine</t>
  </si>
  <si>
    <t xml:space="preserve">Vendetta </t>
  </si>
  <si>
    <t>Baron/Razor</t>
  </si>
  <si>
    <t xml:space="preserve"> </t>
  </si>
  <si>
    <t>Your rank:</t>
  </si>
  <si>
    <t>Tryout supervisor:</t>
  </si>
  <si>
    <t>Did they pass?</t>
  </si>
  <si>
    <t>Their Name?</t>
  </si>
  <si>
    <t>Their SteamID:</t>
  </si>
  <si>
    <t>Their rank:</t>
  </si>
  <si>
    <t>Bloodraven</t>
  </si>
  <si>
    <t>STEAM_0:0:60123858</t>
  </si>
  <si>
    <t xml:space="preserve">Malice </t>
  </si>
  <si>
    <t xml:space="preserve">Beasting </t>
  </si>
  <si>
    <t>STEAM_0:0:55353649</t>
  </si>
  <si>
    <t>Posterboy</t>
  </si>
  <si>
    <t>STEAM_0:0:164106176</t>
  </si>
  <si>
    <t>Zander</t>
  </si>
  <si>
    <t>STEAM_0:0:78491736</t>
  </si>
  <si>
    <t>STEAM_0:0:119283659</t>
  </si>
  <si>
    <t>Epsilon</t>
  </si>
  <si>
    <t>STEAM_0:0:61220824</t>
  </si>
  <si>
    <t>Docile</t>
  </si>
  <si>
    <t>STEAM_0:1:489147911</t>
  </si>
  <si>
    <t>Jager</t>
  </si>
  <si>
    <t>STEAM_0:1:58766550</t>
  </si>
  <si>
    <t>Nomad</t>
  </si>
  <si>
    <t>STEAM_0:1:115578760</t>
  </si>
  <si>
    <t>Deadshot</t>
  </si>
  <si>
    <t>STEAM_0:1:74517211</t>
  </si>
  <si>
    <t>Jevkins</t>
  </si>
  <si>
    <t>STEAM_0:1:178584949</t>
  </si>
  <si>
    <t>STEAM_1:0:138940636</t>
  </si>
  <si>
    <t>STEAM_0:57893093</t>
  </si>
  <si>
    <t>Winters</t>
  </si>
  <si>
    <t>STEAM_0:1:36284232</t>
  </si>
  <si>
    <t>Triim</t>
  </si>
  <si>
    <t>STEAM_0:1:53652933</t>
  </si>
  <si>
    <t>Ranger</t>
  </si>
  <si>
    <t>STEAM_0:0:185669662</t>
  </si>
  <si>
    <t xml:space="preserve">91st SGT Toast </t>
  </si>
  <si>
    <t>STEAM_0:1:129051612</t>
  </si>
  <si>
    <t>Milky</t>
  </si>
  <si>
    <t>Jesterv</t>
  </si>
  <si>
    <t>Kingrex</t>
  </si>
  <si>
    <t>STEAM_0:0:6052309</t>
  </si>
  <si>
    <t>STEAM_0:0:79800352</t>
  </si>
  <si>
    <t>STEAM_0:0:62013369</t>
  </si>
  <si>
    <t>STEAM_0:1:197990575</t>
  </si>
  <si>
    <t>STEAM_0:0:93013491</t>
  </si>
  <si>
    <t>STEAM_0:1:221298201</t>
  </si>
  <si>
    <t>STEAM_0:1:127246141</t>
  </si>
  <si>
    <t>RisYonker</t>
  </si>
  <si>
    <t>STEAM_0:1:246904717</t>
  </si>
  <si>
    <t>STEAM_0:0:161809084</t>
  </si>
  <si>
    <t xml:space="preserve"> Red</t>
  </si>
  <si>
    <t xml:space="preserve"> SGT Red</t>
  </si>
  <si>
    <t xml:space="preserve">Loki </t>
  </si>
  <si>
    <t>STEAM_0:1:31761892</t>
  </si>
  <si>
    <t>STEAM_0:0:133784828</t>
  </si>
  <si>
    <t>STEAM_0:0:161857073</t>
  </si>
  <si>
    <t>STEAM_0:1:115953237</t>
  </si>
  <si>
    <t>STEAM_0:0:140675368</t>
  </si>
  <si>
    <t>STEAM_0:0:460058669</t>
  </si>
  <si>
    <t>STEAM_0:0:132791314</t>
  </si>
  <si>
    <t>funges</t>
  </si>
  <si>
    <t>Couldnt get it.</t>
  </si>
  <si>
    <t>STEAM_0:0:428040910</t>
  </si>
  <si>
    <t>STEAM_0:0:105710601</t>
  </si>
  <si>
    <t>LTC Zero</t>
  </si>
  <si>
    <t>STEAM_0:1:91808740</t>
  </si>
  <si>
    <t>STEAM_0:0:60403067</t>
  </si>
  <si>
    <t>STEAM_0:1:98494861</t>
  </si>
  <si>
    <t>STEAM_0:0:93819988</t>
  </si>
  <si>
    <t>None</t>
  </si>
  <si>
    <t>My Boi Able</t>
  </si>
  <si>
    <t>STEAM_0:88759541</t>
  </si>
  <si>
    <t>STEAM_0:484798199</t>
  </si>
  <si>
    <t>botTT</t>
  </si>
  <si>
    <t>STEAM_0:0:457121342</t>
  </si>
  <si>
    <t>MY DAM SELF</t>
  </si>
  <si>
    <t>My dam self mofo</t>
  </si>
  <si>
    <t>STEAM_0: 0:485175763</t>
  </si>
  <si>
    <t>STEAM_0:0:451935234</t>
  </si>
  <si>
    <t>STEAM_0:0:53826297</t>
  </si>
  <si>
    <t>Resubmition</t>
  </si>
  <si>
    <t>no</t>
  </si>
  <si>
    <t>STEAM_0:1:79595434</t>
  </si>
  <si>
    <t>Help me I'm drinking</t>
  </si>
  <si>
    <t>STEAM_0:1:104724370</t>
  </si>
  <si>
    <t>Joe / Admiral</t>
  </si>
  <si>
    <t>Cow &amp; Ryu</t>
  </si>
  <si>
    <t>(They were Minges, did not get their SteamIDS)</t>
  </si>
  <si>
    <t>(They were Minges, did not get their SteamIDs)</t>
  </si>
  <si>
    <t>Rainikill</t>
  </si>
  <si>
    <t>STEAM_0:1:93686729</t>
  </si>
  <si>
    <t>TRR 91st ENG HVY SSG Ripper</t>
  </si>
  <si>
    <t>STEAM_0:1:91023114</t>
  </si>
  <si>
    <t>TRR 91st MGM SGT Slam</t>
  </si>
  <si>
    <t xml:space="preserve">NovaGrandSoul </t>
  </si>
  <si>
    <t>NovaGrandSoul</t>
  </si>
  <si>
    <t>STEAM_0:1:435457507</t>
  </si>
  <si>
    <t>STEAM_0:1:196562026</t>
  </si>
  <si>
    <t>Jedi Nova</t>
  </si>
  <si>
    <t>STEAM_0:0:182882070</t>
  </si>
  <si>
    <t>STEAM_0:0:103246260</t>
  </si>
  <si>
    <t>STEAM_0:1:455479510</t>
  </si>
  <si>
    <t>STEAM_0:0:94768791</t>
  </si>
  <si>
    <t>STEAM_0:0:180288722</t>
  </si>
  <si>
    <t>Left</t>
  </si>
  <si>
    <t>STEAM_0:1:94303673</t>
  </si>
  <si>
    <t>STEAM_0:0:172517222</t>
  </si>
  <si>
    <t>STEAM_0:1:53527068</t>
  </si>
  <si>
    <t>STEAM_0:0:184209370</t>
  </si>
  <si>
    <t>STEAM_0:0:35793943</t>
  </si>
  <si>
    <t>STEAM_0:0:145024336</t>
  </si>
  <si>
    <t>Giglamesh</t>
  </si>
  <si>
    <t>steve</t>
  </si>
  <si>
    <t>FURY</t>
  </si>
  <si>
    <t>lol</t>
  </si>
  <si>
    <t>STEAM_0:1:66577529</t>
  </si>
  <si>
    <t>STEAM_0:0:146722359</t>
  </si>
  <si>
    <t xml:space="preserve">fury </t>
  </si>
  <si>
    <t>STEAM_0:0:208944149</t>
  </si>
  <si>
    <t>SOMEBODY NEEDS TO FILL THERE FUCKING DOCS</t>
  </si>
  <si>
    <t>Me boi</t>
  </si>
  <si>
    <t>STEAM_0:0:221728535</t>
  </si>
  <si>
    <t>Evo</t>
  </si>
  <si>
    <t>STEAM_0:1:111737124</t>
  </si>
  <si>
    <t>91st TEXT</t>
  </si>
  <si>
    <t>STEAM_0:1:123522324</t>
  </si>
  <si>
    <t>STEAM_0:0:451173676</t>
  </si>
  <si>
    <t>STEAM_0:0:65367968</t>
  </si>
  <si>
    <t>STEAM_0:0:197237778</t>
  </si>
  <si>
    <t>STEAM_0:1:447933550</t>
  </si>
  <si>
    <t>Lolol</t>
  </si>
  <si>
    <t>STEAM_0:0:141578941</t>
  </si>
  <si>
    <t>STEAM_0:0:420199775</t>
  </si>
  <si>
    <t>STEAM_0:1:418553065</t>
  </si>
  <si>
    <t>STEAM_0:0:62977940</t>
  </si>
  <si>
    <t>none</t>
  </si>
  <si>
    <t>STEAM_0:0:451750901</t>
  </si>
  <si>
    <t>STEAM_0:0:419521122</t>
  </si>
  <si>
    <t>STEAM_0:0:104797655</t>
  </si>
  <si>
    <t>STEAM_0:0:64370235</t>
  </si>
  <si>
    <t>STEAM_0:0:214471304</t>
  </si>
  <si>
    <t>STEAM_0:1:115719650</t>
  </si>
  <si>
    <t>STEAM_0:0:201219060</t>
  </si>
  <si>
    <t>Bear, Flap</t>
  </si>
  <si>
    <t>I didnt have the form for training and no one was on I did advanced faces</t>
  </si>
  <si>
    <t>I didnt have it because he left at formations. His name was fox</t>
  </si>
  <si>
    <t>God himslef</t>
  </si>
  <si>
    <t>He left before</t>
  </si>
  <si>
    <t>STEAM_0:1:150292079</t>
  </si>
  <si>
    <t>STEAM_0:1:89348438</t>
  </si>
  <si>
    <t>STEAM_0:1:215148151</t>
  </si>
  <si>
    <t>STEAM_0:1:191862379</t>
  </si>
  <si>
    <t>STEAM_0:0:462458337</t>
  </si>
  <si>
    <t>STEAM_0:0:219587782</t>
  </si>
  <si>
    <t>NONE</t>
  </si>
  <si>
    <t>orian</t>
  </si>
  <si>
    <t>STEAM_0:0:197513477</t>
  </si>
  <si>
    <t>STEAM_0:1:123064063</t>
  </si>
  <si>
    <t>STEAM_0:1:92853985</t>
  </si>
  <si>
    <t>cerl</t>
  </si>
  <si>
    <t>STEAM_0:0:142290214</t>
  </si>
  <si>
    <t>STEAM_0:1:162450609</t>
  </si>
  <si>
    <t>STEAM_0:0:147428123</t>
  </si>
  <si>
    <t>peter helped me</t>
  </si>
  <si>
    <t>DC</t>
  </si>
  <si>
    <t>Peter was helping</t>
  </si>
  <si>
    <t>Doughboy</t>
  </si>
  <si>
    <t>Peter did help me</t>
  </si>
  <si>
    <t>STEAM_0:0:79524776</t>
  </si>
  <si>
    <t>Like I need one PFFFFFT (Gilgamesh)</t>
  </si>
  <si>
    <t>STEAM_0:1:189304741</t>
  </si>
  <si>
    <t>STEAM_0:1:60500752</t>
  </si>
  <si>
    <t>STEAM_0:0:83119940</t>
  </si>
  <si>
    <t>STEAM_0:0:172824326</t>
  </si>
  <si>
    <t>STEAM_0:0:139535452</t>
  </si>
  <si>
    <t>STAK</t>
  </si>
  <si>
    <t>cow||STACK</t>
  </si>
  <si>
    <t>STEAM_0:1:86623513</t>
  </si>
  <si>
    <t>STEAM_0:1:180021856</t>
  </si>
  <si>
    <t>STEAM_0:0:50705733</t>
  </si>
  <si>
    <t>Jedi</t>
  </si>
  <si>
    <t>STEAM_0:1:79607808</t>
  </si>
  <si>
    <t>STEAM_0:0:220647923</t>
  </si>
  <si>
    <t>STEAM_0:0:47077346</t>
  </si>
  <si>
    <t>STEAM_0:1:5199982</t>
  </si>
  <si>
    <t>STEAM_0:0:39094392</t>
  </si>
  <si>
    <t>STEAM_0:1:54531947</t>
  </si>
  <si>
    <t>STEAM_0:1:155965984</t>
  </si>
  <si>
    <t>STEAM_0:0:142691112</t>
  </si>
  <si>
    <t>STEAM_0:1:452131942</t>
  </si>
  <si>
    <t>STEAM_0:0:155872232</t>
  </si>
  <si>
    <t>STEAM_0:1:105550512</t>
  </si>
  <si>
    <t>STEAM_0:0:214791315</t>
  </si>
  <si>
    <t>STEAM_0:1:427741026</t>
  </si>
  <si>
    <t>STEAM_0:0:228191431</t>
  </si>
  <si>
    <t>STEAM_0:0:141919231</t>
  </si>
  <si>
    <t>N/At</t>
  </si>
  <si>
    <t>N/A (DCed, name was Emily)</t>
  </si>
  <si>
    <t>Me</t>
  </si>
  <si>
    <t>STEAM_0:1:454560330</t>
  </si>
  <si>
    <t>Taylc/Smoke</t>
  </si>
  <si>
    <t>STEAM_0:1:176606352</t>
  </si>
  <si>
    <t>na</t>
  </si>
  <si>
    <t>croc</t>
  </si>
  <si>
    <t>Talyc/Smoke</t>
  </si>
  <si>
    <t>jesus</t>
  </si>
  <si>
    <t>jesus himself</t>
  </si>
  <si>
    <t>officer busy. meeting</t>
  </si>
  <si>
    <t>didnt get one, was told it was fine though</t>
  </si>
  <si>
    <t>rabbit</t>
  </si>
  <si>
    <t>officers busy</t>
  </si>
  <si>
    <t>How dare you suggest.... (Vale)</t>
  </si>
  <si>
    <t>a</t>
  </si>
  <si>
    <t>Roster Switchover</t>
  </si>
  <si>
    <t>Ndog</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</si>
</sst>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yyyy h:mm:ss"/>
    <numFmt numFmtId="166" formatCode="m/d/yy"/>
    <numFmt numFmtId="167" formatCode="m/d"/>
    <numFmt numFmtId="168" formatCode="m/d/yyyy"/>
    <numFmt numFmtId="169" formatCode="yyyy-mm-dd"/>
    <numFmt numFmtId="170" formatCode="m-d-yy"/>
  </numFmts>
  <fonts count="72">
    <font>
      <sz val="10.0"/>
      <color rgb="FF000000"/>
      <name val="Arial"/>
    </font>
    <font>
      <sz val="11.0"/>
      <color rgb="FF000000"/>
      <name val="Russo One"/>
    </font>
    <font>
      <sz val="24.0"/>
      <color rgb="FF666666"/>
      <name val="Russo One"/>
    </font>
    <font>
      <b/>
      <sz val="24.0"/>
      <color rgb="FF000000"/>
      <name val="Russo One"/>
    </font>
    <font>
      <b/>
      <sz val="11.0"/>
      <color rgb="FF000000"/>
      <name val="Russo One"/>
    </font>
    <font>
      <name val="Russo One"/>
    </font>
    <font>
      <sz val="20.0"/>
      <name val="Russo One"/>
    </font>
    <font>
      <sz val="11.0"/>
      <color rgb="FFE06666"/>
      <name val="Russo One"/>
    </font>
    <font>
      <sz val="24.0"/>
      <color rgb="FF434343"/>
      <name val="Russo One"/>
    </font>
    <font>
      <b/>
      <sz val="11.0"/>
      <color rgb="FFE06666"/>
      <name val="Comfortaa"/>
    </font>
    <font/>
    <font>
      <b/>
      <sz val="36.0"/>
      <color rgb="FFE06666"/>
      <name val="Russo One"/>
    </font>
    <font>
      <sz val="31.0"/>
      <color rgb="FFE06666"/>
      <name val="Russo One"/>
    </font>
    <font>
      <sz val="11.0"/>
      <color rgb="FFB7B7B7"/>
      <name val="Russo One"/>
    </font>
    <font>
      <color rgb="FF0B5394"/>
      <name val="Russo One"/>
    </font>
    <font>
      <sz val="20.0"/>
      <color rgb="FF434343"/>
      <name val="Russo One"/>
    </font>
    <font>
      <color rgb="FF434343"/>
      <name val="Russo One"/>
    </font>
    <font>
      <color rgb="FF000000"/>
      <name val="Russo One"/>
    </font>
    <font>
      <sz val="21.0"/>
      <color rgb="FF000000"/>
      <name val="Russo One"/>
    </font>
    <font>
      <sz val="11.0"/>
      <name val="Russo One"/>
    </font>
    <font>
      <sz val="11.0"/>
      <color rgb="FF000000"/>
      <name val="Inconsolata"/>
    </font>
    <font>
      <sz val="18.0"/>
      <name val="Russo One"/>
    </font>
    <font>
      <sz val="10.0"/>
      <name val="Russo One"/>
    </font>
    <font>
      <sz val="6.0"/>
      <name val="Russo One"/>
    </font>
    <font>
      <sz val="14.0"/>
      <color rgb="FF000000"/>
      <name val="Inconsolata"/>
    </font>
    <font>
      <u/>
      <color rgb="FF000000"/>
      <name val="Russo One"/>
    </font>
    <font>
      <color rgb="FFB7B7B7"/>
      <name val="Russo One"/>
    </font>
    <font>
      <color rgb="FFCC4125"/>
      <name val="Russo One"/>
    </font>
    <font>
      <name val="Inconsolata"/>
    </font>
    <font>
      <color rgb="FFFFFFFF"/>
      <name val="Russo One"/>
    </font>
    <font>
      <u/>
      <color rgb="FF000000"/>
      <name val="Russo One"/>
    </font>
    <font>
      <b/>
      <sz val="11.0"/>
      <color rgb="FFE06666"/>
      <name val="Russo One"/>
    </font>
    <font>
      <u/>
      <color rgb="FF000000"/>
      <name val="Russo One"/>
    </font>
    <font>
      <u/>
      <color rgb="FF000000"/>
      <name val="Russo One"/>
    </font>
    <font>
      <u/>
      <color rgb="FF000000"/>
      <name val="Russo One"/>
    </font>
    <font>
      <name val="Arial"/>
    </font>
    <font>
      <u/>
      <color rgb="FF000000"/>
      <name val="Russo One"/>
    </font>
    <font>
      <u/>
      <color rgb="FF000000"/>
      <name val="Russo One"/>
    </font>
    <font>
      <sz val="9.0"/>
      <color rgb="FF0B5394"/>
      <name val="Russo One"/>
    </font>
    <font>
      <b/>
      <color rgb="FF000000"/>
      <name val="Russo One"/>
    </font>
    <font>
      <b/>
      <name val="Russo One"/>
    </font>
    <font>
      <u/>
      <color rgb="FF000000"/>
      <name val="Russo One"/>
    </font>
    <font>
      <sz val="9.0"/>
      <name val="Russo One"/>
    </font>
    <font>
      <u/>
      <color rgb="FF000000"/>
      <name val="Russo One"/>
    </font>
    <font>
      <sz val="11.0"/>
      <color rgb="FFFFFFFF"/>
      <name val="Russo One"/>
    </font>
    <font>
      <sz val="10.0"/>
      <color rgb="FF000000"/>
      <name val="Russo One"/>
    </font>
    <font>
      <b/>
      <sz val="24.0"/>
      <color rgb="FFE06666"/>
      <name val="Comfortaa"/>
    </font>
    <font>
      <color rgb="FF666666"/>
    </font>
    <font>
      <color rgb="FF000000"/>
    </font>
    <font>
      <sz val="11.0"/>
      <color rgb="FF666666"/>
      <name val="Inconsolata"/>
    </font>
    <font>
      <sz val="6.0"/>
      <color rgb="FF000000"/>
      <name val="Russo One"/>
    </font>
    <font>
      <sz val="14.0"/>
      <name val="Russo One"/>
    </font>
    <font>
      <sz val="12.0"/>
      <name val="Russo One"/>
    </font>
    <font>
      <u/>
      <sz val="14.0"/>
      <color rgb="FF000000"/>
      <name val="Russo One"/>
    </font>
    <font>
      <sz val="11.0"/>
      <color rgb="FF000000"/>
      <name val="Arial"/>
    </font>
    <font>
      <sz val="11.0"/>
      <color rgb="FF000000"/>
      <name val="Whitney"/>
    </font>
    <font>
      <b/>
      <i/>
      <color rgb="FF000000"/>
      <name val="Comfortaa"/>
    </font>
    <font>
      <b/>
      <i/>
      <u/>
      <color rgb="FFFFFFFF"/>
      <name val="Comfortaa"/>
    </font>
    <font>
      <i/>
      <color rgb="FF000000"/>
      <name val="Comfortaa"/>
    </font>
    <font>
      <sz val="12.0"/>
      <name val="Merriweather"/>
    </font>
    <font>
      <b/>
      <sz val="12.0"/>
      <name val="Merriweather"/>
    </font>
    <font>
      <sz val="12.0"/>
      <color rgb="FFE06666"/>
      <name val="Russo One"/>
    </font>
    <font>
      <u/>
      <sz val="12.0"/>
      <color rgb="FF000000"/>
      <name val="Russo One"/>
    </font>
    <font>
      <sz val="12.0"/>
      <color rgb="FF000000"/>
      <name val="Russo One"/>
    </font>
    <font>
      <color rgb="FF000000"/>
      <name val="Roboto"/>
    </font>
    <font>
      <b/>
      <sz val="12.0"/>
    </font>
    <font>
      <color rgb="FFE06666"/>
    </font>
    <font>
      <color rgb="FF000000"/>
      <name val="Arial"/>
    </font>
    <font>
      <color rgb="FFEA9999"/>
      <name val="Comfortaa"/>
    </font>
    <font>
      <color rgb="FFEA9999"/>
    </font>
    <font>
      <name val="Comfortaa"/>
    </font>
    <font>
      <sz val="9.0"/>
      <color rgb="FF000000"/>
      <name val="Menlo"/>
    </font>
  </fonts>
  <fills count="21">
    <fill>
      <patternFill patternType="none"/>
    </fill>
    <fill>
      <patternFill patternType="lightGray"/>
    </fill>
    <fill>
      <patternFill patternType="solid">
        <fgColor rgb="FFE06666"/>
        <bgColor rgb="FFE06666"/>
      </patternFill>
    </fill>
    <fill>
      <patternFill patternType="solid">
        <fgColor rgb="FF666666"/>
        <bgColor rgb="FF666666"/>
      </patternFill>
    </fill>
    <fill>
      <patternFill patternType="solid">
        <fgColor rgb="FFCCCCCC"/>
        <bgColor rgb="FFCCCCCC"/>
      </patternFill>
    </fill>
    <fill>
      <patternFill patternType="solid">
        <fgColor rgb="FF434343"/>
        <bgColor rgb="FF434343"/>
      </patternFill>
    </fill>
    <fill>
      <patternFill patternType="solid">
        <fgColor rgb="FFFFFFFF"/>
        <bgColor rgb="FFFFFFFF"/>
      </patternFill>
    </fill>
    <fill>
      <patternFill patternType="solid">
        <fgColor rgb="FFD9D9D9"/>
        <bgColor rgb="FFD9D9D9"/>
      </patternFill>
    </fill>
    <fill>
      <patternFill patternType="solid">
        <fgColor rgb="FF990000"/>
        <bgColor rgb="FF990000"/>
      </patternFill>
    </fill>
    <fill>
      <patternFill patternType="solid">
        <fgColor rgb="FFCC0000"/>
        <bgColor rgb="FFCC0000"/>
      </patternFill>
    </fill>
    <fill>
      <patternFill patternType="solid">
        <fgColor rgb="FFEA9999"/>
        <bgColor rgb="FFEA9999"/>
      </patternFill>
    </fill>
    <fill>
      <patternFill patternType="solid">
        <fgColor rgb="FFF4CCCC"/>
        <bgColor rgb="FFF4CCCC"/>
      </patternFill>
    </fill>
    <fill>
      <patternFill patternType="solid">
        <fgColor rgb="FF660000"/>
        <bgColor rgb="FF660000"/>
      </patternFill>
    </fill>
    <fill>
      <patternFill patternType="solid">
        <fgColor rgb="FFDD7E6B"/>
        <bgColor rgb="FFDD7E6B"/>
      </patternFill>
    </fill>
    <fill>
      <patternFill patternType="solid">
        <fgColor rgb="FF999999"/>
        <bgColor rgb="FF999999"/>
      </patternFill>
    </fill>
    <fill>
      <patternFill patternType="solid">
        <fgColor rgb="FFB7B7B7"/>
        <bgColor rgb="FFB7B7B7"/>
      </patternFill>
    </fill>
    <fill>
      <patternFill patternType="solid">
        <fgColor rgb="FFCC4125"/>
        <bgColor rgb="FFCC4125"/>
      </patternFill>
    </fill>
    <fill>
      <patternFill patternType="solid">
        <fgColor rgb="FF000000"/>
        <bgColor rgb="FF000000"/>
      </patternFill>
    </fill>
    <fill>
      <patternFill patternType="solid">
        <fgColor rgb="FFFFE6DD"/>
        <bgColor rgb="FFFFE6DD"/>
      </patternFill>
    </fill>
    <fill>
      <patternFill patternType="solid">
        <fgColor rgb="FF980000"/>
        <bgColor rgb="FF980000"/>
      </patternFill>
    </fill>
    <fill>
      <patternFill patternType="solid">
        <fgColor rgb="FFF9F2F4"/>
        <bgColor rgb="FFF9F2F4"/>
      </patternFill>
    </fill>
  </fills>
  <borders count="56">
    <border/>
    <border>
      <left style="thick">
        <color rgb="FFE06666"/>
      </left>
      <top style="thick">
        <color rgb="FFE06666"/>
      </top>
    </border>
    <border>
      <top style="thick">
        <color rgb="FFE06666"/>
      </top>
    </border>
    <border>
      <right style="thick">
        <color rgb="FFE06666"/>
      </right>
      <top style="thick">
        <color rgb="FFE06666"/>
      </top>
    </border>
    <border>
      <left style="thick">
        <color rgb="FFDD7E6B"/>
      </left>
      <top style="thick">
        <color rgb="FFDD7E6B"/>
      </top>
    </border>
    <border>
      <top style="thick">
        <color rgb="FFDD7E6B"/>
      </top>
    </border>
    <border>
      <right style="thick">
        <color rgb="FFDD7E6B"/>
      </right>
      <top style="thick">
        <color rgb="FFDD7E6B"/>
      </top>
    </border>
    <border>
      <left style="medium">
        <color rgb="FF0B5394"/>
      </left>
      <top style="medium">
        <color rgb="FF0B5394"/>
      </top>
      <bottom style="medium">
        <color rgb="FF0B5394"/>
      </bottom>
    </border>
    <border>
      <left style="thick">
        <color rgb="FF000000"/>
      </left>
      <right style="thick">
        <color rgb="FF000000"/>
      </right>
      <top style="thick">
        <color rgb="FF000000"/>
      </top>
      <bottom style="thick">
        <color rgb="FF000000"/>
      </bottom>
    </border>
    <border>
      <top style="medium">
        <color rgb="FF0B5394"/>
      </top>
      <bottom style="medium">
        <color rgb="FF0B5394"/>
      </bottom>
    </border>
    <border>
      <right style="medium">
        <color rgb="FF0B5394"/>
      </right>
      <top style="medium">
        <color rgb="FF0B5394"/>
      </top>
      <bottom style="medium">
        <color rgb="FF0B5394"/>
      </bottom>
    </border>
    <border>
      <left style="medium">
        <color rgb="FF0B5394"/>
      </left>
      <right style="medium">
        <color rgb="FF0B5394"/>
      </right>
      <top style="medium">
        <color rgb="FF0B5394"/>
      </top>
      <bottom style="medium">
        <color rgb="FF0B5394"/>
      </bottom>
    </border>
    <border>
      <left style="thick">
        <color rgb="FF000000"/>
      </left>
    </border>
    <border>
      <left style="thin">
        <color rgb="FF000000"/>
      </left>
      <bottom style="thin">
        <color rgb="FF0B5394"/>
      </bottom>
    </border>
    <border>
      <bottom style="thin">
        <color rgb="FF0B5394"/>
      </bottom>
    </border>
    <border>
      <right style="thin">
        <color rgb="FF0B5394"/>
      </right>
      <bottom style="thin">
        <color rgb="FF0B5394"/>
      </bottom>
    </border>
    <border>
      <left style="thin">
        <color rgb="FF0B5394"/>
      </left>
      <right style="thin">
        <color rgb="FF000000"/>
      </right>
      <bottom style="thin">
        <color rgb="FF0B5394"/>
      </bottom>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E06666"/>
      </left>
      <top style="thick">
        <color rgb="FFE06666"/>
      </top>
      <bottom style="medium">
        <color rgb="FFE06666"/>
      </bottom>
    </border>
    <border>
      <top style="thick">
        <color rgb="FFE06666"/>
      </top>
      <bottom style="medium">
        <color rgb="FFE06666"/>
      </bottom>
    </border>
    <border>
      <right style="thick">
        <color rgb="FFE06666"/>
      </right>
      <top style="thick">
        <color rgb="FFE06666"/>
      </top>
      <bottom style="medium">
        <color rgb="FFE06666"/>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right style="medium">
        <color rgb="FF000000"/>
      </right>
    </border>
    <border>
      <left style="thin">
        <color rgb="FF000000"/>
      </left>
    </border>
    <border>
      <right style="thin">
        <color rgb="FF000000"/>
      </right>
    </border>
    <border>
      <left style="thick">
        <color rgb="FFDD7E6B"/>
      </left>
      <top style="thick">
        <color rgb="FFDD7E6B"/>
      </top>
      <bottom style="thick">
        <color rgb="FFDD7E6B"/>
      </bottom>
    </border>
    <border>
      <top style="thick">
        <color rgb="FFDD7E6B"/>
      </top>
      <bottom style="thick">
        <color rgb="FFDD7E6B"/>
      </bottom>
    </border>
    <border>
      <right style="thick">
        <color rgb="FFDD7E6B"/>
      </right>
      <top style="thick">
        <color rgb="FFDD7E6B"/>
      </top>
      <bottom style="thick">
        <color rgb="FFDD7E6B"/>
      </bottom>
    </border>
    <border>
      <left style="thick">
        <color rgb="FFDD7E6B"/>
      </left>
      <right style="thick">
        <color rgb="FFDD7E6B"/>
      </right>
      <top style="thick">
        <color rgb="FFDD7E6B"/>
      </top>
      <bottom style="thick">
        <color rgb="FFDD7E6B"/>
      </bottom>
    </border>
    <border>
      <left style="medium">
        <color rgb="FF0B5394"/>
      </left>
      <top style="medium">
        <color rgb="FF0B5394"/>
      </top>
    </border>
    <border>
      <right style="medium">
        <color rgb="FF0B5394"/>
      </right>
      <top style="medium">
        <color rgb="FF0B5394"/>
      </top>
    </border>
    <border>
      <left style="thick">
        <color rgb="FFE06666"/>
      </left>
      <top style="medium">
        <color rgb="FFE06666"/>
      </top>
    </border>
    <border>
      <top style="medium">
        <color rgb="FFE06666"/>
      </top>
    </border>
    <border>
      <right style="thick">
        <color rgb="FFE06666"/>
      </right>
      <top style="medium">
        <color rgb="FFE06666"/>
      </top>
    </border>
    <border>
      <left style="thin">
        <color rgb="FF000000"/>
      </left>
      <right style="thin">
        <color rgb="FF000000"/>
      </right>
      <top style="thin">
        <color rgb="FF000000"/>
      </top>
      <bottom style="thin">
        <color rgb="FF000000"/>
      </bottom>
    </border>
    <border>
      <left style="medium">
        <color rgb="FF1C4587"/>
      </left>
      <bottom style="medium">
        <color rgb="FF1C4587"/>
      </bottom>
    </border>
    <border>
      <bottom style="medium">
        <color rgb="FF1C4587"/>
      </bottom>
    </border>
    <border>
      <right style="medium">
        <color rgb="FF1C4587"/>
      </right>
      <bottom style="medium">
        <color rgb="FF1C4587"/>
      </bottom>
    </border>
    <border>
      <left style="thick">
        <color rgb="FFE06666"/>
      </left>
      <top style="thick">
        <color rgb="FFE06666"/>
      </top>
      <bottom style="thick">
        <color rgb="FFE06666"/>
      </bottom>
    </border>
    <border>
      <top style="thick">
        <color rgb="FFE06666"/>
      </top>
      <bottom style="thick">
        <color rgb="FFE06666"/>
      </bottom>
    </border>
    <border>
      <right style="thick">
        <color rgb="FFE06666"/>
      </right>
      <top style="thick">
        <color rgb="FFE06666"/>
      </top>
      <bottom style="thick">
        <color rgb="FFE06666"/>
      </bottom>
    </border>
    <border>
      <left style="medium">
        <color rgb="FF1C4587"/>
      </left>
      <top style="medium">
        <color rgb="FF1C4587"/>
      </top>
      <bottom style="medium">
        <color rgb="FF1C4587"/>
      </bottom>
    </border>
    <border>
      <top style="medium">
        <color rgb="FF1C4587"/>
      </top>
      <bottom style="medium">
        <color rgb="FF1C4587"/>
      </bottom>
    </border>
    <border>
      <right style="medium">
        <color rgb="FF1C4587"/>
      </right>
      <top style="medium">
        <color rgb="FF1C4587"/>
      </top>
      <bottom style="medium">
        <color rgb="FF1C4587"/>
      </bottom>
    </border>
    <border>
      <left style="thin">
        <color rgb="FF000000"/>
      </left>
      <right style="thin">
        <color rgb="FF000000"/>
      </right>
      <top style="thin">
        <color rgb="FF000000"/>
      </top>
    </border>
    <border>
      <left style="thin">
        <color rgb="FF000000"/>
      </left>
      <right style="thin">
        <color rgb="FF000000"/>
      </right>
    </border>
    <border>
      <bottom style="thick">
        <color rgb="FF999999"/>
      </bottom>
    </border>
  </borders>
  <cellStyleXfs count="1">
    <xf borderId="0" fillId="0" fontId="0" numFmtId="0" applyAlignment="1" applyFont="1"/>
  </cellStyleXfs>
  <cellXfs count="296">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readingOrder="0"/>
    </xf>
    <xf borderId="0" fillId="2" fontId="3" numFmtId="0" xfId="0" applyAlignment="1" applyFont="1">
      <alignment horizontal="center" readingOrder="0" vertical="center"/>
    </xf>
    <xf borderId="0" fillId="2" fontId="4" numFmtId="0" xfId="0" applyAlignment="1" applyFont="1">
      <alignment horizontal="center" vertical="bottom"/>
    </xf>
    <xf borderId="0" fillId="2" fontId="5" numFmtId="0" xfId="0" applyAlignment="1" applyFont="1">
      <alignment readingOrder="0"/>
    </xf>
    <xf borderId="0" fillId="2" fontId="5" numFmtId="0" xfId="0" applyFont="1"/>
    <xf borderId="0" fillId="0" fontId="6" numFmtId="0" xfId="0" applyAlignment="1" applyFont="1">
      <alignment horizontal="center" readingOrder="0"/>
    </xf>
    <xf borderId="0" fillId="4" fontId="5" numFmtId="0" xfId="0" applyFill="1" applyFont="1"/>
    <xf borderId="0" fillId="2" fontId="7" numFmtId="0" xfId="0" applyAlignment="1" applyFont="1">
      <alignment vertical="bottom"/>
    </xf>
    <xf borderId="0" fillId="5" fontId="8" numFmtId="0" xfId="0" applyFill="1" applyFont="1"/>
    <xf borderId="1" fillId="4" fontId="9" numFmtId="0" xfId="0" applyAlignment="1" applyBorder="1" applyFont="1">
      <alignment horizontal="center" readingOrder="0"/>
    </xf>
    <xf borderId="2" fillId="0" fontId="10" numFmtId="0" xfId="0" applyBorder="1" applyFont="1"/>
    <xf borderId="0" fillId="6" fontId="4" numFmtId="0" xfId="0" applyAlignment="1" applyFill="1" applyFont="1">
      <alignment horizontal="center" vertical="bottom"/>
    </xf>
    <xf borderId="3" fillId="0" fontId="10" numFmtId="0" xfId="0" applyBorder="1" applyFont="1"/>
    <xf borderId="0" fillId="6" fontId="4" numFmtId="0" xfId="0" applyAlignment="1" applyFont="1">
      <alignment horizontal="center" vertical="bottom"/>
    </xf>
    <xf borderId="0" fillId="4" fontId="11" numFmtId="0" xfId="0" applyAlignment="1" applyFont="1">
      <alignment horizontal="center" readingOrder="0"/>
    </xf>
    <xf borderId="0" fillId="6" fontId="4" numFmtId="0" xfId="0" applyAlignment="1" applyFont="1">
      <alignment horizontal="center" readingOrder="0" vertical="bottom"/>
    </xf>
    <xf borderId="0" fillId="7" fontId="12" numFmtId="0" xfId="0" applyAlignment="1" applyFill="1" applyFont="1">
      <alignment horizontal="center" readingOrder="0"/>
    </xf>
    <xf borderId="0" fillId="2" fontId="7" numFmtId="0" xfId="0" applyAlignment="1" applyFont="1">
      <alignment horizontal="right" readingOrder="0"/>
    </xf>
    <xf borderId="4" fillId="4" fontId="9" numFmtId="0" xfId="0" applyAlignment="1" applyBorder="1" applyFont="1">
      <alignment horizontal="center" readingOrder="0"/>
    </xf>
    <xf borderId="0" fillId="8" fontId="13" numFmtId="0" xfId="0" applyAlignment="1" applyFill="1" applyFont="1">
      <alignment horizontal="center" readingOrder="0" vertical="bottom"/>
    </xf>
    <xf borderId="5" fillId="0" fontId="10" numFmtId="0" xfId="0" applyBorder="1" applyFont="1"/>
    <xf borderId="0" fillId="2" fontId="7" numFmtId="0" xfId="0" applyAlignment="1" applyFont="1">
      <alignment horizontal="center" readingOrder="0" shrinkToFit="0" vertical="bottom" wrapText="0"/>
    </xf>
    <xf borderId="6" fillId="0" fontId="10" numFmtId="0" xfId="0" applyBorder="1" applyFont="1"/>
    <xf borderId="0" fillId="9" fontId="13" numFmtId="0" xfId="0" applyAlignment="1" applyFill="1" applyFont="1">
      <alignment horizontal="center" readingOrder="0" vertical="bottom"/>
    </xf>
    <xf borderId="7" fillId="4" fontId="14" numFmtId="0" xfId="0" applyAlignment="1" applyBorder="1" applyFont="1">
      <alignment horizontal="center" readingOrder="0"/>
    </xf>
    <xf borderId="0" fillId="2" fontId="1" numFmtId="0" xfId="0" applyAlignment="1" applyFont="1">
      <alignment horizontal="center" readingOrder="0" vertical="bottom"/>
    </xf>
    <xf borderId="0" fillId="0" fontId="6" numFmtId="0" xfId="0" applyAlignment="1" applyFont="1">
      <alignment horizontal="center" readingOrder="0"/>
    </xf>
    <xf borderId="0" fillId="10" fontId="1" numFmtId="0" xfId="0" applyAlignment="1" applyFill="1" applyFont="1">
      <alignment horizontal="center" readingOrder="0" vertical="bottom"/>
    </xf>
    <xf borderId="0" fillId="3" fontId="6" numFmtId="0" xfId="0" applyAlignment="1" applyFont="1">
      <alignment horizontal="center" readingOrder="0"/>
    </xf>
    <xf borderId="0" fillId="11" fontId="1" numFmtId="0" xfId="0" applyAlignment="1" applyFill="1" applyFont="1">
      <alignment horizontal="center" readingOrder="0" vertical="bottom"/>
    </xf>
    <xf borderId="8" fillId="0" fontId="6" numFmtId="0" xfId="0" applyAlignment="1" applyBorder="1" applyFont="1">
      <alignment horizontal="center" readingOrder="0"/>
    </xf>
    <xf borderId="9" fillId="0" fontId="10" numFmtId="0" xfId="0" applyBorder="1" applyFont="1"/>
    <xf borderId="0" fillId="0" fontId="6" numFmtId="164" xfId="0" applyAlignment="1" applyFont="1" applyNumberFormat="1">
      <alignment horizontal="center" readingOrder="0"/>
    </xf>
    <xf borderId="10" fillId="0" fontId="10" numFmtId="0" xfId="0" applyBorder="1" applyFont="1"/>
    <xf borderId="11" fillId="4" fontId="14" numFmtId="0" xfId="0" applyAlignment="1" applyBorder="1" applyFont="1">
      <alignment horizontal="center" readingOrder="0"/>
    </xf>
    <xf borderId="0" fillId="5" fontId="15" numFmtId="0" xfId="0" applyAlignment="1" applyFont="1">
      <alignment horizontal="center" readingOrder="0"/>
    </xf>
    <xf borderId="0" fillId="6" fontId="6" numFmtId="0" xfId="0" applyAlignment="1" applyFont="1">
      <alignment horizontal="center" readingOrder="0"/>
    </xf>
    <xf borderId="12" fillId="5" fontId="16" numFmtId="0" xfId="0" applyBorder="1" applyFont="1"/>
    <xf borderId="13" fillId="4" fontId="17" numFmtId="0" xfId="0" applyAlignment="1" applyBorder="1" applyFont="1">
      <alignment horizontal="center" readingOrder="0"/>
    </xf>
    <xf borderId="0" fillId="12" fontId="18" numFmtId="0" xfId="0" applyAlignment="1" applyFill="1" applyFont="1">
      <alignment horizontal="center" readingOrder="0"/>
    </xf>
    <xf borderId="14" fillId="0" fontId="10" numFmtId="0" xfId="0" applyBorder="1" applyFont="1"/>
    <xf borderId="15" fillId="0" fontId="10" numFmtId="0" xfId="0" applyBorder="1" applyFont="1"/>
    <xf borderId="16" fillId="4" fontId="17" numFmtId="0" xfId="0" applyAlignment="1" applyBorder="1" applyFont="1">
      <alignment horizontal="center" readingOrder="0"/>
    </xf>
    <xf borderId="17" fillId="4" fontId="17" numFmtId="0" xfId="0" applyAlignment="1" applyBorder="1" applyFont="1">
      <alignment horizontal="center" readingOrder="0"/>
    </xf>
    <xf borderId="18" fillId="0" fontId="10" numFmtId="0" xfId="0" applyBorder="1" applyFont="1"/>
    <xf borderId="0" fillId="6" fontId="1" numFmtId="0" xfId="0" applyAlignment="1" applyFont="1">
      <alignment horizontal="center" readingOrder="0" vertical="bottom"/>
    </xf>
    <xf borderId="19" fillId="0" fontId="10" numFmtId="0" xfId="0" applyBorder="1" applyFont="1"/>
    <xf borderId="0" fillId="0" fontId="19" numFmtId="0" xfId="0" applyAlignment="1" applyFont="1">
      <alignment horizontal="center" readingOrder="0" vertical="bottom"/>
    </xf>
    <xf borderId="20" fillId="11" fontId="5" numFmtId="0" xfId="0" applyAlignment="1" applyBorder="1" applyFont="1">
      <alignment horizontal="center"/>
    </xf>
    <xf borderId="0" fillId="6" fontId="20" numFmtId="0" xfId="0" applyAlignment="1" applyFont="1">
      <alignment vertical="bottom"/>
    </xf>
    <xf borderId="18" fillId="3" fontId="2" numFmtId="0" xfId="0" applyAlignment="1" applyBorder="1" applyFont="1">
      <alignment readingOrder="0"/>
    </xf>
    <xf borderId="21" fillId="4" fontId="17" numFmtId="0" xfId="0" applyAlignment="1" applyBorder="1" applyFont="1">
      <alignment horizontal="center" readingOrder="0"/>
    </xf>
    <xf borderId="22" fillId="0" fontId="10" numFmtId="0" xfId="0" applyBorder="1" applyFont="1"/>
    <xf borderId="0" fillId="0" fontId="19" numFmtId="0" xfId="0" applyAlignment="1" applyFont="1">
      <alignment horizontal="center" readingOrder="0"/>
    </xf>
    <xf borderId="23" fillId="0" fontId="10" numFmtId="0" xfId="0" applyBorder="1" applyFont="1"/>
    <xf borderId="18" fillId="0" fontId="5" numFmtId="0" xfId="0" applyAlignment="1" applyBorder="1" applyFont="1">
      <alignment horizontal="center"/>
    </xf>
    <xf borderId="18" fillId="5" fontId="16" numFmtId="0" xfId="0" applyBorder="1" applyFont="1"/>
    <xf borderId="0" fillId="6" fontId="1" numFmtId="0" xfId="0" applyAlignment="1" applyFont="1">
      <alignment horizontal="center" vertical="bottom"/>
    </xf>
    <xf borderId="0" fillId="4" fontId="21" numFmtId="0" xfId="0" applyAlignment="1" applyFont="1">
      <alignment horizontal="center" readingOrder="0"/>
    </xf>
    <xf borderId="18" fillId="0" fontId="5" numFmtId="0" xfId="0" applyAlignment="1" applyBorder="1" applyFont="1">
      <alignment horizontal="center" readingOrder="0"/>
    </xf>
    <xf borderId="0" fillId="13" fontId="1" numFmtId="0" xfId="0" applyAlignment="1" applyFill="1" applyFont="1">
      <alignment horizontal="center" readingOrder="0" vertical="bottom"/>
    </xf>
    <xf borderId="0" fillId="3" fontId="5" numFmtId="0" xfId="0" applyAlignment="1" applyFont="1">
      <alignment horizontal="center" readingOrder="0"/>
    </xf>
    <xf borderId="24" fillId="4" fontId="9" numFmtId="0" xfId="0" applyAlignment="1" applyBorder="1" applyFont="1">
      <alignment horizontal="center" readingOrder="0"/>
    </xf>
    <xf borderId="18" fillId="0" fontId="5" numFmtId="0" xfId="0" applyAlignment="1" applyBorder="1" applyFont="1">
      <alignment horizontal="center"/>
    </xf>
    <xf borderId="25" fillId="0" fontId="10" numFmtId="0" xfId="0" applyBorder="1" applyFont="1"/>
    <xf borderId="26" fillId="0" fontId="10" numFmtId="0" xfId="0" applyBorder="1" applyFont="1"/>
    <xf borderId="21" fillId="14" fontId="5" numFmtId="0" xfId="0" applyAlignment="1" applyBorder="1" applyFill="1" applyFont="1">
      <alignment horizontal="center" readingOrder="0"/>
    </xf>
    <xf borderId="18" fillId="0" fontId="22" numFmtId="0" xfId="0" applyAlignment="1" applyBorder="1" applyFont="1">
      <alignment horizontal="center"/>
    </xf>
    <xf borderId="0" fillId="6" fontId="20" numFmtId="0" xfId="0" applyFont="1"/>
    <xf borderId="22" fillId="14" fontId="5" numFmtId="0" xfId="0" applyAlignment="1" applyBorder="1" applyFont="1">
      <alignment horizontal="center" readingOrder="0"/>
    </xf>
    <xf borderId="27" fillId="0" fontId="23" numFmtId="0" xfId="0" applyAlignment="1" applyBorder="1" applyFont="1">
      <alignment horizontal="center" shrinkToFit="0" wrapText="1"/>
    </xf>
    <xf borderId="28" fillId="4" fontId="17" numFmtId="0" xfId="0" applyAlignment="1" applyBorder="1" applyFont="1">
      <alignment horizontal="center" readingOrder="0"/>
    </xf>
    <xf borderId="29" fillId="0" fontId="10" numFmtId="0" xfId="0" applyBorder="1" applyFont="1"/>
    <xf borderId="30" fillId="0" fontId="10" numFmtId="0" xfId="0" applyBorder="1" applyFont="1"/>
    <xf borderId="0" fillId="0" fontId="19" numFmtId="0" xfId="0" applyAlignment="1" applyFont="1">
      <alignment vertical="bottom"/>
    </xf>
    <xf borderId="31" fillId="11" fontId="5" numFmtId="0" xfId="0" applyAlignment="1" applyBorder="1" applyFont="1">
      <alignment horizontal="center"/>
    </xf>
    <xf borderId="18" fillId="6" fontId="24" numFmtId="164" xfId="0" applyBorder="1" applyFont="1" applyNumberFormat="1"/>
    <xf borderId="32" fillId="11" fontId="25" numFmtId="0" xfId="0" applyAlignment="1" applyBorder="1" applyFont="1">
      <alignment horizontal="center" readingOrder="0"/>
    </xf>
    <xf borderId="33" fillId="0" fontId="10" numFmtId="0" xfId="0" applyBorder="1" applyFont="1"/>
    <xf borderId="18" fillId="0" fontId="5" numFmtId="164" xfId="0" applyAlignment="1" applyBorder="1" applyFont="1" applyNumberFormat="1">
      <alignment horizontal="center"/>
    </xf>
    <xf borderId="21" fillId="4" fontId="5" numFmtId="0" xfId="0" applyAlignment="1" applyBorder="1" applyFont="1">
      <alignment horizontal="center" readingOrder="0"/>
    </xf>
    <xf borderId="18" fillId="5" fontId="16" numFmtId="0" xfId="0" applyAlignment="1" applyBorder="1" applyFont="1">
      <alignment horizontal="center" readingOrder="0"/>
    </xf>
    <xf borderId="0" fillId="2" fontId="7" numFmtId="0" xfId="0" applyAlignment="1" applyFont="1">
      <alignment horizontal="center" readingOrder="0"/>
    </xf>
    <xf borderId="18" fillId="15" fontId="26" numFmtId="0" xfId="0" applyAlignment="1" applyBorder="1" applyFill="1" applyFont="1">
      <alignment readingOrder="0"/>
    </xf>
    <xf borderId="0" fillId="0" fontId="19" numFmtId="0" xfId="0" applyAlignment="1" applyFont="1">
      <alignment horizontal="center" vertical="bottom"/>
    </xf>
    <xf borderId="0" fillId="12" fontId="16" numFmtId="0" xfId="0" applyFont="1"/>
    <xf borderId="22" fillId="4" fontId="5" numFmtId="0" xfId="0" applyAlignment="1" applyBorder="1" applyFont="1">
      <alignment horizontal="center" readingOrder="0"/>
    </xf>
    <xf borderId="0" fillId="6" fontId="20" numFmtId="0" xfId="0" applyAlignment="1" applyFont="1">
      <alignment readingOrder="0" vertical="bottom"/>
    </xf>
    <xf borderId="0" fillId="0" fontId="19" numFmtId="0" xfId="0" applyAlignment="1" applyFont="1">
      <alignment horizontal="center"/>
    </xf>
    <xf borderId="0" fillId="0" fontId="5" numFmtId="0" xfId="0" applyAlignment="1" applyFont="1">
      <alignment horizontal="center"/>
    </xf>
    <xf borderId="34" fillId="4" fontId="27" numFmtId="0" xfId="0" applyAlignment="1" applyBorder="1" applyFont="1">
      <alignment horizontal="center" readingOrder="0"/>
    </xf>
    <xf borderId="0" fillId="0" fontId="5" numFmtId="0" xfId="0" applyAlignment="1" applyFont="1">
      <alignment horizontal="center" readingOrder="0"/>
    </xf>
    <xf borderId="22" fillId="5" fontId="16" numFmtId="0" xfId="0" applyBorder="1" applyFont="1"/>
    <xf borderId="0" fillId="0" fontId="28" numFmtId="0" xfId="0" applyAlignment="1" applyFont="1">
      <alignment horizontal="center" readingOrder="0"/>
    </xf>
    <xf borderId="22" fillId="0" fontId="5" numFmtId="0" xfId="0" applyAlignment="1" applyBorder="1" applyFont="1">
      <alignment horizontal="center" readingOrder="0"/>
    </xf>
    <xf borderId="35" fillId="0" fontId="10" numFmtId="0" xfId="0" applyBorder="1" applyFont="1"/>
    <xf borderId="36" fillId="0" fontId="10" numFmtId="0" xfId="0" applyBorder="1" applyFont="1"/>
    <xf borderId="37" fillId="16" fontId="29" numFmtId="0" xfId="0" applyAlignment="1" applyBorder="1" applyFill="1" applyFont="1">
      <alignment horizontal="center"/>
    </xf>
    <xf borderId="22" fillId="0" fontId="5" numFmtId="0" xfId="0" applyAlignment="1" applyBorder="1" applyFont="1">
      <alignment horizontal="center"/>
    </xf>
    <xf borderId="28" fillId="10" fontId="30" numFmtId="0" xfId="0" applyAlignment="1" applyBorder="1" applyFont="1">
      <alignment horizontal="center" readingOrder="0"/>
    </xf>
    <xf borderId="22" fillId="4" fontId="22" numFmtId="0" xfId="0" applyAlignment="1" applyBorder="1" applyFont="1">
      <alignment horizontal="center" readingOrder="0" vertical="bottom"/>
    </xf>
    <xf borderId="0" fillId="4" fontId="31" numFmtId="0" xfId="0" applyAlignment="1" applyFont="1">
      <alignment horizontal="center" readingOrder="0"/>
    </xf>
    <xf borderId="28" fillId="2" fontId="32" numFmtId="0" xfId="0" applyAlignment="1" applyBorder="1" applyFont="1">
      <alignment horizontal="center" readingOrder="0"/>
    </xf>
    <xf borderId="22" fillId="0" fontId="5" numFmtId="164" xfId="0" applyAlignment="1" applyBorder="1" applyFont="1" applyNumberFormat="1">
      <alignment horizontal="center"/>
    </xf>
    <xf borderId="0" fillId="2" fontId="7" numFmtId="0" xfId="0" applyAlignment="1" applyFont="1">
      <alignment horizontal="right" vertical="bottom"/>
    </xf>
    <xf borderId="28" fillId="11" fontId="33" numFmtId="0" xfId="0" applyAlignment="1" applyBorder="1" applyFont="1">
      <alignment horizontal="center" readingOrder="0"/>
    </xf>
    <xf borderId="22" fillId="5" fontId="16" numFmtId="0" xfId="0" applyAlignment="1" applyBorder="1" applyFont="1">
      <alignment horizontal="center"/>
    </xf>
    <xf borderId="22" fillId="15" fontId="5" numFmtId="0" xfId="0" applyAlignment="1" applyBorder="1" applyFont="1">
      <alignment readingOrder="0"/>
    </xf>
    <xf borderId="22" fillId="0" fontId="5" numFmtId="0" xfId="0" applyAlignment="1" applyBorder="1" applyFont="1">
      <alignment horizontal="center"/>
    </xf>
    <xf borderId="22" fillId="4" fontId="5" numFmtId="0" xfId="0" applyAlignment="1" applyBorder="1" applyFont="1">
      <alignment horizontal="center" readingOrder="0" vertical="bottom"/>
    </xf>
    <xf borderId="0" fillId="6" fontId="19" numFmtId="0" xfId="0" applyAlignment="1" applyFont="1">
      <alignment horizontal="center" vertical="bottom"/>
    </xf>
    <xf borderId="0" fillId="6" fontId="1" numFmtId="0" xfId="0" applyAlignment="1" applyFont="1">
      <alignment horizontal="center" vertical="bottom"/>
    </xf>
    <xf borderId="28" fillId="11" fontId="34" numFmtId="0" xfId="0" applyAlignment="1" applyBorder="1" applyFont="1">
      <alignment horizontal="center" readingOrder="0"/>
    </xf>
    <xf borderId="0" fillId="6" fontId="35" numFmtId="0" xfId="0" applyAlignment="1" applyFont="1">
      <alignment readingOrder="0" vertical="bottom"/>
    </xf>
    <xf borderId="0" fillId="4" fontId="5" numFmtId="0" xfId="0" applyAlignment="1" applyFont="1">
      <alignment readingOrder="0"/>
    </xf>
    <xf borderId="0" fillId="0" fontId="35" numFmtId="0" xfId="0" applyAlignment="1" applyFont="1">
      <alignment vertical="bottom"/>
    </xf>
    <xf borderId="0" fillId="4" fontId="5" numFmtId="0" xfId="0" applyAlignment="1" applyFont="1">
      <alignment horizontal="center" readingOrder="0"/>
    </xf>
    <xf borderId="0" fillId="2" fontId="35" numFmtId="0" xfId="0" applyAlignment="1" applyFont="1">
      <alignment vertical="bottom"/>
    </xf>
    <xf borderId="0" fillId="0" fontId="10" numFmtId="0" xfId="0" applyAlignment="1" applyFont="1">
      <alignment readingOrder="0"/>
    </xf>
    <xf borderId="28" fillId="10" fontId="36" numFmtId="0" xfId="0" applyAlignment="1" applyBorder="1" applyFont="1">
      <alignment horizontal="center" readingOrder="0"/>
    </xf>
    <xf borderId="21" fillId="2" fontId="37" numFmtId="0" xfId="0" applyAlignment="1" applyBorder="1" applyFont="1">
      <alignment horizontal="center" readingOrder="0"/>
    </xf>
    <xf borderId="11" fillId="4" fontId="38" numFmtId="0" xfId="0" applyAlignment="1" applyBorder="1" applyFont="1">
      <alignment horizontal="center" readingOrder="0"/>
    </xf>
    <xf borderId="0" fillId="4" fontId="39" numFmtId="0" xfId="0" applyAlignment="1" applyFont="1">
      <alignment horizontal="center" readingOrder="0"/>
    </xf>
    <xf borderId="0" fillId="4" fontId="40" numFmtId="0" xfId="0" applyAlignment="1" applyFont="1">
      <alignment horizontal="center"/>
    </xf>
    <xf borderId="0" fillId="0" fontId="19" numFmtId="0" xfId="0" applyAlignment="1" applyFont="1">
      <alignment horizontal="center" vertical="bottom"/>
    </xf>
    <xf borderId="22" fillId="5" fontId="16" numFmtId="0" xfId="0" applyAlignment="1" applyBorder="1" applyFont="1">
      <alignment horizontal="center" readingOrder="0"/>
    </xf>
    <xf borderId="0" fillId="6" fontId="13" numFmtId="0" xfId="0" applyAlignment="1" applyFont="1">
      <alignment horizontal="center" readingOrder="0" vertical="bottom"/>
    </xf>
    <xf borderId="21" fillId="11" fontId="41" numFmtId="0" xfId="0" applyAlignment="1" applyBorder="1" applyFont="1">
      <alignment horizontal="center" readingOrder="0"/>
    </xf>
    <xf borderId="27" fillId="4" fontId="42" numFmtId="0" xfId="0" applyAlignment="1" applyBorder="1" applyFont="1">
      <alignment horizontal="center" readingOrder="0"/>
    </xf>
    <xf borderId="27" fillId="4" fontId="5" numFmtId="0" xfId="0" applyAlignment="1" applyBorder="1" applyFont="1">
      <alignment horizontal="center" readingOrder="0"/>
    </xf>
    <xf borderId="21" fillId="10" fontId="43" numFmtId="0" xfId="0" applyAlignment="1" applyBorder="1" applyFont="1">
      <alignment horizontal="center" readingOrder="0"/>
    </xf>
    <xf borderId="7" fillId="4" fontId="5" numFmtId="0" xfId="0" applyAlignment="1" applyBorder="1" applyFont="1">
      <alignment readingOrder="0"/>
    </xf>
    <xf borderId="7" fillId="4" fontId="5" numFmtId="10" xfId="0" applyAlignment="1" applyBorder="1" applyFont="1" applyNumberFormat="1">
      <alignment horizontal="center"/>
    </xf>
    <xf borderId="38" fillId="4" fontId="5" numFmtId="10" xfId="0" applyAlignment="1" applyBorder="1" applyFont="1" applyNumberFormat="1">
      <alignment horizontal="center"/>
    </xf>
    <xf borderId="39" fillId="0" fontId="10" numFmtId="0" xfId="0" applyBorder="1" applyFont="1"/>
    <xf borderId="40" fillId="4" fontId="9" numFmtId="0" xfId="0" applyAlignment="1" applyBorder="1" applyFont="1">
      <alignment horizontal="center" readingOrder="0"/>
    </xf>
    <xf borderId="41" fillId="0" fontId="10" numFmtId="0" xfId="0" applyBorder="1" applyFont="1"/>
    <xf borderId="42" fillId="0" fontId="10" numFmtId="0" xfId="0" applyBorder="1" applyFont="1"/>
    <xf borderId="27" fillId="11" fontId="5" numFmtId="0" xfId="0" applyAlignment="1" applyBorder="1" applyFont="1">
      <alignment horizontal="center"/>
    </xf>
    <xf borderId="43" fillId="11" fontId="5" numFmtId="0" xfId="0" applyAlignment="1" applyBorder="1" applyFont="1">
      <alignment horizontal="center" readingOrder="0"/>
    </xf>
    <xf borderId="43" fillId="11" fontId="5" numFmtId="0" xfId="0" applyAlignment="1" applyBorder="1" applyFont="1">
      <alignment horizontal="center"/>
    </xf>
    <xf borderId="21" fillId="11" fontId="17" numFmtId="0" xfId="0" applyAlignment="1" applyBorder="1" applyFont="1">
      <alignment horizontal="center" readingOrder="0"/>
    </xf>
    <xf borderId="21" fillId="4" fontId="5" numFmtId="0" xfId="0" applyAlignment="1" applyBorder="1" applyFont="1">
      <alignment horizontal="center"/>
    </xf>
    <xf borderId="0" fillId="2" fontId="44" numFmtId="0" xfId="0" applyAlignment="1" applyFont="1">
      <alignment horizontal="center"/>
    </xf>
    <xf borderId="0" fillId="2" fontId="19" numFmtId="0" xfId="0" applyAlignment="1" applyFont="1">
      <alignment horizontal="center"/>
    </xf>
    <xf borderId="23" fillId="11" fontId="5" numFmtId="0" xfId="0" applyAlignment="1" applyBorder="1" applyFont="1">
      <alignment horizontal="center" readingOrder="0"/>
    </xf>
    <xf borderId="7" fillId="4" fontId="45" numFmtId="0" xfId="0" applyAlignment="1" applyBorder="1" applyFont="1">
      <alignment horizontal="center" readingOrder="0" vertical="center"/>
    </xf>
    <xf borderId="0" fillId="4" fontId="21" numFmtId="0" xfId="0" applyAlignment="1" applyFont="1">
      <alignment horizontal="center" readingOrder="0" vertical="center"/>
    </xf>
    <xf borderId="0" fillId="4" fontId="46" numFmtId="0" xfId="0" applyAlignment="1" applyFont="1">
      <alignment horizontal="center" readingOrder="0" vertical="center"/>
    </xf>
    <xf borderId="44" fillId="4" fontId="14" numFmtId="0" xfId="0" applyAlignment="1" applyBorder="1" applyFont="1">
      <alignment horizontal="center" readingOrder="0"/>
    </xf>
    <xf borderId="0" fillId="3" fontId="47" numFmtId="0" xfId="0" applyAlignment="1" applyFont="1">
      <alignment readingOrder="0"/>
    </xf>
    <xf borderId="45" fillId="0" fontId="10" numFmtId="0" xfId="0" applyBorder="1" applyFont="1"/>
    <xf borderId="0" fillId="0" fontId="10" numFmtId="0" xfId="0" applyAlignment="1" applyFont="1">
      <alignment horizontal="center" readingOrder="0"/>
    </xf>
    <xf borderId="46" fillId="0" fontId="10" numFmtId="0" xfId="0" applyBorder="1" applyFont="1"/>
    <xf borderId="0" fillId="3" fontId="10" numFmtId="0" xfId="0" applyFont="1"/>
    <xf borderId="17" fillId="4" fontId="45" numFmtId="0" xfId="0" applyAlignment="1" applyBorder="1" applyFont="1">
      <alignment horizontal="center" readingOrder="0" vertical="center"/>
    </xf>
    <xf borderId="0" fillId="6" fontId="48" numFmtId="0" xfId="0" applyAlignment="1" applyFont="1">
      <alignment readingOrder="0"/>
    </xf>
    <xf borderId="0" fillId="0" fontId="10" numFmtId="164" xfId="0" applyAlignment="1" applyFont="1" applyNumberFormat="1">
      <alignment horizontal="center" readingOrder="0"/>
    </xf>
    <xf borderId="0" fillId="3" fontId="10" numFmtId="0" xfId="0" applyAlignment="1" applyFont="1">
      <alignment readingOrder="0"/>
    </xf>
    <xf borderId="47" fillId="4" fontId="9" numFmtId="0" xfId="0" applyAlignment="1" applyBorder="1" applyFont="1">
      <alignment horizontal="center" readingOrder="0"/>
    </xf>
    <xf borderId="48" fillId="0" fontId="10" numFmtId="0" xfId="0" applyBorder="1" applyFont="1"/>
    <xf borderId="49" fillId="0" fontId="10" numFmtId="0" xfId="0" applyBorder="1" applyFont="1"/>
    <xf borderId="50" fillId="4" fontId="14" numFmtId="0" xfId="0" applyAlignment="1" applyBorder="1" applyFont="1">
      <alignment horizontal="center" readingOrder="0"/>
    </xf>
    <xf borderId="51" fillId="0" fontId="10" numFmtId="0" xfId="0" applyBorder="1" applyFont="1"/>
    <xf borderId="52" fillId="0" fontId="10" numFmtId="0" xfId="0" applyBorder="1" applyFont="1"/>
    <xf borderId="21" fillId="4" fontId="45" numFmtId="0" xfId="0" applyAlignment="1" applyBorder="1" applyFont="1">
      <alignment horizontal="center" readingOrder="0" vertical="center"/>
    </xf>
    <xf borderId="0" fillId="3" fontId="49" numFmtId="0" xfId="0" applyFont="1"/>
    <xf borderId="27" fillId="4" fontId="50" numFmtId="0" xfId="0" applyAlignment="1" applyBorder="1" applyFont="1">
      <alignment horizontal="center" readingOrder="0" shrinkToFit="0" wrapText="0"/>
    </xf>
    <xf borderId="43" fillId="4" fontId="50" numFmtId="0" xfId="0" applyAlignment="1" applyBorder="1" applyFont="1">
      <alignment horizontal="center" readingOrder="0" shrinkToFit="0" wrapText="0"/>
    </xf>
    <xf borderId="0" fillId="4" fontId="14" numFmtId="0" xfId="0" applyAlignment="1" applyFont="1">
      <alignment horizontal="center" readingOrder="0"/>
    </xf>
    <xf borderId="0" fillId="0" fontId="10" numFmtId="0" xfId="0" applyAlignment="1" applyFont="1">
      <alignment horizontal="center"/>
    </xf>
    <xf borderId="0" fillId="6" fontId="0" numFmtId="0" xfId="0" applyFont="1"/>
    <xf borderId="0" fillId="4" fontId="17" numFmtId="0" xfId="0" applyAlignment="1" applyFont="1">
      <alignment horizontal="center"/>
    </xf>
    <xf borderId="0" fillId="4" fontId="17" numFmtId="0" xfId="0" applyAlignment="1" applyFont="1">
      <alignment horizontal="center" readingOrder="0"/>
    </xf>
    <xf borderId="0" fillId="6" fontId="48" numFmtId="0" xfId="0" applyFont="1"/>
    <xf borderId="0" fillId="6" fontId="20" numFmtId="164" xfId="0" applyFont="1" applyNumberFormat="1"/>
    <xf borderId="0" fillId="0" fontId="10" numFmtId="164" xfId="0" applyFont="1" applyNumberFormat="1"/>
    <xf borderId="0" fillId="17" fontId="5" numFmtId="0" xfId="0" applyAlignment="1" applyFill="1" applyFont="1">
      <alignment horizontal="center" readingOrder="0"/>
    </xf>
    <xf borderId="0" fillId="6" fontId="51" numFmtId="0" xfId="0" applyAlignment="1" applyFont="1">
      <alignment horizontal="center" readingOrder="0"/>
    </xf>
    <xf borderId="0" fillId="17" fontId="5" numFmtId="0" xfId="0" applyAlignment="1" applyFont="1">
      <alignment horizontal="center"/>
    </xf>
    <xf borderId="0" fillId="6" fontId="51" numFmtId="0" xfId="0" applyAlignment="1" applyFont="1">
      <alignment horizontal="center"/>
    </xf>
    <xf borderId="0" fillId="17" fontId="5" numFmtId="0" xfId="0" applyAlignment="1" applyFont="1">
      <alignment horizontal="center"/>
    </xf>
    <xf borderId="0" fillId="18" fontId="52" numFmtId="0" xfId="0" applyAlignment="1" applyFill="1" applyFont="1">
      <alignment horizontal="center" readingOrder="0"/>
    </xf>
    <xf borderId="0" fillId="18" fontId="52" numFmtId="0" xfId="0" applyAlignment="1" applyFont="1">
      <alignment horizontal="center"/>
    </xf>
    <xf borderId="0" fillId="6" fontId="5" numFmtId="0" xfId="0" applyAlignment="1" applyFont="1">
      <alignment horizontal="center" readingOrder="0"/>
    </xf>
    <xf borderId="0" fillId="17" fontId="5" numFmtId="0" xfId="0" applyAlignment="1" applyFont="1">
      <alignment horizontal="center" shrinkToFit="0" wrapText="0"/>
    </xf>
    <xf borderId="0" fillId="18" fontId="51" numFmtId="0" xfId="0" applyAlignment="1" applyFont="1">
      <alignment horizontal="center" shrinkToFit="0" wrapText="0"/>
    </xf>
    <xf borderId="0" fillId="17" fontId="5" numFmtId="0" xfId="0" applyAlignment="1" applyFont="1">
      <alignment horizontal="center" shrinkToFit="0" wrapText="0"/>
    </xf>
    <xf borderId="0" fillId="18" fontId="53" numFmtId="0" xfId="0" applyAlignment="1" applyFont="1">
      <alignment horizontal="center" readingOrder="0" shrinkToFit="0" wrapText="0"/>
    </xf>
    <xf borderId="0" fillId="17" fontId="54" numFmtId="0" xfId="0" applyAlignment="1" applyFont="1">
      <alignment readingOrder="0" shrinkToFit="0" wrapText="0"/>
    </xf>
    <xf borderId="0" fillId="17" fontId="17" numFmtId="0" xfId="0" applyAlignment="1" applyFont="1">
      <alignment horizontal="center" readingOrder="0" shrinkToFit="0" wrapText="0"/>
    </xf>
    <xf borderId="0" fillId="18" fontId="51" numFmtId="0" xfId="0" applyAlignment="1" applyFont="1">
      <alignment horizontal="center" readingOrder="0" shrinkToFit="0" wrapText="0"/>
    </xf>
    <xf borderId="0" fillId="17" fontId="55" numFmtId="0" xfId="0" applyAlignment="1" applyFont="1">
      <alignment readingOrder="0" shrinkToFit="0" wrapText="0"/>
    </xf>
    <xf borderId="0" fillId="6" fontId="52" numFmtId="0" xfId="0" applyAlignment="1" applyFont="1">
      <alignment horizontal="center"/>
    </xf>
    <xf borderId="0" fillId="17" fontId="17" numFmtId="0" xfId="0" applyAlignment="1" applyFont="1">
      <alignment horizontal="center"/>
    </xf>
    <xf borderId="0" fillId="17" fontId="56" numFmtId="0" xfId="0" applyAlignment="1" applyFont="1">
      <alignment horizontal="center"/>
    </xf>
    <xf borderId="0" fillId="18" fontId="5" numFmtId="0" xfId="0" applyAlignment="1" applyFont="1">
      <alignment horizontal="center"/>
    </xf>
    <xf borderId="0" fillId="18" fontId="5" numFmtId="0" xfId="0" applyAlignment="1" applyFont="1">
      <alignment horizontal="center" readingOrder="0"/>
    </xf>
    <xf borderId="0" fillId="6" fontId="5" numFmtId="0" xfId="0" applyAlignment="1" applyFont="1">
      <alignment horizontal="center"/>
    </xf>
    <xf borderId="0" fillId="17" fontId="56" numFmtId="0" xfId="0" applyAlignment="1" applyFont="1">
      <alignment horizontal="center"/>
    </xf>
    <xf borderId="0" fillId="18" fontId="56" numFmtId="0" xfId="0" applyAlignment="1" applyFont="1">
      <alignment horizontal="center"/>
    </xf>
    <xf borderId="0" fillId="12" fontId="57" numFmtId="0" xfId="0" applyAlignment="1" applyFont="1">
      <alignment horizontal="center"/>
    </xf>
    <xf borderId="0" fillId="18" fontId="58" numFmtId="0" xfId="0" applyAlignment="1" applyFont="1">
      <alignment horizontal="center"/>
    </xf>
    <xf borderId="0" fillId="6" fontId="17" numFmtId="0" xfId="0" applyAlignment="1" applyFont="1">
      <alignment horizontal="center"/>
    </xf>
    <xf borderId="0" fillId="17" fontId="5" numFmtId="0" xfId="0" applyAlignment="1" applyFont="1">
      <alignment horizontal="center" vertical="bottom"/>
    </xf>
    <xf borderId="0" fillId="18" fontId="5" numFmtId="0" xfId="0" applyFont="1"/>
    <xf borderId="0" fillId="6" fontId="5" numFmtId="0" xfId="0" applyFont="1"/>
    <xf borderId="22" fillId="0" fontId="5" numFmtId="0" xfId="0" applyAlignment="1" applyBorder="1" applyFont="1">
      <alignment horizontal="center" readingOrder="0"/>
    </xf>
    <xf borderId="0" fillId="0" fontId="10" numFmtId="165" xfId="0" applyAlignment="1" applyFont="1" applyNumberFormat="1">
      <alignment readingOrder="0"/>
    </xf>
    <xf borderId="0" fillId="0" fontId="35" numFmtId="165" xfId="0" applyAlignment="1" applyFont="1" applyNumberFormat="1">
      <alignment horizontal="right" vertical="bottom"/>
    </xf>
    <xf borderId="0" fillId="0" fontId="35" numFmtId="0" xfId="0" applyAlignment="1" applyFont="1">
      <alignment readingOrder="0" vertical="bottom"/>
    </xf>
    <xf borderId="0" fillId="0" fontId="35" numFmtId="0" xfId="0" applyAlignment="1" applyFont="1">
      <alignment vertical="bottom"/>
    </xf>
    <xf borderId="0" fillId="0" fontId="10" numFmtId="166" xfId="0" applyAlignment="1" applyFont="1" applyNumberFormat="1">
      <alignment readingOrder="0"/>
    </xf>
    <xf borderId="0" fillId="0" fontId="35" numFmtId="0" xfId="0" applyAlignment="1" applyFont="1">
      <alignment horizontal="right" vertical="bottom"/>
    </xf>
    <xf borderId="0" fillId="2" fontId="10" numFmtId="0" xfId="0" applyAlignment="1" applyFont="1">
      <alignment horizontal="center" readingOrder="0"/>
    </xf>
    <xf borderId="0" fillId="11" fontId="59" numFmtId="0" xfId="0" applyAlignment="1" applyFont="1">
      <alignment horizontal="center" readingOrder="0"/>
    </xf>
    <xf borderId="0" fillId="11" fontId="60" numFmtId="0" xfId="0" applyAlignment="1" applyFont="1">
      <alignment horizontal="center" readingOrder="0"/>
    </xf>
    <xf borderId="0" fillId="11" fontId="59" numFmtId="0" xfId="0" applyAlignment="1" applyFont="1">
      <alignment horizontal="center"/>
    </xf>
    <xf borderId="22" fillId="5" fontId="16" numFmtId="0" xfId="0" applyAlignment="1" applyBorder="1" applyFont="1">
      <alignment readingOrder="0"/>
    </xf>
    <xf borderId="0" fillId="2" fontId="52" numFmtId="0" xfId="0" applyAlignment="1" applyFont="1">
      <alignment horizontal="center" readingOrder="0"/>
    </xf>
    <xf borderId="0" fillId="2" fontId="52" numFmtId="0" xfId="0" applyAlignment="1" applyFont="1">
      <alignment horizontal="center"/>
    </xf>
    <xf borderId="0" fillId="2" fontId="61" numFmtId="0" xfId="0" applyAlignment="1" applyFont="1">
      <alignment horizontal="center"/>
    </xf>
    <xf borderId="0" fillId="17" fontId="52" numFmtId="0" xfId="0" applyAlignment="1" applyFont="1">
      <alignment horizontal="center"/>
    </xf>
    <xf borderId="0" fillId="2" fontId="62" numFmtId="0" xfId="0" applyAlignment="1" applyFont="1">
      <alignment horizontal="center"/>
    </xf>
    <xf borderId="0" fillId="6" fontId="10" numFmtId="0" xfId="0" applyAlignment="1" applyFont="1">
      <alignment horizontal="center" readingOrder="0"/>
    </xf>
    <xf borderId="0" fillId="6" fontId="10" numFmtId="167" xfId="0" applyAlignment="1" applyFont="1" applyNumberFormat="1">
      <alignment horizontal="center" readingOrder="0"/>
    </xf>
    <xf borderId="0" fillId="6" fontId="10" numFmtId="21" xfId="0" applyAlignment="1" applyFont="1" applyNumberFormat="1">
      <alignment horizontal="center" readingOrder="0"/>
    </xf>
    <xf borderId="0" fillId="19" fontId="63" numFmtId="0" xfId="0" applyAlignment="1" applyFill="1" applyFont="1">
      <alignment horizontal="center"/>
    </xf>
    <xf borderId="0" fillId="6" fontId="63" numFmtId="0" xfId="0" applyAlignment="1" applyFont="1">
      <alignment horizontal="center" readingOrder="0"/>
    </xf>
    <xf borderId="0" fillId="19" fontId="63" numFmtId="0" xfId="0" applyAlignment="1" applyFont="1">
      <alignment horizontal="center"/>
    </xf>
    <xf borderId="0" fillId="6" fontId="64" numFmtId="0" xfId="0" applyAlignment="1" applyFill="1" applyFont="1">
      <alignment horizontal="center" readingOrder="0"/>
    </xf>
    <xf borderId="0" fillId="2" fontId="10" numFmtId="0" xfId="0" applyFont="1"/>
    <xf borderId="0" fillId="17" fontId="10" numFmtId="0" xfId="0" applyFont="1"/>
    <xf borderId="0" fillId="17" fontId="10" numFmtId="0" xfId="0" applyFill="1" applyFont="1"/>
    <xf borderId="0" fillId="19" fontId="52" numFmtId="0" xfId="0" applyAlignment="1" applyFont="1">
      <alignment horizontal="center"/>
    </xf>
    <xf borderId="0" fillId="6" fontId="52" numFmtId="0" xfId="0" applyAlignment="1" applyFont="1">
      <alignment horizontal="center" readingOrder="0"/>
    </xf>
    <xf borderId="0" fillId="17" fontId="10" numFmtId="0" xfId="0" applyAlignment="1" applyFont="1">
      <alignment horizontal="center"/>
    </xf>
    <xf borderId="0" fillId="0" fontId="10" numFmtId="167" xfId="0" applyAlignment="1" applyFont="1" applyNumberFormat="1">
      <alignment horizontal="center" readingOrder="0"/>
    </xf>
    <xf borderId="0" fillId="0" fontId="10" numFmtId="21" xfId="0" applyAlignment="1" applyFont="1" applyNumberFormat="1">
      <alignment horizontal="center" readingOrder="0"/>
    </xf>
    <xf borderId="0" fillId="0" fontId="65" numFmtId="0" xfId="0" applyAlignment="1" applyFont="1">
      <alignment horizontal="center" readingOrder="0"/>
    </xf>
    <xf borderId="0" fillId="19" fontId="10" numFmtId="0" xfId="0" applyAlignment="1" applyFont="1">
      <alignment horizontal="center"/>
    </xf>
    <xf borderId="0" fillId="2" fontId="66" numFmtId="0" xfId="0" applyAlignment="1" applyFont="1">
      <alignment horizontal="center"/>
    </xf>
    <xf borderId="0" fillId="17" fontId="48" numFmtId="0" xfId="0" applyAlignment="1" applyFont="1">
      <alignment horizontal="center"/>
    </xf>
    <xf borderId="0" fillId="17" fontId="10" numFmtId="0" xfId="0" applyAlignment="1" applyFont="1">
      <alignment horizontal="center"/>
    </xf>
    <xf borderId="22" fillId="15" fontId="17" numFmtId="0" xfId="0" applyAlignment="1" applyBorder="1" applyFont="1">
      <alignment readingOrder="0"/>
    </xf>
    <xf borderId="0" fillId="12" fontId="16" numFmtId="0" xfId="0" applyAlignment="1" applyFont="1">
      <alignment readingOrder="0"/>
    </xf>
    <xf borderId="0" fillId="0" fontId="10" numFmtId="168" xfId="0" applyAlignment="1" applyFont="1" applyNumberFormat="1">
      <alignment readingOrder="0"/>
    </xf>
    <xf borderId="0" fillId="6" fontId="67" numFmtId="0" xfId="0" applyAlignment="1" applyFont="1">
      <alignment horizontal="left" readingOrder="0"/>
    </xf>
    <xf borderId="22" fillId="15" fontId="5" numFmtId="0" xfId="0" applyBorder="1" applyFont="1"/>
    <xf borderId="0" fillId="0" fontId="10" numFmtId="169" xfId="0" applyAlignment="1" applyFont="1" applyNumberFormat="1">
      <alignment readingOrder="0"/>
    </xf>
    <xf borderId="0" fillId="10" fontId="68" numFmtId="0" xfId="0" applyFont="1"/>
    <xf borderId="0" fillId="10" fontId="68" numFmtId="0" xfId="0" applyAlignment="1" applyFont="1">
      <alignment readingOrder="0"/>
    </xf>
    <xf borderId="0" fillId="10" fontId="69" numFmtId="0" xfId="0" applyAlignment="1" applyFont="1">
      <alignment readingOrder="0"/>
    </xf>
    <xf borderId="0" fillId="10" fontId="69" numFmtId="0" xfId="0" applyFont="1"/>
    <xf borderId="0" fillId="10" fontId="10" numFmtId="0" xfId="0" applyAlignment="1" applyFont="1">
      <alignment horizontal="center" readingOrder="0"/>
    </xf>
    <xf borderId="43" fillId="0" fontId="70" numFmtId="0" xfId="0" applyAlignment="1" applyBorder="1" applyFont="1">
      <alignment horizontal="center" readingOrder="0"/>
    </xf>
    <xf borderId="0" fillId="10" fontId="70" numFmtId="0" xfId="0" applyFont="1"/>
    <xf borderId="0" fillId="10" fontId="10" numFmtId="0" xfId="0" applyFont="1"/>
    <xf borderId="0" fillId="10" fontId="20" numFmtId="0" xfId="0" applyFont="1"/>
    <xf borderId="0" fillId="0" fontId="10" numFmtId="14" xfId="0" applyAlignment="1" applyFont="1" applyNumberFormat="1">
      <alignment readingOrder="0"/>
    </xf>
    <xf borderId="0" fillId="0" fontId="70" numFmtId="0" xfId="0" applyAlignment="1" applyFont="1">
      <alignment horizontal="center" readingOrder="0"/>
    </xf>
    <xf borderId="0" fillId="0" fontId="10" numFmtId="164" xfId="0" applyAlignment="1" applyFont="1" applyNumberFormat="1">
      <alignment readingOrder="0"/>
    </xf>
    <xf borderId="0" fillId="0" fontId="10" numFmtId="170" xfId="0" applyAlignment="1" applyFont="1" applyNumberFormat="1">
      <alignment readingOrder="0"/>
    </xf>
    <xf borderId="0" fillId="17" fontId="10" numFmtId="0" xfId="0" applyAlignment="1" applyFont="1">
      <alignment horizontal="center" readingOrder="0" vertical="center"/>
    </xf>
    <xf borderId="0" fillId="0" fontId="10" numFmtId="0" xfId="0" applyAlignment="1" applyFont="1">
      <alignment horizontal="center" readingOrder="0" vertical="center"/>
    </xf>
    <xf borderId="0" fillId="17" fontId="10"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17" fontId="10" numFmtId="0" xfId="0" applyAlignment="1" applyFont="1">
      <alignment horizontal="center" readingOrder="0"/>
    </xf>
    <xf borderId="53" fillId="0" fontId="10" numFmtId="0" xfId="0" applyAlignment="1" applyBorder="1" applyFont="1">
      <alignment horizontal="center" readingOrder="0"/>
    </xf>
    <xf borderId="54" fillId="0" fontId="10" numFmtId="0" xfId="0" applyAlignment="1" applyBorder="1" applyFont="1">
      <alignment horizontal="center" readingOrder="0"/>
    </xf>
    <xf borderId="27" fillId="0" fontId="10" numFmtId="0" xfId="0" applyAlignment="1" applyBorder="1" applyFont="1">
      <alignment horizontal="center" readingOrder="0"/>
    </xf>
    <xf borderId="0" fillId="0" fontId="35" numFmtId="0" xfId="0" applyAlignment="1" applyFont="1">
      <alignment horizontal="center" vertical="bottom"/>
    </xf>
    <xf borderId="0" fillId="0" fontId="10" numFmtId="165" xfId="0" applyAlignment="1" applyFont="1" applyNumberFormat="1">
      <alignment horizontal="center" readingOrder="0"/>
    </xf>
    <xf borderId="0" fillId="0" fontId="10" numFmtId="0" xfId="0" applyAlignment="1" applyFont="1">
      <alignment horizontal="center" readingOrder="0"/>
    </xf>
    <xf borderId="0" fillId="0" fontId="10" numFmtId="0" xfId="0" applyAlignment="1" applyFont="1">
      <alignment readingOrder="0"/>
    </xf>
    <xf borderId="0" fillId="20" fontId="71" numFmtId="0" xfId="0" applyAlignment="1" applyFill="1" applyFont="1">
      <alignment readingOrder="0"/>
    </xf>
    <xf borderId="0" fillId="0" fontId="35" numFmtId="165" xfId="0" applyAlignment="1" applyFont="1" applyNumberFormat="1">
      <alignment horizontal="right" readingOrder="0" vertical="bottom"/>
    </xf>
    <xf borderId="0" fillId="6" fontId="71" numFmtId="0" xfId="0" applyAlignment="1" applyFont="1">
      <alignment readingOrder="0"/>
    </xf>
    <xf borderId="43" fillId="0" fontId="10" numFmtId="0" xfId="0" applyAlignment="1" applyBorder="1" applyFont="1">
      <alignment readingOrder="0"/>
    </xf>
    <xf borderId="55" fillId="0" fontId="10" numFmtId="0" xfId="0" applyAlignment="1" applyBorder="1" applyFont="1">
      <alignment readingOrder="0"/>
    </xf>
    <xf borderId="22" fillId="0" fontId="5" numFmtId="0" xfId="0" applyBorder="1" applyFont="1"/>
    <xf borderId="0" fillId="0" fontId="10" numFmtId="0" xfId="0" applyFont="1"/>
    <xf borderId="0" fillId="4" fontId="45" numFmtId="0" xfId="0" applyAlignment="1" applyFont="1">
      <alignment horizontal="center" readingOrder="0"/>
    </xf>
    <xf borderId="22" fillId="6" fontId="24" numFmtId="164" xfId="0" applyBorder="1" applyFont="1" applyNumberFormat="1"/>
    <xf borderId="22" fillId="0" fontId="5" numFmtId="0" xfId="0" applyBorder="1" applyFont="1"/>
    <xf borderId="0" fillId="3" fontId="5" numFmtId="0" xfId="0" applyFont="1"/>
    <xf borderId="22" fillId="0" fontId="6" numFmtId="164" xfId="0" applyBorder="1" applyFont="1" applyNumberFormat="1"/>
    <xf borderId="29" fillId="0" fontId="5" numFmtId="0" xfId="0" applyBorder="1" applyFont="1"/>
    <xf borderId="29" fillId="5" fontId="16" numFmtId="0" xfId="0" applyBorder="1" applyFont="1"/>
    <xf borderId="29" fillId="0" fontId="5" numFmtId="0" xfId="0" applyBorder="1" applyFont="1"/>
    <xf borderId="29" fillId="0" fontId="5" numFmtId="0" xfId="0" applyAlignment="1" applyBorder="1" applyFont="1">
      <alignment horizontal="center"/>
    </xf>
    <xf borderId="29" fillId="0" fontId="6" numFmtId="164" xfId="0" applyBorder="1" applyFont="1" applyNumberFormat="1"/>
    <xf borderId="29" fillId="5" fontId="16" numFmtId="0" xfId="0" applyAlignment="1" applyBorder="1" applyFont="1">
      <alignment horizontal="center"/>
    </xf>
    <xf borderId="29" fillId="15" fontId="5" numFmtId="0" xfId="0" applyBorder="1" applyFont="1"/>
  </cellXfs>
  <cellStyles count="1">
    <cellStyle xfId="0" name="Normal" builtinId="0"/>
  </cellStyles>
  <dxfs count="42">
    <dxf>
      <font/>
      <fill>
        <patternFill patternType="solid">
          <fgColor rgb="FFB7E1CD"/>
          <bgColor rgb="FFB7E1CD"/>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4A7D6"/>
          <bgColor rgb="FFB4A7D6"/>
        </patternFill>
      </fill>
      <border/>
    </dxf>
    <dxf>
      <font/>
      <fill>
        <patternFill patternType="none"/>
      </fill>
      <border/>
    </dxf>
    <dxf>
      <font>
        <b/>
        <color rgb="FF85200C"/>
      </font>
      <fill>
        <patternFill patternType="solid">
          <fgColor rgb="FFF4CCCC"/>
          <bgColor rgb="FFF4CCCC"/>
        </patternFill>
      </fill>
      <border/>
    </dxf>
    <dxf>
      <font>
        <b/>
        <u/>
        <color rgb="FFFFFFFF"/>
      </font>
      <fill>
        <patternFill patternType="solid">
          <fgColor rgb="FF660000"/>
          <bgColor rgb="FF660000"/>
        </patternFill>
      </fill>
      <border/>
    </dxf>
    <dxf>
      <font/>
      <fill>
        <patternFill patternType="solid">
          <fgColor rgb="FF93C47D"/>
          <bgColor rgb="FF93C47D"/>
        </patternFill>
      </fill>
      <border/>
    </dxf>
    <dxf>
      <font>
        <color rgb="FFFFFFFF"/>
      </font>
      <fill>
        <patternFill patternType="solid">
          <fgColor rgb="FFFFFFFF"/>
          <bgColor rgb="FFFFFFFF"/>
        </patternFill>
      </fill>
      <border/>
    </dxf>
    <dxf>
      <font>
        <color rgb="FFEA9999"/>
      </font>
      <fill>
        <patternFill patternType="solid">
          <fgColor rgb="FFEA9999"/>
          <bgColor rgb="FFEA9999"/>
        </patternFill>
      </fill>
      <border/>
    </dxf>
    <dxf>
      <font>
        <color rgb="FFD9D9D9"/>
      </font>
      <fill>
        <patternFill patternType="solid">
          <fgColor rgb="FFCC4125"/>
          <bgColor rgb="FFCC4125"/>
        </patternFill>
      </fill>
      <border/>
    </dxf>
    <dxf>
      <font/>
      <fill>
        <patternFill patternType="solid">
          <fgColor rgb="FF666666"/>
          <bgColor rgb="FF666666"/>
        </patternFill>
      </fill>
      <border/>
    </dxf>
    <dxf>
      <font>
        <color rgb="FFB6D7A8"/>
      </font>
      <fill>
        <patternFill patternType="solid">
          <fgColor rgb="FFB6D7A8"/>
          <bgColor rgb="FFB6D7A8"/>
        </patternFill>
      </fill>
      <border/>
    </dxf>
    <dxf>
      <font>
        <color rgb="FFB7B7B7"/>
      </font>
      <fill>
        <patternFill patternType="solid">
          <fgColor rgb="FFB7B7B7"/>
          <bgColor rgb="FFB7B7B7"/>
        </patternFill>
      </fill>
      <border/>
    </dxf>
    <dxf>
      <font/>
      <fill>
        <patternFill patternType="solid">
          <fgColor rgb="FFB7B7B7"/>
          <bgColor rgb="FFB7B7B7"/>
        </patternFill>
      </fill>
      <border/>
    </dxf>
    <dxf>
      <font/>
      <fill>
        <patternFill patternType="solid">
          <fgColor rgb="FFE06666"/>
          <bgColor rgb="FFE06666"/>
        </patternFill>
      </fill>
      <border/>
    </dxf>
    <dxf>
      <font>
        <color rgb="FF000000"/>
      </font>
      <fill>
        <patternFill patternType="solid">
          <fgColor rgb="FFB6D7A8"/>
          <bgColor rgb="FFB6D7A8"/>
        </patternFill>
      </fill>
      <border/>
    </dxf>
    <dxf>
      <font>
        <color rgb="FF000000"/>
      </font>
      <fill>
        <patternFill patternType="solid">
          <fgColor rgb="FFEA9999"/>
          <bgColor rgb="FFEA9999"/>
        </patternFill>
      </fill>
      <border/>
    </dxf>
    <dxf>
      <font>
        <color rgb="FFFFFFFF"/>
      </font>
      <fill>
        <patternFill patternType="solid">
          <fgColor rgb="FF434343"/>
          <bgColor rgb="FF434343"/>
        </patternFill>
      </fill>
      <border/>
    </dxf>
    <dxf>
      <font>
        <color rgb="FFFFFFFF"/>
      </font>
      <fill>
        <patternFill patternType="solid">
          <fgColor rgb="FF000000"/>
          <bgColor rgb="FF000000"/>
        </patternFill>
      </fill>
      <border/>
    </dxf>
    <dxf>
      <font>
        <color rgb="FFFFFFFF"/>
      </font>
      <fill>
        <patternFill patternType="solid">
          <fgColor rgb="FF351C75"/>
          <bgColor rgb="FF351C75"/>
        </patternFill>
      </fill>
      <border/>
    </dxf>
    <dxf>
      <font>
        <color rgb="FFFFFFFF"/>
      </font>
      <fill>
        <patternFill patternType="solid">
          <fgColor rgb="FF674EA7"/>
          <bgColor rgb="FF674EA7"/>
        </patternFill>
      </fill>
      <border/>
    </dxf>
    <dxf>
      <font>
        <color rgb="FFFFFFFF"/>
      </font>
      <fill>
        <patternFill patternType="solid">
          <fgColor rgb="FF8E7CC3"/>
          <bgColor rgb="FF8E7CC3"/>
        </patternFill>
      </fill>
      <border/>
    </dxf>
    <dxf>
      <font/>
      <fill>
        <patternFill patternType="solid">
          <fgColor rgb="FFD9D2E9"/>
          <bgColor rgb="FFD9D2E9"/>
        </patternFill>
      </fill>
      <border/>
    </dxf>
    <dxf>
      <font>
        <color rgb="FFFFFFFF"/>
      </font>
      <fill>
        <patternFill patternType="solid">
          <fgColor rgb="FF0B5394"/>
          <bgColor rgb="FF0B5394"/>
        </patternFill>
      </fill>
      <border/>
    </dxf>
    <dxf>
      <font>
        <color rgb="FFFFFFFF"/>
      </font>
      <fill>
        <patternFill patternType="solid">
          <fgColor rgb="FF3D85C6"/>
          <bgColor rgb="FF3D85C6"/>
        </patternFill>
      </fill>
      <border/>
    </dxf>
    <dxf>
      <font>
        <color rgb="FFFFFFFF"/>
      </font>
      <fill>
        <patternFill patternType="solid">
          <fgColor rgb="FF6FA8DC"/>
          <bgColor rgb="FF6FA8DC"/>
        </patternFill>
      </fill>
      <border/>
    </dxf>
    <dxf>
      <font/>
      <fill>
        <patternFill patternType="solid">
          <fgColor rgb="FF9FC5E8"/>
          <bgColor rgb="FF9FC5E8"/>
        </patternFill>
      </fill>
      <border/>
    </dxf>
    <dxf>
      <font>
        <color rgb="FFFFFFFF"/>
      </font>
      <fill>
        <patternFill patternType="solid">
          <fgColor rgb="FFB45F06"/>
          <bgColor rgb="FFB45F06"/>
        </patternFill>
      </fill>
      <border/>
    </dxf>
    <dxf>
      <font>
        <color rgb="FFFFFFFF"/>
      </font>
      <fill>
        <patternFill patternType="solid">
          <fgColor rgb="FFE69138"/>
          <bgColor rgb="FFE69138"/>
        </patternFill>
      </fill>
      <border/>
    </dxf>
    <dxf>
      <font>
        <color rgb="FF000000"/>
      </font>
      <fill>
        <patternFill patternType="solid">
          <fgColor rgb="FFF9CB9C"/>
          <bgColor rgb="FFF9CB9C"/>
        </patternFill>
      </fill>
      <border/>
    </dxf>
    <dxf>
      <font>
        <color rgb="FF000000"/>
      </font>
      <fill>
        <patternFill patternType="solid">
          <fgColor rgb="FFF1C232"/>
          <bgColor rgb="FFF1C232"/>
        </patternFill>
      </fill>
      <border/>
    </dxf>
    <dxf>
      <font>
        <color rgb="FF000000"/>
      </font>
      <fill>
        <patternFill patternType="solid">
          <fgColor rgb="FFFFD966"/>
          <bgColor rgb="FFFFD966"/>
        </patternFill>
      </fill>
      <border/>
    </dxf>
    <dxf>
      <font>
        <color rgb="FF000000"/>
      </font>
      <fill>
        <patternFill patternType="solid">
          <fgColor rgb="FFFFE599"/>
          <bgColor rgb="FFFFE5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AA84F"/>
          <bgColor rgb="FF6AA84F"/>
        </patternFill>
      </fill>
      <border/>
    </dxf>
    <dxf>
      <font/>
      <fill>
        <patternFill patternType="solid">
          <fgColor rgb="FFB6D7A8"/>
          <bgColor rgb="FFB6D7A8"/>
        </patternFill>
      </fill>
      <border/>
    </dxf>
    <dxf>
      <font>
        <color rgb="FF666666"/>
      </font>
      <fill>
        <patternFill patternType="solid">
          <fgColor rgb="FF666666"/>
          <bgColor rgb="FF666666"/>
        </patternFill>
      </fill>
      <border/>
    </dxf>
    <dxf>
      <font/>
      <fill>
        <patternFill patternType="solid">
          <fgColor rgb="FF434343"/>
          <bgColor rgb="FF434343"/>
        </patternFill>
      </fill>
      <border/>
    </dxf>
    <dxf>
      <font/>
      <fill>
        <patternFill patternType="solid">
          <fgColor rgb="FFFFFFFF"/>
          <bgColor rgb="FFFFFFFF"/>
        </patternFill>
      </fill>
      <border/>
    </dxf>
    <dxf>
      <font/>
      <fill>
        <patternFill patternType="solid">
          <fgColor rgb="FFECECEC"/>
          <bgColor rgb="FFECECEC"/>
        </patternFill>
      </fill>
      <border/>
    </dxf>
  </dxfs>
  <tableStyles count="1">
    <tableStyle count="2" pivot="0" name="Roster-style">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19</xdr:col>
      <xdr:colOff>66675</xdr:colOff>
      <xdr:row>7</xdr:row>
      <xdr:rowOff>47625</xdr:rowOff>
    </xdr:from>
    <xdr:ext cx="2552700" cy="2552700"/>
    <xdr:grpSp>
      <xdr:nvGrpSpPr>
        <xdr:cNvPr descr="Initiates option(s) selected in column R" id="2" name="Shape 2" title="Button"/>
        <xdr:cNvGrpSpPr/>
      </xdr:nvGrpSpPr>
      <xdr:grpSpPr>
        <a:xfrm>
          <a:off x="1688226" y="1852625"/>
          <a:ext cx="2319324" cy="2319324"/>
          <a:chOff x="1688226" y="1852625"/>
          <a:chExt cx="2319324" cy="2319324"/>
        </a:xfrm>
      </xdr:grpSpPr>
      <xdr:pic>
        <xdr:nvPicPr>
          <xdr:cNvPr descr="Republicsymbol.png" id="3" name="Shape 3"/>
          <xdr:cNvPicPr preferRelativeResize="0"/>
        </xdr:nvPicPr>
        <xdr:blipFill>
          <a:blip r:embed="rId1">
            <a:alphaModFix/>
          </a:blip>
          <a:stretch>
            <a:fillRect/>
          </a:stretch>
        </xdr:blipFill>
        <xdr:spPr>
          <a:xfrm>
            <a:off x="1688226" y="1852625"/>
            <a:ext cx="2319324" cy="2319324"/>
          </a:xfrm>
          <a:prstGeom prst="rect">
            <a:avLst/>
          </a:prstGeom>
          <a:noFill/>
          <a:ln>
            <a:noFill/>
          </a:ln>
        </xdr:spPr>
      </xdr:pic>
      <xdr:pic>
        <xdr:nvPicPr>
          <xdr:cNvPr descr="nomoforegive.jpg" id="4" name="Shape 4"/>
          <xdr:cNvPicPr preferRelativeResize="0"/>
        </xdr:nvPicPr>
        <xdr:blipFill>
          <a:blip r:embed="rId2">
            <a:alphaModFix/>
          </a:blip>
          <a:stretch>
            <a:fillRect/>
          </a:stretch>
        </xdr:blipFill>
        <xdr:spPr>
          <a:xfrm>
            <a:off x="2782551" y="2948848"/>
            <a:ext cx="130700" cy="126875"/>
          </a:xfrm>
          <a:prstGeom prst="rect">
            <a:avLst/>
          </a:prstGeom>
          <a:noFill/>
          <a:ln>
            <a:noFill/>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D1:Q489" displayName="Table_1" id="1">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Roster-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4.43" defaultRowHeight="15.75"/>
  <cols>
    <col customWidth="1" min="1" max="1" width="3.14"/>
    <col customWidth="1" min="2" max="22" width="5.57"/>
    <col customWidth="1" min="23" max="23" width="5.71"/>
    <col customWidth="1" min="24" max="24" width="4.71"/>
    <col customWidth="1" min="25" max="26" width="5.57"/>
    <col customWidth="1" min="27" max="27" width="6.57"/>
    <col customWidth="1" min="28" max="28" width="18.14"/>
    <col customWidth="1" min="29" max="29" width="5.57"/>
    <col customWidth="1" min="30" max="30" width="3.43"/>
  </cols>
  <sheetData>
    <row r="1">
      <c r="A1" s="5" t="s">
        <v>1</v>
      </c>
      <c r="B1" s="6"/>
      <c r="C1" s="6"/>
      <c r="D1" s="6"/>
      <c r="E1" s="6"/>
      <c r="F1" s="6"/>
      <c r="G1" s="6"/>
      <c r="H1" s="6"/>
      <c r="I1" s="6"/>
      <c r="J1" s="6"/>
      <c r="K1" s="6"/>
      <c r="L1" s="6"/>
      <c r="M1" s="6"/>
      <c r="N1" s="6"/>
      <c r="O1" s="6"/>
      <c r="P1" s="6"/>
      <c r="Q1" s="6"/>
      <c r="R1" s="6"/>
      <c r="S1" s="6"/>
      <c r="T1" s="6"/>
      <c r="U1" s="6"/>
      <c r="V1" s="6"/>
      <c r="W1" s="6"/>
      <c r="X1" s="6"/>
      <c r="Y1" s="6"/>
      <c r="Z1" s="6"/>
      <c r="AA1" s="6"/>
      <c r="AB1" s="6"/>
      <c r="AC1" s="6"/>
      <c r="AD1" s="6"/>
    </row>
    <row r="2">
      <c r="A2" s="6"/>
      <c r="B2" s="8"/>
      <c r="C2" s="8"/>
      <c r="D2" s="8"/>
      <c r="E2" s="8"/>
      <c r="F2" s="8"/>
      <c r="G2" s="8"/>
      <c r="H2" s="8"/>
      <c r="I2" s="8"/>
      <c r="J2" s="8"/>
      <c r="K2" s="8"/>
      <c r="L2" s="8"/>
      <c r="M2" s="8"/>
      <c r="N2" s="8"/>
      <c r="O2" s="8"/>
      <c r="P2" s="8"/>
      <c r="Q2" s="8"/>
      <c r="R2" s="8"/>
      <c r="S2" s="8"/>
      <c r="T2" s="8"/>
      <c r="U2" s="8"/>
      <c r="V2" s="8"/>
      <c r="W2" s="8"/>
      <c r="X2" s="8"/>
      <c r="Y2" s="8"/>
      <c r="Z2" s="8"/>
      <c r="AA2" s="8"/>
      <c r="AB2" s="8"/>
      <c r="AC2" s="8"/>
      <c r="AD2" s="6"/>
    </row>
    <row r="3">
      <c r="A3" s="6"/>
      <c r="B3" s="8"/>
      <c r="C3" s="11" t="s">
        <v>3</v>
      </c>
      <c r="D3" s="12"/>
      <c r="E3" s="12"/>
      <c r="F3" s="14"/>
      <c r="G3" s="16"/>
      <c r="H3" s="18" t="s">
        <v>11</v>
      </c>
      <c r="X3" s="16"/>
      <c r="Y3" s="20" t="s">
        <v>17</v>
      </c>
      <c r="Z3" s="22"/>
      <c r="AA3" s="22"/>
      <c r="AB3" s="24"/>
      <c r="AC3" s="8"/>
      <c r="AD3" s="6"/>
    </row>
    <row r="4">
      <c r="A4" s="6"/>
      <c r="B4" s="8"/>
      <c r="C4" s="26" t="s">
        <v>2</v>
      </c>
      <c r="D4" s="33"/>
      <c r="E4" s="35"/>
      <c r="F4" s="36" t="s">
        <v>31</v>
      </c>
      <c r="G4" s="16"/>
      <c r="X4" s="16"/>
      <c r="Y4" s="26" t="s">
        <v>32</v>
      </c>
      <c r="Z4" s="33"/>
      <c r="AA4" s="35"/>
      <c r="AB4" s="36" t="s">
        <v>34</v>
      </c>
      <c r="AC4" s="8"/>
      <c r="AD4" s="6"/>
    </row>
    <row r="5">
      <c r="A5" s="6"/>
      <c r="B5" s="8"/>
      <c r="C5" s="40" t="s">
        <v>35</v>
      </c>
      <c r="D5" s="42"/>
      <c r="E5" s="43"/>
      <c r="F5" s="44">
        <v>3.0</v>
      </c>
      <c r="G5" s="16"/>
      <c r="X5" s="16"/>
      <c r="Y5" s="45" t="s">
        <v>37</v>
      </c>
      <c r="Z5" s="46"/>
      <c r="AA5" s="48"/>
      <c r="AB5" s="50">
        <f>Countifs(Roster!A:A, "&gt;15999", Roster!A:A, "&lt;20001")</f>
        <v>6</v>
      </c>
      <c r="AC5" s="8"/>
      <c r="AD5" s="6"/>
    </row>
    <row r="6">
      <c r="A6" s="6"/>
      <c r="B6" s="8"/>
      <c r="C6" s="40" t="s">
        <v>41</v>
      </c>
      <c r="D6" s="42"/>
      <c r="E6" s="43"/>
      <c r="F6" s="44">
        <v>3.0</v>
      </c>
      <c r="G6" s="8"/>
      <c r="H6" s="8"/>
      <c r="I6" s="8"/>
      <c r="J6" s="8"/>
      <c r="K6" s="8"/>
      <c r="L6" s="8"/>
      <c r="M6" s="8"/>
      <c r="N6" s="8"/>
      <c r="O6" s="8"/>
      <c r="P6" s="8"/>
      <c r="Q6" s="8"/>
      <c r="R6" s="8"/>
      <c r="S6" s="8"/>
      <c r="T6" s="8"/>
      <c r="U6" s="8"/>
      <c r="V6" s="8"/>
      <c r="W6" s="8"/>
      <c r="X6" s="8"/>
      <c r="Y6" s="53" t="s">
        <v>35</v>
      </c>
      <c r="Z6" s="54"/>
      <c r="AA6" s="56"/>
      <c r="AB6" s="50">
        <f>Countifs(Roster!A:A, "&gt;11501", Roster!A:A, "&lt;15501")</f>
        <v>1</v>
      </c>
      <c r="AC6" s="8"/>
      <c r="AD6" s="6"/>
    </row>
    <row r="7">
      <c r="A7" s="6"/>
      <c r="B7" s="8"/>
      <c r="C7" s="40" t="s">
        <v>43</v>
      </c>
      <c r="D7" s="42"/>
      <c r="E7" s="43"/>
      <c r="F7" s="44">
        <v>3.0</v>
      </c>
      <c r="G7" s="8"/>
      <c r="H7" s="8"/>
      <c r="I7" s="8"/>
      <c r="J7" s="8"/>
      <c r="K7" s="8"/>
      <c r="L7" s="60" t="s">
        <v>44</v>
      </c>
      <c r="T7" s="8"/>
      <c r="U7" s="8"/>
      <c r="V7" s="8"/>
      <c r="W7" s="8"/>
      <c r="X7" s="8"/>
      <c r="Y7" s="53" t="s">
        <v>41</v>
      </c>
      <c r="Z7" s="54"/>
      <c r="AA7" s="56"/>
      <c r="AB7" s="50">
        <f>Countifs(Roster!A:A, "&gt;8501", Roster!A:A, "&lt;11501")</f>
        <v>6</v>
      </c>
      <c r="AC7" s="8"/>
      <c r="AD7" s="6"/>
    </row>
    <row r="8">
      <c r="A8" s="6"/>
      <c r="B8" s="8"/>
      <c r="C8" s="8"/>
      <c r="D8" s="8"/>
      <c r="E8" s="8"/>
      <c r="F8" s="8"/>
      <c r="G8" s="8"/>
      <c r="H8" s="8"/>
      <c r="I8" s="8"/>
      <c r="J8" s="8"/>
      <c r="K8" s="8"/>
      <c r="T8" s="8"/>
      <c r="U8" s="8"/>
      <c r="V8" s="8"/>
      <c r="W8" s="8"/>
      <c r="X8" s="8"/>
      <c r="Y8" s="53" t="s">
        <v>43</v>
      </c>
      <c r="Z8" s="54"/>
      <c r="AA8" s="56"/>
      <c r="AB8" s="50">
        <f>Countifs(Roster!A:A, "&gt;4501", Roster!A:A, "&lt;8501")</f>
        <v>14</v>
      </c>
      <c r="AC8" s="8"/>
      <c r="AD8" s="6"/>
    </row>
    <row r="9">
      <c r="A9" s="6"/>
      <c r="B9" s="8"/>
      <c r="C9" s="64" t="s">
        <v>47</v>
      </c>
      <c r="D9" s="66"/>
      <c r="E9" s="66"/>
      <c r="F9" s="67"/>
      <c r="G9" s="8"/>
      <c r="H9" s="68" t="s">
        <v>6</v>
      </c>
      <c r="I9" s="54"/>
      <c r="J9" s="68" t="s">
        <v>2</v>
      </c>
      <c r="K9" s="56"/>
      <c r="L9" s="71" t="s">
        <v>32</v>
      </c>
      <c r="M9" s="54"/>
      <c r="N9" s="54"/>
      <c r="O9" s="54"/>
      <c r="P9" s="54"/>
      <c r="Q9" s="54"/>
      <c r="R9" s="54"/>
      <c r="S9" s="54"/>
      <c r="T9" s="54"/>
      <c r="U9" s="54"/>
      <c r="V9" s="54"/>
      <c r="W9" s="56"/>
      <c r="X9" s="8"/>
      <c r="Y9" s="73" t="s">
        <v>48</v>
      </c>
      <c r="Z9" s="74"/>
      <c r="AA9" s="75"/>
      <c r="AB9" s="77">
        <f>Countifs(Roster!A:A, "&gt;999", Roster!A:A, "&lt;4501")</f>
        <v>8</v>
      </c>
      <c r="AC9" s="8"/>
      <c r="AD9" s="6"/>
    </row>
    <row r="10">
      <c r="A10" s="6"/>
      <c r="B10" s="8"/>
      <c r="C10" s="79" t="str">
        <f>HYPERLINK("https://docs.google.com/forms/d/e/1FAIpQLScKCV6AG3I8xbVxc-dsvADeQm-ABlBILBtHlDwJfyQ27ljyPQ/viewform","Promo/demo")</f>
        <v>Promo/demo</v>
      </c>
      <c r="F10" s="80"/>
      <c r="G10" s="8"/>
      <c r="H10" s="82" t="s">
        <v>40</v>
      </c>
      <c r="I10" s="54"/>
      <c r="J10" s="82" t="s">
        <v>50</v>
      </c>
      <c r="K10" s="56"/>
      <c r="L10" s="88" t="s">
        <v>51</v>
      </c>
      <c r="M10" s="54"/>
      <c r="N10" s="54"/>
      <c r="O10" s="54"/>
      <c r="P10" s="54"/>
      <c r="Q10" s="54"/>
      <c r="R10" s="54"/>
      <c r="S10" s="54"/>
      <c r="T10" s="54"/>
      <c r="U10" s="54"/>
      <c r="V10" s="54"/>
      <c r="W10" s="56"/>
      <c r="X10" s="8"/>
      <c r="Y10" s="92" t="s">
        <v>53</v>
      </c>
      <c r="Z10" s="97"/>
      <c r="AA10" s="98"/>
      <c r="AB10" s="99">
        <f>SUM(AB5:AB9)</f>
        <v>35</v>
      </c>
      <c r="AC10" s="8"/>
      <c r="AD10" s="6"/>
    </row>
    <row r="11">
      <c r="A11" s="6"/>
      <c r="B11" s="8"/>
      <c r="C11" s="101" t="str">
        <f>HYPERLINK("https://docs.google.com/forms/d/1PVc2EBaquQAASGvB1cxjjKXY2LZIiza1K9t0oMUfoAc","Recruitment")</f>
        <v>Recruitment</v>
      </c>
      <c r="D11" s="74"/>
      <c r="E11" s="74"/>
      <c r="F11" s="75"/>
      <c r="G11" s="8"/>
      <c r="H11" s="82" t="s">
        <v>54</v>
      </c>
      <c r="I11" s="56"/>
      <c r="J11" s="88" t="s">
        <v>55</v>
      </c>
      <c r="K11" s="56"/>
      <c r="L11" s="102" t="s">
        <v>56</v>
      </c>
      <c r="M11" s="54"/>
      <c r="N11" s="54"/>
      <c r="O11" s="54"/>
      <c r="P11" s="54"/>
      <c r="Q11" s="54"/>
      <c r="R11" s="54"/>
      <c r="S11" s="54"/>
      <c r="T11" s="54"/>
      <c r="U11" s="54"/>
      <c r="V11" s="54"/>
      <c r="W11" s="56"/>
      <c r="X11" s="8"/>
      <c r="Y11" s="103"/>
      <c r="AC11" s="8"/>
      <c r="AD11" s="6"/>
    </row>
    <row r="12">
      <c r="A12" s="6"/>
      <c r="B12" s="8"/>
      <c r="C12" s="104" t="str">
        <f>HYPERLINK("https://docs.google.com/forms/d/1IWSEqululHzf_D-CIcmwHjjeLQZk0v664rGKe844kYg","Training")</f>
        <v>Training</v>
      </c>
      <c r="D12" s="74"/>
      <c r="E12" s="74"/>
      <c r="F12" s="75"/>
      <c r="G12" s="8"/>
      <c r="H12" s="82" t="s">
        <v>57</v>
      </c>
      <c r="I12" s="56"/>
      <c r="J12" s="88" t="s">
        <v>55</v>
      </c>
      <c r="K12" s="56"/>
      <c r="L12" s="102" t="s">
        <v>58</v>
      </c>
      <c r="M12" s="54"/>
      <c r="N12" s="54"/>
      <c r="O12" s="54"/>
      <c r="P12" s="54"/>
      <c r="Q12" s="54"/>
      <c r="R12" s="54"/>
      <c r="S12" s="54"/>
      <c r="T12" s="54"/>
      <c r="U12" s="54"/>
      <c r="V12" s="54"/>
      <c r="W12" s="56"/>
      <c r="X12" s="8"/>
      <c r="Y12" s="20" t="s">
        <v>59</v>
      </c>
      <c r="Z12" s="22"/>
      <c r="AA12" s="22"/>
      <c r="AB12" s="24"/>
      <c r="AC12" s="8"/>
      <c r="AD12" s="6"/>
    </row>
    <row r="13">
      <c r="A13" s="6"/>
      <c r="B13" s="8"/>
      <c r="C13" s="107" t="str">
        <f>HYPERLINK("https://docs.google.com/forms/d/e/1FAIpQLSctv0VnP7q3-w2Xs8YFfhbiui9An7ohFLyL2q8hXfDTsvUxHA/viewform","LOA/ROA")</f>
        <v>LOA/ROA</v>
      </c>
      <c r="D13" s="74"/>
      <c r="E13" s="74"/>
      <c r="F13" s="75"/>
      <c r="G13" s="8"/>
      <c r="H13" s="82" t="s">
        <v>60</v>
      </c>
      <c r="I13" s="56"/>
      <c r="J13" s="88" t="s">
        <v>55</v>
      </c>
      <c r="K13" s="56"/>
      <c r="L13" s="102" t="s">
        <v>61</v>
      </c>
      <c r="M13" s="54"/>
      <c r="N13" s="54"/>
      <c r="O13" s="54"/>
      <c r="P13" s="54"/>
      <c r="Q13" s="54"/>
      <c r="R13" s="54"/>
      <c r="S13" s="54"/>
      <c r="T13" s="54"/>
      <c r="U13" s="54"/>
      <c r="V13" s="54"/>
      <c r="W13" s="56"/>
      <c r="X13" s="8"/>
      <c r="Y13" s="26" t="s">
        <v>32</v>
      </c>
      <c r="Z13" s="33"/>
      <c r="AA13" s="35"/>
      <c r="AB13" s="36" t="s">
        <v>34</v>
      </c>
      <c r="AC13" s="8"/>
      <c r="AD13" s="6"/>
    </row>
    <row r="14">
      <c r="A14" s="6"/>
      <c r="B14" s="8"/>
      <c r="C14" s="101" t="str">
        <f>HYPERLINK("https://docs.google.com/forms/d/1qhHRKpTIRbwT7kBzlYv0DPgvfL7tdIDr084Tt3lc4SY","Subdivisions")</f>
        <v>Subdivisions</v>
      </c>
      <c r="D14" s="74"/>
      <c r="E14" s="74"/>
      <c r="F14" s="75"/>
      <c r="G14" s="8"/>
      <c r="H14" s="82" t="s">
        <v>62</v>
      </c>
      <c r="I14" s="56"/>
      <c r="J14" s="88" t="s">
        <v>55</v>
      </c>
      <c r="K14" s="56"/>
      <c r="L14" s="102" t="s">
        <v>63</v>
      </c>
      <c r="M14" s="54"/>
      <c r="N14" s="54"/>
      <c r="O14" s="54"/>
      <c r="P14" s="54"/>
      <c r="Q14" s="54"/>
      <c r="R14" s="54"/>
      <c r="S14" s="54"/>
      <c r="T14" s="54"/>
      <c r="U14" s="54"/>
      <c r="V14" s="54"/>
      <c r="W14" s="56"/>
      <c r="X14" s="8"/>
      <c r="Y14" s="45" t="s">
        <v>64</v>
      </c>
      <c r="Z14" s="46"/>
      <c r="AA14" s="48"/>
      <c r="AB14" s="50">
        <f>Countifs('Jedi Roster'!A:A, "&gt;14501", 'Jedi Roster'!A:A, "&lt;21000")-3</f>
        <v>0</v>
      </c>
      <c r="AC14" s="8"/>
      <c r="AD14" s="6"/>
    </row>
    <row r="15">
      <c r="A15" s="6"/>
      <c r="B15" s="8"/>
      <c r="C15" s="104" t="str">
        <f>HYPERLINK("https://docs.google.com/spreadsheets/d/1YBSJfqAmvhv8jqnDs4Lst8Y6hVjEChlsufHPlqvj_4E/edit?usp=sharing","Recon Master Roster")</f>
        <v>Recon Master Roster</v>
      </c>
      <c r="D15" s="74"/>
      <c r="E15" s="74"/>
      <c r="F15" s="75"/>
      <c r="G15" s="8"/>
      <c r="H15" s="82" t="s">
        <v>54</v>
      </c>
      <c r="I15" s="56"/>
      <c r="J15" s="88" t="s">
        <v>65</v>
      </c>
      <c r="K15" s="56"/>
      <c r="L15" s="111" t="s">
        <v>66</v>
      </c>
      <c r="M15" s="54"/>
      <c r="N15" s="54"/>
      <c r="O15" s="54"/>
      <c r="P15" s="54"/>
      <c r="Q15" s="54"/>
      <c r="R15" s="54"/>
      <c r="S15" s="54"/>
      <c r="T15" s="54"/>
      <c r="U15" s="54"/>
      <c r="V15" s="54"/>
      <c r="W15" s="56"/>
      <c r="X15" s="8"/>
      <c r="Y15" s="53" t="s">
        <v>67</v>
      </c>
      <c r="Z15" s="54"/>
      <c r="AA15" s="56"/>
      <c r="AB15" s="50">
        <f>Countifs('Jedi Roster'!A:A, "&gt;2501", 'Jedi Roster'!A:A, "&lt;14499")</f>
        <v>1</v>
      </c>
      <c r="AC15" s="8"/>
      <c r="AD15" s="6"/>
    </row>
    <row r="16">
      <c r="A16" s="6"/>
      <c r="B16" s="8"/>
      <c r="C16" s="114" t="str">
        <f>hyperlink("https://docs.google.com/forms/d/e/1FAIpQLScj1fM96Vx8i5SWWQbDdw_J-xrYIR_2CJVu1LquFCVeRngHaw/viewform","Event Form")</f>
        <v>Event Form</v>
      </c>
      <c r="D16" s="74"/>
      <c r="E16" s="74"/>
      <c r="F16" s="75"/>
      <c r="G16" s="8"/>
      <c r="H16" s="8"/>
      <c r="I16" s="8"/>
      <c r="J16" s="8"/>
      <c r="K16" s="8"/>
      <c r="L16" s="8"/>
      <c r="M16" s="8"/>
      <c r="N16" s="8"/>
      <c r="O16" s="8"/>
      <c r="P16" s="8"/>
      <c r="Q16" s="8"/>
      <c r="R16" s="8"/>
      <c r="S16" s="8"/>
      <c r="T16" s="116"/>
      <c r="U16" s="118"/>
      <c r="V16" s="8"/>
      <c r="W16" s="8"/>
      <c r="X16" s="8"/>
      <c r="Y16" s="53" t="s">
        <v>68</v>
      </c>
      <c r="Z16" s="54"/>
      <c r="AA16" s="56"/>
      <c r="AB16" s="50">
        <f>Countifs('Jedi Roster'!A:A, "&gt;999", 'Jedi Roster'!A:A, "&lt;2499")-1</f>
        <v>0</v>
      </c>
      <c r="AC16" s="8"/>
      <c r="AD16" s="6"/>
    </row>
    <row r="17">
      <c r="A17" s="6"/>
      <c r="B17" s="8"/>
      <c r="C17" s="121" t="str">
        <f>hyperlink("https://docs.google.com/spreadsheets/d/1ME5NPZTZLkpEU9fjPzdg0fFozQBCxLRPfAJWXgta61g/edit#gid=0","Training Calendar")</f>
        <v>Training Calendar</v>
      </c>
      <c r="D17" s="74"/>
      <c r="E17" s="74"/>
      <c r="F17" s="75"/>
      <c r="G17" s="8"/>
      <c r="H17" s="8"/>
      <c r="I17" s="11" t="s">
        <v>69</v>
      </c>
      <c r="J17" s="12"/>
      <c r="K17" s="12"/>
      <c r="L17" s="14"/>
      <c r="M17" s="8"/>
      <c r="N17" s="8"/>
      <c r="O17" s="8"/>
      <c r="P17" s="8"/>
      <c r="Q17" s="8"/>
      <c r="R17" s="8"/>
      <c r="S17" s="8"/>
      <c r="T17" s="8"/>
      <c r="U17" s="8"/>
      <c r="V17" s="8"/>
      <c r="W17" s="8"/>
      <c r="X17" s="8"/>
      <c r="Y17" s="92" t="s">
        <v>70</v>
      </c>
      <c r="Z17" s="97"/>
      <c r="AA17" s="98"/>
      <c r="AB17" s="99">
        <f>SUM(AB12:AB16)</f>
        <v>1</v>
      </c>
      <c r="AC17" s="8"/>
      <c r="AD17" s="6"/>
    </row>
    <row r="18">
      <c r="A18" s="6"/>
      <c r="B18" s="8"/>
      <c r="C18" s="122" t="str">
        <f>HYPERLINK("https://docs.google.com/document/d/1qD11B7XzNnnWqGlD7u33juNVgDCJDDugsBIH0qHajZM/edit?usp=sharing","91st SGT Handbook")</f>
        <v>91st SGT Handbook</v>
      </c>
      <c r="D18" s="54"/>
      <c r="E18" s="54"/>
      <c r="F18" s="56"/>
      <c r="G18" s="8"/>
      <c r="H18" s="8"/>
      <c r="I18" s="123" t="s">
        <v>54</v>
      </c>
      <c r="J18" s="36" t="s">
        <v>54</v>
      </c>
      <c r="K18" s="36" t="s">
        <v>54</v>
      </c>
      <c r="L18" s="36" t="s">
        <v>54</v>
      </c>
      <c r="M18" s="8"/>
      <c r="N18" s="8"/>
      <c r="O18" s="8"/>
      <c r="P18" s="8"/>
      <c r="Q18" s="8"/>
      <c r="R18" s="8"/>
      <c r="S18" s="8"/>
      <c r="T18" s="8"/>
      <c r="U18" s="8"/>
      <c r="V18" s="8"/>
      <c r="W18" s="8"/>
      <c r="X18" s="8"/>
      <c r="Y18" s="124"/>
      <c r="AB18" s="125"/>
      <c r="AC18" s="8"/>
      <c r="AD18" s="6"/>
    </row>
    <row r="19">
      <c r="A19" s="6"/>
      <c r="B19" s="8"/>
      <c r="C19" s="129" t="str">
        <f>HYPERLINK("https://docs.google.com/forms/d/e/1FAIpQLScoC9CV_K8Kvs8WN5hdHBiY-wQVGceq-dRILb6uE7SLDtSz3A/viewform","Jedi Recruitment Form")</f>
        <v>Jedi Recruitment Form</v>
      </c>
      <c r="D19" s="54"/>
      <c r="E19" s="54"/>
      <c r="F19" s="56"/>
      <c r="G19" s="8"/>
      <c r="H19" s="8"/>
      <c r="I19" s="130"/>
      <c r="J19" s="131"/>
      <c r="K19" s="131"/>
      <c r="L19" s="131"/>
      <c r="M19" s="8"/>
      <c r="N19" s="8"/>
      <c r="O19" s="8"/>
      <c r="P19" s="8"/>
      <c r="Q19" s="8"/>
      <c r="R19" s="8"/>
      <c r="S19" s="8"/>
      <c r="T19" s="8"/>
      <c r="U19" s="8"/>
      <c r="V19" s="8"/>
      <c r="W19" s="8"/>
      <c r="X19" s="8"/>
      <c r="Y19" s="8"/>
      <c r="Z19" s="8"/>
      <c r="AA19" s="8"/>
      <c r="AB19" s="8"/>
      <c r="AC19" s="8"/>
      <c r="AD19" s="6"/>
    </row>
    <row r="20">
      <c r="A20" s="6"/>
      <c r="B20" s="8"/>
      <c r="C20" s="132" t="str">
        <f>HYPERLINK("https://docs.google.com/forms/d/1e6jjGQFoR5bXP7YYqYhyOqR_ZkpV9dToxTlw4d2bkY8/edit","91st Discipline Form")</f>
        <v>91st Discipline Form</v>
      </c>
      <c r="D20" s="54"/>
      <c r="E20" s="54"/>
      <c r="F20" s="56"/>
      <c r="G20" s="8"/>
      <c r="H20" s="8"/>
      <c r="I20" s="8"/>
      <c r="J20" s="8"/>
      <c r="K20" s="8"/>
      <c r="L20" s="8"/>
      <c r="M20" s="8"/>
      <c r="N20" s="133" t="s">
        <v>71</v>
      </c>
      <c r="O20" s="35"/>
      <c r="P20" s="8"/>
      <c r="Q20" s="134">
        <f>(countifs(Input!E:E,"Yes",Input!I:I,"Yes")/countif(Input!I:I,"Yes"))</f>
        <v>0.7894736842</v>
      </c>
      <c r="R20" s="35"/>
      <c r="S20" s="8"/>
      <c r="T20" s="8"/>
      <c r="U20" s="8"/>
      <c r="V20" s="8"/>
      <c r="W20" s="8"/>
      <c r="X20" s="8"/>
      <c r="Y20" s="20" t="s">
        <v>72</v>
      </c>
      <c r="Z20" s="22"/>
      <c r="AA20" s="22"/>
      <c r="AB20" s="24"/>
      <c r="AC20" s="8"/>
      <c r="AD20" s="6"/>
    </row>
    <row r="21">
      <c r="A21" s="6"/>
      <c r="B21" s="8"/>
      <c r="C21" s="122" t="str">
        <f>HYPERLINK("https://docs.google.com/document/d/1AEJzu0XVPHgSOmJD8RgTcjscwZ6zU_nSUqpNRiHpF3Y/edit","Officer Guidebook")</f>
        <v>Officer Guidebook</v>
      </c>
      <c r="D21" s="54"/>
      <c r="E21" s="54"/>
      <c r="F21" s="56"/>
      <c r="G21" s="8"/>
      <c r="H21" s="8"/>
      <c r="I21" s="8"/>
      <c r="J21" s="8"/>
      <c r="K21" s="8"/>
      <c r="L21" s="8"/>
      <c r="M21" s="8"/>
      <c r="N21" s="133" t="s">
        <v>73</v>
      </c>
      <c r="O21" s="35"/>
      <c r="P21" s="8"/>
      <c r="Q21" s="135">
        <f>countif(Input!E:E,"Yes")/COUNTA(Input!E:E)</f>
        <v>0.8216409037</v>
      </c>
      <c r="R21" s="136"/>
      <c r="S21" s="8"/>
      <c r="T21" s="8"/>
      <c r="U21" s="8"/>
      <c r="V21" s="8"/>
      <c r="W21" s="8"/>
      <c r="X21" s="8"/>
      <c r="Y21" s="26" t="s">
        <v>74</v>
      </c>
      <c r="Z21" s="33"/>
      <c r="AA21" s="35"/>
      <c r="AB21" s="36" t="s">
        <v>6</v>
      </c>
      <c r="AC21" s="8"/>
      <c r="AD21" s="6"/>
    </row>
    <row r="22">
      <c r="A22" s="6"/>
      <c r="B22" s="8"/>
      <c r="C22" s="129" t="str">
        <f>hyperlink("https://docs.google.com/document/d/1xj63IFeC5ghxVRC1OIKFr6VDX8Re9T961kED2IbIqDU/edit","91st Jedi Doc")</f>
        <v>91st Jedi Doc</v>
      </c>
      <c r="D22" s="54"/>
      <c r="E22" s="54"/>
      <c r="F22" s="56"/>
      <c r="G22" s="8"/>
      <c r="H22" s="8"/>
      <c r="I22" s="11" t="s">
        <v>75</v>
      </c>
      <c r="J22" s="12"/>
      <c r="K22" s="12"/>
      <c r="L22" s="12"/>
      <c r="M22" s="12"/>
      <c r="N22" s="12"/>
      <c r="O22" s="14"/>
      <c r="P22" s="8"/>
      <c r="Q22" s="137" t="s">
        <v>76</v>
      </c>
      <c r="R22" s="138"/>
      <c r="S22" s="138"/>
      <c r="T22" s="138"/>
      <c r="U22" s="138"/>
      <c r="V22" s="139"/>
      <c r="W22" s="8"/>
      <c r="X22" s="8"/>
      <c r="Y22" s="45" t="s">
        <v>77</v>
      </c>
      <c r="Z22" s="46"/>
      <c r="AA22" s="48"/>
      <c r="AB22" s="140" t="str">
        <f>substitute(Subdivisions!B9," - Lead", "")</f>
        <v>Sharp</v>
      </c>
      <c r="AC22" s="8"/>
      <c r="AD22" s="6"/>
    </row>
    <row r="23">
      <c r="A23" s="6"/>
      <c r="B23" s="8"/>
      <c r="C23" s="132" t="str">
        <f>hyperlink("https://docs.google.com/document/d/14xkGo6Gu9hLH_kZN1AYGvxTFRx9UcRlgPc8khChm6lo/edit","Recon Training")</f>
        <v>Recon Training</v>
      </c>
      <c r="D23" s="54"/>
      <c r="E23" s="54"/>
      <c r="F23" s="56"/>
      <c r="G23" s="8"/>
      <c r="H23" s="8"/>
      <c r="I23" s="26" t="s">
        <v>78</v>
      </c>
      <c r="J23" s="33"/>
      <c r="K23" s="35"/>
      <c r="L23" s="26" t="s">
        <v>6</v>
      </c>
      <c r="M23" s="33"/>
      <c r="N23" s="33"/>
      <c r="O23" s="35"/>
      <c r="P23" s="8"/>
      <c r="Q23" s="26" t="s">
        <v>79</v>
      </c>
      <c r="R23" s="33"/>
      <c r="S23" s="35"/>
      <c r="T23" s="26" t="s">
        <v>6</v>
      </c>
      <c r="U23" s="33"/>
      <c r="V23" s="35"/>
      <c r="W23" s="8"/>
      <c r="X23" s="8"/>
      <c r="Y23" s="53" t="s">
        <v>80</v>
      </c>
      <c r="Z23" s="54"/>
      <c r="AA23" s="56"/>
      <c r="AB23" s="141" t="s">
        <v>54</v>
      </c>
      <c r="AC23" s="8"/>
      <c r="AD23" s="6"/>
    </row>
    <row r="24">
      <c r="A24" s="6"/>
      <c r="B24" s="8"/>
      <c r="C24" s="122" t="str">
        <f>hyperlink("https://docs.google.com/document/d/1iN-NT9CkamxJbJ2dTrEtUscEZWu69B_42Xejh8SyomQ/edit","MSG Training")</f>
        <v>MSG Training</v>
      </c>
      <c r="D24" s="54"/>
      <c r="E24" s="54"/>
      <c r="F24" s="56"/>
      <c r="G24" s="8"/>
      <c r="H24" s="8"/>
      <c r="I24" s="45">
        <f>IF(ISBLANK(L24), "",COUNTIFS(Input!B:B,L24,Input!I:I,"Yes"))</f>
        <v>4</v>
      </c>
      <c r="J24" s="46"/>
      <c r="K24" s="48"/>
      <c r="L24" s="45" t="str">
        <f>IFERROR(__xludf.DUMMYFUNCTION("Query(Members!A2:J37,""Select D Where D is not null order by J desc Limit 3"",0)"),"Jason")</f>
        <v>Jason</v>
      </c>
      <c r="M24" s="46"/>
      <c r="N24" s="46"/>
      <c r="O24" s="48"/>
      <c r="P24" s="8"/>
      <c r="Q24" s="45">
        <f t="array" ref="Q24">IF(not(ISBLANK(T24)),INDEX(Members!L:L,MATCH(T24,Members!D:D,0)), "")</f>
        <v>0</v>
      </c>
      <c r="R24" s="46"/>
      <c r="S24" s="48"/>
      <c r="T24" s="45" t="str">
        <f>IFERROR(__xludf.DUMMYFUNCTION("Query(Members!A:L,""Select D Where D is not null order by L desc Limit 3"",0)"),"Shots")</f>
        <v>Shots</v>
      </c>
      <c r="U24" s="46"/>
      <c r="V24" s="48"/>
      <c r="W24" s="8"/>
      <c r="X24" s="8"/>
      <c r="Y24" s="53" t="s">
        <v>81</v>
      </c>
      <c r="Z24" s="54"/>
      <c r="AA24" s="56"/>
      <c r="AB24" s="142" t="str">
        <f>substitute(Subdivisions!H9," - Lead", "")</f>
        <v>Ryu</v>
      </c>
      <c r="AC24" s="8"/>
      <c r="AD24" s="6"/>
    </row>
    <row r="25">
      <c r="A25" s="6"/>
      <c r="B25" s="8"/>
      <c r="C25" s="143"/>
      <c r="D25" s="54"/>
      <c r="E25" s="54"/>
      <c r="F25" s="56"/>
      <c r="G25" s="8"/>
      <c r="H25" s="8"/>
      <c r="I25" s="45">
        <f>IF(ISBLANK(L25), "",COUNTIFS(Input!B:B,L25,Input!I:I,"Yes"))</f>
        <v>4</v>
      </c>
      <c r="J25" s="46"/>
      <c r="K25" s="48"/>
      <c r="L25" s="45" t="str">
        <f>IFERROR(__xludf.DUMMYFUNCTION("""COMPUTED_VALUE"""),"Rainkill")</f>
        <v>Rainkill</v>
      </c>
      <c r="M25" s="46"/>
      <c r="N25" s="46"/>
      <c r="O25" s="48"/>
      <c r="P25" s="8"/>
      <c r="Q25" s="45">
        <f t="array" ref="Q25">IF(not(ISBLANK(T25)),INDEX(Members!L:L,MATCH(T25,Members!D:D,0)), "")</f>
        <v>0</v>
      </c>
      <c r="R25" s="46"/>
      <c r="S25" s="48"/>
      <c r="T25" s="45" t="str">
        <f>IFERROR(__xludf.DUMMYFUNCTION("""COMPUTED_VALUE"""),"Beasting ")</f>
        <v>Beasting </v>
      </c>
      <c r="U25" s="46"/>
      <c r="V25" s="48"/>
      <c r="W25" s="8"/>
      <c r="X25" s="8"/>
      <c r="Y25" s="53" t="s">
        <v>82</v>
      </c>
      <c r="Z25" s="54"/>
      <c r="AA25" s="56"/>
      <c r="AB25" s="141" t="s">
        <v>83</v>
      </c>
      <c r="AC25" s="8"/>
      <c r="AD25" s="6"/>
    </row>
    <row r="26">
      <c r="A26" s="6"/>
      <c r="B26" s="8"/>
      <c r="C26" s="8"/>
      <c r="D26" s="8"/>
      <c r="E26" s="8"/>
      <c r="F26" s="8"/>
      <c r="G26" s="8"/>
      <c r="H26" s="8"/>
      <c r="I26" s="45">
        <f>IF(ISBLANK(L26), "",COUNTIFS(Input!B:B,L26,Input!I:I,"Yes"))</f>
        <v>3</v>
      </c>
      <c r="J26" s="46"/>
      <c r="K26" s="48"/>
      <c r="L26" s="45" t="str">
        <f>IFERROR(__xludf.DUMMYFUNCTION("""COMPUTED_VALUE"""),"Ryu")</f>
        <v>Ryu</v>
      </c>
      <c r="M26" s="46"/>
      <c r="N26" s="46"/>
      <c r="O26" s="48"/>
      <c r="P26" s="8"/>
      <c r="Q26" s="45">
        <f t="array" ref="Q26">IF(not(ISBLANK(T26)),INDEX(Members!L:L,MATCH(T26,Members!D:D,0)), "")</f>
        <v>0</v>
      </c>
      <c r="R26" s="46"/>
      <c r="S26" s="48"/>
      <c r="T26" s="45" t="str">
        <f>IFERROR(__xludf.DUMMYFUNCTION("""COMPUTED_VALUE"""),"Posterboy")</f>
        <v>Posterboy</v>
      </c>
      <c r="U26" s="46"/>
      <c r="V26" s="48"/>
      <c r="W26" s="8"/>
      <c r="X26" s="8"/>
      <c r="Y26" s="53" t="s">
        <v>84</v>
      </c>
      <c r="Z26" s="54"/>
      <c r="AA26" s="56"/>
      <c r="AB26" s="141" t="s">
        <v>85</v>
      </c>
      <c r="AC26" s="8"/>
      <c r="AD26" s="6"/>
    </row>
    <row r="27">
      <c r="A27" s="6"/>
      <c r="B27" s="8"/>
      <c r="C27" s="11" t="s">
        <v>86</v>
      </c>
      <c r="D27" s="12"/>
      <c r="E27" s="12"/>
      <c r="F27" s="14"/>
      <c r="G27" s="116"/>
      <c r="H27" s="8"/>
      <c r="I27" s="82">
        <v>70.0</v>
      </c>
      <c r="J27" s="54"/>
      <c r="K27" s="56"/>
      <c r="L27" s="82" t="s">
        <v>87</v>
      </c>
      <c r="M27" s="54"/>
      <c r="N27" s="54"/>
      <c r="O27" s="56"/>
      <c r="P27" s="8"/>
      <c r="Q27" s="45">
        <v>15.0</v>
      </c>
      <c r="R27" s="46"/>
      <c r="S27" s="48"/>
      <c r="T27" s="45" t="s">
        <v>88</v>
      </c>
      <c r="U27" s="46"/>
      <c r="V27" s="48"/>
      <c r="W27" s="8"/>
      <c r="X27" s="8"/>
      <c r="Y27" s="53" t="s">
        <v>89</v>
      </c>
      <c r="Z27" s="54"/>
      <c r="AA27" s="56"/>
      <c r="AB27" s="141" t="str">
        <f>substitute(Subdivisions!Q9," - Lead", "")</f>
        <v>Creps</v>
      </c>
      <c r="AC27" s="8"/>
      <c r="AD27" s="6"/>
    </row>
    <row r="28">
      <c r="A28" s="6"/>
      <c r="B28" s="8"/>
      <c r="C28" s="26" t="s">
        <v>2</v>
      </c>
      <c r="D28" s="35"/>
      <c r="E28" s="26" t="s">
        <v>90</v>
      </c>
      <c r="F28" s="35"/>
      <c r="G28" s="8"/>
      <c r="H28" s="8"/>
      <c r="I28" s="144">
        <f>COUNTIF(Input!I:I,"Yes")-1</f>
        <v>18</v>
      </c>
      <c r="J28" s="54"/>
      <c r="K28" s="56"/>
      <c r="L28" s="82" t="s">
        <v>91</v>
      </c>
      <c r="M28" s="54"/>
      <c r="N28" s="54"/>
      <c r="O28" s="56"/>
      <c r="P28" s="8"/>
      <c r="Q28" s="82">
        <f>COUNTIFS(TL!G:G,"Yes",TL!H:H,"Yes")</f>
        <v>1</v>
      </c>
      <c r="R28" s="54"/>
      <c r="S28" s="56"/>
      <c r="T28" s="82" t="s">
        <v>92</v>
      </c>
      <c r="U28" s="54"/>
      <c r="V28" s="56"/>
      <c r="W28" s="8"/>
      <c r="X28" s="8"/>
      <c r="Y28" s="53" t="s">
        <v>93</v>
      </c>
      <c r="Z28" s="54"/>
      <c r="AA28" s="56"/>
      <c r="AB28" s="141" t="str">
        <f>substitute(Subdivisions!T9," - Lead", "")</f>
        <v>Zero</v>
      </c>
      <c r="AC28" s="8"/>
      <c r="AD28" s="6"/>
    </row>
    <row r="29">
      <c r="A29" s="6"/>
      <c r="B29" s="8"/>
      <c r="C29" s="45" t="s">
        <v>94</v>
      </c>
      <c r="D29" s="48"/>
      <c r="E29" s="45" t="s">
        <v>39</v>
      </c>
      <c r="F29" s="48"/>
      <c r="G29" s="8"/>
      <c r="H29" s="8"/>
      <c r="I29" s="8"/>
      <c r="J29" s="8"/>
      <c r="K29" s="8"/>
      <c r="L29" s="8"/>
      <c r="M29" s="8"/>
      <c r="N29" s="8"/>
      <c r="O29" s="8"/>
      <c r="P29" s="8"/>
      <c r="Q29" s="8"/>
      <c r="R29" s="8"/>
      <c r="S29" s="8"/>
      <c r="T29" s="8"/>
      <c r="U29" s="8"/>
      <c r="V29" s="8"/>
      <c r="W29" s="8"/>
      <c r="X29" s="8"/>
      <c r="Y29" s="73" t="s">
        <v>95</v>
      </c>
      <c r="Z29" s="74"/>
      <c r="AA29" s="75"/>
      <c r="AB29" s="141" t="str">
        <f>substitute(Subdivisions!W9," - Lead", "")</f>
        <v>Sharp</v>
      </c>
      <c r="AC29" s="8"/>
      <c r="AD29" s="6"/>
    </row>
    <row r="30" ht="18.0" customHeight="1">
      <c r="A30" s="6"/>
      <c r="B30" s="8"/>
      <c r="C30" s="53" t="s">
        <v>96</v>
      </c>
      <c r="D30" s="56"/>
      <c r="E30" s="53" t="s">
        <v>97</v>
      </c>
      <c r="F30" s="56"/>
      <c r="G30" s="8"/>
      <c r="H30" s="116"/>
      <c r="I30" s="11" t="s">
        <v>98</v>
      </c>
      <c r="J30" s="12"/>
      <c r="K30" s="12"/>
      <c r="L30" s="12"/>
      <c r="M30" s="12"/>
      <c r="N30" s="12"/>
      <c r="O30" s="14"/>
      <c r="P30" s="8"/>
      <c r="Q30" s="11" t="s">
        <v>99</v>
      </c>
      <c r="R30" s="12"/>
      <c r="S30" s="12"/>
      <c r="T30" s="12"/>
      <c r="U30" s="12"/>
      <c r="V30" s="14"/>
      <c r="W30" s="8"/>
      <c r="X30" s="8"/>
      <c r="Y30" s="53" t="s">
        <v>100</v>
      </c>
      <c r="Z30" s="54"/>
      <c r="AA30" s="56"/>
      <c r="AB30" s="147" t="s">
        <v>54</v>
      </c>
      <c r="AC30" s="8"/>
      <c r="AD30" s="6"/>
    </row>
    <row r="31">
      <c r="A31" s="6"/>
      <c r="B31" s="8"/>
      <c r="C31" s="53" t="s">
        <v>101</v>
      </c>
      <c r="D31" s="56"/>
      <c r="E31" s="53" t="s">
        <v>102</v>
      </c>
      <c r="F31" s="56"/>
      <c r="G31" s="8"/>
      <c r="H31" s="8"/>
      <c r="I31" s="26" t="s">
        <v>103</v>
      </c>
      <c r="J31" s="33"/>
      <c r="K31" s="35"/>
      <c r="L31" s="26" t="s">
        <v>6</v>
      </c>
      <c r="M31" s="33"/>
      <c r="N31" s="33"/>
      <c r="O31" s="35"/>
      <c r="P31" s="8"/>
      <c r="Q31" s="26" t="s">
        <v>48</v>
      </c>
      <c r="R31" s="33"/>
      <c r="S31" s="35"/>
      <c r="T31" s="148" t="s">
        <v>104</v>
      </c>
      <c r="U31" s="33"/>
      <c r="V31" s="35"/>
      <c r="W31" s="8"/>
      <c r="X31" s="8"/>
      <c r="Y31" s="53" t="s">
        <v>105</v>
      </c>
      <c r="Z31" s="54"/>
      <c r="AA31" s="56"/>
      <c r="AB31" s="141" t="str">
        <f>substitute(Subdivisions!AC9," - Lead", "")</f>
        <v>#N/A</v>
      </c>
      <c r="AC31" s="8"/>
      <c r="AD31" s="6"/>
    </row>
    <row r="32" ht="16.5" customHeight="1">
      <c r="A32" s="6"/>
      <c r="B32" s="8"/>
      <c r="C32" s="8"/>
      <c r="D32" s="8"/>
      <c r="E32" s="8"/>
      <c r="F32" s="8"/>
      <c r="G32" s="149"/>
      <c r="H32" s="149"/>
      <c r="I32" s="45">
        <f>IFERROR(__xludf.DUMMYFUNCTION("Query(Roster!A:K,""Select K Where D is not null order by K desc Limit 3"",0)"),1.0)</f>
        <v>1</v>
      </c>
      <c r="J32" s="46"/>
      <c r="K32" s="48"/>
      <c r="L32" s="45" t="str">
        <f>IFERROR(__xludf.DUMMYFUNCTION("Query(Roster!A:K,""Select D Where D is not null order by K desc Limit 3"",0)"),"Baron")</f>
        <v>Baron</v>
      </c>
      <c r="M32" s="46"/>
      <c r="N32" s="46"/>
      <c r="O32" s="48"/>
      <c r="P32" s="150"/>
      <c r="Q32" s="151" t="s">
        <v>106</v>
      </c>
      <c r="R32" s="153"/>
      <c r="S32" s="155"/>
      <c r="T32" s="157" t="s">
        <v>107</v>
      </c>
      <c r="U32" s="46"/>
      <c r="V32" s="48"/>
      <c r="W32" s="149"/>
      <c r="X32" s="149"/>
      <c r="Y32" s="53" t="s">
        <v>109</v>
      </c>
      <c r="Z32" s="54"/>
      <c r="AA32" s="56"/>
      <c r="AB32" s="141" t="str">
        <f>SUBSTITUTE(Subdivisions!AF9," - Lead", "")</f>
        <v>Vendetta</v>
      </c>
      <c r="AC32" s="8"/>
      <c r="AD32" s="6"/>
    </row>
    <row r="33">
      <c r="A33" s="6"/>
      <c r="B33" s="8"/>
      <c r="C33" s="161" t="s">
        <v>113</v>
      </c>
      <c r="D33" s="162"/>
      <c r="E33" s="162"/>
      <c r="F33" s="163"/>
      <c r="G33" s="149"/>
      <c r="H33" s="149"/>
      <c r="I33" s="45">
        <f>IFERROR(__xludf.DUMMYFUNCTION("""COMPUTED_VALUE"""),1.0)</f>
        <v>1</v>
      </c>
      <c r="J33" s="46"/>
      <c r="K33" s="48"/>
      <c r="L33" s="45" t="str">
        <f>IFERROR(__xludf.DUMMYFUNCTION("""COMPUTED_VALUE"""),"Sharp")</f>
        <v>Sharp</v>
      </c>
      <c r="M33" s="46"/>
      <c r="N33" s="46"/>
      <c r="O33" s="48"/>
      <c r="P33" s="150"/>
      <c r="Q33" s="164" t="s">
        <v>43</v>
      </c>
      <c r="R33" s="165"/>
      <c r="S33" s="166"/>
      <c r="T33" s="167" t="s">
        <v>114</v>
      </c>
      <c r="U33" s="54"/>
      <c r="V33" s="56"/>
      <c r="W33" s="149"/>
      <c r="X33" s="149"/>
      <c r="Y33" s="149"/>
      <c r="Z33" s="149"/>
      <c r="AA33" s="149"/>
      <c r="AB33" s="149"/>
      <c r="AC33" s="8"/>
      <c r="AD33" s="6"/>
    </row>
    <row r="34">
      <c r="A34" s="6"/>
      <c r="B34" s="8"/>
      <c r="C34" s="169" t="s">
        <v>115</v>
      </c>
      <c r="D34" s="170" t="s">
        <v>116</v>
      </c>
      <c r="E34" s="170" t="s">
        <v>117</v>
      </c>
      <c r="F34" s="169" t="s">
        <v>118</v>
      </c>
      <c r="G34" s="171"/>
      <c r="H34" s="171"/>
      <c r="I34" s="45">
        <f>IFERROR(__xludf.DUMMYFUNCTION("""COMPUTED_VALUE"""),0.0)</f>
        <v>0</v>
      </c>
      <c r="J34" s="46"/>
      <c r="K34" s="48"/>
      <c r="L34" s="45" t="str">
        <f>IFERROR(__xludf.DUMMYFUNCTION("""COMPUTED_VALUE"""),"Nova")</f>
        <v>Nova</v>
      </c>
      <c r="M34" s="46"/>
      <c r="N34" s="46"/>
      <c r="O34" s="48"/>
      <c r="P34" s="171"/>
      <c r="Q34" s="164" t="s">
        <v>41</v>
      </c>
      <c r="R34" s="165"/>
      <c r="S34" s="166"/>
      <c r="T34" s="167" t="s">
        <v>119</v>
      </c>
      <c r="U34" s="54"/>
      <c r="V34" s="56"/>
      <c r="W34" s="171"/>
      <c r="X34" s="171"/>
      <c r="Y34" s="171"/>
      <c r="Z34" s="171"/>
      <c r="AA34" s="171"/>
      <c r="AB34" s="171"/>
      <c r="AC34" s="8"/>
      <c r="AD34" s="6"/>
    </row>
    <row r="35">
      <c r="A35" s="6"/>
      <c r="B35" s="8"/>
      <c r="C35" s="170" t="s">
        <v>120</v>
      </c>
      <c r="D35" s="170" t="s">
        <v>121</v>
      </c>
      <c r="E35" s="170" t="s">
        <v>122</v>
      </c>
      <c r="F35" s="170" t="s">
        <v>123</v>
      </c>
      <c r="G35" s="174"/>
      <c r="H35" s="174"/>
      <c r="I35" s="45">
        <f>sum(Roster!K:K)</f>
        <v>2</v>
      </c>
      <c r="J35" s="46"/>
      <c r="K35" s="48"/>
      <c r="L35" s="45" t="s">
        <v>124</v>
      </c>
      <c r="M35" s="46"/>
      <c r="N35" s="46"/>
      <c r="O35" s="48"/>
      <c r="P35" s="175"/>
      <c r="Q35" s="164" t="s">
        <v>65</v>
      </c>
      <c r="R35" s="165"/>
      <c r="S35" s="166"/>
      <c r="T35" s="167" t="s">
        <v>119</v>
      </c>
      <c r="U35" s="54"/>
      <c r="V35" s="56"/>
      <c r="W35" s="174"/>
      <c r="X35" s="174"/>
      <c r="Y35" s="174"/>
      <c r="Z35" s="174"/>
      <c r="AA35" s="174"/>
      <c r="AB35" s="174"/>
      <c r="AC35" s="8"/>
      <c r="AD35" s="6"/>
    </row>
    <row r="36">
      <c r="A36" s="6"/>
      <c r="B36" s="8"/>
      <c r="C36" s="170" t="s">
        <v>125</v>
      </c>
      <c r="D36" s="170" t="s">
        <v>40</v>
      </c>
      <c r="E36" s="170"/>
      <c r="F36" s="170"/>
      <c r="G36" s="8"/>
      <c r="H36" s="8"/>
      <c r="I36" s="8"/>
      <c r="J36" s="8"/>
      <c r="K36" s="8"/>
      <c r="L36" s="8"/>
      <c r="M36" s="8"/>
      <c r="N36" s="8"/>
      <c r="O36" s="8"/>
      <c r="P36" s="8"/>
      <c r="Q36" s="171"/>
      <c r="R36" s="8"/>
      <c r="S36" s="8"/>
      <c r="T36" s="8"/>
      <c r="U36" s="8"/>
      <c r="V36" s="8"/>
      <c r="W36" s="8"/>
      <c r="X36" s="8"/>
      <c r="Y36" s="124"/>
      <c r="AB36" s="8"/>
      <c r="AC36" s="8"/>
      <c r="AD36" s="6"/>
    </row>
    <row r="37">
      <c r="A37" s="6"/>
      <c r="B37" s="6"/>
      <c r="C37" s="6"/>
      <c r="D37" s="6"/>
      <c r="E37" s="6"/>
      <c r="F37" s="6"/>
      <c r="G37" s="6"/>
      <c r="H37" s="6"/>
      <c r="I37" s="5"/>
      <c r="J37" s="6"/>
      <c r="K37" s="6"/>
      <c r="L37" s="6"/>
      <c r="M37" s="6"/>
      <c r="N37" s="6"/>
      <c r="O37" s="6"/>
      <c r="P37" s="6"/>
      <c r="Q37" s="6"/>
      <c r="R37" s="6"/>
      <c r="S37" s="5"/>
      <c r="T37" s="5"/>
      <c r="U37" s="6"/>
      <c r="V37" s="6"/>
      <c r="W37" s="6"/>
      <c r="X37" s="6"/>
      <c r="Y37" s="5"/>
      <c r="AB37" s="5"/>
      <c r="AC37" s="6"/>
      <c r="AD37" s="5"/>
    </row>
  </sheetData>
  <mergeCells count="139">
    <mergeCell ref="Q28:S28"/>
    <mergeCell ref="Q30:V30"/>
    <mergeCell ref="Q26:S26"/>
    <mergeCell ref="Q27:S27"/>
    <mergeCell ref="Q23:S23"/>
    <mergeCell ref="T28:V28"/>
    <mergeCell ref="T26:V26"/>
    <mergeCell ref="T23:V23"/>
    <mergeCell ref="T27:V27"/>
    <mergeCell ref="Q22:V22"/>
    <mergeCell ref="Y9:AA9"/>
    <mergeCell ref="Y10:AA10"/>
    <mergeCell ref="Y3:AB3"/>
    <mergeCell ref="Y15:AA15"/>
    <mergeCell ref="Y13:AA13"/>
    <mergeCell ref="Y14:AA14"/>
    <mergeCell ref="Y12:AB12"/>
    <mergeCell ref="Y20:AB20"/>
    <mergeCell ref="Y11:AB11"/>
    <mergeCell ref="Y28:AA28"/>
    <mergeCell ref="Y27:AA27"/>
    <mergeCell ref="Y29:AA29"/>
    <mergeCell ref="Y18:AA18"/>
    <mergeCell ref="Y22:AA22"/>
    <mergeCell ref="Y6:AA6"/>
    <mergeCell ref="Y5:AA5"/>
    <mergeCell ref="Y4:AA4"/>
    <mergeCell ref="Y21:AA21"/>
    <mergeCell ref="T32:V32"/>
    <mergeCell ref="Y32:AA32"/>
    <mergeCell ref="Y31:AA31"/>
    <mergeCell ref="T31:V31"/>
    <mergeCell ref="Y17:AA17"/>
    <mergeCell ref="Y16:AA16"/>
    <mergeCell ref="T25:V25"/>
    <mergeCell ref="Y25:AA25"/>
    <mergeCell ref="T24:V24"/>
    <mergeCell ref="T34:V34"/>
    <mergeCell ref="T33:V33"/>
    <mergeCell ref="T35:V35"/>
    <mergeCell ref="Y37:AA37"/>
    <mergeCell ref="Y36:AA36"/>
    <mergeCell ref="Y30:AA30"/>
    <mergeCell ref="Y26:AA26"/>
    <mergeCell ref="Y23:AA23"/>
    <mergeCell ref="Y24:AA24"/>
    <mergeCell ref="Y7:AA7"/>
    <mergeCell ref="Y8:AA8"/>
    <mergeCell ref="L10:W10"/>
    <mergeCell ref="L12:W12"/>
    <mergeCell ref="L11:W11"/>
    <mergeCell ref="C14:F14"/>
    <mergeCell ref="C13:F13"/>
    <mergeCell ref="H13:I13"/>
    <mergeCell ref="H14:I14"/>
    <mergeCell ref="J10:K10"/>
    <mergeCell ref="J11:K11"/>
    <mergeCell ref="H3:W5"/>
    <mergeCell ref="C6:E6"/>
    <mergeCell ref="C5:E5"/>
    <mergeCell ref="J14:K14"/>
    <mergeCell ref="C9:F9"/>
    <mergeCell ref="C7:E7"/>
    <mergeCell ref="H12:I12"/>
    <mergeCell ref="J9:K9"/>
    <mergeCell ref="L7:S8"/>
    <mergeCell ref="L14:W14"/>
    <mergeCell ref="L13:W13"/>
    <mergeCell ref="L15:W15"/>
    <mergeCell ref="J15:K15"/>
    <mergeCell ref="J13:K13"/>
    <mergeCell ref="H9:I9"/>
    <mergeCell ref="L9:W9"/>
    <mergeCell ref="H10:I10"/>
    <mergeCell ref="H11:I11"/>
    <mergeCell ref="C4:E4"/>
    <mergeCell ref="C3:F3"/>
    <mergeCell ref="J12:K12"/>
    <mergeCell ref="C12:F12"/>
    <mergeCell ref="C10:F10"/>
    <mergeCell ref="C11:F11"/>
    <mergeCell ref="Q20:R20"/>
    <mergeCell ref="Q21:R21"/>
    <mergeCell ref="Q24:S24"/>
    <mergeCell ref="Q25:S25"/>
    <mergeCell ref="Q35:S35"/>
    <mergeCell ref="Q31:S31"/>
    <mergeCell ref="Q32:S32"/>
    <mergeCell ref="Q33:S33"/>
    <mergeCell ref="Q34:S34"/>
    <mergeCell ref="C28:D28"/>
    <mergeCell ref="C27:F27"/>
    <mergeCell ref="C24:F24"/>
    <mergeCell ref="C25:F25"/>
    <mergeCell ref="E31:F31"/>
    <mergeCell ref="C33:F33"/>
    <mergeCell ref="E29:F29"/>
    <mergeCell ref="C31:D31"/>
    <mergeCell ref="C29:D29"/>
    <mergeCell ref="I27:K27"/>
    <mergeCell ref="I28:K28"/>
    <mergeCell ref="I35:K35"/>
    <mergeCell ref="I34:K34"/>
    <mergeCell ref="I33:K33"/>
    <mergeCell ref="I32:K32"/>
    <mergeCell ref="I31:K31"/>
    <mergeCell ref="L27:O27"/>
    <mergeCell ref="L28:O28"/>
    <mergeCell ref="L35:O35"/>
    <mergeCell ref="L34:O34"/>
    <mergeCell ref="L33:O33"/>
    <mergeCell ref="L31:O31"/>
    <mergeCell ref="L32:O32"/>
    <mergeCell ref="E30:F30"/>
    <mergeCell ref="C30:D30"/>
    <mergeCell ref="I30:O30"/>
    <mergeCell ref="C21:F21"/>
    <mergeCell ref="C22:F22"/>
    <mergeCell ref="C23:F23"/>
    <mergeCell ref="C15:F15"/>
    <mergeCell ref="C19:F19"/>
    <mergeCell ref="C20:F20"/>
    <mergeCell ref="C18:F18"/>
    <mergeCell ref="C17:F17"/>
    <mergeCell ref="C16:F16"/>
    <mergeCell ref="H15:I15"/>
    <mergeCell ref="I17:L17"/>
    <mergeCell ref="L26:O26"/>
    <mergeCell ref="L25:O25"/>
    <mergeCell ref="N20:O20"/>
    <mergeCell ref="N21:O21"/>
    <mergeCell ref="I26:K26"/>
    <mergeCell ref="I23:K23"/>
    <mergeCell ref="I24:K24"/>
    <mergeCell ref="L24:O24"/>
    <mergeCell ref="E28:F28"/>
    <mergeCell ref="L23:O23"/>
    <mergeCell ref="I22:O22"/>
    <mergeCell ref="I25:K25"/>
  </mergeCells>
  <conditionalFormatting sqref="E1:E37">
    <cfRule type="notContainsBlanks" dxfId="0" priority="1">
      <formula>LEN(TRIM(E1))&gt;0</formula>
    </cfRule>
  </conditionalFormatting>
  <conditionalFormatting sqref="A1:A37">
    <cfRule type="colorScale" priority="2">
      <colorScale>
        <cfvo type="min"/>
        <cfvo type="max"/>
        <color rgb="FF57BB8A"/>
        <color rgb="FFFFFFFF"/>
      </colorScale>
    </cfRule>
  </conditionalFormatting>
  <conditionalFormatting sqref="U19">
    <cfRule type="notContainsBlanks" dxfId="0" priority="3">
      <formula>LEN(TRIM(U19))&gt;0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3"/>
    <col customWidth="1" min="2" max="2" width="11.43"/>
    <col customWidth="1" min="3" max="3" width="1.14"/>
    <col customWidth="1" min="4" max="4" width="21.14"/>
    <col customWidth="1" min="5" max="5" width="1.14"/>
    <col customWidth="1" min="6" max="6" width="21.14"/>
    <col customWidth="1" min="7" max="7" width="1.14"/>
    <col customWidth="1" min="8" max="8" width="15.43"/>
    <col customWidth="1" min="9" max="9" width="17.86"/>
    <col customWidth="1" min="10" max="10" width="4.29"/>
    <col customWidth="1" min="11" max="12" width="3.86"/>
    <col customWidth="1" min="13" max="13" width="1.14"/>
    <col customWidth="1" min="14" max="14" width="21.57"/>
    <col customWidth="1" min="15" max="15" width="1.14"/>
    <col customWidth="1" min="16" max="16" width="19.0"/>
    <col customWidth="1" min="17" max="17" width="1.14"/>
    <col customWidth="1" min="18" max="18" width="19.43"/>
    <col customWidth="1" min="19" max="19" width="1.43"/>
    <col customWidth="1" min="20" max="20" width="39.29"/>
  </cols>
  <sheetData>
    <row r="1" ht="27.0" customHeight="1">
      <c r="A1" s="2"/>
      <c r="B1" s="7" t="s">
        <v>2</v>
      </c>
      <c r="C1" s="10"/>
      <c r="D1" s="28" t="str">
        <f>IFERROR(__xludf.DUMMYFUNCTION("Query(Members!A:E,""Select D Where D is not null order by A desc"",0)"),"Name")</f>
        <v>Name</v>
      </c>
      <c r="E1" s="30"/>
      <c r="F1" s="28" t="s">
        <v>23</v>
      </c>
      <c r="G1" s="10"/>
      <c r="H1" s="28" t="s">
        <v>24</v>
      </c>
      <c r="I1" s="32" t="s">
        <v>25</v>
      </c>
      <c r="J1" s="28" t="s">
        <v>26</v>
      </c>
      <c r="K1" s="28" t="s">
        <v>27</v>
      </c>
      <c r="L1" s="28" t="s">
        <v>28</v>
      </c>
      <c r="M1" s="10"/>
      <c r="N1" s="34" t="s">
        <v>29</v>
      </c>
      <c r="O1" s="10"/>
      <c r="P1" s="28" t="s">
        <v>30</v>
      </c>
      <c r="Q1" s="37"/>
      <c r="R1" s="38" t="s">
        <v>33</v>
      </c>
      <c r="S1" s="39"/>
      <c r="T1" s="41" t="s">
        <v>36</v>
      </c>
    </row>
    <row r="2" ht="30.0" customHeight="1">
      <c r="A2" s="52">
        <f t="shared" ref="A2:A489" si="1">IF(B2="CMD",20000,
IF(B2="XO",19000+J2+L2,
IF(B2="COL",18000+J2+L2,
IF(B2="LTC",17000+J2+L2,
IF(B2="MAJ",16000+J2+L2,
IF(B2="CPT",15000+J2+L2,
IF(B2="1stLT",14000+J2+L2,
IF(B2="2ndLT",13000+J2+L2,
IF(B2="SMB",12000+J2+L2,
IF(B2="CSM",11000+J2+L2,
IF(B2="SGM",10000+J2+L2,
IF(B2="1SG",9000+J2+L2,
IF(B2="MSG",8000+J2+L2,
IF(B2="SFC",7000+J2+L2,
IF(B2="SSG",6000+J2+L2,
IF(B2="SGT",5000+J2+L2,
IF(B2="CPL",4000+J2+L2,
IF(B2="LCPL",3000+J2+L2,
IF(B2="PFC",2000+J2+L2,
IF(B2="PVT",1000+J2+L2,IF(B2="",0)))))))))))))))))))))</f>
        <v>20000</v>
      </c>
      <c r="B2" s="57" t="str">
        <f t="array" ref="B2">IF(not(ISBLANK(D2)),INDEX(Members!B:B,MATCH(D2,Members!D:D,0)), "")</f>
        <v>CMD</v>
      </c>
      <c r="C2" s="58"/>
      <c r="D2" s="61" t="str">
        <f>IFERROR(__xludf.DUMMYFUNCTION("""COMPUTED_VALUE"""),"Nova")</f>
        <v>Nova</v>
      </c>
      <c r="E2" s="63" t="str">
        <f t="array" ref="E2">IF(not(ISBLANK(D2)),INDEX(Members!R:R,MATCH(D2,Members!D:D,0)), "")</f>
        <v/>
      </c>
      <c r="F2" s="65" t="str">
        <f t="array" ref="F2">IF(not(ISBLANK(D2)), INDEX(Members!F:F,MATCH(D2,Members!D:D,0)), "")</f>
        <v>STEAM_0:1 :96876448</v>
      </c>
      <c r="G2" s="58"/>
      <c r="H2" s="69" t="str">
        <f>IF(ISBLANK(D2), "",IF(COUNTIFS(LOAROA!C:C,D2,LOAROA!I:I,"Yes",LOAROA!H:H,"Active") = 1, "Absent", IF(J2+K2+L2&gt;= 3,"Active", IF(L2+K2+J2&gt;=1,"Semi-Active",IF(L2+K2+J2=0,"Inactive")))))</f>
        <v>Semi-Active</v>
      </c>
      <c r="I2" s="72" t="str">
        <f t="array" ref="I2">IF(not(ISBLANK(D2)), INDEX('Activity Tracker'!F:F,MATCH(D2,'Activity Tracker'!B:B,0)), "")</f>
        <v>3PM-10PM Mon-Fri 12PM-5AM EST</v>
      </c>
      <c r="J2" s="65">
        <f>IF(ISBLANK(D2), "",COUNTIFS(Input!B:B,D2,Input!I:I,"Yes"))</f>
        <v>1</v>
      </c>
      <c r="K2" s="65">
        <f>IF(ISBLANK(D2), "",COUNTIFS(EL!B:B,D2,EL!F:F,"Yes",EL!G:G,"Yes"))</f>
        <v>0</v>
      </c>
      <c r="L2" s="65">
        <f>IF(ISBLANK(D2), "",COUNTIFS(TL!B:B,D2,TL!G:G,"Yes",TL!H:H,"Yes"))</f>
        <v>0</v>
      </c>
      <c r="M2" s="58"/>
      <c r="N2" s="78">
        <f t="array" ref="N2">IFERROR(INDEX(PD!A:A,MATCH(D2,PD!E:E,0)), IFERROR (INDEX(Input!A:A,MATCH(D2,Input!F:F,0)), ""))</f>
        <v>43558.04377</v>
      </c>
      <c r="O2" s="58"/>
      <c r="P2" s="81">
        <f t="array" ref="P2">IF(not(ISBLANK(D2)),INDEX(Members!T:T,MATCH(D2,Members!D:D,0)), "")</f>
        <v>43460.37213</v>
      </c>
      <c r="Q2" s="83"/>
      <c r="R2" s="85" t="s">
        <v>52</v>
      </c>
      <c r="S2" s="39"/>
      <c r="T2" s="87"/>
    </row>
    <row r="3" ht="30.0" customHeight="1">
      <c r="A3" s="52">
        <f t="shared" si="1"/>
        <v>19003</v>
      </c>
      <c r="B3" s="91" t="str">
        <f t="array" ref="B3">IF(not(ISBLANK(D3)),INDEX(Members!B:B,MATCH(D3,Members!D:D,0)), "")</f>
        <v>XO</v>
      </c>
      <c r="C3" s="94"/>
      <c r="D3" s="96" t="str">
        <f>IFERROR(__xludf.DUMMYFUNCTION("""COMPUTED_VALUE"""),"Ryu")</f>
        <v>Ryu</v>
      </c>
      <c r="E3" s="63" t="str">
        <f t="array" ref="E3">IF(not(ISBLANK(D3)),INDEX(Members!R:R,MATCH(D3,Members!D:D,0)), "")</f>
        <v/>
      </c>
      <c r="F3" s="100" t="str">
        <f t="array" ref="F3">IF(not(ISBLANK(D3)),INDEX(Members!F:F,MATCH(D3,Members!D:D,0)), "")</f>
        <v>STEAM_0:0:46248152</v>
      </c>
      <c r="G3" s="94"/>
      <c r="H3" s="69" t="str">
        <f>IF(ISBLANK(D3), "",IF(COUNTIFS(LOAROA!C:C,D3,LOAROA!I:I,"Yes",LOAROA!H:H,"Active") = 1, "Absent", IF(J3+K3+L3&gt;= 3,"Active", IF(L3+K3+J3&gt;=1,"Semi-Active",IF(L3+K3+J3=0,"Inactive")))))</f>
        <v>Absent</v>
      </c>
      <c r="I3" s="72" t="str">
        <f t="array" ref="I3">IF(not(ISBLANK(D3)), INDEX('Activity Tracker'!F:F,MATCH(D3,'Activity Tracker'!B:B,0)), "")</f>
        <v>7 AM - 3 PM</v>
      </c>
      <c r="J3" s="65">
        <f>IF(ISBLANK(D3), "",COUNTIFS(Input!B:B,D3,Input!I:I,"Yes"))</f>
        <v>3</v>
      </c>
      <c r="K3" s="65">
        <f>IF(ISBLANK(D3), "",COUNTIFS(EL!B:B,D3,EL!F:F,"Yes",EL!G:G,"Yes"))</f>
        <v>0</v>
      </c>
      <c r="L3" s="65">
        <f>IF(ISBLANK(D3), "",COUNTIFS(TL!B:B,D3,TL!G:G,"Yes",TL!H:H,"Yes"))</f>
        <v>0</v>
      </c>
      <c r="M3" s="94"/>
      <c r="N3" s="78">
        <f t="array" ref="N3">IFERROR(INDEX(PD!A:A,MATCH(D3,PD!E:E,0)), IFERROR (INDEX(Input!A:A,MATCH(D3,Input!F:F,0)), ""))</f>
        <v>43563.6424</v>
      </c>
      <c r="O3" s="94"/>
      <c r="P3" s="105">
        <f t="array" ref="P3">IF(not(ISBLANK(D3)),INDEX(Members!T:T,MATCH(D3,Members!D:D,0)), "")</f>
        <v>43489.05995</v>
      </c>
      <c r="Q3" s="108"/>
      <c r="R3" s="109" t="s">
        <v>52</v>
      </c>
      <c r="S3" s="39"/>
      <c r="T3" s="87"/>
    </row>
    <row r="4" ht="30.0" customHeight="1">
      <c r="A4" s="52">
        <f t="shared" si="1"/>
        <v>19000</v>
      </c>
      <c r="B4" s="110" t="str">
        <f t="array" ref="B4">IF(not(ISBLANK(D4)),INDEX(Members!B:B,MATCH(D4,Members!D:D,0)), "")</f>
        <v>XO</v>
      </c>
      <c r="C4" s="94"/>
      <c r="D4" s="96" t="str">
        <f>IFERROR(__xludf.DUMMYFUNCTION("""COMPUTED_VALUE"""),"Plinko")</f>
        <v>Plinko</v>
      </c>
      <c r="E4" s="63" t="str">
        <f t="array" ref="E4">IF(not(ISBLANK(D4)),INDEX(Members!R:R,MATCH(D4,Members!D:D,0)), "")</f>
        <v/>
      </c>
      <c r="F4" s="100" t="str">
        <f t="array" ref="F4">IF(not(ISBLANK(D4)),INDEX(Members!F:F,MATCH(D4,Members!D:D,0)), "")</f>
        <v>STEAM_0:1:203483244</v>
      </c>
      <c r="G4" s="94"/>
      <c r="H4" s="69" t="str">
        <f>IF(ISBLANK(D4), "",IF(COUNTIFS(LOAROA!C:C,D4,LOAROA!I:I,"Yes",LOAROA!H:H,"Active") = 1, "Absent", IF(J4+K4+L4&gt;= 3,"Active", IF(L4+K4+J4&gt;=1,"Semi-Active",IF(L4+K4+J4=0,"Inactive")))))</f>
        <v>Inactive</v>
      </c>
      <c r="I4" s="72" t="str">
        <f t="array" ref="I4">IF(not(ISBLANK(D4)), INDEX('Activity Tracker'!F:F,MATCH(D4,'Activity Tracker'!B:B,0)), "")</f>
        <v>#N/A</v>
      </c>
      <c r="J4" s="65">
        <f>IF(ISBLANK(D4), "",COUNTIFS(Input!B:B,D4,Input!I:I,"Yes"))</f>
        <v>0</v>
      </c>
      <c r="K4" s="65">
        <f>IF(ISBLANK(D4), "",COUNTIFS(EL!B:B,D4,EL!F:F,"Yes",EL!G:G,"Yes"))</f>
        <v>0</v>
      </c>
      <c r="L4" s="65">
        <f>IF(ISBLANK(D4), "",COUNTIFS(TL!B:B,D4,TL!G:G,"Yes",TL!H:H,"Yes"))</f>
        <v>0</v>
      </c>
      <c r="M4" s="94"/>
      <c r="N4" s="78">
        <f t="array" ref="N4">IFERROR(INDEX(PD!A:A,MATCH(D4,PD!E:E,0)), IFERROR (INDEX(Input!A:A,MATCH(D4,Input!F:F,0)), ""))</f>
        <v>43457.15272</v>
      </c>
      <c r="O4" s="94"/>
      <c r="P4" s="105">
        <f t="array" ref="P4">IF(not(ISBLANK(D4)),INDEX(Members!T:T,MATCH(D4,Members!D:D,0)), "")</f>
        <v>43591.92162</v>
      </c>
      <c r="Q4" s="108"/>
      <c r="R4" s="109" t="s">
        <v>52</v>
      </c>
      <c r="S4" s="39"/>
      <c r="T4" s="87"/>
    </row>
    <row r="5" ht="30.0" customHeight="1">
      <c r="A5" s="52">
        <f t="shared" si="1"/>
        <v>19000</v>
      </c>
      <c r="B5" s="110" t="str">
        <f t="array" ref="B5">IF(not(ISBLANK(D5)),INDEX(Members!B:B,MATCH(D5,Members!D:D,0)), "")</f>
        <v>XO</v>
      </c>
      <c r="C5" s="94"/>
      <c r="D5" s="96" t="str">
        <f>IFERROR(__xludf.DUMMYFUNCTION("""COMPUTED_VALUE"""),"Zero")</f>
        <v>Zero</v>
      </c>
      <c r="E5" s="63" t="str">
        <f t="array" ref="E5">IF(not(ISBLANK(D5)),INDEX(Members!R:R,MATCH(D5,Members!D:D,0)), "")</f>
        <v/>
      </c>
      <c r="F5" s="100" t="str">
        <f t="array" ref="F5">IF(not(ISBLANK(D5)),INDEX(Members!F:F,MATCH(D5,Members!D:D,0)), "")</f>
        <v>STEAM_0:0:93819988</v>
      </c>
      <c r="G5" s="94"/>
      <c r="H5" s="69" t="str">
        <f>IF(ISBLANK(D5), "",IF(COUNTIFS(LOAROA!C:C,D5,LOAROA!I:I,"Yes",LOAROA!H:H,"Active") = 1, "Absent", IF(J5+K5+L5&gt;= 3,"Active", IF(L5+K5+J5&gt;=1,"Semi-Active",IF(L5+K5+J5=0,"Inactive")))))</f>
        <v>Inactive</v>
      </c>
      <c r="I5" s="72" t="str">
        <f t="array" ref="I5">IF(not(ISBLANK(D5)), INDEX('Activity Tracker'!F:F,MATCH(D5,'Activity Tracker'!B:B,0)), "")</f>
        <v>11am-2pm</v>
      </c>
      <c r="J5" s="65">
        <f>IF(ISBLANK(D5), "",COUNTIFS(Input!B:B,D5,Input!I:I,"Yes"))</f>
        <v>0</v>
      </c>
      <c r="K5" s="65">
        <f>IF(ISBLANK(D5), "",COUNTIFS(EL!B:B,D5,EL!F:F,"Yes",EL!G:G,"Yes"))</f>
        <v>0</v>
      </c>
      <c r="L5" s="65">
        <f>IF(ISBLANK(D5), "",COUNTIFS(TL!B:B,D5,TL!G:G,"Yes",TL!H:H,"Yes"))</f>
        <v>0</v>
      </c>
      <c r="M5" s="94"/>
      <c r="N5" s="78">
        <f t="array" ref="N5">IFERROR(INDEX(PD!A:A,MATCH(D5,PD!E:E,0)), IFERROR (INDEX(Input!A:A,MATCH(D5,Input!F:F,0)), ""))</f>
        <v>43573.31615</v>
      </c>
      <c r="O5" s="94"/>
      <c r="P5" s="105">
        <f t="array" ref="P5">IF(not(ISBLANK(D5)),INDEX(Members!T:T,MATCH(D5,Members!D:D,0)), "")</f>
        <v>43540.53497</v>
      </c>
      <c r="Q5" s="127"/>
      <c r="R5" s="109" t="s">
        <v>52</v>
      </c>
      <c r="S5" s="39"/>
      <c r="T5" s="87"/>
    </row>
    <row r="6" ht="30.0" customHeight="1">
      <c r="A6" s="52">
        <f t="shared" si="1"/>
        <v>19000</v>
      </c>
      <c r="B6" s="91" t="str">
        <f t="array" ref="B6">IF(not(ISBLANK(D6)),INDEX(Members!B:B,MATCH(D6,Members!D:D,0)), "")</f>
        <v>XO</v>
      </c>
      <c r="C6" s="94"/>
      <c r="D6" s="96" t="str">
        <f>IFERROR(__xludf.DUMMYFUNCTION("""COMPUTED_VALUE"""),"Orian")</f>
        <v>Orian</v>
      </c>
      <c r="E6" s="63" t="str">
        <f t="array" ref="E6">IF(not(ISBLANK(D6)),INDEX(Members!R:R,MATCH(D6,Members!D:D,0)), "")</f>
        <v/>
      </c>
      <c r="F6" s="100" t="str">
        <f t="array" ref="F6">IF(not(ISBLANK(D6)),INDEX(Members!F:F,MATCH(D6,Members!D:D,0)), "")</f>
        <v>STEAM_0:0:80896743</v>
      </c>
      <c r="G6" s="94"/>
      <c r="H6" s="69" t="str">
        <f>IF(ISBLANK(D6), "",IF(COUNTIFS(LOAROA!C:C,D6,LOAROA!I:I,"Yes",LOAROA!H:H,"Active") = 1, "Absent", IF(J6+K6+L6&gt;= 3,"Active", IF(L6+K6+J6&gt;=1,"Semi-Active",IF(L6+K6+J6=0,"Inactive")))))</f>
        <v>Inactive</v>
      </c>
      <c r="I6" s="72" t="str">
        <f t="array" ref="I6">IF(not(ISBLANK(D6)), INDEX('Activity Tracker'!F:F,MATCH(D6,'Activity Tracker'!B:B,0)), "")</f>
        <v>#N/A</v>
      </c>
      <c r="J6" s="65">
        <f>IF(ISBLANK(D6), "",COUNTIFS(Input!B:B,D6,Input!I:I,"Yes"))</f>
        <v>0</v>
      </c>
      <c r="K6" s="65">
        <f>IF(ISBLANK(D6), "",COUNTIFS(EL!B:B,D6,EL!F:F,"Yes",EL!G:G,"Yes"))</f>
        <v>0</v>
      </c>
      <c r="L6" s="65">
        <f>IF(ISBLANK(D6), "",COUNTIFS(TL!B:B,D6,TL!G:G,"Yes",TL!H:H,"Yes"))</f>
        <v>0</v>
      </c>
      <c r="M6" s="94"/>
      <c r="N6" s="78">
        <f t="array" ref="N6">IFERROR(INDEX(PD!A:A,MATCH(D6,PD!E:E,0)), IFERROR (INDEX(Input!A:A,MATCH(D6,Input!F:F,0)), ""))</f>
        <v>43562.88994</v>
      </c>
      <c r="O6" s="94"/>
      <c r="P6" s="105">
        <f t="array" ref="P6">IF(not(ISBLANK(D6)),INDEX(Members!T:T,MATCH(D6,Members!D:D,0)), "")</f>
        <v>43464.28688</v>
      </c>
      <c r="Q6" s="127"/>
      <c r="R6" s="109" t="s">
        <v>52</v>
      </c>
      <c r="S6" s="39"/>
      <c r="T6" s="87"/>
    </row>
    <row r="7" ht="30.0" customHeight="1">
      <c r="A7" s="52">
        <f t="shared" si="1"/>
        <v>16000</v>
      </c>
      <c r="B7" s="110" t="str">
        <f t="array" ref="B7">IF(not(ISBLANK(D7)),INDEX(Members!B:B,MATCH(D7,Members!D:D,0)), "")</f>
        <v>MAJ</v>
      </c>
      <c r="C7" s="94"/>
      <c r="D7" s="96" t="str">
        <f>IFERROR(__xludf.DUMMYFUNCTION("""COMPUTED_VALUE"""),"Shots")</f>
        <v>Shots</v>
      </c>
      <c r="E7" s="63" t="str">
        <f t="array" ref="E7">IF(not(ISBLANK(D7)),INDEX(Members!R:R,MATCH(D7,Members!D:D,0)), "")</f>
        <v/>
      </c>
      <c r="F7" s="100" t="str">
        <f t="array" ref="F7">IF(not(ISBLANK(D7)),INDEX(Members!F:F,MATCH(D7,Members!D:D,0)), "")</f>
        <v>STEAM_0:0:60123858</v>
      </c>
      <c r="G7" s="94"/>
      <c r="H7" s="69" t="str">
        <f>IF(ISBLANK(D7), "",IF(COUNTIFS(LOAROA!C:C,D7,LOAROA!I:I,"Yes",LOAROA!H:H,"Active") = 1, "Absent", IF(J7+K7+L7&gt;= 3,"Active", IF(L7+K7+J7&gt;=1,"Semi-Active",IF(L7+K7+J7=0,"Inactive")))))</f>
        <v>Inactive</v>
      </c>
      <c r="I7" s="72" t="str">
        <f t="array" ref="I7">IF(not(ISBLANK(D7)), INDEX('Activity Tracker'!F:F,MATCH(D7,'Activity Tracker'!B:B,0)), "")</f>
        <v>#N/A</v>
      </c>
      <c r="J7" s="65">
        <f>IF(ISBLANK(D7), "",COUNTIFS(Input!B:B,D7,Input!I:I,"Yes"))</f>
        <v>0</v>
      </c>
      <c r="K7" s="65">
        <f>IF(ISBLANK(D7), "",COUNTIFS(EL!B:B,D7,EL!F:F,"Yes",EL!G:G,"Yes"))</f>
        <v>0</v>
      </c>
      <c r="L7" s="65">
        <f>IF(ISBLANK(D7), "",COUNTIFS(TL!B:B,D7,TL!G:G,"Yes",TL!H:H,"Yes"))</f>
        <v>0</v>
      </c>
      <c r="M7" s="94"/>
      <c r="N7" s="78">
        <f t="array" ref="N7">IFERROR(INDEX(PD!A:A,MATCH(D7,PD!E:E,0)), IFERROR (INDEX(Input!A:A,MATCH(D7,Input!F:F,0)), ""))</f>
        <v>43425.82574</v>
      </c>
      <c r="O7" s="94"/>
      <c r="P7" s="105">
        <f t="array" ref="P7">IF(not(ISBLANK(D7)),INDEX(Members!T:T,MATCH(D7,Members!D:D,0)), "")</f>
        <v>43592.08426</v>
      </c>
      <c r="Q7" s="108"/>
      <c r="R7" s="109" t="s">
        <v>52</v>
      </c>
      <c r="S7" s="39"/>
      <c r="T7" s="87"/>
    </row>
    <row r="8" ht="30.0" customHeight="1">
      <c r="A8" s="52">
        <f t="shared" si="1"/>
        <v>12000</v>
      </c>
      <c r="B8" s="110" t="str">
        <f t="array" ref="B8">IF(not(ISBLANK(D8)),INDEX(Members!B:B,MATCH(D8,Members!D:D,0)), "")</f>
        <v>SMB</v>
      </c>
      <c r="C8" s="94"/>
      <c r="D8" s="96" t="str">
        <f>IFERROR(__xludf.DUMMYFUNCTION("""COMPUTED_VALUE"""),"Creps")</f>
        <v>Creps</v>
      </c>
      <c r="E8" s="63" t="str">
        <f t="array" ref="E8">IF(not(ISBLANK(D8)),INDEX(Members!R:R,MATCH(D8,Members!D:D,0)), "")</f>
        <v/>
      </c>
      <c r="F8" s="100" t="str">
        <f t="array" ref="F8">IF(not(ISBLANK(D8)),INDEX(Members!F:F,MATCH(D8,Members!D:D,0)), "")</f>
        <v>STEAM_0:0:140675368</v>
      </c>
      <c r="G8" s="94"/>
      <c r="H8" s="69" t="str">
        <f>IF(ISBLANK(D8), "",IF(COUNTIFS(LOAROA!C:C,D8,LOAROA!I:I,"Yes",LOAROA!H:H,"Active") = 1, "Absent", IF(J8+K8+L8&gt;= 3,"Active", IF(L8+K8+J8&gt;=1,"Semi-Active",IF(L8+K8+J8=0,"Inactive")))))</f>
        <v>Inactive</v>
      </c>
      <c r="I8" s="72" t="str">
        <f t="array" ref="I8">IF(not(ISBLANK(D8)), INDEX('Activity Tracker'!F:F,MATCH(D8,'Activity Tracker'!B:B,0)), "")</f>
        <v>#N/A</v>
      </c>
      <c r="J8" s="65">
        <f>IF(ISBLANK(D8), "",COUNTIFS(Input!B:B,D8,Input!I:I,"Yes"))</f>
        <v>0</v>
      </c>
      <c r="K8" s="65">
        <f>IF(ISBLANK(D8), "",COUNTIFS(EL!B:B,D8,EL!F:F,"Yes",EL!G:G,"Yes"))</f>
        <v>0</v>
      </c>
      <c r="L8" s="65">
        <f>IF(ISBLANK(D8), "",COUNTIFS(TL!B:B,D8,TL!G:G,"Yes",TL!H:H,"Yes"))</f>
        <v>0</v>
      </c>
      <c r="M8" s="94"/>
      <c r="N8" s="78">
        <f t="array" ref="N8">IFERROR(INDEX(PD!A:A,MATCH(D8,PD!E:E,0)), IFERROR (INDEX(Input!A:A,MATCH(D8,Input!F:F,0)), ""))</f>
        <v>43577.32756</v>
      </c>
      <c r="O8" s="94"/>
      <c r="P8" s="105">
        <f t="array" ref="P8">IF(not(ISBLANK(D8)),INDEX(Members!T:T,MATCH(D8,Members!D:D,0)), "")</f>
        <v>43555.54916</v>
      </c>
      <c r="Q8" s="108"/>
      <c r="R8" s="109" t="s">
        <v>52</v>
      </c>
      <c r="S8" s="39"/>
      <c r="T8" s="87"/>
    </row>
    <row r="9" ht="30.0" customHeight="1">
      <c r="A9" s="52">
        <f t="shared" si="1"/>
        <v>11004</v>
      </c>
      <c r="B9" s="110" t="str">
        <f t="array" ref="B9">IF(not(ISBLANK(D9)),INDEX(Members!B:B,MATCH(D9,Members!D:D,0)), "")</f>
        <v>CSM</v>
      </c>
      <c r="C9" s="94"/>
      <c r="D9" s="96" t="str">
        <f>IFERROR(__xludf.DUMMYFUNCTION("""COMPUTED_VALUE"""),"Jason")</f>
        <v>Jason</v>
      </c>
      <c r="E9" s="63" t="str">
        <f t="array" ref="E9">IF(not(ISBLANK(D9)),INDEX(Members!R:R,MATCH(D9,Members!D:D,0)), "")</f>
        <v/>
      </c>
      <c r="F9" s="100" t="str">
        <f t="array" ref="F9">IF(not(ISBLANK(D9)),INDEX(Members!F:F,MATCH(D9,Members!D:D,0)), "")</f>
        <v>STEAM_0:1:457693936</v>
      </c>
      <c r="G9" s="94"/>
      <c r="H9" s="69" t="str">
        <f>IF(ISBLANK(D9), "",IF(COUNTIFS(LOAROA!C:C,D9,LOAROA!I:I,"Yes",LOAROA!H:H,"Active") = 1, "Absent", IF(J9+K9+L9&gt;= 3,"Active", IF(L9+K9+J9&gt;=1,"Semi-Active",IF(L9+K9+J9=0,"Inactive")))))</f>
        <v>Active</v>
      </c>
      <c r="I9" s="72" t="str">
        <f t="array" ref="I9">IF(not(ISBLANK(D9)), INDEX('Activity Tracker'!F:F,MATCH(D9,'Activity Tracker'!B:B,0)), "")</f>
        <v>#N/A</v>
      </c>
      <c r="J9" s="65">
        <f>IF(ISBLANK(D9), "",COUNTIFS(Input!B:B,D9,Input!I:I,"Yes"))</f>
        <v>4</v>
      </c>
      <c r="K9" s="65">
        <f>IF(ISBLANK(D9), "",COUNTIFS(EL!B:B,D9,EL!F:F,"Yes",EL!G:G,"Yes"))</f>
        <v>0</v>
      </c>
      <c r="L9" s="65">
        <f>IF(ISBLANK(D9), "",COUNTIFS(TL!B:B,D9,TL!G:G,"Yes",TL!H:H,"Yes"))</f>
        <v>0</v>
      </c>
      <c r="M9" s="94"/>
      <c r="N9" s="78">
        <f t="array" ref="N9">IFERROR(INDEX(PD!A:A,MATCH(D9,PD!E:E,0)), IFERROR (INDEX(Input!A:A,MATCH(D9,Input!F:F,0)), ""))</f>
        <v>43576.69379</v>
      </c>
      <c r="O9" s="94"/>
      <c r="P9" s="105">
        <f t="array" ref="P9">IF(not(ISBLANK(D9)),INDEX(Members!T:T,MATCH(D9,Members!D:D,0)), "")</f>
        <v>43568.98399</v>
      </c>
      <c r="Q9" s="108"/>
      <c r="R9" s="109" t="s">
        <v>52</v>
      </c>
      <c r="S9" s="39"/>
      <c r="T9" s="87"/>
    </row>
    <row r="10" ht="30.0" customHeight="1">
      <c r="A10" s="52">
        <f t="shared" si="1"/>
        <v>11000</v>
      </c>
      <c r="B10" s="110" t="str">
        <f t="array" ref="B10">IF(not(ISBLANK(D10)),INDEX(Members!B:B,MATCH(D10,Members!D:D,0)), "")</f>
        <v>CSM</v>
      </c>
      <c r="C10" s="94"/>
      <c r="D10" s="96" t="str">
        <f>IFERROR(__xludf.DUMMYFUNCTION("""COMPUTED_VALUE"""),"Zander")</f>
        <v>Zander</v>
      </c>
      <c r="E10" s="63" t="str">
        <f t="array" ref="E10">IF(not(ISBLANK(D10)),INDEX(Members!R:R,MATCH(D10,Members!D:D,0)), "")</f>
        <v/>
      </c>
      <c r="F10" s="100" t="str">
        <f t="array" ref="F10">IF(not(ISBLANK(D10)),INDEX(Members!F:F,MATCH(D10,Members!D:D,0)), "")</f>
        <v>STEAM_0:1:53740332</v>
      </c>
      <c r="G10" s="94"/>
      <c r="H10" s="69" t="str">
        <f>IF(ISBLANK(D10), "",IF(COUNTIFS(LOAROA!C:C,D10,LOAROA!I:I,"Yes",LOAROA!H:H,"Active") = 1, "Absent", IF(J10+K10+L10&gt;= 3,"Active", IF(L10+K10+J10&gt;=1,"Semi-Active",IF(L10+K10+J10=0,"Inactive")))))</f>
        <v>Inactive</v>
      </c>
      <c r="I10" s="72" t="str">
        <f t="array" ref="I10">IF(not(ISBLANK(D10)), INDEX('Activity Tracker'!F:F,MATCH(D10,'Activity Tracker'!B:B,0)), "")</f>
        <v>#N/A</v>
      </c>
      <c r="J10" s="65">
        <f>IF(ISBLANK(D10), "",COUNTIFS(Input!B:B,D10,Input!I:I,"Yes"))</f>
        <v>0</v>
      </c>
      <c r="K10" s="65">
        <f>IF(ISBLANK(D10), "",COUNTIFS(EL!B:B,D10,EL!F:F,"Yes",EL!G:G,"Yes"))</f>
        <v>0</v>
      </c>
      <c r="L10" s="65">
        <f>IF(ISBLANK(D10), "",COUNTIFS(TL!B:B,D10,TL!G:G,"Yes",TL!H:H,"Yes"))</f>
        <v>0</v>
      </c>
      <c r="M10" s="94"/>
      <c r="N10" s="78">
        <f t="array" ref="N10">IFERROR(INDEX(PD!A:A,MATCH(D10,PD!E:E,0)), IFERROR (INDEX(Input!A:A,MATCH(D10,Input!F:F,0)), ""))</f>
        <v>43591.79058</v>
      </c>
      <c r="O10" s="94"/>
      <c r="P10" s="105">
        <f t="array" ref="P10">IF(not(ISBLANK(D10)),INDEX(Members!T:T,MATCH(D10,Members!D:D,0)), "")</f>
        <v>43591.79058</v>
      </c>
      <c r="Q10" s="108"/>
      <c r="R10" s="109" t="s">
        <v>52</v>
      </c>
      <c r="S10" s="39"/>
      <c r="T10" s="87"/>
    </row>
    <row r="11" ht="30.0" customHeight="1">
      <c r="A11" s="52">
        <f t="shared" si="1"/>
        <v>11000</v>
      </c>
      <c r="B11" s="110" t="str">
        <f t="array" ref="B11">IF(not(ISBLANK(D11)),INDEX(Members!B:B,MATCH(D11,Members!D:D,0)), "")</f>
        <v>CSM</v>
      </c>
      <c r="C11" s="94"/>
      <c r="D11" s="96" t="str">
        <f>IFERROR(__xludf.DUMMYFUNCTION("""COMPUTED_VALUE"""),"Vendetta")</f>
        <v>Vendetta</v>
      </c>
      <c r="E11" s="63" t="str">
        <f t="array" ref="E11">IF(not(ISBLANK(D11)),INDEX(Members!R:R,MATCH(D11,Members!D:D,0)), "")</f>
        <v/>
      </c>
      <c r="F11" s="100" t="str">
        <f t="array" ref="F11">IF(not(ISBLANK(D11)),INDEX(Members!F:F,MATCH(D11,Members!D:D,0)), "")</f>
        <v>STEAM_0:1:91808740</v>
      </c>
      <c r="G11" s="94"/>
      <c r="H11" s="69" t="str">
        <f>IF(ISBLANK(D11), "",IF(COUNTIFS(LOAROA!C:C,D11,LOAROA!I:I,"Yes",LOAROA!H:H,"Active") = 1, "Absent", IF(J11+K11+L11&gt;= 3,"Active", IF(L11+K11+J11&gt;=1,"Semi-Active",IF(L11+K11+J11=0,"Inactive")))))</f>
        <v>Inactive</v>
      </c>
      <c r="I11" s="72" t="str">
        <f t="array" ref="I11">IF(not(ISBLANK(D11)), INDEX('Activity Tracker'!F:F,MATCH(D11,'Activity Tracker'!B:B,0)), "")</f>
        <v>#N/A</v>
      </c>
      <c r="J11" s="65">
        <f>IF(ISBLANK(D11), "",COUNTIFS(Input!B:B,D11,Input!I:I,"Yes"))</f>
        <v>0</v>
      </c>
      <c r="K11" s="65">
        <f>IF(ISBLANK(D11), "",COUNTIFS(EL!B:B,D11,EL!F:F,"Yes",EL!G:G,"Yes"))</f>
        <v>0</v>
      </c>
      <c r="L11" s="65">
        <f>IF(ISBLANK(D11), "",COUNTIFS(TL!B:B,D11,TL!G:G,"Yes",TL!H:H,"Yes"))</f>
        <v>0</v>
      </c>
      <c r="M11" s="94"/>
      <c r="N11" s="78">
        <f t="array" ref="N11">IFERROR(INDEX(PD!A:A,MATCH(D11,PD!E:E,0)), IFERROR (INDEX(Input!A:A,MATCH(D11,Input!F:F,0)), ""))</f>
        <v>43554.66497</v>
      </c>
      <c r="O11" s="94"/>
      <c r="P11" s="105">
        <f t="array" ref="P11">IF(not(ISBLANK(D11)),INDEX(Members!T:T,MATCH(D11,Members!D:D,0)), "")</f>
        <v>43541.9768</v>
      </c>
      <c r="Q11" s="108"/>
      <c r="R11" s="109" t="s">
        <v>52</v>
      </c>
      <c r="S11" s="39"/>
      <c r="T11" s="87"/>
    </row>
    <row r="12" ht="30.0" customHeight="1">
      <c r="A12" s="52">
        <f t="shared" si="1"/>
        <v>10004</v>
      </c>
      <c r="B12" s="110" t="str">
        <f t="array" ref="B12">IF(not(ISBLANK(D12)),INDEX(Members!B:B,MATCH(D12,Members!D:D,0)), "")</f>
        <v>SGM</v>
      </c>
      <c r="C12" s="94"/>
      <c r="D12" s="96" t="str">
        <f>IFERROR(__xludf.DUMMYFUNCTION("""COMPUTED_VALUE"""),"Rainkill")</f>
        <v>Rainkill</v>
      </c>
      <c r="E12" s="63" t="str">
        <f t="array" ref="E12">IF(not(ISBLANK(D12)),INDEX(Members!R:R,MATCH(D12,Members!D:D,0)), "")</f>
        <v/>
      </c>
      <c r="F12" s="100" t="str">
        <f t="array" ref="F12">IF(not(ISBLANK(D12)),INDEX(Members!F:F,MATCH(D12,Members!D:D,0)), "")</f>
        <v>STEAM_0:1:146667777</v>
      </c>
      <c r="G12" s="94"/>
      <c r="H12" s="69" t="str">
        <f>IF(ISBLANK(D12), "",IF(COUNTIFS(LOAROA!C:C,D12,LOAROA!I:I,"Yes",LOAROA!H:H,"Active") = 1, "Absent", IF(J12+K12+L12&gt;= 3,"Active", IF(L12+K12+J12&gt;=1,"Semi-Active",IF(L12+K12+J12=0,"Inactive")))))</f>
        <v>Active</v>
      </c>
      <c r="I12" s="72" t="str">
        <f t="array" ref="I12">IF(not(ISBLANK(D12)), INDEX('Activity Tracker'!F:F,MATCH(D12,'Activity Tracker'!B:B,0)), "")</f>
        <v>4PM-9PM</v>
      </c>
      <c r="J12" s="65">
        <f>IF(ISBLANK(D12), "",COUNTIFS(Input!B:B,D12,Input!I:I,"Yes"))</f>
        <v>4</v>
      </c>
      <c r="K12" s="65">
        <f>IF(ISBLANK(D12), "",COUNTIFS(EL!B:B,D12,EL!F:F,"Yes",EL!G:G,"Yes"))</f>
        <v>0</v>
      </c>
      <c r="L12" s="65">
        <f>IF(ISBLANK(D12), "",COUNTIFS(TL!B:B,D12,TL!G:G,"Yes",TL!H:H,"Yes"))</f>
        <v>0</v>
      </c>
      <c r="M12" s="94"/>
      <c r="N12" s="78">
        <f t="array" ref="N12">IFERROR(INDEX(PD!A:A,MATCH(D12,PD!E:E,0)), IFERROR (INDEX(Input!A:A,MATCH(D12,Input!F:F,0)), ""))</f>
        <v>43591.72226</v>
      </c>
      <c r="O12" s="94"/>
      <c r="P12" s="105">
        <f t="array" ref="P12">IF(not(ISBLANK(D12)),INDEX(Members!T:T,MATCH(D12,Members!D:D,0)), "")</f>
        <v>43527.66811</v>
      </c>
      <c r="Q12" s="108"/>
      <c r="R12" s="109" t="s">
        <v>52</v>
      </c>
      <c r="S12" s="39"/>
      <c r="T12" s="87"/>
    </row>
    <row r="13" ht="30.0" customHeight="1">
      <c r="A13" s="52">
        <f t="shared" si="1"/>
        <v>10001</v>
      </c>
      <c r="B13" s="110" t="str">
        <f t="array" ref="B13">IF(not(ISBLANK(D13)),INDEX(Members!B:B,MATCH(D13,Members!D:D,0)), "")</f>
        <v>SGM</v>
      </c>
      <c r="C13" s="94"/>
      <c r="D13" s="96" t="str">
        <f>IFERROR(__xludf.DUMMYFUNCTION("""COMPUTED_VALUE"""),"Baron")</f>
        <v>Baron</v>
      </c>
      <c r="E13" s="63" t="str">
        <f t="array" ref="E13">IF(not(ISBLANK(D13)),INDEX(Members!R:R,MATCH(D13,Members!D:D,0)), "")</f>
        <v/>
      </c>
      <c r="F13" s="100" t="str">
        <f t="array" ref="F13">IF(not(ISBLANK(D13)),INDEX(Members!F:F,MATCH(D13,Members!D:D,0)), "")</f>
        <v>STEAM_0:1:197990575</v>
      </c>
      <c r="G13" s="94"/>
      <c r="H13" s="69" t="str">
        <f>IF(ISBLANK(D13), "",IF(COUNTIFS(LOAROA!C:C,D13,LOAROA!I:I,"Yes",LOAROA!H:H,"Active") = 1, "Absent", IF(J13+K13+L13&gt;= 3,"Active", IF(L13+K13+J13&gt;=1,"Semi-Active",IF(L13+K13+J13=0,"Inactive")))))</f>
        <v>Semi-Active</v>
      </c>
      <c r="I13" s="72" t="str">
        <f t="array" ref="I13">IF(not(ISBLANK(D13)), INDEX('Activity Tracker'!F:F,MATCH(D13,'Activity Tracker'!B:B,0)), "")</f>
        <v>#N/A</v>
      </c>
      <c r="J13" s="65">
        <f>IF(ISBLANK(D13), "",COUNTIFS(Input!B:B,D13,Input!I:I,"Yes"))</f>
        <v>1</v>
      </c>
      <c r="K13" s="65">
        <f>IF(ISBLANK(D13), "",COUNTIFS(EL!B:B,D13,EL!F:F,"Yes",EL!G:G,"Yes"))</f>
        <v>1</v>
      </c>
      <c r="L13" s="65">
        <f>IF(ISBLANK(D13), "",COUNTIFS(TL!B:B,D13,TL!G:G,"Yes",TL!H:H,"Yes"))</f>
        <v>0</v>
      </c>
      <c r="M13" s="94"/>
      <c r="N13" s="78">
        <f t="array" ref="N13">IFERROR(INDEX(PD!A:A,MATCH(D13,PD!E:E,0)), IFERROR (INDEX(Input!A:A,MATCH(D13,Input!F:F,0)), ""))</f>
        <v>43580.51406</v>
      </c>
      <c r="O13" s="94"/>
      <c r="P13" s="105">
        <f t="array" ref="P13">IF(not(ISBLANK(D13)),INDEX(Members!T:T,MATCH(D13,Members!D:D,0)), "")</f>
        <v>43574.69607</v>
      </c>
      <c r="Q13" s="108"/>
      <c r="R13" s="109" t="s">
        <v>52</v>
      </c>
      <c r="S13" s="39"/>
      <c r="T13" s="87"/>
    </row>
    <row r="14" ht="30.0" customHeight="1">
      <c r="A14" s="52">
        <f t="shared" si="1"/>
        <v>9000</v>
      </c>
      <c r="B14" s="110" t="str">
        <f t="array" ref="B14">IF(not(ISBLANK(D14)),INDEX(Members!B:B,MATCH(D14,Members!D:D,0)), "")</f>
        <v>1SG</v>
      </c>
      <c r="C14" s="94"/>
      <c r="D14" s="96" t="str">
        <f>IFERROR(__xludf.DUMMYFUNCTION("""COMPUTED_VALUE"""),"Dquak")</f>
        <v>Dquak</v>
      </c>
      <c r="E14" s="63" t="str">
        <f t="array" ref="E14">IF(not(ISBLANK(D14)),INDEX(Members!R:R,MATCH(D14,Members!D:D,0)), "")</f>
        <v/>
      </c>
      <c r="F14" s="100" t="str">
        <f t="array" ref="F14">IF(not(ISBLANK(D14)),INDEX(Members!F:F,MATCH(D14,Members!D:D,0)), "")</f>
        <v>STEAM_0:1:196824922</v>
      </c>
      <c r="G14" s="94"/>
      <c r="H14" s="69" t="str">
        <f>IF(ISBLANK(D14), "",IF(COUNTIFS(LOAROA!C:C,D14,LOAROA!I:I,"Yes",LOAROA!H:H,"Active") = 1, "Absent", IF(J14+K14+L14&gt;= 3,"Active", IF(L14+K14+J14&gt;=1,"Semi-Active",IF(L14+K14+J14=0,"Inactive")))))</f>
        <v>Inactive</v>
      </c>
      <c r="I14" s="72" t="str">
        <f t="array" ref="I14">IF(not(ISBLANK(D14)), INDEX('Activity Tracker'!F:F,MATCH(D14,'Activity Tracker'!B:B,0)), "")</f>
        <v>#N/A</v>
      </c>
      <c r="J14" s="65">
        <f>IF(ISBLANK(D14), "",COUNTIFS(Input!B:B,D14,Input!I:I,"Yes"))</f>
        <v>0</v>
      </c>
      <c r="K14" s="65">
        <f>IF(ISBLANK(D14), "",COUNTIFS(EL!B:B,D14,EL!F:F,"Yes",EL!G:G,"Yes"))</f>
        <v>0</v>
      </c>
      <c r="L14" s="65">
        <f>IF(ISBLANK(D14), "",COUNTIFS(TL!B:B,D14,TL!G:G,"Yes",TL!H:H,"Yes"))</f>
        <v>0</v>
      </c>
      <c r="M14" s="94"/>
      <c r="N14" s="78">
        <f t="array" ref="N14">IFERROR(INDEX(PD!A:A,MATCH(D14,PD!E:E,0)), IFERROR (INDEX(Input!A:A,MATCH(D14,Input!F:F,0)), ""))</f>
        <v>43556.68634</v>
      </c>
      <c r="O14" s="94"/>
      <c r="P14" s="105">
        <f t="array" ref="P14">IF(not(ISBLANK(D14)),INDEX(Members!T:T,MATCH(D14,Members!D:D,0)), "")</f>
        <v>43591.8055</v>
      </c>
      <c r="Q14" s="108"/>
      <c r="R14" s="109" t="s">
        <v>52</v>
      </c>
      <c r="S14" s="39"/>
      <c r="T14" s="87"/>
    </row>
    <row r="15" ht="30.0" customHeight="1">
      <c r="A15" s="52">
        <f t="shared" si="1"/>
        <v>8001</v>
      </c>
      <c r="B15" s="110" t="str">
        <f t="array" ref="B15">IF(not(ISBLANK(D15)),INDEX(Members!B:B,MATCH(D15,Members!D:D,0)), "")</f>
        <v>MSG</v>
      </c>
      <c r="C15" s="94"/>
      <c r="D15" s="96" t="str">
        <f>IFERROR(__xludf.DUMMYFUNCTION("""COMPUTED_VALUE"""),"Wynd")</f>
        <v>Wynd</v>
      </c>
      <c r="E15" s="63" t="str">
        <f t="array" ref="E15">IF(not(ISBLANK(D15)),INDEX(Members!R:R,MATCH(D15,Members!D:D,0)), "")</f>
        <v/>
      </c>
      <c r="F15" s="100" t="str">
        <f t="array" ref="F15">IF(not(ISBLANK(D15)),INDEX(Members!F:F,MATCH(D15,Members!D:D,0)), "")</f>
        <v>STEAM_1:0:138940636</v>
      </c>
      <c r="G15" s="94"/>
      <c r="H15" s="69" t="str">
        <f>IF(ISBLANK(D15), "",IF(COUNTIFS(LOAROA!C:C,D15,LOAROA!I:I,"Yes",LOAROA!H:H,"Active") = 1, "Absent", IF(J15+K15+L15&gt;= 3,"Active", IF(L15+K15+J15&gt;=1,"Semi-Active",IF(L15+K15+J15=0,"Inactive")))))</f>
        <v>Semi-Active</v>
      </c>
      <c r="I15" s="72" t="str">
        <f t="array" ref="I15">IF(not(ISBLANK(D15)), INDEX('Activity Tracker'!F:F,MATCH(D15,'Activity Tracker'!B:B,0)), "")</f>
        <v>#N/A</v>
      </c>
      <c r="J15" s="65">
        <f>IF(ISBLANK(D15), "",COUNTIFS(Input!B:B,D15,Input!I:I,"Yes"))</f>
        <v>1</v>
      </c>
      <c r="K15" s="65">
        <f>IF(ISBLANK(D15), "",COUNTIFS(EL!B:B,D15,EL!F:F,"Yes",EL!G:G,"Yes"))</f>
        <v>0</v>
      </c>
      <c r="L15" s="65">
        <f>IF(ISBLANK(D15), "",COUNTIFS(TL!B:B,D15,TL!G:G,"Yes",TL!H:H,"Yes"))</f>
        <v>0</v>
      </c>
      <c r="M15" s="94"/>
      <c r="N15" s="78">
        <f t="array" ref="N15">IFERROR(INDEX(PD!A:A,MATCH(D15,PD!E:E,0)), IFERROR (INDEX(Input!A:A,MATCH(D15,Input!F:F,0)), ""))</f>
        <v>43543.7861</v>
      </c>
      <c r="O15" s="94"/>
      <c r="P15" s="105">
        <f t="array" ref="P15">IF(not(ISBLANK(D15)),INDEX(Members!T:T,MATCH(D15,Members!D:D,0)), "")</f>
        <v>43588.62525</v>
      </c>
      <c r="Q15" s="108"/>
      <c r="R15" s="109" t="s">
        <v>52</v>
      </c>
      <c r="S15" s="39"/>
      <c r="T15" s="87"/>
    </row>
    <row r="16" ht="30.0" customHeight="1">
      <c r="A16" s="52">
        <f t="shared" si="1"/>
        <v>8000</v>
      </c>
      <c r="B16" s="110" t="str">
        <f t="array" ref="B16">IF(not(ISBLANK(D16)),INDEX(Members!B:B,MATCH(D16,Members!D:D,0)), "")</f>
        <v>MSG</v>
      </c>
      <c r="C16" s="94"/>
      <c r="D16" s="96" t="str">
        <f>IFERROR(__xludf.DUMMYFUNCTION("""COMPUTED_VALUE"""),"Beasting ")</f>
        <v>Beasting </v>
      </c>
      <c r="E16" s="63" t="str">
        <f t="array" ref="E16">IF(not(ISBLANK(D16)),INDEX(Members!R:R,MATCH(D16,Members!D:D,0)), "")</f>
        <v/>
      </c>
      <c r="F16" s="100" t="str">
        <f t="array" ref="F16">IF(not(ISBLANK(D16)),INDEX(Members!F:F,MATCH(D16,Members!D:D,0)), "")</f>
        <v>STEAM_0:0:55353649</v>
      </c>
      <c r="G16" s="94"/>
      <c r="H16" s="69" t="str">
        <f>IF(ISBLANK(D16), "",IF(COUNTIFS(LOAROA!C:C,D16,LOAROA!I:I,"Yes",LOAROA!H:H,"Active") = 1, "Absent", IF(J16+K16+L16&gt;= 3,"Active", IF(L16+K16+J16&gt;=1,"Semi-Active",IF(L16+K16+J16=0,"Inactive")))))</f>
        <v>Inactive</v>
      </c>
      <c r="I16" s="72" t="str">
        <f t="array" ref="I16">IF(not(ISBLANK(D16)), INDEX('Activity Tracker'!F:F,MATCH(D16,'Activity Tracker'!B:B,0)), "")</f>
        <v>#N/A</v>
      </c>
      <c r="J16" s="65">
        <f>IF(ISBLANK(D16), "",COUNTIFS(Input!B:B,D16,Input!I:I,"Yes"))</f>
        <v>0</v>
      </c>
      <c r="K16" s="65">
        <f>IF(ISBLANK(D16), "",COUNTIFS(EL!B:B,D16,EL!F:F,"Yes",EL!G:G,"Yes"))</f>
        <v>0</v>
      </c>
      <c r="L16" s="65">
        <f>IF(ISBLANK(D16), "",COUNTIFS(TL!B:B,D16,TL!G:G,"Yes",TL!H:H,"Yes"))</f>
        <v>0</v>
      </c>
      <c r="M16" s="94"/>
      <c r="N16" s="78">
        <f t="array" ref="N16">IFERROR(INDEX(PD!A:A,MATCH(D16,PD!E:E,0)), IFERROR (INDEX(Input!A:A,MATCH(D16,Input!F:F,0)), ""))</f>
        <v>43592.04715</v>
      </c>
      <c r="O16" s="94"/>
      <c r="P16" s="105">
        <f t="array" ref="P16">IF(not(ISBLANK(D16)),INDEX(Members!T:T,MATCH(D16,Members!D:D,0)), "")</f>
        <v>43592.04715</v>
      </c>
      <c r="Q16" s="108"/>
      <c r="R16" s="109"/>
      <c r="S16" s="39"/>
      <c r="T16" s="87"/>
    </row>
    <row r="17" ht="30.0" customHeight="1">
      <c r="A17" s="52">
        <f t="shared" si="1"/>
        <v>8000</v>
      </c>
      <c r="B17" s="110" t="str">
        <f t="array" ref="B17">IF(not(ISBLANK(D17)),INDEX(Members!B:B,MATCH(D17,Members!D:D,0)), "")</f>
        <v>MSG</v>
      </c>
      <c r="C17" s="94"/>
      <c r="D17" s="96" t="str">
        <f>IFERROR(__xludf.DUMMYFUNCTION("""COMPUTED_VALUE"""),"Ripper")</f>
        <v>Ripper</v>
      </c>
      <c r="E17" s="63" t="str">
        <f t="array" ref="E17">IF(not(ISBLANK(D17)),INDEX(Members!R:R,MATCH(D17,Members!D:D,0)), "")</f>
        <v/>
      </c>
      <c r="F17" s="100" t="str">
        <f t="array" ref="F17">IF(not(ISBLANK(D17)),INDEX(Members!F:F,MATCH(D17,Members!D:D,0)), "")</f>
        <v>STEAM_0:0:100143548</v>
      </c>
      <c r="G17" s="94"/>
      <c r="H17" s="69" t="str">
        <f>IF(ISBLANK(D17), "",IF(COUNTIFS(LOAROA!C:C,D17,LOAROA!I:I,"Yes",LOAROA!H:H,"Active") = 1, "Absent", IF(J17+K17+L17&gt;= 3,"Active", IF(L17+K17+J17&gt;=1,"Semi-Active",IF(L17+K17+J17=0,"Inactive")))))</f>
        <v>Inactive</v>
      </c>
      <c r="I17" s="72" t="str">
        <f t="array" ref="I17">IF(not(ISBLANK(D17)), INDEX('Activity Tracker'!F:F,MATCH(D17,'Activity Tracker'!B:B,0)), "")</f>
        <v>#N/A</v>
      </c>
      <c r="J17" s="65">
        <f>IF(ISBLANK(D17), "",COUNTIFS(Input!B:B,D17,Input!I:I,"Yes"))</f>
        <v>0</v>
      </c>
      <c r="K17" s="65">
        <f>IF(ISBLANK(D17), "",COUNTIFS(EL!B:B,D17,EL!F:F,"Yes",EL!G:G,"Yes"))</f>
        <v>0</v>
      </c>
      <c r="L17" s="65">
        <f>IF(ISBLANK(D17), "",COUNTIFS(TL!B:B,D17,TL!G:G,"Yes",TL!H:H,"Yes"))</f>
        <v>0</v>
      </c>
      <c r="M17" s="94"/>
      <c r="N17" s="78">
        <f t="array" ref="N17">IFERROR(INDEX(PD!A:A,MATCH(D17,PD!E:E,0)), IFERROR (INDEX(Input!A:A,MATCH(D17,Input!F:F,0)), ""))</f>
        <v>43529.76536</v>
      </c>
      <c r="O17" s="94"/>
      <c r="P17" s="105">
        <f t="array" ref="P17">IF(not(ISBLANK(D17)),INDEX(Members!T:T,MATCH(D17,Members!D:D,0)), "")</f>
        <v>43567.90651</v>
      </c>
      <c r="Q17" s="108"/>
      <c r="R17" s="109" t="s">
        <v>52</v>
      </c>
      <c r="S17" s="39"/>
      <c r="T17" s="87"/>
    </row>
    <row r="18" ht="30.0" customHeight="1">
      <c r="A18" s="52">
        <f t="shared" si="1"/>
        <v>7001</v>
      </c>
      <c r="B18" s="110" t="str">
        <f t="array" ref="B18">IF(not(ISBLANK(D18)),INDEX(Members!B:B,MATCH(D18,Members!D:D,0)), "")</f>
        <v>SFC</v>
      </c>
      <c r="C18" s="94"/>
      <c r="D18" s="96" t="str">
        <f>IFERROR(__xludf.DUMMYFUNCTION("""COMPUTED_VALUE"""),"Sharp")</f>
        <v>Sharp</v>
      </c>
      <c r="E18" s="63" t="str">
        <f t="array" ref="E18">IF(not(ISBLANK(D18)),INDEX(Members!R:R,MATCH(D18,Members!D:D,0)), "")</f>
        <v/>
      </c>
      <c r="F18" s="100" t="str">
        <f t="array" ref="F18">IF(not(ISBLANK(D18)),INDEX(Members!F:F,MATCH(D18,Members!D:D,0)), "")</f>
        <v>STEAM_0:0:161809084</v>
      </c>
      <c r="G18" s="94"/>
      <c r="H18" s="69" t="str">
        <f>IF(ISBLANK(D18), "",IF(COUNTIFS(LOAROA!C:C,D18,LOAROA!I:I,"Yes",LOAROA!H:H,"Active") = 1, "Absent", IF(J18+K18+L18&gt;= 3,"Active", IF(L18+K18+J18&gt;=1,"Semi-Active",IF(L18+K18+J18=0,"Inactive")))))</f>
        <v>Semi-Active</v>
      </c>
      <c r="I18" s="72" t="str">
        <f t="array" ref="I18">IF(not(ISBLANK(D18)), INDEX('Activity Tracker'!F:F,MATCH(D18,'Activity Tracker'!B:B,0)), "")</f>
        <v>Most of the day, on and off</v>
      </c>
      <c r="J18" s="65">
        <f>IF(ISBLANK(D18), "",COUNTIFS(Input!B:B,D18,Input!I:I,"Yes"))</f>
        <v>1</v>
      </c>
      <c r="K18" s="65">
        <f>IF(ISBLANK(D18), "",COUNTIFS(EL!B:B,D18,EL!F:F,"Yes",EL!G:G,"Yes"))</f>
        <v>1</v>
      </c>
      <c r="L18" s="65">
        <f>IF(ISBLANK(D18), "",COUNTIFS(TL!B:B,D18,TL!G:G,"Yes",TL!H:H,"Yes"))</f>
        <v>0</v>
      </c>
      <c r="M18" s="94"/>
      <c r="N18" s="78">
        <f t="array" ref="N18">IFERROR(INDEX(PD!A:A,MATCH(D18,PD!E:E,0)), IFERROR (INDEX(Input!A:A,MATCH(D18,Input!F:F,0)), ""))</f>
        <v>43577.7287</v>
      </c>
      <c r="O18" s="94"/>
      <c r="P18" s="105">
        <f t="array" ref="P18">IF(not(ISBLANK(D18)),INDEX(Members!T:T,MATCH(D18,Members!D:D,0)), "")</f>
        <v>43563.6054</v>
      </c>
      <c r="Q18" s="108"/>
      <c r="R18" s="109" t="s">
        <v>52</v>
      </c>
      <c r="S18" s="39"/>
      <c r="T18" s="87"/>
    </row>
    <row r="19" ht="30.0" customHeight="1">
      <c r="A19" s="52">
        <f t="shared" si="1"/>
        <v>7000</v>
      </c>
      <c r="B19" s="110" t="str">
        <f t="array" ref="B19">IF(not(ISBLANK(D19)),INDEX(Members!B:B,MATCH(D19,Members!D:D,0)), "")</f>
        <v>SFC</v>
      </c>
      <c r="C19" s="94"/>
      <c r="D19" s="96" t="str">
        <f>IFERROR(__xludf.DUMMYFUNCTION("""COMPUTED_VALUE"""),"Treefort")</f>
        <v>Treefort</v>
      </c>
      <c r="E19" s="63" t="str">
        <f t="array" ref="E19">IF(not(ISBLANK(D19)),INDEX(Members!R:R,MATCH(D19,Members!D:D,0)), "")</f>
        <v/>
      </c>
      <c r="F19" s="100" t="str">
        <f t="array" ref="F19">IF(not(ISBLANK(D19)),INDEX(Members!F:F,MATCH(D19,Members!D:D,0)), "")</f>
        <v>STEAM_0:1:129051612</v>
      </c>
      <c r="G19" s="94"/>
      <c r="H19" s="69" t="str">
        <f>IF(ISBLANK(D19), "",IF(COUNTIFS(LOAROA!C:C,D19,LOAROA!I:I,"Yes",LOAROA!H:H,"Active") = 1, "Absent", IF(J19+K19+L19&gt;= 3,"Active", IF(L19+K19+J19&gt;=1,"Semi-Active",IF(L19+K19+J19=0,"Inactive")))))</f>
        <v>Inactive</v>
      </c>
      <c r="I19" s="72" t="str">
        <f t="array" ref="I19">IF(not(ISBLANK(D19)), INDEX('Activity Tracker'!F:F,MATCH(D19,'Activity Tracker'!B:B,0)), "")</f>
        <v>#N/A</v>
      </c>
      <c r="J19" s="65">
        <f>IF(ISBLANK(D19), "",COUNTIFS(Input!B:B,D19,Input!I:I,"Yes"))</f>
        <v>0</v>
      </c>
      <c r="K19" s="65">
        <f>IF(ISBLANK(D19), "",COUNTIFS(EL!B:B,D19,EL!F:F,"Yes",EL!G:G,"Yes"))</f>
        <v>0</v>
      </c>
      <c r="L19" s="65">
        <f>IF(ISBLANK(D19), "",COUNTIFS(TL!B:B,D19,TL!G:G,"Yes",TL!H:H,"Yes"))</f>
        <v>0</v>
      </c>
      <c r="M19" s="94"/>
      <c r="N19" s="78">
        <f t="array" ref="N19">IFERROR(INDEX(PD!A:A,MATCH(D19,PD!E:E,0)), IFERROR (INDEX(Input!A:A,MATCH(D19,Input!F:F,0)), ""))</f>
        <v>43591.88324</v>
      </c>
      <c r="O19" s="94"/>
      <c r="P19" s="105">
        <f t="array" ref="P19">IF(not(ISBLANK(D19)),INDEX(Members!T:T,MATCH(D19,Members!D:D,0)), "")</f>
        <v>43578.76192</v>
      </c>
      <c r="Q19" s="108"/>
      <c r="R19" s="109" t="s">
        <v>52</v>
      </c>
      <c r="S19" s="39"/>
      <c r="T19" s="87"/>
    </row>
    <row r="20" ht="30.0" customHeight="1">
      <c r="A20" s="52">
        <f t="shared" si="1"/>
        <v>6000</v>
      </c>
      <c r="B20" s="110" t="str">
        <f t="array" ref="B20">IF(not(ISBLANK(D20)),INDEX(Members!B:B,MATCH(D20,Members!D:D,0)), "")</f>
        <v>SSG</v>
      </c>
      <c r="C20" s="94"/>
      <c r="D20" s="96" t="str">
        <f>IFERROR(__xludf.DUMMYFUNCTION("""COMPUTED_VALUE"""),"Deadshot")</f>
        <v>Deadshot</v>
      </c>
      <c r="E20" s="63" t="str">
        <f t="array" ref="E20">IF(not(ISBLANK(D20)),INDEX(Members!R:R,MATCH(D20,Members!D:D,0)), "")</f>
        <v/>
      </c>
      <c r="F20" s="100" t="str">
        <f t="array" ref="F20">IF(not(ISBLANK(D20)),INDEX(Members!F:F,MATCH(D20,Members!D:D,0)), "")</f>
        <v>STEAM_0:1:74517211</v>
      </c>
      <c r="G20" s="94"/>
      <c r="H20" s="69" t="str">
        <f>IF(ISBLANK(D20), "",IF(COUNTIFS(LOAROA!C:C,D20,LOAROA!I:I,"Yes",LOAROA!H:H,"Active") = 1, "Absent", IF(J20+K20+L20&gt;= 3,"Active", IF(L20+K20+J20&gt;=1,"Semi-Active",IF(L20+K20+J20=0,"Inactive")))))</f>
        <v>Inactive</v>
      </c>
      <c r="I20" s="72" t="str">
        <f t="array" ref="I20">IF(not(ISBLANK(D20)), INDEX('Activity Tracker'!F:F,MATCH(D20,'Activity Tracker'!B:B,0)), "")</f>
        <v>#N/A</v>
      </c>
      <c r="J20" s="65">
        <f>IF(ISBLANK(D20), "",COUNTIFS(Input!B:B,D20,Input!I:I,"Yes"))</f>
        <v>0</v>
      </c>
      <c r="K20" s="65">
        <f>IF(ISBLANK(D20), "",COUNTIFS(EL!B:B,D20,EL!F:F,"Yes",EL!G:G,"Yes"))</f>
        <v>0</v>
      </c>
      <c r="L20" s="65">
        <f>IF(ISBLANK(D20), "",COUNTIFS(TL!B:B,D20,TL!G:G,"Yes",TL!H:H,"Yes"))</f>
        <v>0</v>
      </c>
      <c r="M20" s="94"/>
      <c r="N20" s="78">
        <f t="array" ref="N20">IFERROR(INDEX(PD!A:A,MATCH(D20,PD!E:E,0)), IFERROR (INDEX(Input!A:A,MATCH(D20,Input!F:F,0)), ""))</f>
        <v>43589.60333</v>
      </c>
      <c r="O20" s="94"/>
      <c r="P20" s="105">
        <f t="array" ref="P20">IF(not(ISBLANK(D20)),INDEX(Members!T:T,MATCH(D20,Members!D:D,0)), "")</f>
        <v>43589.60333</v>
      </c>
      <c r="Q20" s="108"/>
      <c r="R20" s="109" t="s">
        <v>52</v>
      </c>
      <c r="S20" s="39"/>
      <c r="T20" s="87"/>
    </row>
    <row r="21" ht="30.0" customHeight="1">
      <c r="A21" s="52">
        <f t="shared" si="1"/>
        <v>6000</v>
      </c>
      <c r="B21" s="110" t="str">
        <f t="array" ref="B21">IF(not(ISBLANK(D21)),INDEX(Members!B:B,MATCH(D21,Members!D:D,0)), "")</f>
        <v>SSG</v>
      </c>
      <c r="C21" s="94"/>
      <c r="D21" s="96" t="str">
        <f>IFERROR(__xludf.DUMMYFUNCTION("""COMPUTED_VALUE"""),"Ranger")</f>
        <v>Ranger</v>
      </c>
      <c r="E21" s="63" t="str">
        <f t="array" ref="E21">IF(not(ISBLANK(D21)),INDEX(Members!R:R,MATCH(D21,Members!D:D,0)), "")</f>
        <v/>
      </c>
      <c r="F21" s="100" t="str">
        <f t="array" ref="F21">IF(not(ISBLANK(D21)),INDEX(Members!F:F,MATCH(D21,Members!D:D,0)), "")</f>
        <v>STEAM_0:0:185669662</v>
      </c>
      <c r="G21" s="94"/>
      <c r="H21" s="69" t="str">
        <f>IF(ISBLANK(D21), "",IF(COUNTIFS(LOAROA!C:C,D21,LOAROA!I:I,"Yes",LOAROA!H:H,"Active") = 1, "Absent", IF(J21+K21+L21&gt;= 3,"Active", IF(L21+K21+J21&gt;=1,"Semi-Active",IF(L21+K21+J21=0,"Inactive")))))</f>
        <v>Inactive</v>
      </c>
      <c r="I21" s="72" t="str">
        <f t="array" ref="I21">IF(not(ISBLANK(D21)), INDEX('Activity Tracker'!F:F,MATCH(D21,'Activity Tracker'!B:B,0)), "")</f>
        <v>#N/A</v>
      </c>
      <c r="J21" s="65">
        <f>IF(ISBLANK(D21), "",COUNTIFS(Input!B:B,D21,Input!I:I,"Yes"))</f>
        <v>0</v>
      </c>
      <c r="K21" s="65">
        <f>IF(ISBLANK(D21), "",COUNTIFS(EL!B:B,D21,EL!F:F,"Yes",EL!G:G,"Yes"))</f>
        <v>0</v>
      </c>
      <c r="L21" s="65">
        <f>IF(ISBLANK(D21), "",COUNTIFS(TL!B:B,D21,TL!G:G,"Yes",TL!H:H,"Yes"))</f>
        <v>0</v>
      </c>
      <c r="M21" s="94"/>
      <c r="N21" s="78">
        <f t="array" ref="N21">IFERROR(INDEX(PD!A:A,MATCH(D21,PD!E:E,0)), IFERROR (INDEX(Input!A:A,MATCH(D21,Input!F:F,0)), ""))</f>
        <v>43582.95985</v>
      </c>
      <c r="O21" s="94"/>
      <c r="P21" s="105">
        <f t="array" ref="P21">IF(not(ISBLANK(D21)),INDEX(Members!T:T,MATCH(D21,Members!D:D,0)), "")</f>
        <v>43582.95985</v>
      </c>
      <c r="Q21" s="108"/>
      <c r="R21" s="109" t="s">
        <v>52</v>
      </c>
      <c r="S21" s="39"/>
      <c r="T21" s="87"/>
    </row>
    <row r="22" ht="30.0" customHeight="1">
      <c r="A22" s="52">
        <f t="shared" si="1"/>
        <v>6000</v>
      </c>
      <c r="B22" s="110" t="str">
        <f t="array" ref="B22">IF(not(ISBLANK(D22)),INDEX(Members!B:B,MATCH(D22,Members!D:D,0)), "")</f>
        <v>SSG</v>
      </c>
      <c r="C22" s="94"/>
      <c r="D22" s="96" t="str">
        <f>IFERROR(__xludf.DUMMYFUNCTION("""COMPUTED_VALUE"""),"Kingrex")</f>
        <v>Kingrex</v>
      </c>
      <c r="E22" s="63" t="str">
        <f t="array" ref="E22">IF(not(ISBLANK(D22)),INDEX(Members!R:R,MATCH(D22,Members!D:D,0)), "")</f>
        <v/>
      </c>
      <c r="F22" s="100" t="str">
        <f t="array" ref="F22">IF(not(ISBLANK(D22)),INDEX(Members!F:F,MATCH(D22,Members!D:D,0)), "")</f>
        <v>STEAM_0:0:6052309</v>
      </c>
      <c r="G22" s="94"/>
      <c r="H22" s="69" t="str">
        <f>IF(ISBLANK(D22), "",IF(COUNTIFS(LOAROA!C:C,D22,LOAROA!I:I,"Yes",LOAROA!H:H,"Active") = 1, "Absent", IF(J22+K22+L22&gt;= 3,"Active", IF(L22+K22+J22&gt;=1,"Semi-Active",IF(L22+K22+J22=0,"Inactive")))))</f>
        <v>Inactive</v>
      </c>
      <c r="I22" s="72" t="str">
        <f t="array" ref="I22">IF(not(ISBLANK(D22)), INDEX('Activity Tracker'!F:F,MATCH(D22,'Activity Tracker'!B:B,0)), "")</f>
        <v>#N/A</v>
      </c>
      <c r="J22" s="65">
        <f>IF(ISBLANK(D22), "",COUNTIFS(Input!B:B,D22,Input!I:I,"Yes"))</f>
        <v>0</v>
      </c>
      <c r="K22" s="65">
        <f>IF(ISBLANK(D22), "",COUNTIFS(EL!B:B,D22,EL!F:F,"Yes",EL!G:G,"Yes"))</f>
        <v>0</v>
      </c>
      <c r="L22" s="65">
        <f>IF(ISBLANK(D22), "",COUNTIFS(TL!B:B,D22,TL!G:G,"Yes",TL!H:H,"Yes"))</f>
        <v>0</v>
      </c>
      <c r="M22" s="94"/>
      <c r="N22" s="78">
        <f t="array" ref="N22">IFERROR(INDEX(PD!A:A,MATCH(D22,PD!E:E,0)), IFERROR (INDEX(Input!A:A,MATCH(D22,Input!F:F,0)), ""))</f>
        <v>43577.6735</v>
      </c>
      <c r="O22" s="94"/>
      <c r="P22" s="105">
        <f t="array" ref="P22">IF(not(ISBLANK(D22)),INDEX(Members!T:T,MATCH(D22,Members!D:D,0)), "")</f>
        <v>43577.6735</v>
      </c>
      <c r="Q22" s="108"/>
      <c r="R22" s="109" t="s">
        <v>52</v>
      </c>
      <c r="S22" s="39"/>
      <c r="T22" s="87"/>
    </row>
    <row r="23" ht="30.0" customHeight="1">
      <c r="A23" s="52">
        <f t="shared" si="1"/>
        <v>6000</v>
      </c>
      <c r="B23" s="110" t="str">
        <f t="array" ref="B23">IF(not(ISBLANK(D23)),INDEX(Members!B:B,MATCH(D23,Members!D:D,0)), "")</f>
        <v>SSG</v>
      </c>
      <c r="C23" s="94"/>
      <c r="D23" s="96" t="str">
        <f>IFERROR(__xludf.DUMMYFUNCTION("""COMPUTED_VALUE"""),"Red")</f>
        <v>Red</v>
      </c>
      <c r="E23" s="63" t="str">
        <f t="array" ref="E23">IF(not(ISBLANK(D23)),INDEX(Members!R:R,MATCH(D23,Members!D:D,0)), "")</f>
        <v/>
      </c>
      <c r="F23" s="100" t="str">
        <f t="array" ref="F23">IF(not(ISBLANK(D23)),INDEX(Members!F:F,MATCH(D23,Members!D:D,0)), "")</f>
        <v>STEAM_0:1:115953237</v>
      </c>
      <c r="G23" s="94"/>
      <c r="H23" s="69" t="str">
        <f>IF(ISBLANK(D23), "",IF(COUNTIFS(LOAROA!C:C,D23,LOAROA!I:I,"Yes",LOAROA!H:H,"Active") = 1, "Absent", IF(J23+K23+L23&gt;= 3,"Active", IF(L23+K23+J23&gt;=1,"Semi-Active",IF(L23+K23+J23=0,"Inactive")))))</f>
        <v>Inactive</v>
      </c>
      <c r="I23" s="72" t="str">
        <f t="array" ref="I23">IF(not(ISBLANK(D23)), INDEX('Activity Tracker'!F:F,MATCH(D23,'Activity Tracker'!B:B,0)), "")</f>
        <v>#N/A</v>
      </c>
      <c r="J23" s="65">
        <f>IF(ISBLANK(D23), "",COUNTIFS(Input!B:B,D23,Input!I:I,"Yes"))</f>
        <v>0</v>
      </c>
      <c r="K23" s="65">
        <f>IF(ISBLANK(D23), "",COUNTIFS(EL!B:B,D23,EL!F:F,"Yes",EL!G:G,"Yes"))</f>
        <v>0</v>
      </c>
      <c r="L23" s="65">
        <f>IF(ISBLANK(D23), "",COUNTIFS(TL!B:B,D23,TL!G:G,"Yes",TL!H:H,"Yes"))</f>
        <v>0</v>
      </c>
      <c r="M23" s="94"/>
      <c r="N23" s="78">
        <f t="array" ref="N23">IFERROR(INDEX(PD!A:A,MATCH(D23,PD!E:E,0)), IFERROR (INDEX(Input!A:A,MATCH(D23,Input!F:F,0)), ""))</f>
        <v>43570.55126</v>
      </c>
      <c r="O23" s="94"/>
      <c r="P23" s="105">
        <f t="array" ref="P23">IF(not(ISBLANK(D23)),INDEX(Members!T:T,MATCH(D23,Members!D:D,0)), "")</f>
        <v>43559.02154</v>
      </c>
      <c r="Q23" s="108"/>
      <c r="R23" s="109" t="s">
        <v>52</v>
      </c>
      <c r="S23" s="39"/>
      <c r="T23" s="87"/>
    </row>
    <row r="24" ht="30.0" customHeight="1">
      <c r="A24" s="52">
        <f t="shared" si="1"/>
        <v>5000</v>
      </c>
      <c r="B24" s="110" t="str">
        <f t="array" ref="B24">IF(not(ISBLANK(D24)),INDEX(Members!B:B,MATCH(D24,Members!D:D,0)), "")</f>
        <v>SGT</v>
      </c>
      <c r="C24" s="94"/>
      <c r="D24" s="96" t="str">
        <f>IFERROR(__xludf.DUMMYFUNCTION("""COMPUTED_VALUE"""),"Milky")</f>
        <v>Milky</v>
      </c>
      <c r="E24" s="63" t="str">
        <f t="array" ref="E24">IF(not(ISBLANK(D24)),INDEX(Members!R:R,MATCH(D24,Members!D:D,0)), "")</f>
        <v/>
      </c>
      <c r="F24" s="100" t="str">
        <f t="array" ref="F24">IF(not(ISBLANK(D24)),INDEX(Members!F:F,MATCH(D24,Members!D:D,0)), "")</f>
        <v>NEEDED</v>
      </c>
      <c r="G24" s="94"/>
      <c r="H24" s="69" t="str">
        <f>IF(ISBLANK(D24), "",IF(COUNTIFS(LOAROA!C:C,D24,LOAROA!I:I,"Yes",LOAROA!H:H,"Active") = 1, "Absent", IF(J24+K24+L24&gt;= 3,"Active", IF(L24+K24+J24&gt;=1,"Semi-Active",IF(L24+K24+J24=0,"Inactive")))))</f>
        <v>Inactive</v>
      </c>
      <c r="I24" s="72" t="str">
        <f t="array" ref="I24">IF(not(ISBLANK(D24)), INDEX('Activity Tracker'!F:F,MATCH(D24,'Activity Tracker'!B:B,0)), "")</f>
        <v>#N/A</v>
      </c>
      <c r="J24" s="65">
        <f>IF(ISBLANK(D24), "",COUNTIFS(Input!B:B,D24,Input!I:I,"Yes"))</f>
        <v>0</v>
      </c>
      <c r="K24" s="65">
        <f>IF(ISBLANK(D24), "",COUNTIFS(EL!B:B,D24,EL!F:F,"Yes",EL!G:G,"Yes"))</f>
        <v>0</v>
      </c>
      <c r="L24" s="65">
        <f>IF(ISBLANK(D24), "",COUNTIFS(TL!B:B,D24,TL!G:G,"Yes",TL!H:H,"Yes"))</f>
        <v>0</v>
      </c>
      <c r="M24" s="94"/>
      <c r="N24" s="78">
        <f t="array" ref="N24">IFERROR(INDEX(PD!A:A,MATCH(D24,PD!E:E,0)), IFERROR (INDEX(Input!A:A,MATCH(D24,Input!F:F,0)), ""))</f>
        <v>43577.68435</v>
      </c>
      <c r="O24" s="94"/>
      <c r="P24" s="105">
        <f t="array" ref="P24">IF(not(ISBLANK(D24)),INDEX(Members!T:T,MATCH(D24,Members!D:D,0)), "")</f>
        <v>43577.68435</v>
      </c>
      <c r="Q24" s="108"/>
      <c r="R24" s="109" t="s">
        <v>52</v>
      </c>
      <c r="S24" s="39"/>
      <c r="T24" s="87"/>
    </row>
    <row r="25" ht="30.0" customHeight="1">
      <c r="A25" s="52">
        <f t="shared" si="1"/>
        <v>5000</v>
      </c>
      <c r="B25" s="110" t="str">
        <f t="array" ref="B25">IF(not(ISBLANK(D25)),INDEX(Members!B:B,MATCH(D25,Members!D:D,0)), "")</f>
        <v>SGT</v>
      </c>
      <c r="C25" s="94"/>
      <c r="D25" s="96" t="str">
        <f>IFERROR(__xludf.DUMMYFUNCTION("""COMPUTED_VALUE"""),"Toast")</f>
        <v>Toast</v>
      </c>
      <c r="E25" s="63" t="str">
        <f t="array" ref="E25">IF(not(ISBLANK(D25)),INDEX(Members!R:R,MATCH(D25,Members!D:D,0)), "")</f>
        <v/>
      </c>
      <c r="F25" s="100" t="str">
        <f t="array" ref="F25">IF(not(ISBLANK(D25)),INDEX(Members!F:F,MATCH(D25,Members!D:D,0)), "")</f>
        <v>STEAM_0:0:93013491</v>
      </c>
      <c r="G25" s="94"/>
      <c r="H25" s="69" t="str">
        <f>IF(ISBLANK(D25), "",IF(COUNTIFS(LOAROA!C:C,D25,LOAROA!I:I,"Yes",LOAROA!H:H,"Active") = 1, "Absent", IF(J25+K25+L25&gt;= 3,"Active", IF(L25+K25+J25&gt;=1,"Semi-Active",IF(L25+K25+J25=0,"Inactive")))))</f>
        <v>Inactive</v>
      </c>
      <c r="I25" s="72" t="str">
        <f t="array" ref="I25">IF(not(ISBLANK(D25)), INDEX('Activity Tracker'!F:F,MATCH(D25,'Activity Tracker'!B:B,0)), "")</f>
        <v>#N/A</v>
      </c>
      <c r="J25" s="65">
        <f>IF(ISBLANK(D25), "",COUNTIFS(Input!B:B,D25,Input!I:I,"Yes"))</f>
        <v>0</v>
      </c>
      <c r="K25" s="65">
        <f>IF(ISBLANK(D25), "",COUNTIFS(EL!B:B,D25,EL!F:F,"Yes",EL!G:G,"Yes"))</f>
        <v>0</v>
      </c>
      <c r="L25" s="65">
        <f>IF(ISBLANK(D25), "",COUNTIFS(TL!B:B,D25,TL!G:G,"Yes",TL!H:H,"Yes"))</f>
        <v>0</v>
      </c>
      <c r="M25" s="94"/>
      <c r="N25" s="78">
        <f t="array" ref="N25">IFERROR(INDEX(PD!A:A,MATCH(D25,PD!E:E,0)), IFERROR (INDEX(Input!A:A,MATCH(D25,Input!F:F,0)), ""))</f>
        <v>43580.83259</v>
      </c>
      <c r="O25" s="94"/>
      <c r="P25" s="105">
        <f t="array" ref="P25">IF(not(ISBLANK(D25)),INDEX(Members!T:T,MATCH(D25,Members!D:D,0)), "")</f>
        <v>43573.60353</v>
      </c>
      <c r="Q25" s="108"/>
      <c r="R25" s="109" t="s">
        <v>52</v>
      </c>
      <c r="S25" s="39"/>
      <c r="T25" s="87"/>
    </row>
    <row r="26" ht="30.0" customHeight="1">
      <c r="A26" s="52">
        <f t="shared" si="1"/>
        <v>5000</v>
      </c>
      <c r="B26" s="110" t="str">
        <f t="array" ref="B26">IF(not(ISBLANK(D26)),INDEX(Members!B:B,MATCH(D26,Members!D:D,0)), "")</f>
        <v>SGT</v>
      </c>
      <c r="C26" s="94"/>
      <c r="D26" s="96" t="str">
        <f>IFERROR(__xludf.DUMMYFUNCTION("""COMPUTED_VALUE"""),"Griff")</f>
        <v>Griff</v>
      </c>
      <c r="E26" s="63" t="str">
        <f t="array" ref="E26">IF(not(ISBLANK(D26)),INDEX(Members!R:R,MATCH(D26,Members!D:D,0)), "")</f>
        <v/>
      </c>
      <c r="F26" s="100" t="str">
        <f t="array" ref="F26">IF(not(ISBLANK(D26)),INDEX(Members!F:F,MATCH(D26,Members!D:D,0)), "")</f>
        <v>STEAM_0:1:216242153</v>
      </c>
      <c r="G26" s="94"/>
      <c r="H26" s="69" t="str">
        <f>IF(ISBLANK(D26), "",IF(COUNTIFS(LOAROA!C:C,D26,LOAROA!I:I,"Yes",LOAROA!H:H,"Active") = 1, "Absent", IF(J26+K26+L26&gt;= 3,"Active", IF(L26+K26+J26&gt;=1,"Semi-Active",IF(L26+K26+J26=0,"Inactive")))))</f>
        <v>Inactive</v>
      </c>
      <c r="I26" s="72" t="str">
        <f t="array" ref="I26">IF(not(ISBLANK(D26)), INDEX('Activity Tracker'!F:F,MATCH(D26,'Activity Tracker'!B:B,0)), "")</f>
        <v>#N/A</v>
      </c>
      <c r="J26" s="65">
        <f>IF(ISBLANK(D26), "",COUNTIFS(Input!B:B,D26,Input!I:I,"Yes"))</f>
        <v>0</v>
      </c>
      <c r="K26" s="65">
        <f>IF(ISBLANK(D26), "",COUNTIFS(EL!B:B,D26,EL!F:F,"Yes",EL!G:G,"Yes"))</f>
        <v>0</v>
      </c>
      <c r="L26" s="65">
        <f>IF(ISBLANK(D26), "",COUNTIFS(TL!B:B,D26,TL!G:G,"Yes",TL!H:H,"Yes"))</f>
        <v>0</v>
      </c>
      <c r="M26" s="94"/>
      <c r="N26" s="78">
        <f t="array" ref="N26">IFERROR(INDEX(PD!A:A,MATCH(D26,PD!E:E,0)), IFERROR (INDEX(Input!A:A,MATCH(D26,Input!F:F,0)), ""))</f>
        <v>43573.63361</v>
      </c>
      <c r="O26" s="94"/>
      <c r="P26" s="105">
        <f t="array" ref="P26">IF(not(ISBLANK(D26)),INDEX(Members!T:T,MATCH(D26,Members!D:D,0)), "")</f>
        <v>43573.60239</v>
      </c>
      <c r="Q26" s="108"/>
      <c r="R26" s="109" t="s">
        <v>52</v>
      </c>
      <c r="S26" s="39"/>
      <c r="T26" s="87"/>
    </row>
    <row r="27" ht="30.0" customHeight="1">
      <c r="A27" s="52">
        <f t="shared" si="1"/>
        <v>5000</v>
      </c>
      <c r="B27" s="110" t="str">
        <f t="array" ref="B27">IF(not(ISBLANK(D27)),INDEX(Members!B:B,MATCH(D27,Members!D:D,0)), "")</f>
        <v>SGT</v>
      </c>
      <c r="C27" s="94"/>
      <c r="D27" s="96" t="str">
        <f>IFERROR(__xludf.DUMMYFUNCTION("""COMPUTED_VALUE"""),"Rudy")</f>
        <v>Rudy</v>
      </c>
      <c r="E27" s="63" t="str">
        <f t="array" ref="E27">IF(not(ISBLANK(D27)),INDEX(Members!R:R,MATCH(D27,Members!D:D,0)), "")</f>
        <v/>
      </c>
      <c r="F27" s="100" t="str">
        <f t="array" ref="F27">IF(not(ISBLANK(D27)),INDEX(Members!F:F,MATCH(D27,Members!D:D,0)), "")</f>
        <v>STEAM_0:1:127246141</v>
      </c>
      <c r="G27" s="94"/>
      <c r="H27" s="69" t="str">
        <f>IF(ISBLANK(D27), "",IF(COUNTIFS(LOAROA!C:C,D27,LOAROA!I:I,"Yes",LOAROA!H:H,"Active") = 1, "Absent", IF(J27+K27+L27&gt;= 3,"Active", IF(L27+K27+J27&gt;=1,"Semi-Active",IF(L27+K27+J27=0,"Inactive")))))</f>
        <v>Inactive</v>
      </c>
      <c r="I27" s="72" t="str">
        <f t="array" ref="I27">IF(not(ISBLANK(D27)), INDEX('Activity Tracker'!F:F,MATCH(D27,'Activity Tracker'!B:B,0)), "")</f>
        <v>#N/A</v>
      </c>
      <c r="J27" s="65">
        <f>IF(ISBLANK(D27), "",COUNTIFS(Input!B:B,D27,Input!I:I,"Yes"))</f>
        <v>0</v>
      </c>
      <c r="K27" s="65">
        <f>IF(ISBLANK(D27), "",COUNTIFS(EL!B:B,D27,EL!F:F,"Yes",EL!G:G,"Yes"))</f>
        <v>0</v>
      </c>
      <c r="L27" s="65">
        <f>IF(ISBLANK(D27), "",COUNTIFS(TL!B:B,D27,TL!G:G,"Yes",TL!H:H,"Yes"))</f>
        <v>0</v>
      </c>
      <c r="M27" s="94"/>
      <c r="N27" s="78">
        <f t="array" ref="N27">IFERROR(INDEX(PD!A:A,MATCH(D27,PD!E:E,0)), IFERROR (INDEX(Input!A:A,MATCH(D27,Input!F:F,0)), ""))</f>
        <v>43565.64885</v>
      </c>
      <c r="O27" s="94"/>
      <c r="P27" s="105">
        <f t="array" ref="P27">IF(not(ISBLANK(D27)),INDEX(Members!T:T,MATCH(D27,Members!D:D,0)), "")</f>
        <v>43565.64885</v>
      </c>
      <c r="Q27" s="108"/>
      <c r="R27" s="109" t="s">
        <v>52</v>
      </c>
      <c r="S27" s="39"/>
      <c r="T27" s="87"/>
    </row>
    <row r="28" ht="30.0" customHeight="1">
      <c r="A28" s="52">
        <f t="shared" si="1"/>
        <v>5000</v>
      </c>
      <c r="B28" s="110" t="str">
        <f t="array" ref="B28">IF(not(ISBLANK(D28)),INDEX(Members!B:B,MATCH(D28,Members!D:D,0)), "")</f>
        <v>SGT</v>
      </c>
      <c r="C28" s="94"/>
      <c r="D28" s="96" t="str">
        <f>IFERROR(__xludf.DUMMYFUNCTION("""COMPUTED_VALUE"""),"Talon")</f>
        <v>Talon</v>
      </c>
      <c r="E28" s="63" t="str">
        <f t="array" ref="E28">IF(not(ISBLANK(D28)),INDEX(Members!R:R,MATCH(D28,Members!D:D,0)), "")</f>
        <v/>
      </c>
      <c r="F28" s="100" t="str">
        <f t="array" ref="F28">IF(not(ISBLANK(D28)),INDEX(Members!F:F,MATCH(D28,Members!D:D,0)), "")</f>
        <v>STEAM_0:0:460579429</v>
      </c>
      <c r="G28" s="94"/>
      <c r="H28" s="69" t="str">
        <f>IF(ISBLANK(D28), "",IF(COUNTIFS(LOAROA!C:C,D28,LOAROA!I:I,"Yes",LOAROA!H:H,"Active") = 1, "Absent", IF(J28+K28+L28&gt;= 3,"Active", IF(L28+K28+J28&gt;=1,"Semi-Active",IF(L28+K28+J28=0,"Inactive")))))</f>
        <v>Inactive</v>
      </c>
      <c r="I28" s="72" t="str">
        <f t="array" ref="I28">IF(not(ISBLANK(D28)), INDEX('Activity Tracker'!F:F,MATCH(D28,'Activity Tracker'!B:B,0)), "")</f>
        <v>#N/A</v>
      </c>
      <c r="J28" s="65">
        <f>IF(ISBLANK(D28), "",COUNTIFS(Input!B:B,D28,Input!I:I,"Yes"))</f>
        <v>0</v>
      </c>
      <c r="K28" s="65">
        <f>IF(ISBLANK(D28), "",COUNTIFS(EL!B:B,D28,EL!F:F,"Yes",EL!G:G,"Yes"))</f>
        <v>0</v>
      </c>
      <c r="L28" s="65">
        <f>IF(ISBLANK(D28), "",COUNTIFS(TL!B:B,D28,TL!G:G,"Yes",TL!H:H,"Yes"))</f>
        <v>0</v>
      </c>
      <c r="M28" s="94"/>
      <c r="N28" s="78">
        <f t="array" ref="N28">IFERROR(INDEX(PD!A:A,MATCH(D28,PD!E:E,0)), IFERROR (INDEX(Input!A:A,MATCH(D28,Input!F:F,0)), ""))</f>
        <v>43566.85214</v>
      </c>
      <c r="O28" s="94"/>
      <c r="P28" s="105">
        <f t="array" ref="P28">IF(not(ISBLANK(D28)),INDEX(Members!T:T,MATCH(D28,Members!D:D,0)), "")</f>
        <v>43563.64207</v>
      </c>
      <c r="Q28" s="108"/>
      <c r="R28" s="109" t="s">
        <v>52</v>
      </c>
      <c r="S28" s="39"/>
      <c r="T28" s="87"/>
    </row>
    <row r="29" ht="30.0" customHeight="1">
      <c r="A29" s="52">
        <f t="shared" si="1"/>
        <v>1000</v>
      </c>
      <c r="B29" s="110" t="str">
        <f t="array" ref="B29">IF(not(ISBLANK(D29)),INDEX(Members!B:B,MATCH(D29,Members!D:D,0)), "")</f>
        <v>PVT</v>
      </c>
      <c r="C29" s="94"/>
      <c r="D29" s="96" t="str">
        <f>IFERROR(__xludf.DUMMYFUNCTION("""COMPUTED_VALUE"""),"Posterboy")</f>
        <v>Posterboy</v>
      </c>
      <c r="E29" s="63" t="str">
        <f t="array" ref="E29">IF(not(ISBLANK(D29)),INDEX(Members!R:R,MATCH(D29,Members!D:D,0)), "")</f>
        <v/>
      </c>
      <c r="F29" s="100" t="str">
        <f t="array" ref="F29">IF(not(ISBLANK(D29)),INDEX(Members!F:F,MATCH(D29,Members!D:D,0)), "")</f>
        <v>STEAM_0:0:164106176</v>
      </c>
      <c r="G29" s="94"/>
      <c r="H29" s="69" t="str">
        <f>IF(ISBLANK(D29), "",IF(COUNTIFS(LOAROA!C:C,D29,LOAROA!I:I,"Yes",LOAROA!H:H,"Active") = 1, "Absent", IF(J29+K29+L29&gt;= 3,"Active", IF(L29+K29+J29&gt;=1,"Semi-Active",IF(L29+K29+J29=0,"Inactive")))))</f>
        <v>Inactive</v>
      </c>
      <c r="I29" s="72" t="str">
        <f t="array" ref="I29">IF(not(ISBLANK(D29)), INDEX('Activity Tracker'!F:F,MATCH(D29,'Activity Tracker'!B:B,0)), "")</f>
        <v>#N/A</v>
      </c>
      <c r="J29" s="65">
        <f>IF(ISBLANK(D29), "",COUNTIFS(Input!B:B,D29,Input!I:I,"Yes"))</f>
        <v>0</v>
      </c>
      <c r="K29" s="65">
        <f>IF(ISBLANK(D29), "",COUNTIFS(EL!B:B,D29,EL!F:F,"Yes",EL!G:G,"Yes"))</f>
        <v>0</v>
      </c>
      <c r="L29" s="65">
        <f>IF(ISBLANK(D29), "",COUNTIFS(TL!B:B,D29,TL!G:G,"Yes",TL!H:H,"Yes"))</f>
        <v>0</v>
      </c>
      <c r="M29" s="94"/>
      <c r="N29" s="78">
        <f t="array" ref="N29">IFERROR(INDEX(PD!A:A,MATCH(D29,PD!E:E,0)), IFERROR (INDEX(Input!A:A,MATCH(D29,Input!F:F,0)), ""))</f>
        <v>43591.96506</v>
      </c>
      <c r="O29" s="94"/>
      <c r="P29" s="105">
        <f t="array" ref="P29">IF(not(ISBLANK(D29)),INDEX(Members!T:T,MATCH(D29,Members!D:D,0)), "")</f>
        <v>43591.96506</v>
      </c>
      <c r="Q29" s="108"/>
      <c r="R29" s="109" t="s">
        <v>52</v>
      </c>
      <c r="S29" s="39"/>
      <c r="T29" s="87"/>
    </row>
    <row r="30" ht="30.0" customHeight="1">
      <c r="A30" s="52">
        <f t="shared" si="1"/>
        <v>1000</v>
      </c>
      <c r="B30" s="110" t="str">
        <f t="array" ref="B30">IF(not(ISBLANK(D30)),INDEX(Members!B:B,MATCH(D30,Members!D:D,0)), "")</f>
        <v>PVT</v>
      </c>
      <c r="C30" s="94"/>
      <c r="D30" s="96" t="str">
        <f>IFERROR(__xludf.DUMMYFUNCTION("""COMPUTED_VALUE"""),"Epsilon")</f>
        <v>Epsilon</v>
      </c>
      <c r="E30" s="63" t="str">
        <f t="array" ref="E30">IF(not(ISBLANK(D30)),INDEX(Members!R:R,MATCH(D30,Members!D:D,0)), "")</f>
        <v/>
      </c>
      <c r="F30" s="100" t="str">
        <f t="array" ref="F30">IF(not(ISBLANK(D30)),INDEX(Members!F:F,MATCH(D30,Members!D:D,0)), "")</f>
        <v>STEAM_0:0:61220824</v>
      </c>
      <c r="G30" s="94"/>
      <c r="H30" s="69" t="str">
        <f>IF(ISBLANK(D30), "",IF(COUNTIFS(LOAROA!C:C,D30,LOAROA!I:I,"Yes",LOAROA!H:H,"Active") = 1, "Absent", IF(J30+K30+L30&gt;= 3,"Active", IF(L30+K30+J30&gt;=1,"Semi-Active",IF(L30+K30+J30=0,"Inactive")))))</f>
        <v>Inactive</v>
      </c>
      <c r="I30" s="72" t="str">
        <f t="array" ref="I30">IF(not(ISBLANK(D30)), INDEX('Activity Tracker'!F:F,MATCH(D30,'Activity Tracker'!B:B,0)), "")</f>
        <v>#N/A</v>
      </c>
      <c r="J30" s="65">
        <f>IF(ISBLANK(D30), "",COUNTIFS(Input!B:B,D30,Input!I:I,"Yes"))</f>
        <v>0</v>
      </c>
      <c r="K30" s="65">
        <f>IF(ISBLANK(D30), "",COUNTIFS(EL!B:B,D30,EL!F:F,"Yes",EL!G:G,"Yes"))</f>
        <v>0</v>
      </c>
      <c r="L30" s="65">
        <f>IF(ISBLANK(D30), "",COUNTIFS(TL!B:B,D30,TL!G:G,"Yes",TL!H:H,"Yes"))</f>
        <v>0</v>
      </c>
      <c r="M30" s="94"/>
      <c r="N30" s="78">
        <f t="array" ref="N30">IFERROR(INDEX(PD!A:A,MATCH(D30,PD!E:E,0)), IFERROR (INDEX(Input!A:A,MATCH(D30,Input!F:F,0)), ""))</f>
        <v>43591.721</v>
      </c>
      <c r="O30" s="94"/>
      <c r="P30" s="105">
        <f t="array" ref="P30">IF(not(ISBLANK(D30)),INDEX(Members!T:T,MATCH(D30,Members!D:D,0)), "")</f>
        <v>43591.721</v>
      </c>
      <c r="Q30" s="108"/>
      <c r="R30" s="109" t="s">
        <v>52</v>
      </c>
      <c r="S30" s="39"/>
      <c r="T30" s="87"/>
    </row>
    <row r="31" ht="30.0" customHeight="1">
      <c r="A31" s="52">
        <f t="shared" si="1"/>
        <v>1000</v>
      </c>
      <c r="B31" s="110" t="str">
        <f t="array" ref="B31">IF(not(ISBLANK(D31)),INDEX(Members!B:B,MATCH(D31,Members!D:D,0)), "")</f>
        <v>PVT</v>
      </c>
      <c r="C31" s="94"/>
      <c r="D31" s="96" t="str">
        <f>IFERROR(__xludf.DUMMYFUNCTION("""COMPUTED_VALUE"""),"Docile")</f>
        <v>Docile</v>
      </c>
      <c r="E31" s="63" t="str">
        <f t="array" ref="E31">IF(not(ISBLANK(D31)),INDEX(Members!R:R,MATCH(D31,Members!D:D,0)), "")</f>
        <v/>
      </c>
      <c r="F31" s="100" t="str">
        <f t="array" ref="F31">IF(not(ISBLANK(D31)),INDEX(Members!F:F,MATCH(D31,Members!D:D,0)), "")</f>
        <v>STEAM_0:1:489147911</v>
      </c>
      <c r="G31" s="94"/>
      <c r="H31" s="69" t="str">
        <f>IF(ISBLANK(D31), "",IF(COUNTIFS(LOAROA!C:C,D31,LOAROA!I:I,"Yes",LOAROA!H:H,"Active") = 1, "Absent", IF(J31+K31+L31&gt;= 3,"Active", IF(L31+K31+J31&gt;=1,"Semi-Active",IF(L31+K31+J31=0,"Inactive")))))</f>
        <v>Inactive</v>
      </c>
      <c r="I31" s="72" t="str">
        <f t="array" ref="I31">IF(not(ISBLANK(D31)), INDEX('Activity Tracker'!F:F,MATCH(D31,'Activity Tracker'!B:B,0)), "")</f>
        <v>#N/A</v>
      </c>
      <c r="J31" s="65">
        <f>IF(ISBLANK(D31), "",COUNTIFS(Input!B:B,D31,Input!I:I,"Yes"))</f>
        <v>0</v>
      </c>
      <c r="K31" s="65">
        <f>IF(ISBLANK(D31), "",COUNTIFS(EL!B:B,D31,EL!F:F,"Yes",EL!G:G,"Yes"))</f>
        <v>0</v>
      </c>
      <c r="L31" s="65">
        <f>IF(ISBLANK(D31), "",COUNTIFS(TL!B:B,D31,TL!G:G,"Yes",TL!H:H,"Yes"))</f>
        <v>0</v>
      </c>
      <c r="M31" s="94"/>
      <c r="N31" s="78">
        <f t="array" ref="N31">IFERROR(INDEX(PD!A:A,MATCH(D31,PD!E:E,0)), IFERROR (INDEX(Input!A:A,MATCH(D31,Input!F:F,0)), ""))</f>
        <v>43591.12627</v>
      </c>
      <c r="O31" s="94"/>
      <c r="P31" s="105">
        <f t="array" ref="P31">IF(not(ISBLANK(D31)),INDEX(Members!T:T,MATCH(D31,Members!D:D,0)), "")</f>
        <v>43591.12627</v>
      </c>
      <c r="Q31" s="108"/>
      <c r="R31" s="109" t="s">
        <v>52</v>
      </c>
      <c r="S31" s="39"/>
      <c r="T31" s="87"/>
    </row>
    <row r="32" ht="30.0" customHeight="1">
      <c r="A32" s="52">
        <f t="shared" si="1"/>
        <v>1000</v>
      </c>
      <c r="B32" s="110" t="str">
        <f t="array" ref="B32">IF(not(ISBLANK(D32)),INDEX(Members!B:B,MATCH(D32,Members!D:D,0)), "")</f>
        <v>PVT</v>
      </c>
      <c r="C32" s="94"/>
      <c r="D32" s="96" t="str">
        <f>IFERROR(__xludf.DUMMYFUNCTION("""COMPUTED_VALUE"""),"Jager")</f>
        <v>Jager</v>
      </c>
      <c r="E32" s="63" t="str">
        <f t="array" ref="E32">IF(not(ISBLANK(D32)),INDEX(Members!R:R,MATCH(D32,Members!D:D,0)), "")</f>
        <v/>
      </c>
      <c r="F32" s="100" t="str">
        <f t="array" ref="F32">IF(not(ISBLANK(D32)),INDEX(Members!F:F,MATCH(D32,Members!D:D,0)), "")</f>
        <v>STEAM_0:1:58766550</v>
      </c>
      <c r="G32" s="94"/>
      <c r="H32" s="69" t="str">
        <f>IF(ISBLANK(D32), "",IF(COUNTIFS(LOAROA!C:C,D32,LOAROA!I:I,"Yes",LOAROA!H:H,"Active") = 1, "Absent", IF(J32+K32+L32&gt;= 3,"Active", IF(L32+K32+J32&gt;=1,"Semi-Active",IF(L32+K32+J32=0,"Inactive")))))</f>
        <v>Inactive</v>
      </c>
      <c r="I32" s="72" t="str">
        <f t="array" ref="I32">IF(not(ISBLANK(D32)), INDEX('Activity Tracker'!F:F,MATCH(D32,'Activity Tracker'!B:B,0)), "")</f>
        <v>#N/A</v>
      </c>
      <c r="J32" s="65">
        <f>IF(ISBLANK(D32), "",COUNTIFS(Input!B:B,D32,Input!I:I,"Yes"))</f>
        <v>0</v>
      </c>
      <c r="K32" s="65">
        <f>IF(ISBLANK(D32), "",COUNTIFS(EL!B:B,D32,EL!F:F,"Yes",EL!G:G,"Yes"))</f>
        <v>0</v>
      </c>
      <c r="L32" s="65">
        <f>IF(ISBLANK(D32), "",COUNTIFS(TL!B:B,D32,TL!G:G,"Yes",TL!H:H,"Yes"))</f>
        <v>0</v>
      </c>
      <c r="M32" s="94"/>
      <c r="N32" s="78">
        <f t="array" ref="N32">IFERROR(INDEX(PD!A:A,MATCH(D32,PD!E:E,0)), IFERROR (INDEX(Input!A:A,MATCH(D32,Input!F:F,0)), ""))</f>
        <v>43591.126</v>
      </c>
      <c r="O32" s="94"/>
      <c r="P32" s="105">
        <f t="array" ref="P32">IF(not(ISBLANK(D32)),INDEX(Members!T:T,MATCH(D32,Members!D:D,0)), "")</f>
        <v>43591.126</v>
      </c>
      <c r="Q32" s="108"/>
      <c r="R32" s="109" t="s">
        <v>52</v>
      </c>
      <c r="S32" s="39"/>
      <c r="T32" s="87"/>
    </row>
    <row r="33" ht="30.0" customHeight="1">
      <c r="A33" s="52">
        <f t="shared" si="1"/>
        <v>1000</v>
      </c>
      <c r="B33" s="110" t="str">
        <f t="array" ref="B33">IF(not(ISBLANK(D33)),INDEX(Members!B:B,MATCH(D33,Members!D:D,0)), "")</f>
        <v>PVT</v>
      </c>
      <c r="C33" s="94"/>
      <c r="D33" s="96" t="str">
        <f>IFERROR(__xludf.DUMMYFUNCTION("""COMPUTED_VALUE"""),"Nomad")</f>
        <v>Nomad</v>
      </c>
      <c r="E33" s="63" t="str">
        <f t="array" ref="E33">IF(not(ISBLANK(D33)),INDEX(Members!R:R,MATCH(D33,Members!D:D,0)), "")</f>
        <v/>
      </c>
      <c r="F33" s="100" t="str">
        <f t="array" ref="F33">IF(not(ISBLANK(D33)),INDEX(Members!F:F,MATCH(D33,Members!D:D,0)), "")</f>
        <v>STEAM_0:1:115578760</v>
      </c>
      <c r="G33" s="94"/>
      <c r="H33" s="69" t="str">
        <f>IF(ISBLANK(D33), "",IF(COUNTIFS(LOAROA!C:C,D33,LOAROA!I:I,"Yes",LOAROA!H:H,"Active") = 1, "Absent", IF(J33+K33+L33&gt;= 3,"Active", IF(L33+K33+J33&gt;=1,"Semi-Active",IF(L33+K33+J33=0,"Inactive")))))</f>
        <v>Inactive</v>
      </c>
      <c r="I33" s="72" t="str">
        <f t="array" ref="I33">IF(not(ISBLANK(D33)), INDEX('Activity Tracker'!F:F,MATCH(D33,'Activity Tracker'!B:B,0)), "")</f>
        <v>#N/A</v>
      </c>
      <c r="J33" s="65">
        <f>IF(ISBLANK(D33), "",COUNTIFS(Input!B:B,D33,Input!I:I,"Yes"))</f>
        <v>0</v>
      </c>
      <c r="K33" s="65">
        <f>IF(ISBLANK(D33), "",COUNTIFS(EL!B:B,D33,EL!F:F,"Yes",EL!G:G,"Yes"))</f>
        <v>0</v>
      </c>
      <c r="L33" s="65">
        <f>IF(ISBLANK(D33), "",COUNTIFS(TL!B:B,D33,TL!G:G,"Yes",TL!H:H,"Yes"))</f>
        <v>0</v>
      </c>
      <c r="M33" s="94"/>
      <c r="N33" s="78">
        <f t="array" ref="N33">IFERROR(INDEX(PD!A:A,MATCH(D33,PD!E:E,0)), IFERROR (INDEX(Input!A:A,MATCH(D33,Input!F:F,0)), ""))</f>
        <v>43591.12575</v>
      </c>
      <c r="O33" s="94"/>
      <c r="P33" s="105">
        <f t="array" ref="P33">IF(not(ISBLANK(D33)),INDEX(Members!T:T,MATCH(D33,Members!D:D,0)), "")</f>
        <v>43591.12575</v>
      </c>
      <c r="Q33" s="108"/>
      <c r="R33" s="109" t="s">
        <v>52</v>
      </c>
      <c r="S33" s="39"/>
      <c r="T33" s="87"/>
    </row>
    <row r="34" ht="30.0" customHeight="1">
      <c r="A34" s="52">
        <f t="shared" si="1"/>
        <v>1000</v>
      </c>
      <c r="B34" s="110" t="str">
        <f t="array" ref="B34">IF(not(ISBLANK(D34)),INDEX(Members!B:B,MATCH(D34,Members!D:D,0)), "")</f>
        <v>PVT</v>
      </c>
      <c r="C34" s="94"/>
      <c r="D34" s="96" t="str">
        <f>IFERROR(__xludf.DUMMYFUNCTION("""COMPUTED_VALUE"""),"Jevkins")</f>
        <v>Jevkins</v>
      </c>
      <c r="E34" s="63" t="str">
        <f t="array" ref="E34">IF(not(ISBLANK(D34)),INDEX(Members!R:R,MATCH(D34,Members!D:D,0)), "")</f>
        <v/>
      </c>
      <c r="F34" s="100" t="str">
        <f t="array" ref="F34">IF(not(ISBLANK(D34)),INDEX(Members!F:F,MATCH(D34,Members!D:D,0)), "")</f>
        <v>STEAM_0:1:178584949</v>
      </c>
      <c r="G34" s="94"/>
      <c r="H34" s="69" t="str">
        <f>IF(ISBLANK(D34), "",IF(COUNTIFS(LOAROA!C:C,D34,LOAROA!I:I,"Yes",LOAROA!H:H,"Active") = 1, "Absent", IF(J34+K34+L34&gt;= 3,"Active", IF(L34+K34+J34&gt;=1,"Semi-Active",IF(L34+K34+J34=0,"Inactive")))))</f>
        <v>Inactive</v>
      </c>
      <c r="I34" s="72" t="str">
        <f t="array" ref="I34">IF(not(ISBLANK(D34)), INDEX('Activity Tracker'!F:F,MATCH(D34,'Activity Tracker'!B:B,0)), "")</f>
        <v>#N/A</v>
      </c>
      <c r="J34" s="65">
        <f>IF(ISBLANK(D34), "",COUNTIFS(Input!B:B,D34,Input!I:I,"Yes"))</f>
        <v>0</v>
      </c>
      <c r="K34" s="65">
        <f>IF(ISBLANK(D34), "",COUNTIFS(EL!B:B,D34,EL!F:F,"Yes",EL!G:G,"Yes"))</f>
        <v>0</v>
      </c>
      <c r="L34" s="65">
        <f>IF(ISBLANK(D34), "",COUNTIFS(TL!B:B,D34,TL!G:G,"Yes",TL!H:H,"Yes"))</f>
        <v>0</v>
      </c>
      <c r="M34" s="94"/>
      <c r="N34" s="78">
        <f t="array" ref="N34">IFERROR(INDEX(PD!A:A,MATCH(D34,PD!E:E,0)), IFERROR (INDEX(Input!A:A,MATCH(D34,Input!F:F,0)), ""))</f>
        <v>43589.06365</v>
      </c>
      <c r="O34" s="94"/>
      <c r="P34" s="105">
        <f t="array" ref="P34">IF(not(ISBLANK(D34)),INDEX(Members!T:T,MATCH(D34,Members!D:D,0)), "")</f>
        <v>43589.06365</v>
      </c>
      <c r="Q34" s="108"/>
      <c r="R34" s="109" t="s">
        <v>52</v>
      </c>
      <c r="S34" s="39"/>
      <c r="T34" s="87"/>
    </row>
    <row r="35" ht="30.0" customHeight="1">
      <c r="A35" s="52">
        <f t="shared" si="1"/>
        <v>1000</v>
      </c>
      <c r="B35" s="110" t="str">
        <f t="array" ref="B35">IF(not(ISBLANK(D35)),INDEX(Members!B:B,MATCH(D35,Members!D:D,0)), "")</f>
        <v>PVT</v>
      </c>
      <c r="C35" s="94"/>
      <c r="D35" s="96" t="str">
        <f>IFERROR(__xludf.DUMMYFUNCTION("""COMPUTED_VALUE"""),"Winters")</f>
        <v>Winters</v>
      </c>
      <c r="E35" s="63" t="str">
        <f t="array" ref="E35">IF(not(ISBLANK(D35)),INDEX(Members!R:R,MATCH(D35,Members!D:D,0)), "")</f>
        <v/>
      </c>
      <c r="F35" s="100" t="str">
        <f t="array" ref="F35">IF(not(ISBLANK(D35)),INDEX(Members!F:F,MATCH(D35,Members!D:D,0)), "")</f>
        <v>STEAM_0:1:36284232</v>
      </c>
      <c r="G35" s="94"/>
      <c r="H35" s="69" t="str">
        <f>IF(ISBLANK(D35), "",IF(COUNTIFS(LOAROA!C:C,D35,LOAROA!I:I,"Yes",LOAROA!H:H,"Active") = 1, "Absent", IF(J35+K35+L35&gt;= 3,"Active", IF(L35+K35+J35&gt;=1,"Semi-Active",IF(L35+K35+J35=0,"Inactive")))))</f>
        <v>Inactive</v>
      </c>
      <c r="I35" s="72" t="str">
        <f t="array" ref="I35">IF(not(ISBLANK(D35)), INDEX('Activity Tracker'!F:F,MATCH(D35,'Activity Tracker'!B:B,0)), "")</f>
        <v>#N/A</v>
      </c>
      <c r="J35" s="65">
        <f>IF(ISBLANK(D35), "",COUNTIFS(Input!B:B,D35,Input!I:I,"Yes"))</f>
        <v>0</v>
      </c>
      <c r="K35" s="65">
        <f>IF(ISBLANK(D35), "",COUNTIFS(EL!B:B,D35,EL!F:F,"Yes",EL!G:G,"Yes"))</f>
        <v>0</v>
      </c>
      <c r="L35" s="65">
        <f>IF(ISBLANK(D35), "",COUNTIFS(TL!B:B,D35,TL!G:G,"Yes",TL!H:H,"Yes"))</f>
        <v>0</v>
      </c>
      <c r="M35" s="94"/>
      <c r="N35" s="78">
        <f t="array" ref="N35">IFERROR(INDEX(PD!A:A,MATCH(D35,PD!E:E,0)), IFERROR (INDEX(Input!A:A,MATCH(D35,Input!F:F,0)), ""))</f>
        <v>43585.67905</v>
      </c>
      <c r="O35" s="94"/>
      <c r="P35" s="105">
        <f t="array" ref="P35">IF(not(ISBLANK(D35)),INDEX(Members!T:T,MATCH(D35,Members!D:D,0)), "")</f>
        <v>43585.67905</v>
      </c>
      <c r="Q35" s="108"/>
      <c r="R35" s="109" t="s">
        <v>52</v>
      </c>
      <c r="S35" s="39"/>
      <c r="T35" s="87"/>
    </row>
    <row r="36" ht="30.0" customHeight="1">
      <c r="A36" s="52">
        <f t="shared" si="1"/>
        <v>1000</v>
      </c>
      <c r="B36" s="110" t="str">
        <f t="array" ref="B36">IF(not(ISBLANK(D36)),INDEX(Members!B:B,MATCH(D36,Members!D:D,0)), "")</f>
        <v>PVT</v>
      </c>
      <c r="C36" s="94"/>
      <c r="D36" s="96" t="str">
        <f>IFERROR(__xludf.DUMMYFUNCTION("""COMPUTED_VALUE"""),"Triim")</f>
        <v>Triim</v>
      </c>
      <c r="E36" s="63" t="str">
        <f t="array" ref="E36">IF(not(ISBLANK(D36)),INDEX(Members!R:R,MATCH(D36,Members!D:D,0)), "")</f>
        <v/>
      </c>
      <c r="F36" s="100" t="str">
        <f t="array" ref="F36">IF(not(ISBLANK(D36)),INDEX(Members!F:F,MATCH(D36,Members!D:D,0)), "")</f>
        <v>STEAM_0:1:53652933</v>
      </c>
      <c r="G36" s="94"/>
      <c r="H36" s="69" t="str">
        <f>IF(ISBLANK(D36), "",IF(COUNTIFS(LOAROA!C:C,D36,LOAROA!I:I,"Yes",LOAROA!H:H,"Active") = 1, "Absent", IF(J36+K36+L36&gt;= 3,"Active", IF(L36+K36+J36&gt;=1,"Semi-Active",IF(L36+K36+J36=0,"Inactive")))))</f>
        <v>Inactive</v>
      </c>
      <c r="I36" s="72" t="str">
        <f t="array" ref="I36">IF(not(ISBLANK(D36)), INDEX('Activity Tracker'!F:F,MATCH(D36,'Activity Tracker'!B:B,0)), "")</f>
        <v>#N/A</v>
      </c>
      <c r="J36" s="65">
        <f>IF(ISBLANK(D36), "",COUNTIFS(Input!B:B,D36,Input!I:I,"Yes"))</f>
        <v>0</v>
      </c>
      <c r="K36" s="65">
        <f>IF(ISBLANK(D36), "",COUNTIFS(EL!B:B,D36,EL!F:F,"Yes",EL!G:G,"Yes"))</f>
        <v>0</v>
      </c>
      <c r="L36" s="65">
        <f>IF(ISBLANK(D36), "",COUNTIFS(TL!B:B,D36,TL!G:G,"Yes",TL!H:H,"Yes"))</f>
        <v>0</v>
      </c>
      <c r="M36" s="94"/>
      <c r="N36" s="78">
        <f t="array" ref="N36">IFERROR(INDEX(PD!A:A,MATCH(D36,PD!E:E,0)), IFERROR (INDEX(Input!A:A,MATCH(D36,Input!F:F,0)), ""))</f>
        <v>43585.67865</v>
      </c>
      <c r="O36" s="94"/>
      <c r="P36" s="105">
        <f t="array" ref="P36">IF(not(ISBLANK(D36)),INDEX(Members!T:T,MATCH(D36,Members!D:D,0)), "")</f>
        <v>43585.67865</v>
      </c>
      <c r="Q36" s="108"/>
      <c r="R36" s="109" t="s">
        <v>52</v>
      </c>
      <c r="S36" s="39"/>
      <c r="T36" s="87"/>
    </row>
    <row r="37" ht="30.0" customHeight="1">
      <c r="A37" s="52">
        <f t="shared" si="1"/>
        <v>0</v>
      </c>
      <c r="B37" s="110" t="str">
        <f t="array" ref="B37">IF(not(ISBLANK(D37)),INDEX(Members!B:B,MATCH(D37,Members!D:D,0)), "")</f>
        <v/>
      </c>
      <c r="C37" s="94"/>
      <c r="D37" s="96"/>
      <c r="E37" s="63" t="str">
        <f t="array" ref="E37">IF(not(ISBLANK(D37)),INDEX(Members!R:R,MATCH(D37,Members!D:D,0)), "")</f>
        <v/>
      </c>
      <c r="F37" s="100" t="str">
        <f t="array" ref="F37">IF(not(ISBLANK(D37)),INDEX(Members!F:F,MATCH(D37,Members!D:D,0)), "")</f>
        <v/>
      </c>
      <c r="G37" s="94"/>
      <c r="H37" s="69" t="str">
        <f>IF(ISBLANK(D37), "",IF(COUNTIFS(LOAROA!C:C,D37,LOAROA!I:I,"Yes",LOAROA!H:H,"Active") = 1, "Absent", IF(J37+K37+L37&gt;= 3,"Active", IF(L37+K37+J37&gt;=1,"Semi-Active",IF(L37+K37+J37=0,"Inactive")))))</f>
        <v/>
      </c>
      <c r="I37" s="72" t="str">
        <f t="array" ref="I37">IF(not(ISBLANK(D37)), INDEX('Activity Tracker'!F:F,MATCH(D37,'Activity Tracker'!B:B,0)), "")</f>
        <v/>
      </c>
      <c r="J37" s="65" t="str">
        <f>IF(ISBLANK(D37), "",COUNTIFS(Input!B:B,D37,Input!I:I,"Yes"))</f>
        <v/>
      </c>
      <c r="K37" s="65" t="str">
        <f>IF(ISBLANK(D37), "",COUNTIFS(EL!B:B,D37,EL!F:F,"Yes",EL!G:G,"Yes"))</f>
        <v/>
      </c>
      <c r="L37" s="65" t="str">
        <f>IF(ISBLANK(D37), "",COUNTIFS(TL!B:B,D37,TL!G:G,"Yes",TL!H:H,"Yes"))</f>
        <v/>
      </c>
      <c r="M37" s="94"/>
      <c r="N37" s="78" t="str">
        <f t="array" ref="N37">IFERROR(INDEX(PD!A:A,MATCH(D37,PD!E:E,0)), IFERROR (INDEX(Input!A:A,MATCH(D37,Input!F:F,0)), ""))</f>
        <v/>
      </c>
      <c r="O37" s="94"/>
      <c r="P37" s="100" t="str">
        <f t="array" ref="P37">IF(not(ISBLANK(D37)),INDEX(Members!T:T,MATCH(D37,Members!D:D,0)), "")</f>
        <v/>
      </c>
      <c r="Q37" s="108"/>
      <c r="R37" s="109" t="s">
        <v>52</v>
      </c>
      <c r="S37" s="39"/>
      <c r="T37" s="87"/>
    </row>
    <row r="38" ht="30.0" customHeight="1">
      <c r="A38" s="52">
        <f t="shared" si="1"/>
        <v>0</v>
      </c>
      <c r="B38" s="209" t="str">
        <f t="array" ref="B38">IF(not(ISBLANK(D38)),INDEX(Members!B:B,MATCH(D38,Members!D:D,0)), "")</f>
        <v/>
      </c>
      <c r="C38" s="94"/>
      <c r="D38" s="96"/>
      <c r="E38" s="63" t="str">
        <f t="array" ref="E38">IF(not(ISBLANK(D38)),INDEX(Members!R:R,MATCH(D38,Members!D:D,0)), "")</f>
        <v/>
      </c>
      <c r="F38" s="100" t="str">
        <f t="array" ref="F38">IF(not(ISBLANK(D38)),INDEX(Members!F:F,MATCH(D38,Members!D:D,0)), "")</f>
        <v/>
      </c>
      <c r="G38" s="94"/>
      <c r="H38" s="69" t="str">
        <f>IF(ISBLANK(D38), "",IF(COUNTIFS(LOAROA!C:C,D38,LOAROA!I:I,"Yes",LOAROA!H:H,"Active") = 1, "Absent", IF(J38+K38+L38&gt;= 3,"Active", IF(L38+K38+J38&gt;=1,"Semi-Active",IF(L38+K38+J38=0,"Inactive")))))</f>
        <v/>
      </c>
      <c r="I38" s="72" t="str">
        <f t="array" ref="I38">IF(not(ISBLANK(D38)), INDEX('Activity Tracker'!F:F,MATCH(D38,'Activity Tracker'!B:B,0)), "")</f>
        <v/>
      </c>
      <c r="J38" s="65" t="str">
        <f>IF(ISBLANK(D38), "",COUNTIFS(Input!B:B,D38,Input!I:I,"Yes"))</f>
        <v/>
      </c>
      <c r="K38" s="65" t="str">
        <f>IF(ISBLANK(D38), "",COUNTIFS(EL!B:B,D38,EL!F:F,"Yes",EL!G:G,"Yes"))</f>
        <v/>
      </c>
      <c r="L38" s="65" t="str">
        <f>IF(ISBLANK(D38), "",COUNTIFS(TL!B:B,D38,TL!G:G,"Yes",TL!H:H,"Yes"))</f>
        <v/>
      </c>
      <c r="M38" s="94"/>
      <c r="N38" s="78" t="str">
        <f t="array" ref="N38">IFERROR(INDEX(PD!A:A,MATCH(D38,PD!E:E,0)), IFERROR (INDEX(Input!A:A,MATCH(D38,Input!F:F,0)), ""))</f>
        <v/>
      </c>
      <c r="O38" s="94"/>
      <c r="P38" s="100" t="str">
        <f t="array" ref="P38">IF(not(ISBLANK(D38)),INDEX(Members!T:T,MATCH(D38,Members!D:D,0)), "")</f>
        <v/>
      </c>
      <c r="Q38" s="108"/>
      <c r="R38" s="109" t="s">
        <v>52</v>
      </c>
      <c r="S38" s="39"/>
      <c r="T38" s="87"/>
    </row>
    <row r="39" ht="30.0" customHeight="1">
      <c r="A39" s="52">
        <f t="shared" si="1"/>
        <v>0</v>
      </c>
      <c r="B39" s="110" t="str">
        <f t="array" ref="B39">IF(not(ISBLANK(D39)),INDEX(Members!B:B,MATCH(D39,Members!D:D,0)), "")</f>
        <v/>
      </c>
      <c r="C39" s="94"/>
      <c r="D39" s="96"/>
      <c r="E39" s="63" t="str">
        <f t="array" ref="E39">IF(not(ISBLANK(D39)),INDEX(Members!R:R,MATCH(D39,Members!D:D,0)), "")</f>
        <v/>
      </c>
      <c r="F39" s="100" t="str">
        <f t="array" ref="F39">IF(not(ISBLANK(D39)),INDEX(Members!F:F,MATCH(D39,Members!D:D,0)), "")</f>
        <v/>
      </c>
      <c r="G39" s="94"/>
      <c r="H39" s="69" t="str">
        <f>IF(ISBLANK(D39), "",IF(COUNTIFS(LOAROA!C:C,D39,LOAROA!I:I,"Yes",LOAROA!H:H,"Active") = 1, "Absent", IF(J39+K39+L39&gt;= 3,"Active", IF(L39+K39+J39&gt;=1,"Semi-Active",IF(L39+K39+J39=0,"Inactive")))))</f>
        <v/>
      </c>
      <c r="I39" s="72" t="str">
        <f t="array" ref="I39">IF(not(ISBLANK(D39)), INDEX('Activity Tracker'!F:F,MATCH(D39,'Activity Tracker'!B:B,0)), "")</f>
        <v/>
      </c>
      <c r="J39" s="65" t="str">
        <f>IF(ISBLANK(D39), "",COUNTIFS(Input!B:B,D39,Input!I:I,"Yes"))</f>
        <v/>
      </c>
      <c r="K39" s="65" t="str">
        <f>IF(ISBLANK(D39), "",COUNTIFS(EL!B:B,D39,EL!F:F,"Yes",EL!G:G,"Yes"))</f>
        <v/>
      </c>
      <c r="L39" s="65" t="str">
        <f>IF(ISBLANK(D39), "",COUNTIFS(TL!B:B,D39,TL!G:G,"Yes",TL!H:H,"Yes"))</f>
        <v/>
      </c>
      <c r="M39" s="94"/>
      <c r="N39" s="78" t="str">
        <f t="array" ref="N39">IFERROR(INDEX(PD!A:A,MATCH(D39,PD!E:E,0)), IFERROR (INDEX(Input!A:A,MATCH(D39,Input!F:F,0)), ""))</f>
        <v/>
      </c>
      <c r="O39" s="94"/>
      <c r="P39" s="100" t="str">
        <f t="array" ref="P39">IF(not(ISBLANK(D39)),INDEX(Members!T:T,MATCH(D39,Members!D:D,0)), "")</f>
        <v/>
      </c>
      <c r="Q39" s="108"/>
      <c r="R39" s="109" t="s">
        <v>52</v>
      </c>
      <c r="S39" s="39"/>
      <c r="T39" s="87"/>
    </row>
    <row r="40" ht="30.0" customHeight="1">
      <c r="A40" s="52">
        <f t="shared" si="1"/>
        <v>0</v>
      </c>
      <c r="B40" s="110" t="str">
        <f t="array" ref="B40">IF(not(ISBLANK(D40)),INDEX(Members!B:B,MATCH(D40,Members!D:D,0)), "")</f>
        <v/>
      </c>
      <c r="C40" s="94"/>
      <c r="D40" s="96"/>
      <c r="E40" s="63" t="str">
        <f t="array" ref="E40">IF(not(ISBLANK(D40)),INDEX(Members!R:R,MATCH(D40,Members!D:D,0)), "")</f>
        <v/>
      </c>
      <c r="F40" s="100" t="str">
        <f t="array" ref="F40">IF(not(ISBLANK(D40)),INDEX(Members!F:F,MATCH(D40,Members!D:D,0)), "")</f>
        <v/>
      </c>
      <c r="G40" s="94"/>
      <c r="H40" s="69" t="str">
        <f>IF(ISBLANK(D40), "",IF(COUNTIFS(LOAROA!C:C,D40,LOAROA!I:I,"Yes",LOAROA!H:H,"Active") = 1, "Absent", IF(J40+K40+L40&gt;= 3,"Active", IF(L40+K40+J40&gt;=1,"Semi-Active",IF(L40+K40+J40=0,"Inactive")))))</f>
        <v/>
      </c>
      <c r="I40" s="72" t="str">
        <f t="array" ref="I40">IF(not(ISBLANK(D40)), INDEX('Activity Tracker'!F:F,MATCH(D40,'Activity Tracker'!B:B,0)), "")</f>
        <v/>
      </c>
      <c r="J40" s="65" t="str">
        <f>IF(ISBLANK(D40), "",COUNTIFS(Input!B:B,D40,Input!I:I,"Yes"))</f>
        <v/>
      </c>
      <c r="K40" s="65" t="str">
        <f>IF(ISBLANK(D40), "",COUNTIFS(EL!B:B,D40,EL!F:F,"Yes",EL!G:G,"Yes"))</f>
        <v/>
      </c>
      <c r="L40" s="65" t="str">
        <f>IF(ISBLANK(D40), "",COUNTIFS(TL!B:B,D40,TL!G:G,"Yes",TL!H:H,"Yes"))</f>
        <v/>
      </c>
      <c r="M40" s="94"/>
      <c r="N40" s="78" t="str">
        <f t="array" ref="N40">IFERROR(INDEX(PD!A:A,MATCH(D40,PD!E:E,0)), IFERROR (INDEX(Input!A:A,MATCH(D40,Input!F:F,0)), ""))</f>
        <v/>
      </c>
      <c r="O40" s="94"/>
      <c r="P40" s="100" t="str">
        <f t="array" ref="P40">IF(not(ISBLANK(D40)),INDEX(Members!T:T,MATCH(D40,Members!D:D,0)), "")</f>
        <v/>
      </c>
      <c r="Q40" s="108"/>
      <c r="R40" s="109" t="s">
        <v>52</v>
      </c>
      <c r="S40" s="39"/>
      <c r="T40" s="87"/>
    </row>
    <row r="41" ht="30.0" customHeight="1">
      <c r="A41" s="52">
        <f t="shared" si="1"/>
        <v>0</v>
      </c>
      <c r="B41" s="110" t="str">
        <f t="array" ref="B41">IF(not(ISBLANK(D41)),INDEX(Members!B:B,MATCH(D41,Members!D:D,0)), "")</f>
        <v/>
      </c>
      <c r="C41" s="94"/>
      <c r="D41" s="96"/>
      <c r="E41" s="63" t="str">
        <f t="array" ref="E41">IF(not(ISBLANK(D41)),INDEX(Members!R:R,MATCH(D41,Members!D:D,0)), "")</f>
        <v/>
      </c>
      <c r="F41" s="100" t="str">
        <f t="array" ref="F41">IF(not(ISBLANK(D41)),INDEX(Members!F:F,MATCH(D41,Members!D:D,0)), "")</f>
        <v/>
      </c>
      <c r="G41" s="94"/>
      <c r="H41" s="69" t="str">
        <f>IF(ISBLANK(D41), "",IF(COUNTIFS(LOAROA!C:C,D41,LOAROA!I:I,"Yes",LOAROA!H:H,"Active") = 1, "Absent", IF(J41+K41+L41&gt;= 3,"Active", IF(L41+K41+J41&gt;=1,"Semi-Active",IF(L41+K41+J41=0,"Inactive")))))</f>
        <v/>
      </c>
      <c r="I41" s="72" t="str">
        <f t="array" ref="I41">IF(not(ISBLANK(D41)), INDEX('Activity Tracker'!F:F,MATCH(D41,'Activity Tracker'!B:B,0)), "")</f>
        <v/>
      </c>
      <c r="J41" s="65" t="str">
        <f>IF(ISBLANK(D41), "",COUNTIFS(Input!B:B,D41,Input!I:I,"Yes"))</f>
        <v/>
      </c>
      <c r="K41" s="65" t="str">
        <f>IF(ISBLANK(D41), "",COUNTIFS(EL!B:B,D41,EL!F:F,"Yes",EL!G:G,"Yes"))</f>
        <v/>
      </c>
      <c r="L41" s="65" t="str">
        <f>IF(ISBLANK(D41), "",COUNTIFS(TL!B:B,D41,TL!G:G,"Yes",TL!H:H,"Yes"))</f>
        <v/>
      </c>
      <c r="M41" s="94"/>
      <c r="N41" s="78" t="str">
        <f t="array" ref="N41">IFERROR(INDEX(PD!A:A,MATCH(D41,PD!E:E,0)), IFERROR (INDEX(Input!A:A,MATCH(D41,Input!F:F,0)), ""))</f>
        <v/>
      </c>
      <c r="O41" s="94"/>
      <c r="P41" s="100" t="str">
        <f t="array" ref="P41">IF(not(ISBLANK(D41)),INDEX(Members!T:T,MATCH(D41,Members!D:D,0)), "")</f>
        <v/>
      </c>
      <c r="Q41" s="108"/>
      <c r="R41" s="109" t="s">
        <v>52</v>
      </c>
      <c r="S41" s="39"/>
      <c r="T41" s="87"/>
    </row>
    <row r="42" ht="30.0" customHeight="1">
      <c r="A42" s="52">
        <f t="shared" si="1"/>
        <v>0</v>
      </c>
      <c r="B42" s="110" t="str">
        <f t="array" ref="B42">IF(not(ISBLANK(D42)),INDEX(Members!B:B,MATCH(D42,Members!D:D,0)), "")</f>
        <v/>
      </c>
      <c r="C42" s="94"/>
      <c r="D42" s="96"/>
      <c r="E42" s="63" t="str">
        <f t="array" ref="E42">IF(not(ISBLANK(D42)),INDEX(Members!R:R,MATCH(D42,Members!D:D,0)), "")</f>
        <v/>
      </c>
      <c r="F42" s="100" t="str">
        <f t="array" ref="F42">IF(not(ISBLANK(D42)),INDEX(Members!F:F,MATCH(D42,Members!D:D,0)), "")</f>
        <v/>
      </c>
      <c r="G42" s="94"/>
      <c r="H42" s="69" t="str">
        <f>IF(ISBLANK(D42), "",IF(COUNTIFS(LOAROA!C:C,D42,LOAROA!I:I,"Yes",LOAROA!H:H,"Active") = 1, "Absent", IF(J42+K42+L42&gt;= 3,"Active", IF(L42+K42+J42&gt;=1,"Semi-Active",IF(L42+K42+J42=0,"Inactive")))))</f>
        <v/>
      </c>
      <c r="I42" s="72" t="str">
        <f t="array" ref="I42">IF(not(ISBLANK(D42)), INDEX('Activity Tracker'!F:F,MATCH(D42,'Activity Tracker'!B:B,0)), "")</f>
        <v/>
      </c>
      <c r="J42" s="65" t="str">
        <f>IF(ISBLANK(D42), "",COUNTIFS(Input!B:B,D42,Input!I:I,"Yes"))</f>
        <v/>
      </c>
      <c r="K42" s="65" t="str">
        <f>IF(ISBLANK(D42), "",COUNTIFS(EL!B:B,D42,EL!F:F,"Yes",EL!G:G,"Yes"))</f>
        <v/>
      </c>
      <c r="L42" s="65" t="str">
        <f>IF(ISBLANK(D42), "",COUNTIFS(TL!B:B,D42,TL!G:G,"Yes",TL!H:H,"Yes"))</f>
        <v/>
      </c>
      <c r="M42" s="94"/>
      <c r="N42" s="78" t="str">
        <f t="array" ref="N42">IFERROR(INDEX(PD!A:A,MATCH(D42,PD!E:E,0)), IFERROR (INDEX(Input!A:A,MATCH(D42,Input!F:F,0)), ""))</f>
        <v/>
      </c>
      <c r="O42" s="94"/>
      <c r="P42" s="100" t="str">
        <f t="array" ref="P42">IF(not(ISBLANK(D42)),INDEX(Members!T:T,MATCH(D42,Members!D:D,0)), "")</f>
        <v/>
      </c>
      <c r="Q42" s="108"/>
      <c r="R42" s="109" t="s">
        <v>52</v>
      </c>
      <c r="S42" s="39"/>
      <c r="T42" s="87"/>
    </row>
    <row r="43" ht="30.0" customHeight="1">
      <c r="A43" s="52">
        <f t="shared" si="1"/>
        <v>0</v>
      </c>
      <c r="B43" s="110" t="str">
        <f t="array" ref="B43">IF(not(ISBLANK(D43)),INDEX(Members!B:B,MATCH(D43,Members!D:D,0)), "")</f>
        <v/>
      </c>
      <c r="C43" s="94"/>
      <c r="D43" s="96"/>
      <c r="E43" s="63" t="str">
        <f t="array" ref="E43">IF(not(ISBLANK(D43)),INDEX(Members!R:R,MATCH(D43,Members!D:D,0)), "")</f>
        <v/>
      </c>
      <c r="F43" s="100" t="str">
        <f t="array" ref="F43">IF(not(ISBLANK(D43)),INDEX(Members!F:F,MATCH(D43,Members!D:D,0)), "")</f>
        <v/>
      </c>
      <c r="G43" s="94"/>
      <c r="H43" s="69" t="str">
        <f>IF(ISBLANK(D43), "",IF(COUNTIFS(LOAROA!C:C,D43,LOAROA!I:I,"Yes",LOAROA!H:H,"Active") = 1, "Absent", IF(J43+K43+L43&gt;= 3,"Active", IF(L43+K43+J43&gt;=1,"Semi-Active",IF(L43+K43+J43=0,"Inactive")))))</f>
        <v/>
      </c>
      <c r="I43" s="72" t="str">
        <f t="array" ref="I43">IF(not(ISBLANK(D43)), INDEX('Activity Tracker'!F:F,MATCH(D43,'Activity Tracker'!B:B,0)), "")</f>
        <v/>
      </c>
      <c r="J43" s="65" t="str">
        <f>IF(ISBLANK(D43), "",COUNTIFS(Input!B:B,D43,Input!I:I,"Yes"))</f>
        <v/>
      </c>
      <c r="K43" s="65" t="str">
        <f>IF(ISBLANK(D43), "",COUNTIFS(EL!B:B,D43,EL!F:F,"Yes",EL!G:G,"Yes"))</f>
        <v/>
      </c>
      <c r="L43" s="65" t="str">
        <f>IF(ISBLANK(D43), "",COUNTIFS(TL!B:B,D43,TL!G:G,"Yes",TL!H:H,"Yes"))</f>
        <v/>
      </c>
      <c r="M43" s="94"/>
      <c r="N43" s="78" t="str">
        <f t="array" ref="N43">IFERROR(INDEX(PD!A:A,MATCH(D43,PD!E:E,0)), IFERROR (INDEX(Input!A:A,MATCH(D43,Input!F:F,0)), ""))</f>
        <v/>
      </c>
      <c r="O43" s="94"/>
      <c r="P43" s="100" t="str">
        <f t="array" ref="P43">IF(not(ISBLANK(D43)),INDEX(Members!T:T,MATCH(D43,Members!D:D,0)), "")</f>
        <v/>
      </c>
      <c r="Q43" s="108"/>
      <c r="R43" s="109" t="s">
        <v>52</v>
      </c>
      <c r="S43" s="39"/>
      <c r="T43" s="87"/>
    </row>
    <row r="44" ht="30.0" customHeight="1">
      <c r="A44" s="52">
        <f t="shared" si="1"/>
        <v>0</v>
      </c>
      <c r="B44" s="110" t="str">
        <f t="array" ref="B44">IF(not(ISBLANK(D44)),INDEX(Members!B:B,MATCH(D44,Members!D:D,0)), "")</f>
        <v/>
      </c>
      <c r="C44" s="94"/>
      <c r="D44" s="96"/>
      <c r="E44" s="63" t="str">
        <f t="array" ref="E44">IF(not(ISBLANK(D44)),INDEX(Members!R:R,MATCH(D44,Members!D:D,0)), "")</f>
        <v/>
      </c>
      <c r="F44" s="100" t="str">
        <f t="array" ref="F44">IF(not(ISBLANK(D44)),INDEX(Members!F:F,MATCH(D44,Members!D:D,0)), "")</f>
        <v/>
      </c>
      <c r="G44" s="94"/>
      <c r="H44" s="69" t="str">
        <f>IF(ISBLANK(D44), "",IF(COUNTIFS(LOAROA!C:C,D44,LOAROA!I:I,"Yes",LOAROA!H:H,"Active") = 1, "Absent", IF(J44+K44+L44&gt;= 3,"Active", IF(L44+K44+J44&gt;=1,"Semi-Active",IF(L44+K44+J44=0,"Inactive")))))</f>
        <v/>
      </c>
      <c r="I44" s="72" t="str">
        <f t="array" ref="I44">IF(not(ISBLANK(D44)), INDEX('Activity Tracker'!F:F,MATCH(D44,'Activity Tracker'!B:B,0)), "")</f>
        <v/>
      </c>
      <c r="J44" s="65" t="str">
        <f>IF(ISBLANK(D44), "",COUNTIFS(Input!B:B,D44,Input!I:I,"Yes"))</f>
        <v/>
      </c>
      <c r="K44" s="65" t="str">
        <f>IF(ISBLANK(D44), "",COUNTIFS(EL!B:B,D44,EL!F:F,"Yes",EL!G:G,"Yes"))</f>
        <v/>
      </c>
      <c r="L44" s="65" t="str">
        <f>IF(ISBLANK(D44), "",COUNTIFS(TL!B:B,D44,TL!G:G,"Yes",TL!H:H,"Yes"))</f>
        <v/>
      </c>
      <c r="M44" s="94"/>
      <c r="N44" s="78" t="str">
        <f t="array" ref="N44">IFERROR(INDEX(PD!A:A,MATCH(D44,PD!E:E,0)), IFERROR (INDEX(Input!A:A,MATCH(D44,Input!F:F,0)), ""))</f>
        <v/>
      </c>
      <c r="O44" s="94"/>
      <c r="P44" s="100" t="str">
        <f t="array" ref="P44">IF(not(ISBLANK(D44)),INDEX(Members!T:T,MATCH(D44,Members!D:D,0)), "")</f>
        <v/>
      </c>
      <c r="Q44" s="108"/>
      <c r="R44" s="109" t="s">
        <v>52</v>
      </c>
      <c r="S44" s="39"/>
      <c r="T44" s="87"/>
    </row>
    <row r="45" ht="30.0" customHeight="1">
      <c r="A45" s="52">
        <f t="shared" si="1"/>
        <v>0</v>
      </c>
      <c r="B45" s="110" t="str">
        <f t="array" ref="B45">IF(not(ISBLANK(D45)),INDEX(Members!B:B,MATCH(D45,Members!D:D,0)), "")</f>
        <v/>
      </c>
      <c r="C45" s="94"/>
      <c r="D45" s="96"/>
      <c r="E45" s="63" t="str">
        <f t="array" ref="E45">IF(not(ISBLANK(D45)),INDEX(Members!R:R,MATCH(D45,Members!D:D,0)), "")</f>
        <v/>
      </c>
      <c r="F45" s="100" t="str">
        <f t="array" ref="F45">IF(not(ISBLANK(D45)),INDEX(Members!F:F,MATCH(D45,Members!D:D,0)), "")</f>
        <v/>
      </c>
      <c r="G45" s="94"/>
      <c r="H45" s="69" t="str">
        <f>IF(ISBLANK(D45), "",IF(COUNTIFS(LOAROA!C:C,D45,LOAROA!I:I,"Yes",LOAROA!H:H,"Active") = 1, "Absent", IF(J45+K45+L45&gt;= 3,"Active", IF(L45+K45+J45&gt;=1,"Semi-Active",IF(L45+K45+J45=0,"Inactive")))))</f>
        <v/>
      </c>
      <c r="I45" s="72" t="str">
        <f t="array" ref="I45">IF(not(ISBLANK(D45)), INDEX('Activity Tracker'!F:F,MATCH(D45,'Activity Tracker'!B:B,0)), "")</f>
        <v/>
      </c>
      <c r="J45" s="65" t="str">
        <f>IF(ISBLANK(D45), "",COUNTIFS(Input!B:B,D45,Input!I:I,"Yes"))</f>
        <v/>
      </c>
      <c r="K45" s="65" t="str">
        <f>IF(ISBLANK(D45), "",COUNTIFS(EL!B:B,D45,EL!F:F,"Yes",EL!G:G,"Yes"))</f>
        <v/>
      </c>
      <c r="L45" s="65" t="str">
        <f>IF(ISBLANK(D45), "",COUNTIFS(TL!B:B,D45,TL!G:G,"Yes",TL!H:H,"Yes"))</f>
        <v/>
      </c>
      <c r="M45" s="94"/>
      <c r="N45" s="78" t="str">
        <f t="array" ref="N45">IFERROR(INDEX(PD!A:A,MATCH(D45,PD!E:E,0)), IFERROR (INDEX(Input!A:A,MATCH(D45,Input!F:F,0)), ""))</f>
        <v/>
      </c>
      <c r="O45" s="94"/>
      <c r="P45" s="100" t="str">
        <f t="array" ref="P45">IF(not(ISBLANK(D45)),INDEX(Members!T:T,MATCH(D45,Members!D:D,0)), "")</f>
        <v/>
      </c>
      <c r="Q45" s="108"/>
      <c r="R45" s="109" t="s">
        <v>52</v>
      </c>
      <c r="S45" s="39"/>
      <c r="T45" s="87"/>
    </row>
    <row r="46" ht="30.0" customHeight="1">
      <c r="A46" s="52">
        <f t="shared" si="1"/>
        <v>0</v>
      </c>
      <c r="B46" s="110" t="str">
        <f t="array" ref="B46">IF(not(ISBLANK(D46)),INDEX(Members!B:B,MATCH(D46,Members!D:D,0)), "")</f>
        <v/>
      </c>
      <c r="C46" s="94"/>
      <c r="D46" s="96"/>
      <c r="E46" s="63" t="str">
        <f t="array" ref="E46">IF(not(ISBLANK(D46)),INDEX(Members!R:R,MATCH(D46,Members!D:D,0)), "")</f>
        <v/>
      </c>
      <c r="F46" s="100" t="str">
        <f t="array" ref="F46">IF(not(ISBLANK(D46)),INDEX(Members!F:F,MATCH(D46,Members!D:D,0)), "")</f>
        <v/>
      </c>
      <c r="G46" s="94"/>
      <c r="H46" s="69" t="str">
        <f>IF(ISBLANK(D46), "",IF(COUNTIFS(LOAROA!C:C,D46,LOAROA!I:I,"Yes",LOAROA!H:H,"Active") = 1, "Absent", IF(J46+K46+L46&gt;= 3,"Active", IF(L46+K46+J46&gt;=1,"Semi-Active",IF(L46+K46+J46=0,"Inactive")))))</f>
        <v/>
      </c>
      <c r="I46" s="72" t="str">
        <f t="array" ref="I46">IF(not(ISBLANK(D46)), INDEX('Activity Tracker'!F:F,MATCH(D46,'Activity Tracker'!B:B,0)), "")</f>
        <v/>
      </c>
      <c r="J46" s="65" t="str">
        <f>IF(ISBLANK(D46), "",COUNTIFS(Input!B:B,D46,Input!I:I,"Yes"))</f>
        <v/>
      </c>
      <c r="K46" s="65" t="str">
        <f>IF(ISBLANK(D46), "",COUNTIFS(EL!B:B,D46,EL!F:F,"Yes",EL!G:G,"Yes"))</f>
        <v/>
      </c>
      <c r="L46" s="65" t="str">
        <f>IF(ISBLANK(D46), "",COUNTIFS(TL!B:B,D46,TL!G:G,"Yes",TL!H:H,"Yes"))</f>
        <v/>
      </c>
      <c r="M46" s="94"/>
      <c r="N46" s="78" t="str">
        <f t="array" ref="N46">IFERROR(INDEX(PD!A:A,MATCH(D46,PD!E:E,0)), IFERROR (INDEX(Input!A:A,MATCH(D46,Input!F:F,0)), ""))</f>
        <v/>
      </c>
      <c r="O46" s="94"/>
      <c r="P46" s="100" t="str">
        <f t="array" ref="P46">IF(not(ISBLANK(D46)),INDEX(Members!T:T,MATCH(D46,Members!D:D,0)), "")</f>
        <v/>
      </c>
      <c r="Q46" s="108"/>
      <c r="R46" s="109" t="s">
        <v>52</v>
      </c>
      <c r="S46" s="39"/>
      <c r="T46" s="87"/>
    </row>
    <row r="47" ht="30.0" customHeight="1">
      <c r="A47" s="52">
        <f t="shared" si="1"/>
        <v>0</v>
      </c>
      <c r="B47" s="110" t="str">
        <f t="array" ref="B47">IF(not(ISBLANK(D47)),INDEX(Members!B:B,MATCH(D47,Members!D:D,0)), "")</f>
        <v/>
      </c>
      <c r="C47" s="94"/>
      <c r="D47" s="96"/>
      <c r="E47" s="63" t="str">
        <f t="array" ref="E47">IF(not(ISBLANK(D47)),INDEX(Members!R:R,MATCH(D47,Members!D:D,0)), "")</f>
        <v/>
      </c>
      <c r="F47" s="100" t="str">
        <f t="array" ref="F47">IF(not(ISBLANK(D47)),INDEX(Members!F:F,MATCH(D47,Members!D:D,0)), "")</f>
        <v/>
      </c>
      <c r="G47" s="94"/>
      <c r="H47" s="69" t="str">
        <f>IF(ISBLANK(D47), "",IF(COUNTIFS(LOAROA!C:C,D47,LOAROA!I:I,"Yes",LOAROA!H:H,"Active") = 1, "Absent", IF(J47+K47+L47&gt;= 3,"Active", IF(L47+K47+J47&gt;=1,"Semi-Active",IF(L47+K47+J47=0,"Inactive")))))</f>
        <v/>
      </c>
      <c r="I47" s="72" t="str">
        <f t="array" ref="I47">IF(not(ISBLANK(D47)), INDEX('Activity Tracker'!F:F,MATCH(D47,'Activity Tracker'!B:B,0)), "")</f>
        <v/>
      </c>
      <c r="J47" s="65" t="str">
        <f>IF(ISBLANK(D47), "",COUNTIFS(Input!B:B,D47,Input!I:I,"Yes"))</f>
        <v/>
      </c>
      <c r="K47" s="65" t="str">
        <f>IF(ISBLANK(D47), "",COUNTIFS(EL!B:B,D47,EL!F:F,"Yes",EL!G:G,"Yes"))</f>
        <v/>
      </c>
      <c r="L47" s="65" t="str">
        <f>IF(ISBLANK(D47), "",COUNTIFS(TL!B:B,D47,TL!G:G,"Yes",TL!H:H,"Yes"))</f>
        <v/>
      </c>
      <c r="M47" s="220"/>
      <c r="N47" s="78" t="str">
        <f t="array" ref="N47">IFERROR(INDEX(PD!A:A,MATCH(D47,PD!E:E,0)), IFERROR (INDEX(Input!A:A,MATCH(D47,Input!F:F,0)), ""))</f>
        <v/>
      </c>
      <c r="O47" s="94"/>
      <c r="P47" s="100" t="str">
        <f t="array" ref="P47">IF(not(ISBLANK(D47)),INDEX(Members!T:T,MATCH(D47,Members!D:D,0)), "")</f>
        <v/>
      </c>
      <c r="Q47" s="108"/>
      <c r="R47" s="109" t="s">
        <v>52</v>
      </c>
      <c r="S47" s="39"/>
      <c r="T47" s="87"/>
    </row>
    <row r="48" ht="30.0" customHeight="1">
      <c r="A48" s="52">
        <f t="shared" si="1"/>
        <v>0</v>
      </c>
      <c r="B48" s="110" t="str">
        <f t="array" ref="B48">IF(not(ISBLANK(D48)),INDEX(Members!B:B,MATCH(D48,Members!D:D,0)), "")</f>
        <v/>
      </c>
      <c r="C48" s="94"/>
      <c r="D48" s="96"/>
      <c r="E48" s="63" t="str">
        <f t="array" ref="E48">IF(not(ISBLANK(D48)),INDEX(Members!R:R,MATCH(D48,Members!D:D,0)), "")</f>
        <v/>
      </c>
      <c r="F48" s="100" t="str">
        <f t="array" ref="F48">IF(not(ISBLANK(D48)),INDEX(Members!F:F,MATCH(D48,Members!D:D,0)), "")</f>
        <v/>
      </c>
      <c r="G48" s="94"/>
      <c r="H48" s="69" t="str">
        <f>IF(ISBLANK(D48), "",IF(COUNTIFS(LOAROA!C:C,D48,LOAROA!I:I,"Yes",LOAROA!H:H,"Active") = 1, "Absent", IF(J48+K48+L48&gt;= 3,"Active", IF(L48+K48+J48&gt;=1,"Semi-Active",IF(L48+K48+J48=0,"Inactive")))))</f>
        <v/>
      </c>
      <c r="I48" s="72" t="str">
        <f t="array" ref="I48">IF(not(ISBLANK(D48)), INDEX('Activity Tracker'!F:F,MATCH(D48,'Activity Tracker'!B:B,0)), "")</f>
        <v/>
      </c>
      <c r="J48" s="65" t="str">
        <f>IF(ISBLANK(D48), "",COUNTIFS(Input!B:B,D48,Input!I:I,"Yes"))</f>
        <v/>
      </c>
      <c r="K48" s="65" t="str">
        <f>IF(ISBLANK(D48), "",COUNTIFS(EL!B:B,D48,EL!F:F,"Yes",EL!G:G,"Yes"))</f>
        <v/>
      </c>
      <c r="L48" s="65" t="str">
        <f>IF(ISBLANK(D48), "",COUNTIFS(TL!B:B,D48,TL!G:G,"Yes",TL!H:H,"Yes"))</f>
        <v/>
      </c>
      <c r="M48" s="94"/>
      <c r="N48" s="78" t="str">
        <f t="array" ref="N48">IFERROR(INDEX(PD!A:A,MATCH(D48,PD!E:E,0)), IFERROR (INDEX(Input!A:A,MATCH(D48,Input!F:F,0)), ""))</f>
        <v/>
      </c>
      <c r="O48" s="94"/>
      <c r="P48" s="100" t="str">
        <f t="array" ref="P48">IF(not(ISBLANK(D48)),INDEX(Members!T:T,MATCH(D48,Members!D:D,0)), "")</f>
        <v/>
      </c>
      <c r="Q48" s="108"/>
      <c r="R48" s="109" t="s">
        <v>52</v>
      </c>
      <c r="S48" s="39"/>
      <c r="T48" s="87"/>
    </row>
    <row r="49" ht="30.0" customHeight="1">
      <c r="A49" s="52">
        <f t="shared" si="1"/>
        <v>0</v>
      </c>
      <c r="B49" s="110" t="str">
        <f t="array" ref="B49">IF(not(ISBLANK(D49)),INDEX(Members!B:B,MATCH(D49,Members!D:D,0)), "")</f>
        <v/>
      </c>
      <c r="C49" s="94"/>
      <c r="D49" s="96"/>
      <c r="E49" s="63" t="str">
        <f t="array" ref="E49">IF(not(ISBLANK(D49)),INDEX(Members!R:R,MATCH(D49,Members!D:D,0)), "")</f>
        <v/>
      </c>
      <c r="F49" s="100" t="str">
        <f t="array" ref="F49">IF(not(ISBLANK(D49)),INDEX(Members!F:F,MATCH(D49,Members!D:D,0)), "")</f>
        <v/>
      </c>
      <c r="G49" s="94"/>
      <c r="H49" s="69" t="str">
        <f>IF(ISBLANK(D49), "",IF(COUNTIFS(LOAROA!C:C,D49,LOAROA!I:I,"Yes",LOAROA!H:H,"Active") = 1, "Absent", IF(J49+K49+L49&gt;= 3,"Active", IF(L49+K49+J49&gt;=1,"Semi-Active",IF(L49+K49+J49=0,"Inactive")))))</f>
        <v/>
      </c>
      <c r="I49" s="72" t="str">
        <f t="array" ref="I49">IF(not(ISBLANK(D49)), INDEX('Activity Tracker'!F:F,MATCH(D49,'Activity Tracker'!B:B,0)), "")</f>
        <v/>
      </c>
      <c r="J49" s="65" t="str">
        <f>IF(ISBLANK(D49), "",COUNTIFS(Input!B:B,D49,Input!I:I,"Yes"))</f>
        <v/>
      </c>
      <c r="K49" s="65" t="str">
        <f>IF(ISBLANK(D49), "",COUNTIFS(EL!B:B,D49,EL!F:F,"Yes",EL!G:G,"Yes"))</f>
        <v/>
      </c>
      <c r="L49" s="65" t="str">
        <f>IF(ISBLANK(D49), "",COUNTIFS(TL!B:B,D49,TL!G:G,"Yes",TL!H:H,"Yes"))</f>
        <v/>
      </c>
      <c r="M49" s="94"/>
      <c r="N49" s="78" t="str">
        <f t="array" ref="N49">IFERROR(INDEX(PD!A:A,MATCH(D49,PD!E:E,0)), IFERROR (INDEX(Input!A:A,MATCH(D49,Input!F:F,0)), ""))</f>
        <v/>
      </c>
      <c r="O49" s="94"/>
      <c r="P49" s="100" t="str">
        <f t="array" ref="P49">IF(not(ISBLANK(D49)),INDEX(Members!T:T,MATCH(D49,Members!D:D,0)), "")</f>
        <v/>
      </c>
      <c r="Q49" s="108"/>
      <c r="R49" s="109" t="s">
        <v>52</v>
      </c>
      <c r="S49" s="39"/>
      <c r="T49" s="87"/>
    </row>
    <row r="50" ht="30.0" customHeight="1">
      <c r="A50" s="52">
        <f t="shared" si="1"/>
        <v>0</v>
      </c>
      <c r="B50" s="110" t="str">
        <f t="array" ref="B50">IF(not(ISBLANK(D50)),INDEX(Members!B:B,MATCH(D50,Members!D:D,0)), "")</f>
        <v/>
      </c>
      <c r="C50" s="94"/>
      <c r="D50" s="96"/>
      <c r="E50" s="63" t="str">
        <f t="array" ref="E50">IF(not(ISBLANK(D50)),INDEX(Members!R:R,MATCH(D50,Members!D:D,0)), "")</f>
        <v/>
      </c>
      <c r="F50" s="100" t="str">
        <f t="array" ref="F50">IF(not(ISBLANK(D50)),INDEX(Members!F:F,MATCH(D50,Members!D:D,0)), "")</f>
        <v/>
      </c>
      <c r="G50" s="94"/>
      <c r="H50" s="69" t="str">
        <f>IF(ISBLANK(D50), "",IF(COUNTIFS(LOAROA!C:C,D50,LOAROA!I:I,"Yes",LOAROA!H:H,"Active") = 1, "Absent", IF(J50+K50+L50&gt;= 3,"Active", IF(L50+K50+J50&gt;=1,"Semi-Active",IF(L50+K50+J50=0,"Inactive")))))</f>
        <v/>
      </c>
      <c r="I50" s="72" t="str">
        <f t="array" ref="I50">IF(not(ISBLANK(D50)), INDEX('Activity Tracker'!F:F,MATCH(D50,'Activity Tracker'!B:B,0)), "")</f>
        <v/>
      </c>
      <c r="J50" s="65" t="str">
        <f>IF(ISBLANK(D50), "",COUNTIFS(Input!B:B,D50,Input!I:I,"Yes"))</f>
        <v/>
      </c>
      <c r="K50" s="65" t="str">
        <f>IF(ISBLANK(D50), "",COUNTIFS(EL!B:B,D50,EL!F:F,"Yes",EL!G:G,"Yes"))</f>
        <v/>
      </c>
      <c r="L50" s="65" t="str">
        <f>IF(ISBLANK(D50), "",COUNTIFS(TL!B:B,D50,TL!G:G,"Yes",TL!H:H,"Yes"))</f>
        <v/>
      </c>
      <c r="M50" s="94"/>
      <c r="N50" s="78" t="str">
        <f t="array" ref="N50">IFERROR(INDEX(PD!A:A,MATCH(D50,PD!E:E,0)), IFERROR (INDEX(Input!A:A,MATCH(D50,Input!F:F,0)), ""))</f>
        <v/>
      </c>
      <c r="O50" s="94"/>
      <c r="P50" s="100" t="str">
        <f t="array" ref="P50">IF(not(ISBLANK(D50)),INDEX(Members!T:T,MATCH(D50,Members!D:D,0)), "")</f>
        <v/>
      </c>
      <c r="Q50" s="108"/>
      <c r="R50" s="109" t="s">
        <v>52</v>
      </c>
      <c r="S50" s="39"/>
      <c r="T50" s="87"/>
    </row>
    <row r="51" ht="30.0" customHeight="1">
      <c r="A51" s="52">
        <f t="shared" si="1"/>
        <v>0</v>
      </c>
      <c r="B51" s="110" t="str">
        <f t="array" ref="B51">IF(not(ISBLANK(D51)),INDEX(Members!B:B,MATCH(D51,Members!D:D,0)), "")</f>
        <v/>
      </c>
      <c r="C51" s="94"/>
      <c r="D51" s="96"/>
      <c r="E51" s="63" t="str">
        <f t="array" ref="E51">IF(not(ISBLANK(D51)),INDEX(Members!R:R,MATCH(D51,Members!D:D,0)), "")</f>
        <v/>
      </c>
      <c r="F51" s="100" t="str">
        <f t="array" ref="F51">IF(not(ISBLANK(D51)),INDEX(Members!F:F,MATCH(D51,Members!D:D,0)), "")</f>
        <v/>
      </c>
      <c r="G51" s="94"/>
      <c r="H51" s="69" t="str">
        <f>IF(ISBLANK(D51), "",IF(COUNTIFS(LOAROA!C:C,D51,LOAROA!I:I,"Yes",LOAROA!H:H,"Active") = 1, "Absent", IF(J51+K51+L51&gt;= 3,"Active", IF(L51+K51+J51&gt;=1,"Semi-Active",IF(L51+K51+J51=0,"Inactive")))))</f>
        <v/>
      </c>
      <c r="I51" s="72" t="str">
        <f t="array" ref="I51">IF(not(ISBLANK(D51)), INDEX('Activity Tracker'!F:F,MATCH(D51,'Activity Tracker'!B:B,0)), "")</f>
        <v/>
      </c>
      <c r="J51" s="65" t="str">
        <f>IF(ISBLANK(D51), "",COUNTIFS(Input!B:B,D51,Input!I:I,"Yes"))</f>
        <v/>
      </c>
      <c r="K51" s="65" t="str">
        <f>IF(ISBLANK(D51), "",COUNTIFS(EL!B:B,D51,EL!F:F,"Yes",EL!G:G,"Yes"))</f>
        <v/>
      </c>
      <c r="L51" s="65" t="str">
        <f>IF(ISBLANK(D51), "",COUNTIFS(TL!B:B,D51,TL!G:G,"Yes",TL!H:H,"Yes"))</f>
        <v/>
      </c>
      <c r="M51" s="94"/>
      <c r="N51" s="78" t="str">
        <f t="array" ref="N51">IFERROR(INDEX(PD!A:A,MATCH(D51,PD!E:E,0)), IFERROR (INDEX(Input!A:A,MATCH(D51,Input!F:F,0)), ""))</f>
        <v/>
      </c>
      <c r="O51" s="94"/>
      <c r="P51" s="100" t="str">
        <f t="array" ref="P51">IF(not(ISBLANK(D51)),INDEX(Members!T:T,MATCH(D51,Members!D:D,0)), "")</f>
        <v/>
      </c>
      <c r="Q51" s="108"/>
      <c r="R51" s="109" t="s">
        <v>52</v>
      </c>
      <c r="S51" s="39"/>
      <c r="T51" s="87"/>
    </row>
    <row r="52" ht="30.0" customHeight="1">
      <c r="A52" s="52">
        <f t="shared" si="1"/>
        <v>0</v>
      </c>
      <c r="B52" s="110" t="str">
        <f t="array" ref="B52">IF(not(ISBLANK(D52)),INDEX(Members!B:B,MATCH(D52,Members!D:D,0)), "")</f>
        <v/>
      </c>
      <c r="C52" s="94"/>
      <c r="D52" s="96"/>
      <c r="E52" s="63" t="str">
        <f t="array" ref="E52">IF(not(ISBLANK(D52)),INDEX(Members!R:R,MATCH(D52,Members!D:D,0)), "")</f>
        <v/>
      </c>
      <c r="F52" s="100" t="str">
        <f t="array" ref="F52">IF(not(ISBLANK(D52)),INDEX(Members!F:F,MATCH(D52,Members!D:D,0)), "")</f>
        <v/>
      </c>
      <c r="G52" s="94"/>
      <c r="H52" s="69" t="str">
        <f>IF(ISBLANK(D52), "",IF(COUNTIFS(LOAROA!C:C,D52,LOAROA!I:I,"Yes",LOAROA!H:H,"Active") = 1, "Absent", IF(J52+K52+L52&gt;= 3,"Active", IF(L52+K52+J52&gt;=1,"Semi-Active",IF(L52+K52+J52=0,"Inactive")))))</f>
        <v/>
      </c>
      <c r="I52" s="72" t="str">
        <f t="array" ref="I52">IF(not(ISBLANK(D52)), INDEX('Activity Tracker'!F:F,MATCH(D52,'Activity Tracker'!B:B,0)), "")</f>
        <v/>
      </c>
      <c r="J52" s="65" t="str">
        <f>IF(ISBLANK(D52), "",COUNTIFS(Input!B:B,D52,Input!I:I,"Yes"))</f>
        <v/>
      </c>
      <c r="K52" s="65" t="str">
        <f>IF(ISBLANK(D52), "",COUNTIFS(EL!B:B,D52,EL!F:F,"Yes",EL!G:G,"Yes"))</f>
        <v/>
      </c>
      <c r="L52" s="65" t="str">
        <f>IF(ISBLANK(D52), "",COUNTIFS(TL!B:B,D52,TL!G:G,"Yes",TL!H:H,"Yes"))</f>
        <v/>
      </c>
      <c r="M52" s="94"/>
      <c r="N52" s="78" t="str">
        <f t="array" ref="N52">IFERROR(INDEX(PD!A:A,MATCH(D52,PD!E:E,0)), IFERROR (INDEX(Input!A:A,MATCH(D52,Input!F:F,0)), ""))</f>
        <v/>
      </c>
      <c r="O52" s="94"/>
      <c r="P52" s="100" t="str">
        <f t="array" ref="P52">IF(not(ISBLANK(D52)),INDEX(Members!T:T,MATCH(D52,Members!D:D,0)), "")</f>
        <v/>
      </c>
      <c r="Q52" s="108"/>
      <c r="R52" s="109"/>
      <c r="S52" s="39"/>
      <c r="T52" s="87"/>
    </row>
    <row r="53" ht="30.0" customHeight="1">
      <c r="A53" s="52">
        <f t="shared" si="1"/>
        <v>0</v>
      </c>
      <c r="B53" s="110" t="str">
        <f t="array" ref="B53">IF(not(ISBLANK(D53)),INDEX(Members!B:B,MATCH(D53,Members!D:D,0)), "")</f>
        <v/>
      </c>
      <c r="C53" s="94"/>
      <c r="D53" s="96"/>
      <c r="E53" s="63" t="str">
        <f t="array" ref="E53">IF(not(ISBLANK(D53)),INDEX(Members!R:R,MATCH(D53,Members!D:D,0)), "")</f>
        <v/>
      </c>
      <c r="F53" s="100" t="str">
        <f t="array" ref="F53">IF(not(ISBLANK(D53)),INDEX(Members!F:F,MATCH(D53,Members!D:D,0)), "")</f>
        <v/>
      </c>
      <c r="G53" s="94"/>
      <c r="H53" s="69" t="str">
        <f>IF(ISBLANK(D53), "",IF(COUNTIFS(LOAROA!C:C,D53,LOAROA!I:I,"Yes",LOAROA!H:H,"Active") = 1, "Absent", IF(J53+K53+L53&gt;= 3,"Active", IF(L53+K53+J53&gt;=1,"Semi-Active",IF(L53+K53+J53=0,"Inactive")))))</f>
        <v/>
      </c>
      <c r="I53" s="72" t="str">
        <f t="array" ref="I53">IF(not(ISBLANK(D53)), INDEX('Activity Tracker'!F:F,MATCH(D53,'Activity Tracker'!B:B,0)), "")</f>
        <v/>
      </c>
      <c r="J53" s="65" t="str">
        <f>IF(ISBLANK(D53), "",COUNTIFS(Input!B:B,D53,Input!I:I,"Yes"))</f>
        <v/>
      </c>
      <c r="K53" s="65" t="str">
        <f>IF(ISBLANK(D53), "",COUNTIFS(EL!B:B,D53,EL!F:F,"Yes",EL!G:G,"Yes"))</f>
        <v/>
      </c>
      <c r="L53" s="65" t="str">
        <f>IF(ISBLANK(D53), "",COUNTIFS(TL!B:B,D53,TL!G:G,"Yes",TL!H:H,"Yes"))</f>
        <v/>
      </c>
      <c r="M53" s="94"/>
      <c r="N53" s="78" t="str">
        <f t="array" ref="N53">IFERROR(INDEX(PD!A:A,MATCH(D53,PD!E:E,0)), IFERROR (INDEX(Input!A:A,MATCH(D53,Input!F:F,0)), ""))</f>
        <v/>
      </c>
      <c r="O53" s="94"/>
      <c r="P53" s="100" t="str">
        <f t="array" ref="P53">IF(not(ISBLANK(D53)),INDEX(Members!T:T,MATCH(D53,Members!D:D,0)), "")</f>
        <v/>
      </c>
      <c r="Q53" s="108"/>
      <c r="R53" s="246"/>
      <c r="S53" s="39"/>
      <c r="T53" s="87"/>
    </row>
    <row r="54" ht="30.0" customHeight="1">
      <c r="A54" s="52">
        <f t="shared" si="1"/>
        <v>0</v>
      </c>
      <c r="B54" s="110" t="str">
        <f t="array" ref="B54">IF(not(ISBLANK(D54)),INDEX(Members!B:B,MATCH(D54,Members!D:D,0)), "")</f>
        <v/>
      </c>
      <c r="C54" s="94"/>
      <c r="D54" s="96"/>
      <c r="E54" s="63" t="str">
        <f t="array" ref="E54">IF(not(ISBLANK(D54)),INDEX(Members!R:R,MATCH(D54,Members!D:D,0)), "")</f>
        <v/>
      </c>
      <c r="F54" s="100" t="str">
        <f t="array" ref="F54">IF(not(ISBLANK(D54)),INDEX(Members!F:F,MATCH(D54,Members!D:D,0)), "")</f>
        <v/>
      </c>
      <c r="G54" s="94"/>
      <c r="H54" s="69" t="str">
        <f>IF(ISBLANK(D54), "",IF(COUNTIFS(LOAROA!C:C,D54,LOAROA!I:I,"Yes",LOAROA!H:H,"Active") = 1, "Absent", IF(J54+K54+L54&gt;= 3,"Active", IF(L54+K54+J54&gt;=1,"Semi-Active",IF(L54+K54+J54=0,"Inactive")))))</f>
        <v/>
      </c>
      <c r="I54" s="72" t="str">
        <f t="array" ref="I54">IF(not(ISBLANK(D54)), INDEX('Activity Tracker'!F:F,MATCH(D54,'Activity Tracker'!B:B,0)), "")</f>
        <v/>
      </c>
      <c r="J54" s="65" t="str">
        <f>IF(ISBLANK(D54), "",COUNTIFS(Input!B:B,D54,Input!I:I,"Yes"))</f>
        <v/>
      </c>
      <c r="K54" s="65" t="str">
        <f>IF(ISBLANK(D54), "",COUNTIFS(EL!B:B,D54,EL!F:F,"Yes",EL!G:G,"Yes"))</f>
        <v/>
      </c>
      <c r="L54" s="65" t="str">
        <f>IF(ISBLANK(D54), "",COUNTIFS(TL!B:B,D54,TL!G:G,"Yes",TL!H:H,"Yes"))</f>
        <v/>
      </c>
      <c r="M54" s="94"/>
      <c r="N54" s="78" t="str">
        <f t="array" ref="N54">IFERROR(INDEX(PD!A:A,MATCH(D54,PD!E:E,0)), IFERROR (INDEX(Input!A:A,MATCH(D54,Input!F:F,0)), ""))</f>
        <v/>
      </c>
      <c r="O54" s="94"/>
      <c r="P54" s="100" t="str">
        <f t="array" ref="P54">IF(not(ISBLANK(D54)),INDEX(Members!T:T,MATCH(D54,Members!D:D,0)), "")</f>
        <v/>
      </c>
      <c r="Q54" s="108"/>
      <c r="R54" s="109" t="s">
        <v>52</v>
      </c>
      <c r="S54" s="39"/>
      <c r="T54" s="87"/>
    </row>
    <row r="55" ht="30.0" customHeight="1">
      <c r="A55" s="52">
        <f t="shared" si="1"/>
        <v>0</v>
      </c>
      <c r="B55" s="110" t="str">
        <f t="array" ref="B55">IF(not(ISBLANK(D55)),INDEX(Members!B:B,MATCH(D55,Members!D:D,0)), "")</f>
        <v/>
      </c>
      <c r="C55" s="94"/>
      <c r="D55" s="96"/>
      <c r="E55" s="63" t="str">
        <f t="array" ref="E55">IF(not(ISBLANK(D55)),INDEX(Members!R:R,MATCH(D55,Members!D:D,0)), "")</f>
        <v/>
      </c>
      <c r="F55" s="100" t="str">
        <f t="array" ref="F55">IF(not(ISBLANK(D55)),INDEX(Members!F:F,MATCH(D55,Members!D:D,0)), "")</f>
        <v/>
      </c>
      <c r="G55" s="94"/>
      <c r="H55" s="69" t="str">
        <f>IF(ISBLANK(D55), "",IF(COUNTIFS(LOAROA!C:C,D55,LOAROA!I:I,"Yes",LOAROA!H:H,"Active") = 1, "Absent", IF(J55+K55+L55&gt;= 3,"Active", IF(L55+K55+J55&gt;=1,"Semi-Active",IF(L55+K55+J55=0,"Inactive")))))</f>
        <v/>
      </c>
      <c r="I55" s="72" t="str">
        <f t="array" ref="I55">IF(not(ISBLANK(D55)), INDEX('Activity Tracker'!F:F,MATCH(D55,'Activity Tracker'!B:B,0)), "")</f>
        <v/>
      </c>
      <c r="J55" s="65" t="str">
        <f>IF(ISBLANK(D55), "",COUNTIFS(Input!B:B,D55,Input!I:I,"Yes"))</f>
        <v/>
      </c>
      <c r="K55" s="65" t="str">
        <f>IF(ISBLANK(D55), "",COUNTIFS(EL!B:B,D55,EL!F:F,"Yes",EL!G:G,"Yes"))</f>
        <v/>
      </c>
      <c r="L55" s="65" t="str">
        <f>IF(ISBLANK(D55), "",COUNTIFS(TL!B:B,D55,TL!G:G,"Yes",TL!H:H,"Yes"))</f>
        <v/>
      </c>
      <c r="M55" s="94"/>
      <c r="N55" s="78" t="str">
        <f t="array" ref="N55">IFERROR(INDEX(PD!A:A,MATCH(D55,PD!E:E,0)), IFERROR (INDEX(Input!A:A,MATCH(D55,Input!F:F,0)), ""))</f>
        <v/>
      </c>
      <c r="O55" s="94"/>
      <c r="P55" s="100" t="str">
        <f t="array" ref="P55">IF(not(ISBLANK(D55)),INDEX(Members!T:T,MATCH(D55,Members!D:D,0)), "")</f>
        <v/>
      </c>
      <c r="Q55" s="108"/>
      <c r="R55" s="109" t="s">
        <v>52</v>
      </c>
      <c r="S55" s="39"/>
      <c r="T55" s="87"/>
    </row>
    <row r="56" ht="30.0" customHeight="1">
      <c r="A56" s="52">
        <f t="shared" si="1"/>
        <v>0</v>
      </c>
      <c r="B56" s="110" t="str">
        <f t="array" ref="B56">IF(not(ISBLANK(D56)),INDEX(Members!B:B,MATCH(D56,Members!D:D,0)), "")</f>
        <v/>
      </c>
      <c r="C56" s="94"/>
      <c r="D56" s="96"/>
      <c r="E56" s="63" t="str">
        <f t="array" ref="E56">IF(not(ISBLANK(D56)),INDEX(Members!R:R,MATCH(D56,Members!D:D,0)), "")</f>
        <v/>
      </c>
      <c r="F56" s="100" t="str">
        <f t="array" ref="F56">IF(not(ISBLANK(D56)),INDEX(Members!F:F,MATCH(D56,Members!D:D,0)), "")</f>
        <v/>
      </c>
      <c r="G56" s="94"/>
      <c r="H56" s="69" t="str">
        <f>IF(ISBLANK(D56), "",IF(COUNTIFS(LOAROA!C:C,D56,LOAROA!I:I,"Yes",LOAROA!H:H,"Active") = 1, "Absent", IF(J56+K56+L56&gt;= 3,"Active", IF(L56+K56+J56&gt;=1,"Semi-Active",IF(L56+K56+J56=0,"Inactive")))))</f>
        <v/>
      </c>
      <c r="I56" s="72" t="str">
        <f t="array" ref="I56">IF(not(ISBLANK(D56)), INDEX('Activity Tracker'!F:F,MATCH(D56,'Activity Tracker'!B:B,0)), "")</f>
        <v/>
      </c>
      <c r="J56" s="65" t="str">
        <f>IF(ISBLANK(D56), "",COUNTIFS(Input!B:B,D56,Input!I:I,"Yes"))</f>
        <v/>
      </c>
      <c r="K56" s="65" t="str">
        <f>IF(ISBLANK(D56), "",COUNTIFS(EL!B:B,D56,EL!F:F,"Yes",EL!G:G,"Yes"))</f>
        <v/>
      </c>
      <c r="L56" s="65" t="str">
        <f>IF(ISBLANK(D56), "",COUNTIFS(TL!B:B,D56,TL!G:G,"Yes",TL!H:H,"Yes"))</f>
        <v/>
      </c>
      <c r="M56" s="94"/>
      <c r="N56" s="78" t="str">
        <f t="array" ref="N56">IFERROR(INDEX(PD!A:A,MATCH(D56,PD!E:E,0)), IFERROR (INDEX(Input!A:A,MATCH(D56,Input!F:F,0)), ""))</f>
        <v/>
      </c>
      <c r="O56" s="94"/>
      <c r="P56" s="100" t="str">
        <f t="array" ref="P56">IF(not(ISBLANK(D56)),INDEX(Members!T:T,MATCH(D56,Members!D:D,0)), "")</f>
        <v/>
      </c>
      <c r="Q56" s="108"/>
      <c r="R56" s="109" t="s">
        <v>52</v>
      </c>
      <c r="S56" s="39"/>
      <c r="T56" s="87"/>
    </row>
    <row r="57" ht="30.0" customHeight="1">
      <c r="A57" s="52">
        <f t="shared" si="1"/>
        <v>0</v>
      </c>
      <c r="B57" s="110" t="str">
        <f t="array" ref="B57">IF(not(ISBLANK(D57)),INDEX(Members!B:B,MATCH(D57,Members!D:D,0)), "")</f>
        <v/>
      </c>
      <c r="C57" s="94"/>
      <c r="D57" s="96"/>
      <c r="E57" s="63" t="str">
        <f t="array" ref="E57">IF(not(ISBLANK(D57)),INDEX(Members!R:R,MATCH(D57,Members!D:D,0)), "")</f>
        <v/>
      </c>
      <c r="F57" s="100" t="str">
        <f t="array" ref="F57">IF(not(ISBLANK(D57)),INDEX(Members!F:F,MATCH(D57,Members!D:D,0)), "")</f>
        <v/>
      </c>
      <c r="G57" s="94"/>
      <c r="H57" s="69" t="str">
        <f>IF(ISBLANK(D57), "",IF(COUNTIFS(LOAROA!C:C,D57,LOAROA!I:I,"Yes",LOAROA!H:H,"Active") = 1, "Absent", IF(J57+K57+L57&gt;= 3,"Active", IF(L57+K57+J57&gt;=1,"Semi-Active",IF(L57+K57+J57=0,"Inactive")))))</f>
        <v/>
      </c>
      <c r="I57" s="72" t="str">
        <f t="array" ref="I57">IF(not(ISBLANK(D57)), INDEX('Activity Tracker'!F:F,MATCH(D57,'Activity Tracker'!B:B,0)), "")</f>
        <v/>
      </c>
      <c r="J57" s="65" t="str">
        <f>IF(ISBLANK(D57), "",COUNTIFS(Input!B:B,D57,Input!I:I,"Yes"))</f>
        <v/>
      </c>
      <c r="K57" s="65" t="str">
        <f>IF(ISBLANK(D57), "",COUNTIFS(EL!B:B,D57,EL!F:F,"Yes",EL!G:G,"Yes"))</f>
        <v/>
      </c>
      <c r="L57" s="65" t="str">
        <f>IF(ISBLANK(D57), "",COUNTIFS(TL!B:B,D57,TL!G:G,"Yes",TL!H:H,"Yes"))</f>
        <v/>
      </c>
      <c r="M57" s="94"/>
      <c r="N57" s="78" t="str">
        <f t="array" ref="N57">IFERROR(INDEX(PD!A:A,MATCH(D57,PD!E:E,0)), IFERROR (INDEX(Input!A:A,MATCH(D57,Input!F:F,0)), ""))</f>
        <v/>
      </c>
      <c r="O57" s="94"/>
      <c r="P57" s="100" t="str">
        <f t="array" ref="P57">IF(not(ISBLANK(D57)),INDEX(Members!T:T,MATCH(D57,Members!D:D,0)), "")</f>
        <v/>
      </c>
      <c r="Q57" s="108"/>
      <c r="R57" s="109" t="s">
        <v>52</v>
      </c>
      <c r="S57" s="39"/>
      <c r="T57" s="247"/>
    </row>
    <row r="58" ht="30.0" customHeight="1">
      <c r="A58" s="52">
        <f t="shared" si="1"/>
        <v>0</v>
      </c>
      <c r="B58" s="110" t="str">
        <f t="array" ref="B58">IF(not(ISBLANK(D58)),INDEX(Members!B:B,MATCH(D58,Members!D:D,0)), "")</f>
        <v/>
      </c>
      <c r="C58" s="94"/>
      <c r="D58" s="110"/>
      <c r="E58" s="63" t="str">
        <f t="array" ref="E58">IF(not(ISBLANK(D58)),INDEX(Members!R:R,MATCH(D58,Members!D:D,0)), "")</f>
        <v/>
      </c>
      <c r="F58" s="100" t="str">
        <f t="array" ref="F58">IF(not(ISBLANK(D58)),INDEX(Members!F:F,MATCH(D58,Members!D:D,0)), "")</f>
        <v/>
      </c>
      <c r="G58" s="94"/>
      <c r="H58" s="69" t="str">
        <f>IF(ISBLANK(D58), "",IF(COUNTIFS(LOAROA!C:C,D58,LOAROA!I:I,"Yes",LOAROA!H:H,"Active") = 1, "Absent", IF(J58+K58+L58&gt;= 3,"Active", IF(L58+K58+J58&gt;=1,"Semi-Active",IF(L58+K58+J58=0,"Inactive")))))</f>
        <v/>
      </c>
      <c r="I58" s="72" t="str">
        <f t="array" ref="I58">IF(not(ISBLANK(D58)), INDEX('Activity Tracker'!F:F,MATCH(D58,'Activity Tracker'!B:B,0)), "")</f>
        <v/>
      </c>
      <c r="J58" s="65" t="str">
        <f>IF(ISBLANK(D58), "",COUNTIFS(Input!B:B,D58,Input!I:I,"Yes"))</f>
        <v/>
      </c>
      <c r="K58" s="65" t="str">
        <f>IF(ISBLANK(D58), "",COUNTIFS(EL!B:B,D58,EL!F:F,"Yes",EL!G:G,"Yes"))</f>
        <v/>
      </c>
      <c r="L58" s="65" t="str">
        <f>IF(ISBLANK(D58), "",COUNTIFS(TL!B:B,D58,TL!G:G,"Yes",TL!H:H,"Yes"))</f>
        <v/>
      </c>
      <c r="M58" s="94"/>
      <c r="N58" s="78" t="str">
        <f t="array" ref="N58">IFERROR(INDEX(PD!A:A,MATCH(D58,PD!E:E,0)), IFERROR (INDEX(Input!A:A,MATCH(D58,Input!F:F,0)), ""))</f>
        <v/>
      </c>
      <c r="O58" s="94"/>
      <c r="P58" s="100" t="str">
        <f t="array" ref="P58">IF(not(ISBLANK(D58)),INDEX(Members!T:T,MATCH(D58,Members!D:D,0)), "")</f>
        <v/>
      </c>
      <c r="Q58" s="108"/>
      <c r="R58" s="109" t="s">
        <v>52</v>
      </c>
      <c r="S58" s="39"/>
      <c r="T58" s="87"/>
    </row>
    <row r="59" ht="30.0" customHeight="1">
      <c r="A59" s="52">
        <f t="shared" si="1"/>
        <v>0</v>
      </c>
      <c r="B59" s="110" t="str">
        <f t="array" ref="B59">IF(not(ISBLANK(D59)),INDEX(Members!B:B,MATCH(D59,Members!D:D,0)), "")</f>
        <v/>
      </c>
      <c r="C59" s="94"/>
      <c r="D59" s="96"/>
      <c r="E59" s="63" t="str">
        <f t="array" ref="E59">IF(not(ISBLANK(D59)),INDEX(Members!R:R,MATCH(D59,Members!D:D,0)), "")</f>
        <v/>
      </c>
      <c r="F59" s="100" t="str">
        <f t="array" ref="F59">IF(not(ISBLANK(D59)),INDEX(Members!F:F,MATCH(D59,Members!D:D,0)), "")</f>
        <v/>
      </c>
      <c r="G59" s="94"/>
      <c r="H59" s="69" t="str">
        <f>IF(ISBLANK(D59), "",IF(COUNTIFS(LOAROA!C:C,D59,LOAROA!I:I,"Yes",LOAROA!H:H,"Active") = 1, "Absent", IF(J59+K59+L59&gt;= 3,"Active", IF(L59+K59+J59&gt;=1,"Semi-Active",IF(L59+K59+J59=0,"Inactive")))))</f>
        <v/>
      </c>
      <c r="I59" s="72" t="str">
        <f t="array" ref="I59">IF(not(ISBLANK(D59)), INDEX('Activity Tracker'!F:F,MATCH(D59,'Activity Tracker'!B:B,0)), "")</f>
        <v/>
      </c>
      <c r="J59" s="65" t="str">
        <f>IF(ISBLANK(D59), "",COUNTIFS(Input!B:B,D59,Input!I:I,"Yes"))</f>
        <v/>
      </c>
      <c r="K59" s="65" t="str">
        <f>IF(ISBLANK(D59), "",COUNTIFS(EL!B:B,D59,EL!F:F,"Yes",EL!G:G,"Yes"))</f>
        <v/>
      </c>
      <c r="L59" s="65" t="str">
        <f>IF(ISBLANK(D59), "",COUNTIFS(TL!B:B,D59,TL!G:G,"Yes",TL!H:H,"Yes"))</f>
        <v/>
      </c>
      <c r="M59" s="94"/>
      <c r="N59" s="78" t="str">
        <f t="array" ref="N59">IFERROR(INDEX(PD!A:A,MATCH(D59,PD!E:E,0)), IFERROR (INDEX(Input!A:A,MATCH(D59,Input!F:F,0)), ""))</f>
        <v/>
      </c>
      <c r="O59" s="94"/>
      <c r="P59" s="100" t="str">
        <f t="array" ref="P59">IF(not(ISBLANK(D59)),INDEX(Members!T:T,MATCH(D59,Members!D:D,0)), "")</f>
        <v/>
      </c>
      <c r="Q59" s="127"/>
      <c r="R59" s="109" t="s">
        <v>52</v>
      </c>
      <c r="S59" s="39"/>
      <c r="T59" s="87"/>
    </row>
    <row r="60" ht="30.0" customHeight="1">
      <c r="A60" s="52">
        <f t="shared" si="1"/>
        <v>0</v>
      </c>
      <c r="B60" s="110" t="str">
        <f t="array" ref="B60">IF(not(ISBLANK(D60)),INDEX(Members!B:B,MATCH(D60,Members!D:D,0)), "")</f>
        <v/>
      </c>
      <c r="C60" s="94"/>
      <c r="D60" s="96"/>
      <c r="E60" s="63" t="str">
        <f t="array" ref="E60">IF(not(ISBLANK(D60)),INDEX(Members!R:R,MATCH(D60,Members!D:D,0)), "")</f>
        <v/>
      </c>
      <c r="F60" s="100" t="str">
        <f t="array" ref="F60">IF(not(ISBLANK(D60)),INDEX(Members!F:F,MATCH(D60,Members!D:D,0)), "")</f>
        <v/>
      </c>
      <c r="G60" s="94"/>
      <c r="H60" s="69" t="str">
        <f>IF(ISBLANK(D60), "",IF(COUNTIFS(LOAROA!C:C,D60,LOAROA!I:I,"Yes",LOAROA!H:H,"Active") = 1, "Absent", IF(J60+K60+L60&gt;= 3,"Active", IF(L60+K60+J60&gt;=1,"Semi-Active",IF(L60+K60+J60=0,"Inactive")))))</f>
        <v/>
      </c>
      <c r="I60" s="72" t="str">
        <f t="array" ref="I60">IF(not(ISBLANK(D60)), INDEX('Activity Tracker'!F:F,MATCH(D60,'Activity Tracker'!B:B,0)), "")</f>
        <v/>
      </c>
      <c r="J60" s="65" t="str">
        <f>IF(ISBLANK(D60), "",COUNTIFS(Input!B:B,D60,Input!I:I,"Yes"))</f>
        <v/>
      </c>
      <c r="K60" s="65" t="str">
        <f>IF(ISBLANK(D60), "",COUNTIFS(EL!B:B,D60,EL!F:F,"Yes",EL!G:G,"Yes"))</f>
        <v/>
      </c>
      <c r="L60" s="65" t="str">
        <f>IF(ISBLANK(D60), "",COUNTIFS(TL!B:B,D60,TL!G:G,"Yes",TL!H:H,"Yes"))</f>
        <v/>
      </c>
      <c r="M60" s="94"/>
      <c r="N60" s="78" t="str">
        <f t="array" ref="N60">IFERROR(INDEX(PD!A:A,MATCH(D60,PD!E:E,0)), IFERROR (INDEX(Input!A:A,MATCH(D60,Input!F:F,0)), ""))</f>
        <v/>
      </c>
      <c r="O60" s="94"/>
      <c r="P60" s="100" t="str">
        <f t="array" ref="P60">IF(not(ISBLANK(D60)),INDEX(Members!T:T,MATCH(D60,Members!D:D,0)), "")</f>
        <v/>
      </c>
      <c r="Q60" s="108"/>
      <c r="R60" s="109" t="s">
        <v>52</v>
      </c>
      <c r="S60" s="39"/>
      <c r="T60" s="87"/>
    </row>
    <row r="61" ht="30.0" customHeight="1">
      <c r="A61" s="52">
        <f t="shared" si="1"/>
        <v>0</v>
      </c>
      <c r="B61" s="110" t="str">
        <f t="array" ref="B61">IF(not(ISBLANK(D61)),INDEX(Members!B:B,MATCH(D61,Members!D:D,0)), "")</f>
        <v/>
      </c>
      <c r="C61" s="94"/>
      <c r="D61" s="96"/>
      <c r="E61" s="63" t="str">
        <f t="array" ref="E61">IF(not(ISBLANK(D61)),INDEX(Members!R:R,MATCH(D61,Members!D:D,0)), "")</f>
        <v/>
      </c>
      <c r="F61" s="100" t="str">
        <f t="array" ref="F61">IF(not(ISBLANK(D61)),INDEX(Members!F:F,MATCH(D61,Members!D:D,0)), "")</f>
        <v/>
      </c>
      <c r="G61" s="94"/>
      <c r="H61" s="69" t="str">
        <f>IF(ISBLANK(D61), "",IF(COUNTIFS(LOAROA!C:C,D61,LOAROA!I:I,"Yes",LOAROA!H:H,"Active") = 1, "Absent", IF(J61+K61+L61&gt;= 3,"Active", IF(L61+K61+J61&gt;=1,"Semi-Active",IF(L61+K61+J61=0,"Inactive")))))</f>
        <v/>
      </c>
      <c r="I61" s="72" t="str">
        <f t="array" ref="I61">IF(not(ISBLANK(D61)), INDEX('Activity Tracker'!F:F,MATCH(D61,'Activity Tracker'!B:B,0)), "")</f>
        <v/>
      </c>
      <c r="J61" s="65" t="str">
        <f>IF(ISBLANK(D61), "",COUNTIFS(Input!B:B,D61,Input!I:I,"Yes"))</f>
        <v/>
      </c>
      <c r="K61" s="65" t="str">
        <f>IF(ISBLANK(D61), "",COUNTIFS(EL!B:B,D61,EL!F:F,"Yes",EL!G:G,"Yes"))</f>
        <v/>
      </c>
      <c r="L61" s="65" t="str">
        <f>IF(ISBLANK(D61), "",COUNTIFS(TL!B:B,D61,TL!G:G,"Yes",TL!H:H,"Yes"))</f>
        <v/>
      </c>
      <c r="M61" s="94"/>
      <c r="N61" s="78" t="str">
        <f t="array" ref="N61">IFERROR(INDEX(PD!A:A,MATCH(D61,PD!E:E,0)), IFERROR (INDEX(Input!A:A,MATCH(D61,Input!F:F,0)), ""))</f>
        <v/>
      </c>
      <c r="O61" s="94"/>
      <c r="P61" s="100" t="str">
        <f t="array" ref="P61">IF(not(ISBLANK(D61)),INDEX(Members!T:T,MATCH(D61,Members!D:D,0)), "")</f>
        <v/>
      </c>
      <c r="Q61" s="108"/>
      <c r="R61" s="109" t="s">
        <v>52</v>
      </c>
      <c r="S61" s="39"/>
      <c r="T61" s="87"/>
    </row>
    <row r="62" ht="30.0" customHeight="1">
      <c r="A62" s="52">
        <f t="shared" si="1"/>
        <v>0</v>
      </c>
      <c r="B62" s="110" t="str">
        <f t="array" ref="B62">IF(not(ISBLANK(D62)),INDEX(Members!B:B,MATCH(D62,Members!D:D,0)), "")</f>
        <v/>
      </c>
      <c r="C62" s="94"/>
      <c r="D62" s="96"/>
      <c r="E62" s="63" t="str">
        <f t="array" ref="E62">IF(not(ISBLANK(D62)),INDEX(Members!R:R,MATCH(D62,Members!D:D,0)), "")</f>
        <v/>
      </c>
      <c r="F62" s="100" t="str">
        <f t="array" ref="F62">IF(not(ISBLANK(D62)),INDEX(Members!F:F,MATCH(D62,Members!D:D,0)), "")</f>
        <v/>
      </c>
      <c r="G62" s="94"/>
      <c r="H62" s="69" t="str">
        <f>IF(ISBLANK(D62), "",IF(COUNTIFS(LOAROA!C:C,D62,LOAROA!I:I,"Yes",LOAROA!H:H,"Active") = 1, "Absent", IF(J62+K62+L62&gt;= 3,"Active", IF(L62+K62+J62&gt;=1,"Semi-Active",IF(L62+K62+J62=0,"Inactive")))))</f>
        <v/>
      </c>
      <c r="I62" s="72" t="str">
        <f t="array" ref="I62">IF(not(ISBLANK(D62)), INDEX('Activity Tracker'!F:F,MATCH(D62,'Activity Tracker'!B:B,0)), "")</f>
        <v/>
      </c>
      <c r="J62" s="65" t="str">
        <f>IF(ISBLANK(D62), "",COUNTIFS(Input!B:B,D62,Input!I:I,"Yes"))</f>
        <v/>
      </c>
      <c r="K62" s="65" t="str">
        <f>IF(ISBLANK(D62), "",COUNTIFS(EL!B:B,D62,EL!F:F,"Yes",EL!G:G,"Yes"))</f>
        <v/>
      </c>
      <c r="L62" s="65" t="str">
        <f>IF(ISBLANK(D62), "",COUNTIFS(TL!B:B,D62,TL!G:G,"Yes",TL!H:H,"Yes"))</f>
        <v/>
      </c>
      <c r="M62" s="94"/>
      <c r="N62" s="78" t="str">
        <f t="array" ref="N62">IFERROR(INDEX(PD!A:A,MATCH(D62,PD!E:E,0)), IFERROR (INDEX(Input!A:A,MATCH(D62,Input!F:F,0)), ""))</f>
        <v/>
      </c>
      <c r="O62" s="94"/>
      <c r="P62" s="100" t="str">
        <f t="array" ref="P62">IF(not(ISBLANK(D62)),INDEX(Members!T:T,MATCH(D62,Members!D:D,0)), "")</f>
        <v/>
      </c>
      <c r="Q62" s="108"/>
      <c r="R62" s="109" t="s">
        <v>52</v>
      </c>
      <c r="S62" s="39"/>
      <c r="T62" s="87"/>
    </row>
    <row r="63" ht="30.0" customHeight="1">
      <c r="A63" s="52">
        <f t="shared" si="1"/>
        <v>0</v>
      </c>
      <c r="B63" s="110" t="str">
        <f t="array" ref="B63">IF(not(ISBLANK(D63)),INDEX(Members!B:B,MATCH(D63,Members!D:D,0)), "")</f>
        <v/>
      </c>
      <c r="C63" s="94"/>
      <c r="D63" s="96"/>
      <c r="E63" s="63" t="str">
        <f t="array" ref="E63">IF(not(ISBLANK(D63)),INDEX(Members!R:R,MATCH(D63,Members!D:D,0)), "")</f>
        <v/>
      </c>
      <c r="F63" s="100" t="str">
        <f t="array" ref="F63">IF(not(ISBLANK(D63)),INDEX(Members!F:F,MATCH(D63,Members!D:D,0)), "")</f>
        <v/>
      </c>
      <c r="G63" s="94"/>
      <c r="H63" s="69" t="str">
        <f>IF(ISBLANK(D63), "",IF(COUNTIFS(LOAROA!C:C,D63,LOAROA!I:I,"Yes",LOAROA!H:H,"Active") = 1, "Absent", IF(J63+K63+L63&gt;= 3,"Active", IF(L63+K63+J63&gt;=1,"Semi-Active",IF(L63+K63+J63=0,"Inactive")))))</f>
        <v/>
      </c>
      <c r="I63" s="72" t="str">
        <f t="array" ref="I63">IF(not(ISBLANK(D63)), INDEX('Activity Tracker'!F:F,MATCH(D63,'Activity Tracker'!B:B,0)), "")</f>
        <v/>
      </c>
      <c r="J63" s="65" t="str">
        <f>IF(ISBLANK(D63), "",COUNTIFS(Input!B:B,D63,Input!I:I,"Yes"))</f>
        <v/>
      </c>
      <c r="K63" s="65" t="str">
        <f>IF(ISBLANK(D63), "",COUNTIFS(EL!B:B,D63,EL!F:F,"Yes",EL!G:G,"Yes"))</f>
        <v/>
      </c>
      <c r="L63" s="65" t="str">
        <f>IF(ISBLANK(D63), "",COUNTIFS(TL!B:B,D63,TL!G:G,"Yes",TL!H:H,"Yes"))</f>
        <v/>
      </c>
      <c r="M63" s="94"/>
      <c r="N63" s="78" t="str">
        <f t="array" ref="N63">IFERROR(INDEX(PD!A:A,MATCH(D63,PD!E:E,0)), IFERROR (INDEX(Input!A:A,MATCH(D63,Input!F:F,0)), ""))</f>
        <v/>
      </c>
      <c r="O63" s="94"/>
      <c r="P63" s="100" t="str">
        <f t="array" ref="P63">IF(not(ISBLANK(D63)),INDEX(Members!T:T,MATCH(D63,Members!D:D,0)), "")</f>
        <v/>
      </c>
      <c r="Q63" s="108"/>
      <c r="R63" s="109" t="s">
        <v>52</v>
      </c>
      <c r="S63" s="39"/>
      <c r="T63" s="87"/>
    </row>
    <row r="64" ht="30.0" customHeight="1">
      <c r="A64" s="52">
        <f t="shared" si="1"/>
        <v>0</v>
      </c>
      <c r="B64" s="110" t="str">
        <f t="array" ref="B64">IF(not(ISBLANK(D64)),INDEX(Members!B:B,MATCH(D64,Members!D:D,0)), "")</f>
        <v/>
      </c>
      <c r="C64" s="94"/>
      <c r="D64" s="96"/>
      <c r="E64" s="63" t="str">
        <f t="array" ref="E64">IF(not(ISBLANK(D64)),INDEX(Members!R:R,MATCH(D64,Members!D:D,0)), "")</f>
        <v/>
      </c>
      <c r="F64" s="100" t="str">
        <f t="array" ref="F64">IF(not(ISBLANK(D64)),INDEX(Members!F:F,MATCH(D64,Members!D:D,0)), "")</f>
        <v/>
      </c>
      <c r="G64" s="94"/>
      <c r="H64" s="69" t="str">
        <f>IF(ISBLANK(D64), "",IF(COUNTIFS(LOAROA!C:C,D64,LOAROA!I:I,"Yes",LOAROA!H:H,"Active") = 1, "Absent", IF(J64+K64+L64&gt;= 3,"Active", IF(L64+K64+J64&gt;=1,"Semi-Active",IF(L64+K64+J64=0,"Inactive")))))</f>
        <v/>
      </c>
      <c r="I64" s="72" t="str">
        <f t="array" ref="I64">IF(not(ISBLANK(D64)), INDEX('Activity Tracker'!F:F,MATCH(D64,'Activity Tracker'!B:B,0)), "")</f>
        <v/>
      </c>
      <c r="J64" s="65" t="str">
        <f>IF(ISBLANK(D64), "",COUNTIFS(Input!B:B,D64,Input!I:I,"Yes"))</f>
        <v/>
      </c>
      <c r="K64" s="65" t="str">
        <f>IF(ISBLANK(D64), "",COUNTIFS(EL!B:B,D64,EL!F:F,"Yes",EL!G:G,"Yes"))</f>
        <v/>
      </c>
      <c r="L64" s="65" t="str">
        <f>IF(ISBLANK(D64), "",COUNTIFS(TL!B:B,D64,TL!G:G,"Yes",TL!H:H,"Yes"))</f>
        <v/>
      </c>
      <c r="M64" s="94"/>
      <c r="N64" s="78" t="str">
        <f t="array" ref="N64">IFERROR(INDEX(PD!A:A,MATCH(D64,PD!E:E,0)), IFERROR (INDEX(Input!A:A,MATCH(D64,Input!F:F,0)), ""))</f>
        <v/>
      </c>
      <c r="O64" s="94"/>
      <c r="P64" s="100" t="str">
        <f t="array" ref="P64">IF(not(ISBLANK(D64)),INDEX(Members!T:T,MATCH(D64,Members!D:D,0)), "")</f>
        <v/>
      </c>
      <c r="Q64" s="108"/>
      <c r="R64" s="109" t="s">
        <v>52</v>
      </c>
      <c r="S64" s="39"/>
      <c r="T64" s="87"/>
    </row>
    <row r="65" ht="30.0" customHeight="1">
      <c r="A65" s="52">
        <f t="shared" si="1"/>
        <v>0</v>
      </c>
      <c r="B65" s="110" t="str">
        <f t="array" ref="B65">IF(not(ISBLANK(D65)),INDEX(Members!B:B,MATCH(D65,Members!D:D,0)), "")</f>
        <v/>
      </c>
      <c r="C65" s="94"/>
      <c r="D65" s="96"/>
      <c r="E65" s="63" t="str">
        <f t="array" ref="E65">IF(not(ISBLANK(D65)),INDEX(Members!R:R,MATCH(D65,Members!D:D,0)), "")</f>
        <v/>
      </c>
      <c r="F65" s="100" t="str">
        <f t="array" ref="F65">IF(not(ISBLANK(D65)),INDEX(Members!F:F,MATCH(D65,Members!D:D,0)), "")</f>
        <v/>
      </c>
      <c r="G65" s="94"/>
      <c r="H65" s="69" t="str">
        <f>IF(ISBLANK(D65), "",IF(COUNTIFS(LOAROA!C:C,D65,LOAROA!I:I,"Yes",LOAROA!H:H,"Active") = 1, "Absent", IF(J65+K65+L65&gt;= 3,"Active", IF(L65+K65+J65&gt;=1,"Semi-Active",IF(L65+K65+J65=0,"Inactive")))))</f>
        <v/>
      </c>
      <c r="I65" s="72" t="str">
        <f t="array" ref="I65">IF(not(ISBLANK(D65)), INDEX('Activity Tracker'!F:F,MATCH(D65,'Activity Tracker'!B:B,0)), "")</f>
        <v/>
      </c>
      <c r="J65" s="65" t="str">
        <f>IF(ISBLANK(D65), "",COUNTIFS(Input!B:B,D65,Input!I:I,"Yes"))</f>
        <v/>
      </c>
      <c r="K65" s="65" t="str">
        <f>IF(ISBLANK(D65), "",COUNTIFS(EL!B:B,D65,EL!F:F,"Yes",EL!G:G,"Yes"))</f>
        <v/>
      </c>
      <c r="L65" s="65" t="str">
        <f>IF(ISBLANK(D65), "",COUNTIFS(TL!B:B,D65,TL!G:G,"Yes",TL!H:H,"Yes"))</f>
        <v/>
      </c>
      <c r="M65" s="94"/>
      <c r="N65" s="78" t="str">
        <f t="array" ref="N65">IFERROR(INDEX(PD!A:A,MATCH(D65,PD!E:E,0)), IFERROR (INDEX(Input!A:A,MATCH(D65,Input!F:F,0)), ""))</f>
        <v/>
      </c>
      <c r="O65" s="94"/>
      <c r="P65" s="100" t="str">
        <f t="array" ref="P65">IF(not(ISBLANK(D65)),INDEX(Members!T:T,MATCH(D65,Members!D:D,0)), "")</f>
        <v/>
      </c>
      <c r="Q65" s="108"/>
      <c r="R65" s="109" t="s">
        <v>52</v>
      </c>
      <c r="S65" s="39"/>
      <c r="T65" s="87"/>
    </row>
    <row r="66" ht="30.0" customHeight="1">
      <c r="A66" s="52">
        <f t="shared" si="1"/>
        <v>0</v>
      </c>
      <c r="B66" s="110" t="str">
        <f t="array" ref="B66">IF(not(ISBLANK(D66)),INDEX(Members!B:B,MATCH(D66,Members!D:D,0)), "")</f>
        <v/>
      </c>
      <c r="C66" s="94"/>
      <c r="D66" s="96"/>
      <c r="E66" s="63" t="str">
        <f t="array" ref="E66">IF(not(ISBLANK(D66)),INDEX(Members!R:R,MATCH(D66,Members!D:D,0)), "")</f>
        <v/>
      </c>
      <c r="F66" s="100" t="str">
        <f t="array" ref="F66">IF(not(ISBLANK(D66)),INDEX(Members!F:F,MATCH(D66,Members!D:D,0)), "")</f>
        <v/>
      </c>
      <c r="G66" s="94"/>
      <c r="H66" s="69" t="str">
        <f>IF(ISBLANK(D66), "",IF(COUNTIFS(LOAROA!C:C,D66,LOAROA!I:I,"Yes",LOAROA!H:H,"Active") = 1, "Absent", IF(J66+K66+L66&gt;= 3,"Active", IF(L66+K66+J66&gt;=1,"Semi-Active",IF(L66+K66+J66=0,"Inactive")))))</f>
        <v/>
      </c>
      <c r="I66" s="72" t="str">
        <f t="array" ref="I66">IF(not(ISBLANK(D66)), INDEX('Activity Tracker'!F:F,MATCH(D66,'Activity Tracker'!B:B,0)), "")</f>
        <v/>
      </c>
      <c r="J66" s="65" t="str">
        <f>IF(ISBLANK(D66), "",COUNTIFS(Input!B:B,D66,Input!I:I,"Yes"))</f>
        <v/>
      </c>
      <c r="K66" s="65" t="str">
        <f>IF(ISBLANK(D66), "",COUNTIFS(EL!B:B,D66,EL!F:F,"Yes",EL!G:G,"Yes"))</f>
        <v/>
      </c>
      <c r="L66" s="65" t="str">
        <f>IF(ISBLANK(D66), "",COUNTIFS(TL!B:B,D66,TL!G:G,"Yes",TL!H:H,"Yes"))</f>
        <v/>
      </c>
      <c r="M66" s="94"/>
      <c r="N66" s="78" t="str">
        <f t="array" ref="N66">IFERROR(INDEX(PD!A:A,MATCH(D66,PD!E:E,0)), IFERROR (INDEX(Input!A:A,MATCH(D66,Input!F:F,0)), ""))</f>
        <v/>
      </c>
      <c r="O66" s="94"/>
      <c r="P66" s="100" t="str">
        <f t="array" ref="P66">IF(not(ISBLANK(D66)),INDEX(Members!T:T,MATCH(D66,Members!D:D,0)), "")</f>
        <v/>
      </c>
      <c r="Q66" s="127"/>
      <c r="R66" s="109" t="s">
        <v>52</v>
      </c>
      <c r="S66" s="39"/>
      <c r="T66" s="87"/>
    </row>
    <row r="67" ht="30.0" customHeight="1">
      <c r="A67" s="52">
        <f t="shared" si="1"/>
        <v>0</v>
      </c>
      <c r="B67" s="110" t="str">
        <f t="array" ref="B67">IF(not(ISBLANK(D67)),INDEX(Members!B:B,MATCH(D67,Members!D:D,0)), "")</f>
        <v/>
      </c>
      <c r="C67" s="94"/>
      <c r="D67" s="96"/>
      <c r="E67" s="63" t="str">
        <f t="array" ref="E67">IF(not(ISBLANK(D67)),INDEX(Members!R:R,MATCH(D67,Members!D:D,0)), "")</f>
        <v/>
      </c>
      <c r="F67" s="100" t="str">
        <f t="array" ref="F67">IF(not(ISBLANK(D67)),INDEX(Members!F:F,MATCH(D67,Members!D:D,0)), "")</f>
        <v/>
      </c>
      <c r="G67" s="94"/>
      <c r="H67" s="69" t="str">
        <f>IF(ISBLANK(D67), "",IF(COUNTIFS(LOAROA!C:C,D67,LOAROA!I:I,"Yes",LOAROA!H:H,"Active") = 1, "Absent", IF(J67+K67+L67&gt;= 3,"Active", IF(L67+K67+J67&gt;=1,"Semi-Active",IF(L67+K67+J67=0,"Inactive")))))</f>
        <v/>
      </c>
      <c r="I67" s="72" t="str">
        <f t="array" ref="I67">IF(not(ISBLANK(D67)), INDEX('Activity Tracker'!F:F,MATCH(D67,'Activity Tracker'!B:B,0)), "")</f>
        <v/>
      </c>
      <c r="J67" s="65" t="str">
        <f>IF(ISBLANK(D67), "",COUNTIFS(Input!B:B,D67,Input!I:I,"Yes"))</f>
        <v/>
      </c>
      <c r="K67" s="65" t="str">
        <f>IF(ISBLANK(D67), "",COUNTIFS(EL!B:B,D67,EL!F:F,"Yes",EL!G:G,"Yes"))</f>
        <v/>
      </c>
      <c r="L67" s="65" t="str">
        <f>IF(ISBLANK(D67), "",COUNTIFS(TL!B:B,D67,TL!G:G,"Yes",TL!H:H,"Yes"))</f>
        <v/>
      </c>
      <c r="M67" s="94"/>
      <c r="N67" s="78" t="str">
        <f t="array" ref="N67">IFERROR(INDEX(PD!A:A,MATCH(D67,PD!E:E,0)), IFERROR (INDEX(Input!A:A,MATCH(D67,Input!F:F,0)), ""))</f>
        <v/>
      </c>
      <c r="O67" s="94"/>
      <c r="P67" s="100" t="str">
        <f t="array" ref="P67">IF(not(ISBLANK(D67)),INDEX(Members!T:T,MATCH(D67,Members!D:D,0)), "")</f>
        <v/>
      </c>
      <c r="Q67" s="127"/>
      <c r="R67" s="109" t="s">
        <v>52</v>
      </c>
      <c r="S67" s="39"/>
      <c r="T67" s="87"/>
    </row>
    <row r="68" ht="30.0" customHeight="1">
      <c r="A68" s="52">
        <f t="shared" si="1"/>
        <v>0</v>
      </c>
      <c r="B68" s="110" t="str">
        <f t="array" ref="B68">IF(not(ISBLANK(D68)),INDEX(Members!B:B,MATCH(D68,Members!D:D,0)), "")</f>
        <v/>
      </c>
      <c r="C68" s="94"/>
      <c r="D68" s="96"/>
      <c r="E68" s="63" t="str">
        <f t="array" ref="E68">IF(not(ISBLANK(D68)),INDEX(Members!R:R,MATCH(D68,Members!D:D,0)), "")</f>
        <v/>
      </c>
      <c r="F68" s="100" t="str">
        <f t="array" ref="F68">IF(not(ISBLANK(D68)),INDEX(Members!F:F,MATCH(D68,Members!D:D,0)), "")</f>
        <v/>
      </c>
      <c r="G68" s="94"/>
      <c r="H68" s="69" t="str">
        <f>IF(ISBLANK(D68), "",IF(COUNTIFS(LOAROA!C:C,D68,LOAROA!I:I,"Yes",LOAROA!H:H,"Active") = 1, "Absent", IF(J68+K68+L68&gt;= 3,"Active", IF(L68+K68+J68&gt;=1,"Semi-Active",IF(L68+K68+J68=0,"Inactive")))))</f>
        <v/>
      </c>
      <c r="I68" s="72" t="str">
        <f t="array" ref="I68">IF(not(ISBLANK(D68)), INDEX('Activity Tracker'!F:F,MATCH(D68,'Activity Tracker'!B:B,0)), "")</f>
        <v/>
      </c>
      <c r="J68" s="65" t="str">
        <f>IF(ISBLANK(D68), "",COUNTIFS(Input!B:B,D68,Input!I:I,"Yes"))</f>
        <v/>
      </c>
      <c r="K68" s="65" t="str">
        <f>IF(ISBLANK(D68), "",COUNTIFS(EL!B:B,D68,EL!F:F,"Yes",EL!G:G,"Yes"))</f>
        <v/>
      </c>
      <c r="L68" s="65" t="str">
        <f>IF(ISBLANK(D68), "",COUNTIFS(TL!B:B,D68,TL!G:G,"Yes",TL!H:H,"Yes"))</f>
        <v/>
      </c>
      <c r="M68" s="94"/>
      <c r="N68" s="78" t="str">
        <f t="array" ref="N68">IFERROR(INDEX(PD!A:A,MATCH(D68,PD!E:E,0)), IFERROR (INDEX(Input!A:A,MATCH(D68,Input!F:F,0)), ""))</f>
        <v/>
      </c>
      <c r="O68" s="94"/>
      <c r="P68" s="100" t="str">
        <f t="array" ref="P68">IF(not(ISBLANK(D68)),INDEX(Members!T:T,MATCH(D68,Members!D:D,0)), "")</f>
        <v/>
      </c>
      <c r="Q68" s="108"/>
      <c r="R68" s="109" t="s">
        <v>52</v>
      </c>
      <c r="S68" s="39"/>
      <c r="T68" s="87"/>
    </row>
    <row r="69" ht="30.0" customHeight="1">
      <c r="A69" s="52">
        <f t="shared" si="1"/>
        <v>0</v>
      </c>
      <c r="B69" s="110" t="str">
        <f t="array" ref="B69">IF(not(ISBLANK(D69)),INDEX(Members!B:B,MATCH(D69,Members!D:D,0)), "")</f>
        <v/>
      </c>
      <c r="C69" s="94"/>
      <c r="D69" s="96"/>
      <c r="E69" s="63" t="str">
        <f t="array" ref="E69">IF(not(ISBLANK(D69)),INDEX(Members!R:R,MATCH(D69,Members!D:D,0)), "")</f>
        <v/>
      </c>
      <c r="F69" s="100" t="str">
        <f t="array" ref="F69">IF(not(ISBLANK(D69)),INDEX(Members!F:F,MATCH(D69,Members!D:D,0)), "")</f>
        <v/>
      </c>
      <c r="G69" s="94"/>
      <c r="H69" s="69" t="str">
        <f>IF(ISBLANK(D69), "",IF(COUNTIFS(LOAROA!C:C,D69,LOAROA!I:I,"Yes",LOAROA!H:H,"Active") = 1, "Absent", IF(J69+K69+L69&gt;= 3,"Active", IF(L69+K69+J69&gt;=1,"Semi-Active",IF(L69+K69+J69=0,"Inactive")))))</f>
        <v/>
      </c>
      <c r="I69" s="72" t="str">
        <f t="array" ref="I69">IF(not(ISBLANK(D69)), INDEX('Activity Tracker'!F:F,MATCH(D69,'Activity Tracker'!B:B,0)), "")</f>
        <v/>
      </c>
      <c r="J69" s="65" t="str">
        <f>IF(ISBLANK(D69), "",COUNTIFS(Input!B:B,D69,Input!I:I,"Yes"))</f>
        <v/>
      </c>
      <c r="K69" s="65" t="str">
        <f>IF(ISBLANK(D69), "",COUNTIFS(EL!B:B,D69,EL!F:F,"Yes",EL!G:G,"Yes"))</f>
        <v/>
      </c>
      <c r="L69" s="65" t="str">
        <f>IF(ISBLANK(D69), "",COUNTIFS(TL!B:B,D69,TL!G:G,"Yes",TL!H:H,"Yes"))</f>
        <v/>
      </c>
      <c r="M69" s="94"/>
      <c r="N69" s="78" t="str">
        <f t="array" ref="N69">IFERROR(INDEX(PD!A:A,MATCH(D69,PD!E:E,0)), IFERROR (INDEX(Input!A:A,MATCH(D69,Input!F:F,0)), ""))</f>
        <v/>
      </c>
      <c r="O69" s="94"/>
      <c r="P69" s="100" t="str">
        <f t="array" ref="P69">IF(not(ISBLANK(D69)),INDEX(Members!T:T,MATCH(D69,Members!D:D,0)), "")</f>
        <v/>
      </c>
      <c r="Q69" s="108"/>
      <c r="R69" s="109" t="s">
        <v>52</v>
      </c>
      <c r="S69" s="39"/>
      <c r="T69" s="87"/>
    </row>
    <row r="70" ht="30.0" customHeight="1">
      <c r="A70" s="52">
        <f t="shared" si="1"/>
        <v>0</v>
      </c>
      <c r="B70" s="110" t="str">
        <f t="array" ref="B70">IF(not(ISBLANK(D70)),INDEX(Members!B:B,MATCH(D70,Members!D:D,0)), "")</f>
        <v/>
      </c>
      <c r="C70" s="94"/>
      <c r="D70" s="96"/>
      <c r="E70" s="63" t="str">
        <f t="array" ref="E70">IF(not(ISBLANK(D70)),INDEX(Members!R:R,MATCH(D70,Members!D:D,0)), "")</f>
        <v/>
      </c>
      <c r="F70" s="100" t="str">
        <f t="array" ref="F70">IF(not(ISBLANK(D70)),INDEX(Members!F:F,MATCH(D70,Members!D:D,0)), "")</f>
        <v/>
      </c>
      <c r="G70" s="94"/>
      <c r="H70" s="69" t="str">
        <f>IF(ISBLANK(D70), "",IF(COUNTIFS(LOAROA!C:C,D70,LOAROA!I:I,"Yes",LOAROA!H:H,"Active") = 1, "Absent", IF(J70+K70+L70&gt;= 3,"Active", IF(L70+K70+J70&gt;=1,"Semi-Active",IF(L70+K70+J70=0,"Inactive")))))</f>
        <v/>
      </c>
      <c r="I70" s="72" t="str">
        <f t="array" ref="I70">IF(not(ISBLANK(D70)), INDEX('Activity Tracker'!F:F,MATCH(D70,'Activity Tracker'!B:B,0)), "")</f>
        <v/>
      </c>
      <c r="J70" s="65" t="str">
        <f>IF(ISBLANK(D70), "",COUNTIFS(Input!B:B,D70,Input!I:I,"Yes"))</f>
        <v/>
      </c>
      <c r="K70" s="65" t="str">
        <f>IF(ISBLANK(D70), "",COUNTIFS(EL!B:B,D70,EL!F:F,"Yes",EL!G:G,"Yes"))</f>
        <v/>
      </c>
      <c r="L70" s="65" t="str">
        <f>IF(ISBLANK(D70), "",COUNTIFS(TL!B:B,D70,TL!G:G,"Yes",TL!H:H,"Yes"))</f>
        <v/>
      </c>
      <c r="M70" s="94"/>
      <c r="N70" s="78" t="str">
        <f t="array" ref="N70">IFERROR(INDEX(PD!A:A,MATCH(D70,PD!E:E,0)), IFERROR (INDEX(Input!A:A,MATCH(D70,Input!F:F,0)), ""))</f>
        <v/>
      </c>
      <c r="O70" s="94"/>
      <c r="P70" s="100" t="str">
        <f t="array" ref="P70">IF(not(ISBLANK(D70)),INDEX(Members!T:T,MATCH(D70,Members!D:D,0)), "")</f>
        <v/>
      </c>
      <c r="Q70" s="108"/>
      <c r="R70" s="109" t="s">
        <v>52</v>
      </c>
      <c r="S70" s="39"/>
      <c r="T70" s="87"/>
    </row>
    <row r="71" ht="30.0" customHeight="1">
      <c r="A71" s="52">
        <f t="shared" si="1"/>
        <v>0</v>
      </c>
      <c r="B71" s="110" t="str">
        <f t="array" ref="B71">IF(not(ISBLANK(D71)),INDEX(Members!B:B,MATCH(D71,Members!D:D,0)), "")</f>
        <v/>
      </c>
      <c r="C71" s="94"/>
      <c r="D71" s="96"/>
      <c r="E71" s="63" t="str">
        <f t="array" ref="E71">IF(not(ISBLANK(D71)),INDEX(Members!R:R,MATCH(D71,Members!D:D,0)), "")</f>
        <v/>
      </c>
      <c r="F71" s="100" t="str">
        <f t="array" ref="F71">IF(not(ISBLANK(D71)),INDEX(Members!F:F,MATCH(D71,Members!D:D,0)), "")</f>
        <v/>
      </c>
      <c r="G71" s="94"/>
      <c r="H71" s="69" t="str">
        <f>IF(ISBLANK(D71), "",IF(COUNTIFS(LOAROA!C:C,D71,LOAROA!I:I,"Yes",LOAROA!H:H,"Active") = 1, "Absent", IF(J71+K71+L71&gt;= 3,"Active", IF(L71+K71+J71&gt;=1,"Semi-Active",IF(L71+K71+J71=0,"Inactive")))))</f>
        <v/>
      </c>
      <c r="I71" s="72" t="str">
        <f t="array" ref="I71">IF(not(ISBLANK(D71)), INDEX('Activity Tracker'!F:F,MATCH(D71,'Activity Tracker'!B:B,0)), "")</f>
        <v/>
      </c>
      <c r="J71" s="65" t="str">
        <f>IF(ISBLANK(D71), "",COUNTIFS(Input!B:B,D71,Input!I:I,"Yes"))</f>
        <v/>
      </c>
      <c r="K71" s="65" t="str">
        <f>IF(ISBLANK(D71), "",COUNTIFS(EL!B:B,D71,EL!F:F,"Yes",EL!G:G,"Yes"))</f>
        <v/>
      </c>
      <c r="L71" s="65" t="str">
        <f>IF(ISBLANK(D71), "",COUNTIFS(TL!B:B,D71,TL!G:G,"Yes",TL!H:H,"Yes"))</f>
        <v/>
      </c>
      <c r="M71" s="94"/>
      <c r="N71" s="78" t="str">
        <f t="array" ref="N71">IFERROR(INDEX(PD!A:A,MATCH(D71,PD!E:E,0)), IFERROR (INDEX(Input!A:A,MATCH(D71,Input!F:F,0)), ""))</f>
        <v/>
      </c>
      <c r="O71" s="94"/>
      <c r="P71" s="100" t="str">
        <f t="array" ref="P71">IF(not(ISBLANK(D71)),INDEX(Members!T:T,MATCH(D71,Members!D:D,0)), "")</f>
        <v/>
      </c>
      <c r="Q71" s="108"/>
      <c r="R71" s="109" t="s">
        <v>52</v>
      </c>
      <c r="S71" s="39"/>
      <c r="T71" s="87"/>
    </row>
    <row r="72" ht="30.0" customHeight="1">
      <c r="A72" s="52">
        <f t="shared" si="1"/>
        <v>0</v>
      </c>
      <c r="B72" s="110" t="str">
        <f t="array" ref="B72">IF(not(ISBLANK(D72)),INDEX(Members!B:B,MATCH(D72,Members!D:D,0)), "")</f>
        <v/>
      </c>
      <c r="C72" s="94"/>
      <c r="D72" s="96"/>
      <c r="E72" s="63" t="str">
        <f t="array" ref="E72">IF(not(ISBLANK(D72)),INDEX(Members!R:R,MATCH(D72,Members!D:D,0)), "")</f>
        <v/>
      </c>
      <c r="F72" s="100" t="str">
        <f t="array" ref="F72">IF(not(ISBLANK(D72)),INDEX(Members!F:F,MATCH(D72,Members!D:D,0)), "")</f>
        <v/>
      </c>
      <c r="G72" s="94"/>
      <c r="H72" s="69" t="str">
        <f>IF(ISBLANK(D72), "",IF(COUNTIFS(LOAROA!C:C,D72,LOAROA!I:I,"Yes",LOAROA!H:H,"Active") = 1, "Absent", IF(J72+K72+L72&gt;= 3,"Active", IF(L72+K72+J72&gt;=1,"Semi-Active",IF(L72+K72+J72=0,"Inactive")))))</f>
        <v/>
      </c>
      <c r="I72" s="72" t="str">
        <f t="array" ref="I72">IF(not(ISBLANK(D72)), INDEX('Activity Tracker'!F:F,MATCH(D72,'Activity Tracker'!B:B,0)), "")</f>
        <v/>
      </c>
      <c r="J72" s="65" t="str">
        <f>IF(ISBLANK(D72), "",COUNTIFS(Input!B:B,D72,Input!I:I,"Yes"))</f>
        <v/>
      </c>
      <c r="K72" s="65" t="str">
        <f>IF(ISBLANK(D72), "",COUNTIFS(EL!B:B,D72,EL!F:F,"Yes",EL!G:G,"Yes"))</f>
        <v/>
      </c>
      <c r="L72" s="65" t="str">
        <f>IF(ISBLANK(D72), "",COUNTIFS(TL!B:B,D72,TL!G:G,"Yes",TL!H:H,"Yes"))</f>
        <v/>
      </c>
      <c r="M72" s="94"/>
      <c r="N72" s="78" t="str">
        <f t="array" ref="N72">IFERROR(INDEX(PD!A:A,MATCH(D72,PD!E:E,0)), IFERROR (INDEX(Input!A:A,MATCH(D72,Input!F:F,0)), ""))</f>
        <v/>
      </c>
      <c r="O72" s="94"/>
      <c r="P72" s="100" t="str">
        <f t="array" ref="P72">IF(not(ISBLANK(D72)),INDEX(Members!T:T,MATCH(D72,Members!D:D,0)), "")</f>
        <v/>
      </c>
      <c r="Q72" s="108"/>
      <c r="R72" s="250"/>
      <c r="S72" s="39"/>
      <c r="T72" s="87"/>
    </row>
    <row r="73" ht="30.0" customHeight="1">
      <c r="A73" s="52">
        <f t="shared" si="1"/>
        <v>0</v>
      </c>
      <c r="B73" s="110" t="str">
        <f t="array" ref="B73">IF(not(ISBLANK(D73)),INDEX(Members!B:B,MATCH(D73,Members!D:D,0)), "")</f>
        <v/>
      </c>
      <c r="C73" s="94"/>
      <c r="D73" s="96"/>
      <c r="E73" s="63" t="str">
        <f t="array" ref="E73">IF(not(ISBLANK(D73)),INDEX(Members!R:R,MATCH(D73,Members!D:D,0)), "")</f>
        <v/>
      </c>
      <c r="F73" s="100" t="str">
        <f t="array" ref="F73">IF(not(ISBLANK(D73)),INDEX(Members!F:F,MATCH(D73,Members!D:D,0)), "")</f>
        <v/>
      </c>
      <c r="G73" s="94"/>
      <c r="H73" s="69" t="str">
        <f>IF(ISBLANK(D73), "",IF(COUNTIFS(LOAROA!C:C,D73,LOAROA!I:I,"Yes",LOAROA!H:H,"Active") = 1, "Absent", IF(J73+K73+L73&gt;= 3,"Active", IF(L73+K73+J73&gt;=1,"Semi-Active",IF(L73+K73+J73=0,"Inactive")))))</f>
        <v/>
      </c>
      <c r="I73" s="72" t="str">
        <f t="array" ref="I73">IF(not(ISBLANK(D73)), INDEX('Activity Tracker'!F:F,MATCH(D73,'Activity Tracker'!B:B,0)), "")</f>
        <v/>
      </c>
      <c r="J73" s="65" t="str">
        <f>IF(ISBLANK(D73), "",COUNTIFS(Input!B:B,D73,Input!I:I,"Yes"))</f>
        <v/>
      </c>
      <c r="K73" s="65" t="str">
        <f>IF(ISBLANK(D73), "",COUNTIFS(EL!B:B,D73,EL!F:F,"Yes",EL!G:G,"Yes"))</f>
        <v/>
      </c>
      <c r="L73" s="65" t="str">
        <f>IF(ISBLANK(D73), "",COUNTIFS(TL!B:B,D73,TL!G:G,"Yes",TL!H:H,"Yes"))</f>
        <v/>
      </c>
      <c r="M73" s="94"/>
      <c r="N73" s="78" t="str">
        <f t="array" ref="N73">IFERROR(INDEX(PD!A:A,MATCH(D73,PD!E:E,0)), IFERROR (INDEX(Input!A:A,MATCH(D73,Input!F:F,0)), ""))</f>
        <v/>
      </c>
      <c r="O73" s="94"/>
      <c r="P73" s="100" t="str">
        <f t="array" ref="P73">IF(not(ISBLANK(D73)),INDEX(Members!T:T,MATCH(D73,Members!D:D,0)), "")</f>
        <v/>
      </c>
      <c r="Q73" s="108"/>
      <c r="R73" s="109" t="s">
        <v>52</v>
      </c>
      <c r="S73" s="39"/>
      <c r="T73" s="87"/>
    </row>
    <row r="74" ht="30.0" customHeight="1">
      <c r="A74" s="52">
        <f t="shared" si="1"/>
        <v>0</v>
      </c>
      <c r="B74" s="110" t="str">
        <f t="array" ref="B74">IF(not(ISBLANK(D74)),INDEX(Members!B:B,MATCH(D74,Members!D:D,0)), "")</f>
        <v/>
      </c>
      <c r="C74" s="94"/>
      <c r="D74" s="96"/>
      <c r="E74" s="63" t="str">
        <f t="array" ref="E74">IF(not(ISBLANK(D74)),INDEX(Members!R:R,MATCH(D74,Members!D:D,0)), "")</f>
        <v/>
      </c>
      <c r="F74" s="100" t="str">
        <f t="array" ref="F74">IF(not(ISBLANK(D74)),INDEX(Members!F:F,MATCH(D74,Members!D:D,0)), "")</f>
        <v/>
      </c>
      <c r="G74" s="94"/>
      <c r="H74" s="69" t="str">
        <f>IF(ISBLANK(D74), "",IF(COUNTIFS(LOAROA!C:C,D74,LOAROA!I:I,"Yes",LOAROA!H:H,"Active") = 1, "Absent", IF(J74+K74+L74&gt;= 3,"Active", IF(L74+K74+J74&gt;=1,"Semi-Active",IF(L74+K74+J74=0,"Inactive")))))</f>
        <v/>
      </c>
      <c r="I74" s="72" t="str">
        <f t="array" ref="I74">IF(not(ISBLANK(D74)), INDEX('Activity Tracker'!F:F,MATCH(D74,'Activity Tracker'!B:B,0)), "")</f>
        <v/>
      </c>
      <c r="J74" s="65" t="str">
        <f>IF(ISBLANK(D74), "",COUNTIFS(Input!B:B,D74,Input!I:I,"Yes"))</f>
        <v/>
      </c>
      <c r="K74" s="65" t="str">
        <f>IF(ISBLANK(D74), "",COUNTIFS(EL!B:B,D74,EL!F:F,"Yes",EL!G:G,"Yes"))</f>
        <v/>
      </c>
      <c r="L74" s="65" t="str">
        <f>IF(ISBLANK(D74), "",COUNTIFS(TL!B:B,D74,TL!G:G,"Yes",TL!H:H,"Yes"))</f>
        <v/>
      </c>
      <c r="M74" s="94"/>
      <c r="N74" s="78" t="str">
        <f t="array" ref="N74">IFERROR(INDEX(PD!A:A,MATCH(D74,PD!E:E,0)), IFERROR (INDEX(Input!A:A,MATCH(D74,Input!F:F,0)), ""))</f>
        <v/>
      </c>
      <c r="O74" s="94"/>
      <c r="P74" s="100" t="str">
        <f t="array" ref="P74">IF(not(ISBLANK(D74)),INDEX(Members!T:T,MATCH(D74,Members!D:D,0)), "")</f>
        <v/>
      </c>
      <c r="Q74" s="108"/>
      <c r="R74" s="109" t="s">
        <v>52</v>
      </c>
      <c r="S74" s="39"/>
      <c r="T74" s="87"/>
    </row>
    <row r="75" ht="30.0" customHeight="1">
      <c r="A75" s="52">
        <f t="shared" si="1"/>
        <v>0</v>
      </c>
      <c r="B75" s="110" t="str">
        <f t="array" ref="B75">IF(not(ISBLANK(D75)),INDEX(Members!B:B,MATCH(D75,Members!D:D,0)), "")</f>
        <v/>
      </c>
      <c r="C75" s="94"/>
      <c r="D75" s="96"/>
      <c r="E75" s="63" t="str">
        <f t="array" ref="E75">IF(not(ISBLANK(D75)),INDEX(Members!R:R,MATCH(D75,Members!D:D,0)), "")</f>
        <v/>
      </c>
      <c r="F75" s="100" t="str">
        <f t="array" ref="F75">IF(not(ISBLANK(D75)),INDEX(Members!F:F,MATCH(D75,Members!D:D,0)), "")</f>
        <v/>
      </c>
      <c r="G75" s="94"/>
      <c r="H75" s="69" t="str">
        <f>IF(ISBLANK(D75), "",IF(COUNTIFS(LOAROA!C:C,D75,LOAROA!I:I,"Yes",LOAROA!H:H,"Active") = 1, "Absent", IF(J75+K75+L75&gt;= 3,"Active", IF(L75+K75+J75&gt;=1,"Semi-Active",IF(L75+K75+J75=0,"Inactive")))))</f>
        <v/>
      </c>
      <c r="I75" s="72" t="str">
        <f t="array" ref="I75">IF(not(ISBLANK(D75)), INDEX('Activity Tracker'!F:F,MATCH(D75,'Activity Tracker'!B:B,0)), "")</f>
        <v/>
      </c>
      <c r="J75" s="65" t="str">
        <f>IF(ISBLANK(D75), "",COUNTIFS(Input!B:B,D75,Input!I:I,"Yes"))</f>
        <v/>
      </c>
      <c r="K75" s="65" t="str">
        <f>IF(ISBLANK(D75), "",COUNTIFS(EL!B:B,D75,EL!F:F,"Yes",EL!G:G,"Yes"))</f>
        <v/>
      </c>
      <c r="L75" s="65" t="str">
        <f>IF(ISBLANK(D75), "",COUNTIFS(TL!B:B,D75,TL!G:G,"Yes",TL!H:H,"Yes"))</f>
        <v/>
      </c>
      <c r="M75" s="94"/>
      <c r="N75" s="78" t="str">
        <f t="array" ref="N75">IFERROR(INDEX(PD!A:A,MATCH(D75,PD!E:E,0)), IFERROR (INDEX(Input!A:A,MATCH(D75,Input!F:F,0)), ""))</f>
        <v/>
      </c>
      <c r="O75" s="94"/>
      <c r="P75" s="100" t="str">
        <f t="array" ref="P75">IF(not(ISBLANK(D75)),INDEX(Members!T:T,MATCH(D75,Members!D:D,0)), "")</f>
        <v/>
      </c>
      <c r="Q75" s="108"/>
      <c r="R75" s="109" t="s">
        <v>52</v>
      </c>
      <c r="S75" s="39"/>
      <c r="T75" s="87"/>
    </row>
    <row r="76" ht="30.0" customHeight="1">
      <c r="A76" s="52">
        <f t="shared" si="1"/>
        <v>0</v>
      </c>
      <c r="B76" s="110" t="str">
        <f t="array" ref="B76">IF(not(ISBLANK(D76)),INDEX(Members!B:B,MATCH(D76,Members!D:D,0)), "")</f>
        <v/>
      </c>
      <c r="C76" s="94"/>
      <c r="D76" s="96"/>
      <c r="E76" s="63" t="str">
        <f t="array" ref="E76">IF(not(ISBLANK(D76)),INDEX(Members!R:R,MATCH(D76,Members!D:D,0)), "")</f>
        <v/>
      </c>
      <c r="F76" s="100" t="str">
        <f t="array" ref="F76">IF(not(ISBLANK(D76)),INDEX(Members!F:F,MATCH(D76,Members!D:D,0)), "")</f>
        <v/>
      </c>
      <c r="G76" s="94"/>
      <c r="H76" s="69" t="str">
        <f>IF(ISBLANK(D76), "",IF(COUNTIFS(LOAROA!C:C,D76,LOAROA!I:I,"Yes",LOAROA!H:H,"Active") = 1, "Absent", IF(J76+K76+L76&gt;= 3,"Active", IF(L76+K76+J76&gt;=1,"Semi-Active",IF(L76+K76+J76=0,"Inactive")))))</f>
        <v/>
      </c>
      <c r="I76" s="72" t="str">
        <f t="array" ref="I76">IF(not(ISBLANK(D76)), INDEX('Activity Tracker'!F:F,MATCH(D76,'Activity Tracker'!B:B,0)), "")</f>
        <v/>
      </c>
      <c r="J76" s="65" t="str">
        <f>IF(ISBLANK(D76), "",COUNTIFS(Input!B:B,D76,Input!I:I,"Yes"))</f>
        <v/>
      </c>
      <c r="K76" s="65" t="str">
        <f>IF(ISBLANK(D76), "",COUNTIFS(EL!B:B,D76,EL!F:F,"Yes",EL!G:G,"Yes"))</f>
        <v/>
      </c>
      <c r="L76" s="65" t="str">
        <f>IF(ISBLANK(D76), "",COUNTIFS(TL!B:B,D76,TL!G:G,"Yes",TL!H:H,"Yes"))</f>
        <v/>
      </c>
      <c r="M76" s="94"/>
      <c r="N76" s="78" t="str">
        <f t="array" ref="N76">IFERROR(INDEX(PD!A:A,MATCH(D76,PD!E:E,0)), IFERROR (INDEX(Input!A:A,MATCH(D76,Input!F:F,0)), ""))</f>
        <v/>
      </c>
      <c r="O76" s="94"/>
      <c r="P76" s="100" t="str">
        <f t="array" ref="P76">IF(not(ISBLANK(D76)),INDEX(Members!T:T,MATCH(D76,Members!D:D,0)), "")</f>
        <v/>
      </c>
      <c r="Q76" s="108"/>
      <c r="R76" s="109" t="s">
        <v>52</v>
      </c>
      <c r="S76" s="39"/>
      <c r="T76" s="87"/>
    </row>
    <row r="77" ht="30.0" customHeight="1">
      <c r="A77" s="52">
        <f t="shared" si="1"/>
        <v>0</v>
      </c>
      <c r="B77" s="110" t="str">
        <f t="array" ref="B77">IF(not(ISBLANK(D77)),INDEX(Members!B:B,MATCH(D77,Members!D:D,0)), "")</f>
        <v/>
      </c>
      <c r="C77" s="94"/>
      <c r="D77" s="96"/>
      <c r="E77" s="63" t="str">
        <f t="array" ref="E77">IF(not(ISBLANK(D77)),INDEX(Members!R:R,MATCH(D77,Members!D:D,0)), "")</f>
        <v/>
      </c>
      <c r="F77" s="100" t="str">
        <f t="array" ref="F77">IF(not(ISBLANK(D77)),INDEX(Members!F:F,MATCH(D77,Members!D:D,0)), "")</f>
        <v/>
      </c>
      <c r="G77" s="94"/>
      <c r="H77" s="69" t="str">
        <f>IF(ISBLANK(D77), "",IF(COUNTIFS(LOAROA!C:C,D77,LOAROA!I:I,"Yes",LOAROA!H:H,"Active") = 1, "Absent", IF(J77+K77+L77&gt;= 3,"Active", IF(L77+K77+J77&gt;=1,"Semi-Active",IF(L77+K77+J77=0,"Inactive")))))</f>
        <v/>
      </c>
      <c r="I77" s="72" t="str">
        <f t="array" ref="I77">IF(not(ISBLANK(D77)), INDEX('Activity Tracker'!F:F,MATCH(D77,'Activity Tracker'!B:B,0)), "")</f>
        <v/>
      </c>
      <c r="J77" s="65" t="str">
        <f>IF(ISBLANK(D77), "",COUNTIFS(Input!B:B,D77,Input!I:I,"Yes"))</f>
        <v/>
      </c>
      <c r="K77" s="65" t="str">
        <f>IF(ISBLANK(D77), "",COUNTIFS(EL!B:B,D77,EL!F:F,"Yes",EL!G:G,"Yes"))</f>
        <v/>
      </c>
      <c r="L77" s="65" t="str">
        <f>IF(ISBLANK(D77), "",COUNTIFS(TL!B:B,D77,TL!G:G,"Yes",TL!H:H,"Yes"))</f>
        <v/>
      </c>
      <c r="M77" s="94"/>
      <c r="N77" s="78" t="str">
        <f t="array" ref="N77">IFERROR(INDEX(PD!A:A,MATCH(D77,PD!E:E,0)), IFERROR (INDEX(Input!A:A,MATCH(D77,Input!F:F,0)), ""))</f>
        <v/>
      </c>
      <c r="O77" s="94"/>
      <c r="P77" s="100" t="str">
        <f t="array" ref="P77">IF(not(ISBLANK(D77)),INDEX(Members!T:T,MATCH(D77,Members!D:D,0)), "")</f>
        <v/>
      </c>
      <c r="Q77" s="108"/>
      <c r="R77" s="109" t="s">
        <v>52</v>
      </c>
      <c r="S77" s="39"/>
      <c r="T77" s="87"/>
    </row>
    <row r="78" ht="30.0" customHeight="1">
      <c r="A78" s="52">
        <f t="shared" si="1"/>
        <v>0</v>
      </c>
      <c r="B78" s="110" t="str">
        <f t="array" ref="B78">IF(not(ISBLANK(D78)),INDEX(Members!B:B,MATCH(D78,Members!D:D,0)), "")</f>
        <v/>
      </c>
      <c r="C78" s="94"/>
      <c r="D78" s="96"/>
      <c r="E78" s="63" t="str">
        <f t="array" ref="E78">IF(not(ISBLANK(D78)),INDEX(Members!R:R,MATCH(D78,Members!D:D,0)), "")</f>
        <v/>
      </c>
      <c r="F78" s="100" t="str">
        <f t="array" ref="F78">IF(not(ISBLANK(D78)),INDEX(Members!F:F,MATCH(D78,Members!D:D,0)), "")</f>
        <v/>
      </c>
      <c r="G78" s="94"/>
      <c r="H78" s="69" t="str">
        <f>IF(ISBLANK(D78), "",IF(COUNTIFS(LOAROA!C:C,D78,LOAROA!I:I,"Yes",LOAROA!H:H,"Active") = 1, "Absent", IF(J78+K78+L78&gt;= 3,"Active", IF(L78+K78+J78&gt;=1,"Semi-Active",IF(L78+K78+J78=0,"Inactive")))))</f>
        <v/>
      </c>
      <c r="I78" s="72" t="str">
        <f t="array" ref="I78">IF(not(ISBLANK(D78)), INDEX('Activity Tracker'!F:F,MATCH(D78,'Activity Tracker'!B:B,0)), "")</f>
        <v/>
      </c>
      <c r="J78" s="65" t="str">
        <f>IF(ISBLANK(D78), "",COUNTIFS(Input!B:B,D78,Input!I:I,"Yes"))</f>
        <v/>
      </c>
      <c r="K78" s="65" t="str">
        <f>IF(ISBLANK(D78), "",COUNTIFS(EL!B:B,D78,EL!F:F,"Yes",EL!G:G,"Yes"))</f>
        <v/>
      </c>
      <c r="L78" s="65" t="str">
        <f>IF(ISBLANK(D78), "",COUNTIFS(TL!B:B,D78,TL!G:G,"Yes",TL!H:H,"Yes"))</f>
        <v/>
      </c>
      <c r="M78" s="94"/>
      <c r="N78" s="78" t="str">
        <f t="array" ref="N78">IFERROR(INDEX(PD!A:A,MATCH(D78,PD!E:E,0)), IFERROR (INDEX(Input!A:A,MATCH(D78,Input!F:F,0)), ""))</f>
        <v/>
      </c>
      <c r="O78" s="94"/>
      <c r="P78" s="100" t="str">
        <f t="array" ref="P78">IF(not(ISBLANK(D78)),INDEX(Members!T:T,MATCH(D78,Members!D:D,0)), "")</f>
        <v/>
      </c>
      <c r="Q78" s="108"/>
      <c r="R78" s="109" t="s">
        <v>52</v>
      </c>
      <c r="S78" s="39"/>
      <c r="T78" s="87"/>
    </row>
    <row r="79" ht="30.0" customHeight="1">
      <c r="A79" s="52">
        <f t="shared" si="1"/>
        <v>0</v>
      </c>
      <c r="B79" s="110" t="str">
        <f t="array" ref="B79">IF(not(ISBLANK(D79)),INDEX(Members!B:B,MATCH(D79,Members!D:D,0)), "")</f>
        <v/>
      </c>
      <c r="C79" s="94"/>
      <c r="D79" s="96"/>
      <c r="E79" s="63" t="str">
        <f t="array" ref="E79">IF(not(ISBLANK(D79)),INDEX(Members!R:R,MATCH(D79,Members!D:D,0)), "")</f>
        <v/>
      </c>
      <c r="F79" s="100" t="str">
        <f t="array" ref="F79">IF(not(ISBLANK(D79)),INDEX(Members!F:F,MATCH(D79,Members!D:D,0)), "")</f>
        <v/>
      </c>
      <c r="G79" s="94"/>
      <c r="H79" s="69" t="str">
        <f>IF(ISBLANK(D79), "",IF(COUNTIFS(LOAROA!C:C,D79,LOAROA!I:I,"Yes",LOAROA!H:H,"Active") = 1, "Absent", IF(J79+K79+L79&gt;= 3,"Active", IF(L79+K79+J79&gt;=1,"Semi-Active",IF(L79+K79+J79=0,"Inactive")))))</f>
        <v/>
      </c>
      <c r="I79" s="72" t="str">
        <f t="array" ref="I79">IF(not(ISBLANK(D79)), INDEX('Activity Tracker'!F:F,MATCH(D79,'Activity Tracker'!B:B,0)), "")</f>
        <v/>
      </c>
      <c r="J79" s="65" t="str">
        <f>IF(ISBLANK(D79), "",COUNTIFS(Input!B:B,D79,Input!I:I,"Yes"))</f>
        <v/>
      </c>
      <c r="K79" s="65" t="str">
        <f>IF(ISBLANK(D79), "",COUNTIFS(EL!B:B,D79,EL!F:F,"Yes",EL!G:G,"Yes"))</f>
        <v/>
      </c>
      <c r="L79" s="65" t="str">
        <f>IF(ISBLANK(D79), "",COUNTIFS(TL!B:B,D79,TL!G:G,"Yes",TL!H:H,"Yes"))</f>
        <v/>
      </c>
      <c r="M79" s="94"/>
      <c r="N79" s="78" t="str">
        <f t="array" ref="N79">IFERROR(INDEX(PD!A:A,MATCH(D79,PD!E:E,0)), IFERROR (INDEX(Input!A:A,MATCH(D79,Input!F:F,0)), ""))</f>
        <v/>
      </c>
      <c r="O79" s="94"/>
      <c r="P79" s="100" t="str">
        <f t="array" ref="P79">IF(not(ISBLANK(D79)),INDEX(Members!T:T,MATCH(D79,Members!D:D,0)), "")</f>
        <v/>
      </c>
      <c r="Q79" s="108"/>
      <c r="R79" s="109" t="s">
        <v>52</v>
      </c>
      <c r="S79" s="39"/>
      <c r="T79" s="87"/>
    </row>
    <row r="80" ht="30.0" customHeight="1">
      <c r="A80" s="52">
        <f t="shared" si="1"/>
        <v>0</v>
      </c>
      <c r="B80" s="110" t="str">
        <f t="array" ref="B80">IF(not(ISBLANK(D80)),INDEX(Members!B:B,MATCH(D80,Members!D:D,0)), "")</f>
        <v/>
      </c>
      <c r="C80" s="94"/>
      <c r="D80" s="96"/>
      <c r="E80" s="63" t="str">
        <f t="array" ref="E80">IF(not(ISBLANK(D80)),INDEX(Members!R:R,MATCH(D80,Members!D:D,0)), "")</f>
        <v/>
      </c>
      <c r="F80" s="100" t="str">
        <f t="array" ref="F80">IF(not(ISBLANK(D80)),INDEX(Members!F:F,MATCH(D80,Members!D:D,0)), "")</f>
        <v/>
      </c>
      <c r="G80" s="94"/>
      <c r="H80" s="69" t="str">
        <f>IF(ISBLANK(D80), "",IF(COUNTIFS(LOAROA!C:C,D80,LOAROA!I:I,"Yes",LOAROA!H:H,"Active") = 1, "Absent", IF(J80+K80+L80&gt;= 3,"Active", IF(L80+K80+J80&gt;=1,"Semi-Active",IF(L80+K80+J80=0,"Inactive")))))</f>
        <v/>
      </c>
      <c r="I80" s="72" t="str">
        <f t="array" ref="I80">IF(not(ISBLANK(D80)), INDEX('Activity Tracker'!F:F,MATCH(D80,'Activity Tracker'!B:B,0)), "")</f>
        <v/>
      </c>
      <c r="J80" s="65" t="str">
        <f>IF(ISBLANK(D80), "",COUNTIFS(Input!B:B,D80,Input!I:I,"Yes"))</f>
        <v/>
      </c>
      <c r="K80" s="65" t="str">
        <f>IF(ISBLANK(D80), "",COUNTIFS(EL!B:B,D80,EL!F:F,"Yes",EL!G:G,"Yes"))</f>
        <v/>
      </c>
      <c r="L80" s="65" t="str">
        <f>IF(ISBLANK(D80), "",COUNTIFS(TL!B:B,D80,TL!G:G,"Yes",TL!H:H,"Yes"))</f>
        <v/>
      </c>
      <c r="M80" s="94"/>
      <c r="N80" s="78" t="str">
        <f t="array" ref="N80">IFERROR(INDEX(PD!A:A,MATCH(D80,PD!E:E,0)), IFERROR (INDEX(Input!A:A,MATCH(D80,Input!F:F,0)), ""))</f>
        <v/>
      </c>
      <c r="O80" s="94"/>
      <c r="P80" s="100" t="str">
        <f t="array" ref="P80">IF(not(ISBLANK(D80)),INDEX(Members!T:T,MATCH(D80,Members!D:D,0)), "")</f>
        <v/>
      </c>
      <c r="Q80" s="108"/>
      <c r="R80" s="109" t="s">
        <v>52</v>
      </c>
      <c r="S80" s="39"/>
      <c r="T80" s="87"/>
    </row>
    <row r="81" ht="30.0" customHeight="1">
      <c r="A81" s="52">
        <f t="shared" si="1"/>
        <v>0</v>
      </c>
      <c r="B81" s="110" t="str">
        <f t="array" ref="B81">IF(not(ISBLANK(D81)),INDEX(Members!B:B,MATCH(D81,Members!D:D,0)), "")</f>
        <v/>
      </c>
      <c r="C81" s="94"/>
      <c r="D81" s="96"/>
      <c r="E81" s="63" t="str">
        <f t="array" ref="E81">IF(not(ISBLANK(D81)),INDEX(Members!R:R,MATCH(D81,Members!D:D,0)), "")</f>
        <v/>
      </c>
      <c r="F81" s="100" t="str">
        <f t="array" ref="F81">IF(not(ISBLANK(D81)),INDEX(Members!F:F,MATCH(D81,Members!D:D,0)), "")</f>
        <v/>
      </c>
      <c r="G81" s="94"/>
      <c r="H81" s="69" t="str">
        <f>IF(ISBLANK(D81), "",IF(COUNTIFS(LOAROA!C:C,D81,LOAROA!I:I,"Yes",LOAROA!H:H,"Active") = 1, "Absent", IF(J81+K81+L81&gt;= 3,"Active", IF(L81+K81+J81&gt;=1,"Semi-Active",IF(L81+K81+J81=0,"Inactive")))))</f>
        <v/>
      </c>
      <c r="I81" s="72" t="str">
        <f t="array" ref="I81">IF(not(ISBLANK(D81)), INDEX('Activity Tracker'!F:F,MATCH(D81,'Activity Tracker'!B:B,0)), "")</f>
        <v/>
      </c>
      <c r="J81" s="65" t="str">
        <f>IF(ISBLANK(D81), "",COUNTIFS(Input!B:B,D81,Input!I:I,"Yes"))</f>
        <v/>
      </c>
      <c r="K81" s="65" t="str">
        <f>IF(ISBLANK(D81), "",COUNTIFS(EL!B:B,D81,EL!F:F,"Yes",EL!G:G,"Yes"))</f>
        <v/>
      </c>
      <c r="L81" s="65" t="str">
        <f>IF(ISBLANK(D81), "",COUNTIFS(TL!B:B,D81,TL!G:G,"Yes",TL!H:H,"Yes"))</f>
        <v/>
      </c>
      <c r="M81" s="94"/>
      <c r="N81" s="78" t="str">
        <f t="array" ref="N81">IFERROR(INDEX(PD!A:A,MATCH(D81,PD!E:E,0)), IFERROR (INDEX(Input!A:A,MATCH(D81,Input!F:F,0)), ""))</f>
        <v/>
      </c>
      <c r="O81" s="94"/>
      <c r="P81" s="100" t="str">
        <f t="array" ref="P81">IF(not(ISBLANK(D81)),INDEX(Members!T:T,MATCH(D81,Members!D:D,0)), "")</f>
        <v/>
      </c>
      <c r="Q81" s="108"/>
      <c r="R81" s="109" t="s">
        <v>52</v>
      </c>
      <c r="S81" s="39"/>
      <c r="T81" s="87"/>
    </row>
    <row r="82" ht="30.0" customHeight="1">
      <c r="A82" s="52">
        <f t="shared" si="1"/>
        <v>0</v>
      </c>
      <c r="B82" s="110" t="str">
        <f t="array" ref="B82">IF(not(ISBLANK(D82)),INDEX(Members!B:B,MATCH(D82,Members!D:D,0)), "")</f>
        <v/>
      </c>
      <c r="C82" s="94"/>
      <c r="D82" s="96"/>
      <c r="E82" s="63" t="str">
        <f t="array" ref="E82">IF(not(ISBLANK(D82)),INDEX(Members!R:R,MATCH(D82,Members!D:D,0)), "")</f>
        <v/>
      </c>
      <c r="F82" s="100" t="str">
        <f t="array" ref="F82">IF(not(ISBLANK(D82)),INDEX(Members!F:F,MATCH(D82,Members!D:D,0)), "")</f>
        <v/>
      </c>
      <c r="G82" s="94"/>
      <c r="H82" s="69" t="str">
        <f>IF(ISBLANK(D82), "",IF(COUNTIFS(LOAROA!C:C,D82,LOAROA!I:I,"Yes",LOAROA!H:H,"Active") = 1, "Absent", IF(J82+K82+L82&gt;= 3,"Active", IF(L82+K82+J82&gt;=1,"Semi-Active",IF(L82+K82+J82=0,"Inactive")))))</f>
        <v/>
      </c>
      <c r="I82" s="72" t="str">
        <f t="array" ref="I82">IF(not(ISBLANK(D82)), INDEX('Activity Tracker'!F:F,MATCH(D82,'Activity Tracker'!B:B,0)), "")</f>
        <v/>
      </c>
      <c r="J82" s="65" t="str">
        <f>IF(ISBLANK(D82), "",COUNTIFS(Input!B:B,D82,Input!I:I,"Yes"))</f>
        <v/>
      </c>
      <c r="K82" s="65" t="str">
        <f>IF(ISBLANK(D82), "",COUNTIFS(EL!B:B,D82,EL!F:F,"Yes",EL!G:G,"Yes"))</f>
        <v/>
      </c>
      <c r="L82" s="65" t="str">
        <f>IF(ISBLANK(D82), "",COUNTIFS(TL!B:B,D82,TL!G:G,"Yes",TL!H:H,"Yes"))</f>
        <v/>
      </c>
      <c r="M82" s="94"/>
      <c r="N82" s="78" t="str">
        <f t="array" ref="N82">IFERROR(INDEX(PD!A:A,MATCH(D82,PD!E:E,0)), IFERROR (INDEX(Input!A:A,MATCH(D82,Input!F:F,0)), ""))</f>
        <v/>
      </c>
      <c r="O82" s="94"/>
      <c r="P82" s="100" t="str">
        <f t="array" ref="P82">IF(not(ISBLANK(D82)),INDEX(Members!T:T,MATCH(D82,Members!D:D,0)), "")</f>
        <v/>
      </c>
      <c r="Q82" s="108"/>
      <c r="R82" s="109" t="s">
        <v>52</v>
      </c>
      <c r="S82" s="39"/>
      <c r="T82" s="87"/>
    </row>
    <row r="83" ht="30.0" customHeight="1">
      <c r="A83" s="52">
        <f t="shared" si="1"/>
        <v>0</v>
      </c>
      <c r="B83" s="110" t="str">
        <f t="array" ref="B83">IF(not(ISBLANK(D83)),INDEX(Members!B:B,MATCH(D83,Members!D:D,0)), "")</f>
        <v/>
      </c>
      <c r="C83" s="94"/>
      <c r="D83" s="96"/>
      <c r="E83" s="63" t="str">
        <f t="array" ref="E83">IF(not(ISBLANK(D83)),INDEX(Members!R:R,MATCH(D83,Members!D:D,0)), "")</f>
        <v/>
      </c>
      <c r="F83" s="100" t="str">
        <f t="array" ref="F83">IF(not(ISBLANK(D83)),INDEX(Members!F:F,MATCH(D83,Members!D:D,0)), "")</f>
        <v/>
      </c>
      <c r="G83" s="94"/>
      <c r="H83" s="69" t="str">
        <f>IF(ISBLANK(D83), "",IF(COUNTIFS(LOAROA!C:C,D83,LOAROA!I:I,"Yes",LOAROA!H:H,"Active") = 1, "Absent", IF(J83+K83+L83&gt;= 3,"Active", IF(L83+K83+J83&gt;=1,"Semi-Active",IF(L83+K83+J83=0,"Inactive")))))</f>
        <v/>
      </c>
      <c r="I83" s="72" t="str">
        <f t="array" ref="I83">IF(not(ISBLANK(D83)), INDEX('Activity Tracker'!F:F,MATCH(D83,'Activity Tracker'!B:B,0)), "")</f>
        <v/>
      </c>
      <c r="J83" s="65" t="str">
        <f>IF(ISBLANK(D83), "",COUNTIFS(Input!B:B,D83,Input!I:I,"Yes"))</f>
        <v/>
      </c>
      <c r="K83" s="65" t="str">
        <f>IF(ISBLANK(D83), "",COUNTIFS(EL!B:B,D83,EL!F:F,"Yes",EL!G:G,"Yes"))</f>
        <v/>
      </c>
      <c r="L83" s="65" t="str">
        <f>IF(ISBLANK(D83), "",COUNTIFS(TL!B:B,D83,TL!G:G,"Yes",TL!H:H,"Yes"))</f>
        <v/>
      </c>
      <c r="M83" s="94"/>
      <c r="N83" s="78" t="str">
        <f t="array" ref="N83">IFERROR(INDEX(PD!A:A,MATCH(D83,PD!E:E,0)), IFERROR (INDEX(Input!A:A,MATCH(D83,Input!F:F,0)), ""))</f>
        <v/>
      </c>
      <c r="O83" s="94"/>
      <c r="P83" s="100" t="str">
        <f t="array" ref="P83">IF(not(ISBLANK(D83)),INDEX(Members!T:T,MATCH(D83,Members!D:D,0)), "")</f>
        <v/>
      </c>
      <c r="Q83" s="108"/>
      <c r="R83" s="109" t="s">
        <v>52</v>
      </c>
      <c r="S83" s="39"/>
      <c r="T83" s="87"/>
    </row>
    <row r="84" ht="30.0" customHeight="1">
      <c r="A84" s="52">
        <f t="shared" si="1"/>
        <v>0</v>
      </c>
      <c r="B84" s="110" t="str">
        <f t="array" ref="B84">IF(not(ISBLANK(D84)),INDEX(Members!B:B,MATCH(D84,Members!D:D,0)), "")</f>
        <v/>
      </c>
      <c r="C84" s="94"/>
      <c r="D84" s="96"/>
      <c r="E84" s="63" t="str">
        <f t="array" ref="E84">IF(not(ISBLANK(D84)),INDEX(Members!R:R,MATCH(D84,Members!D:D,0)), "")</f>
        <v/>
      </c>
      <c r="F84" s="100" t="str">
        <f t="array" ref="F84">IF(not(ISBLANK(D84)),INDEX(Members!F:F,MATCH(D84,Members!D:D,0)), "")</f>
        <v/>
      </c>
      <c r="G84" s="94"/>
      <c r="H84" s="69" t="str">
        <f>IF(ISBLANK(D84), "",IF(COUNTIFS(LOAROA!C:C,D84,LOAROA!I:I,"Yes",LOAROA!H:H,"Active") = 1, "Absent", IF(J84+K84+L84&gt;= 3,"Active", IF(L84+K84+J84&gt;=1,"Semi-Active",IF(L84+K84+J84=0,"Inactive")))))</f>
        <v/>
      </c>
      <c r="I84" s="72" t="str">
        <f t="array" ref="I84">IF(not(ISBLANK(D84)), INDEX('Activity Tracker'!F:F,MATCH(D84,'Activity Tracker'!B:B,0)), "")</f>
        <v/>
      </c>
      <c r="J84" s="65" t="str">
        <f>IF(ISBLANK(D84), "",COUNTIFS(Input!B:B,D84,Input!I:I,"Yes"))</f>
        <v/>
      </c>
      <c r="K84" s="65" t="str">
        <f>IF(ISBLANK(D84), "",COUNTIFS(EL!B:B,D84,EL!F:F,"Yes",EL!G:G,"Yes"))</f>
        <v/>
      </c>
      <c r="L84" s="65" t="str">
        <f>IF(ISBLANK(D84), "",COUNTIFS(TL!B:B,D84,TL!G:G,"Yes",TL!H:H,"Yes"))</f>
        <v/>
      </c>
      <c r="M84" s="94"/>
      <c r="N84" s="78" t="str">
        <f t="array" ref="N84">IFERROR(INDEX(PD!A:A,MATCH(D84,PD!E:E,0)), IFERROR (INDEX(Input!A:A,MATCH(D84,Input!F:F,0)), ""))</f>
        <v/>
      </c>
      <c r="O84" s="94"/>
      <c r="P84" s="100" t="str">
        <f t="array" ref="P84">IF(not(ISBLANK(D84)),INDEX(Members!T:T,MATCH(D84,Members!D:D,0)), "")</f>
        <v/>
      </c>
      <c r="Q84" s="108"/>
      <c r="R84" s="109" t="s">
        <v>52</v>
      </c>
      <c r="S84" s="39"/>
      <c r="T84" s="87"/>
    </row>
    <row r="85" ht="30.0" customHeight="1">
      <c r="A85" s="52">
        <f t="shared" si="1"/>
        <v>0</v>
      </c>
      <c r="B85" s="110" t="str">
        <f t="array" ref="B85">IF(not(ISBLANK(D85)),INDEX(Members!B:B,MATCH(D85,Members!D:D,0)), "")</f>
        <v/>
      </c>
      <c r="C85" s="94"/>
      <c r="D85" s="96"/>
      <c r="E85" s="63" t="str">
        <f t="array" ref="E85">IF(not(ISBLANK(D85)),INDEX(Members!R:R,MATCH(D85,Members!D:D,0)), "")</f>
        <v/>
      </c>
      <c r="F85" s="100" t="str">
        <f t="array" ref="F85">IF(not(ISBLANK(D85)),INDEX(Members!F:F,MATCH(D85,Members!D:D,0)), "")</f>
        <v/>
      </c>
      <c r="G85" s="94"/>
      <c r="H85" s="69" t="str">
        <f>IF(ISBLANK(D85), "",IF(COUNTIFS(LOAROA!C:C,D85,LOAROA!I:I,"Yes",LOAROA!H:H,"Active") = 1, "Absent", IF(J85+K85+L85&gt;= 3,"Active", IF(L85+K85+J85&gt;=1,"Semi-Active",IF(L85+K85+J85=0,"Inactive")))))</f>
        <v/>
      </c>
      <c r="I85" s="72" t="str">
        <f t="array" ref="I85">IF(not(ISBLANK(D85)), INDEX('Activity Tracker'!F:F,MATCH(D85,'Activity Tracker'!B:B,0)), "")</f>
        <v/>
      </c>
      <c r="J85" s="65" t="str">
        <f>IF(ISBLANK(D85), "",COUNTIFS(Input!B:B,D85,Input!I:I,"Yes"))</f>
        <v/>
      </c>
      <c r="K85" s="65" t="str">
        <f>IF(ISBLANK(D85), "",COUNTIFS(EL!B:B,D85,EL!F:F,"Yes",EL!G:G,"Yes"))</f>
        <v/>
      </c>
      <c r="L85" s="65" t="str">
        <f>IF(ISBLANK(D85), "",COUNTIFS(TL!B:B,D85,TL!G:G,"Yes",TL!H:H,"Yes"))</f>
        <v/>
      </c>
      <c r="M85" s="94"/>
      <c r="N85" s="78" t="str">
        <f t="array" ref="N85">IFERROR(INDEX(PD!A:A,MATCH(D85,PD!E:E,0)), IFERROR (INDEX(Input!A:A,MATCH(D85,Input!F:F,0)), ""))</f>
        <v/>
      </c>
      <c r="O85" s="94"/>
      <c r="P85" s="100" t="str">
        <f t="array" ref="P85">IF(not(ISBLANK(D85)),INDEX(Members!T:T,MATCH(D85,Members!D:D,0)), "")</f>
        <v/>
      </c>
      <c r="Q85" s="108"/>
      <c r="R85" s="109" t="s">
        <v>52</v>
      </c>
      <c r="S85" s="39"/>
      <c r="T85" s="87"/>
    </row>
    <row r="86" ht="30.0" customHeight="1">
      <c r="A86" s="52">
        <f t="shared" si="1"/>
        <v>0</v>
      </c>
      <c r="B86" s="110" t="str">
        <f t="array" ref="B86">IF(not(ISBLANK(D86)),INDEX(Members!B:B,MATCH(D86,Members!D:D,0)), "")</f>
        <v/>
      </c>
      <c r="C86" s="94"/>
      <c r="D86" s="96"/>
      <c r="E86" s="63" t="str">
        <f t="array" ref="E86">IF(not(ISBLANK(D86)),INDEX(Members!R:R,MATCH(D86,Members!D:D,0)), "")</f>
        <v/>
      </c>
      <c r="F86" s="100" t="str">
        <f t="array" ref="F86">IF(not(ISBLANK(D86)),INDEX(Members!F:F,MATCH(D86,Members!D:D,0)), "")</f>
        <v/>
      </c>
      <c r="G86" s="94"/>
      <c r="H86" s="69" t="str">
        <f>IF(ISBLANK(D86), "",IF(COUNTIFS(LOAROA!C:C,D86,LOAROA!I:I,"Yes",LOAROA!H:H,"Active") = 1, "Absent", IF(J86+K86+L86&gt;= 3,"Active", IF(L86+K86+J86&gt;=1,"Semi-Active",IF(L86+K86+J86=0,"Inactive")))))</f>
        <v/>
      </c>
      <c r="I86" s="72" t="str">
        <f t="array" ref="I86">IF(not(ISBLANK(D86)), INDEX('Activity Tracker'!F:F,MATCH(D86,'Activity Tracker'!B:B,0)), "")</f>
        <v/>
      </c>
      <c r="J86" s="65" t="str">
        <f>IF(ISBLANK(D86), "",COUNTIFS(Input!B:B,D86,Input!I:I,"Yes"))</f>
        <v/>
      </c>
      <c r="K86" s="65" t="str">
        <f>IF(ISBLANK(D86), "",COUNTIFS(EL!B:B,D86,EL!F:F,"Yes",EL!G:G,"Yes"))</f>
        <v/>
      </c>
      <c r="L86" s="65" t="str">
        <f>IF(ISBLANK(D86), "",COUNTIFS(TL!B:B,D86,TL!G:G,"Yes",TL!H:H,"Yes"))</f>
        <v/>
      </c>
      <c r="M86" s="94"/>
      <c r="N86" s="78" t="str">
        <f t="array" ref="N86">IFERROR(INDEX(PD!A:A,MATCH(D86,PD!E:E,0)), IFERROR (INDEX(Input!A:A,MATCH(D86,Input!F:F,0)), ""))</f>
        <v/>
      </c>
      <c r="O86" s="94"/>
      <c r="P86" s="100" t="str">
        <f t="array" ref="P86">IF(not(ISBLANK(D86)),INDEX(Members!T:T,MATCH(D86,Members!D:D,0)), "")</f>
        <v/>
      </c>
      <c r="Q86" s="108"/>
      <c r="R86" s="109" t="s">
        <v>52</v>
      </c>
      <c r="S86" s="39"/>
      <c r="T86" s="87"/>
    </row>
    <row r="87" ht="30.0" customHeight="1">
      <c r="A87" s="52">
        <f t="shared" si="1"/>
        <v>0</v>
      </c>
      <c r="B87" s="110" t="str">
        <f t="array" ref="B87">IF(not(ISBLANK(D87)),INDEX(Members!B:B,MATCH(D87,Members!D:D,0)), "")</f>
        <v/>
      </c>
      <c r="C87" s="94"/>
      <c r="D87" s="96"/>
      <c r="E87" s="63" t="str">
        <f t="array" ref="E87">IF(not(ISBLANK(D87)),INDEX(Members!R:R,MATCH(D87,Members!D:D,0)), "")</f>
        <v/>
      </c>
      <c r="F87" s="100" t="str">
        <f t="array" ref="F87">IF(not(ISBLANK(D87)),INDEX(Members!F:F,MATCH(D87,Members!D:D,0)), "")</f>
        <v/>
      </c>
      <c r="G87" s="94"/>
      <c r="H87" s="69" t="str">
        <f>IF(ISBLANK(D87), "",IF(COUNTIFS(LOAROA!C:C,D87,LOAROA!I:I,"Yes",LOAROA!H:H,"Active") = 1, "Absent", IF(J87+K87+L87&gt;= 3,"Active", IF(L87+K87+J87&gt;=1,"Semi-Active",IF(L87+K87+J87=0,"Inactive")))))</f>
        <v/>
      </c>
      <c r="I87" s="72" t="str">
        <f t="array" ref="I87">IF(not(ISBLANK(D87)), INDEX('Activity Tracker'!F:F,MATCH(D87,'Activity Tracker'!B:B,0)), "")</f>
        <v/>
      </c>
      <c r="J87" s="65" t="str">
        <f>IF(ISBLANK(D87), "",COUNTIFS(Input!B:B,D87,Input!I:I,"Yes"))</f>
        <v/>
      </c>
      <c r="K87" s="65" t="str">
        <f>IF(ISBLANK(D87), "",COUNTIFS(EL!B:B,D87,EL!F:F,"Yes",EL!G:G,"Yes"))</f>
        <v/>
      </c>
      <c r="L87" s="65" t="str">
        <f>IF(ISBLANK(D87), "",COUNTIFS(TL!B:B,D87,TL!G:G,"Yes",TL!H:H,"Yes"))</f>
        <v/>
      </c>
      <c r="M87" s="94"/>
      <c r="N87" s="78" t="str">
        <f t="array" ref="N87">IFERROR(INDEX(PD!A:A,MATCH(D87,PD!E:E,0)), IFERROR (INDEX(Input!A:A,MATCH(D87,Input!F:F,0)), ""))</f>
        <v/>
      </c>
      <c r="O87" s="94"/>
      <c r="P87" s="100" t="str">
        <f t="array" ref="P87">IF(not(ISBLANK(D87)),INDEX(Members!T:T,MATCH(D87,Members!D:D,0)), "")</f>
        <v/>
      </c>
      <c r="Q87" s="108"/>
      <c r="R87" s="109" t="s">
        <v>52</v>
      </c>
      <c r="S87" s="39"/>
      <c r="T87" s="87"/>
    </row>
    <row r="88" ht="30.0" customHeight="1">
      <c r="A88" s="52">
        <f t="shared" si="1"/>
        <v>0</v>
      </c>
      <c r="B88" s="110" t="str">
        <f t="array" ref="B88">IF(not(ISBLANK(D88)),INDEX(Members!B:B,MATCH(D88,Members!D:D,0)), "")</f>
        <v/>
      </c>
      <c r="C88" s="94"/>
      <c r="D88" s="96"/>
      <c r="E88" s="63" t="str">
        <f t="array" ref="E88">IF(not(ISBLANK(D88)),INDEX(Members!R:R,MATCH(D88,Members!D:D,0)), "")</f>
        <v/>
      </c>
      <c r="F88" s="100" t="str">
        <f t="array" ref="F88">IF(not(ISBLANK(D88)),INDEX(Members!F:F,MATCH(D88,Members!D:D,0)), "")</f>
        <v/>
      </c>
      <c r="G88" s="94"/>
      <c r="H88" s="69" t="str">
        <f>IF(ISBLANK(D88), "",IF(COUNTIFS(LOAROA!C:C,D88,LOAROA!I:I,"Yes",LOAROA!H:H,"Active") = 1, "Absent", IF(J88+K88+L88&gt;= 3,"Active", IF(L88+K88+J88&gt;=1,"Semi-Active",IF(L88+K88+J88=0,"Inactive")))))</f>
        <v/>
      </c>
      <c r="I88" s="72" t="str">
        <f t="array" ref="I88">IF(not(ISBLANK(D88)), INDEX('Activity Tracker'!F:F,MATCH(D88,'Activity Tracker'!B:B,0)), "")</f>
        <v/>
      </c>
      <c r="J88" s="65" t="str">
        <f>IF(ISBLANK(D88), "",COUNTIFS(Input!B:B,D88,Input!I:I,"Yes"))</f>
        <v/>
      </c>
      <c r="K88" s="65" t="str">
        <f>IF(ISBLANK(D88), "",COUNTIFS(EL!B:B,D88,EL!F:F,"Yes",EL!G:G,"Yes"))</f>
        <v/>
      </c>
      <c r="L88" s="65" t="str">
        <f>IF(ISBLANK(D88), "",COUNTIFS(TL!B:B,D88,TL!G:G,"Yes",TL!H:H,"Yes"))</f>
        <v/>
      </c>
      <c r="M88" s="94"/>
      <c r="N88" s="78" t="str">
        <f t="array" ref="N88">IFERROR(INDEX(PD!A:A,MATCH(D88,PD!E:E,0)), IFERROR (INDEX(Input!A:A,MATCH(D88,Input!F:F,0)), ""))</f>
        <v/>
      </c>
      <c r="O88" s="94"/>
      <c r="P88" s="100" t="str">
        <f t="array" ref="P88">IF(not(ISBLANK(D88)),INDEX(Members!T:T,MATCH(D88,Members!D:D,0)), "")</f>
        <v/>
      </c>
      <c r="Q88" s="108"/>
      <c r="R88" s="109" t="s">
        <v>52</v>
      </c>
      <c r="S88" s="39"/>
      <c r="T88" s="87"/>
    </row>
    <row r="89" ht="30.0" customHeight="1">
      <c r="A89" s="52">
        <f t="shared" si="1"/>
        <v>0</v>
      </c>
      <c r="B89" s="110" t="str">
        <f t="array" ref="B89">IF(not(ISBLANK(D89)),INDEX(Members!B:B,MATCH(D89,Members!D:D,0)), "")</f>
        <v/>
      </c>
      <c r="C89" s="94"/>
      <c r="D89" s="96"/>
      <c r="E89" s="63" t="str">
        <f t="array" ref="E89">IF(not(ISBLANK(D89)),INDEX(Members!R:R,MATCH(D89,Members!D:D,0)), "")</f>
        <v/>
      </c>
      <c r="F89" s="100" t="str">
        <f t="array" ref="F89">IF(not(ISBLANK(D89)),INDEX(Members!F:F,MATCH(D89,Members!D:D,0)), "")</f>
        <v/>
      </c>
      <c r="G89" s="94"/>
      <c r="H89" s="69" t="str">
        <f>IF(ISBLANK(D89), "",IF(COUNTIFS(LOAROA!C:C,D89,LOAROA!I:I,"Yes",LOAROA!H:H,"Active") = 1, "Absent", IF(J89+K89+L89&gt;= 3,"Active", IF(L89+K89+J89&gt;=1,"Semi-Active",IF(L89+K89+J89=0,"Inactive")))))</f>
        <v/>
      </c>
      <c r="I89" s="72" t="str">
        <f t="array" ref="I89">IF(not(ISBLANK(D89)), INDEX('Activity Tracker'!F:F,MATCH(D89,'Activity Tracker'!B:B,0)), "")</f>
        <v/>
      </c>
      <c r="J89" s="65" t="str">
        <f>IF(ISBLANK(D89), "",COUNTIFS(Input!B:B,D89,Input!I:I,"Yes"))</f>
        <v/>
      </c>
      <c r="K89" s="65" t="str">
        <f>IF(ISBLANK(D89), "",COUNTIFS(EL!B:B,D89,EL!F:F,"Yes",EL!G:G,"Yes"))</f>
        <v/>
      </c>
      <c r="L89" s="65" t="str">
        <f>IF(ISBLANK(D89), "",COUNTIFS(TL!B:B,D89,TL!G:G,"Yes",TL!H:H,"Yes"))</f>
        <v/>
      </c>
      <c r="M89" s="94"/>
      <c r="N89" s="78" t="str">
        <f t="array" ref="N89">IFERROR(INDEX(PD!A:A,MATCH(D89,PD!E:E,0)), IFERROR (INDEX(Input!A:A,MATCH(D89,Input!F:F,0)), ""))</f>
        <v/>
      </c>
      <c r="O89" s="94"/>
      <c r="P89" s="100" t="str">
        <f t="array" ref="P89">IF(not(ISBLANK(D89)),INDEX(Members!T:T,MATCH(D89,Members!D:D,0)), "")</f>
        <v/>
      </c>
      <c r="Q89" s="108"/>
      <c r="R89" s="109" t="s">
        <v>52</v>
      </c>
      <c r="S89" s="39"/>
      <c r="T89" s="87"/>
    </row>
    <row r="90" ht="30.0" customHeight="1">
      <c r="A90" s="52">
        <f t="shared" si="1"/>
        <v>0</v>
      </c>
      <c r="B90" s="110" t="str">
        <f t="array" ref="B90">IF(not(ISBLANK(D90)),INDEX(Members!B:B,MATCH(D90,Members!D:D,0)), "")</f>
        <v/>
      </c>
      <c r="C90" s="94"/>
      <c r="D90" s="96"/>
      <c r="E90" s="63" t="str">
        <f t="array" ref="E90">IF(not(ISBLANK(D90)),INDEX(Members!R:R,MATCH(D90,Members!D:D,0)), "")</f>
        <v/>
      </c>
      <c r="F90" s="100" t="str">
        <f t="array" ref="F90">IF(not(ISBLANK(D90)),INDEX(Members!F:F,MATCH(D90,Members!D:D,0)), "")</f>
        <v/>
      </c>
      <c r="G90" s="94"/>
      <c r="H90" s="69" t="str">
        <f>IF(ISBLANK(D90), "",IF(COUNTIFS(LOAROA!C:C,D90,LOAROA!I:I,"Yes",LOAROA!H:H,"Active") = 1, "Absent", IF(J90+K90+L90&gt;= 3,"Active", IF(L90+K90+J90&gt;=1,"Semi-Active",IF(L90+K90+J90=0,"Inactive")))))</f>
        <v/>
      </c>
      <c r="I90" s="72" t="str">
        <f t="array" ref="I90">IF(not(ISBLANK(D90)), INDEX('Activity Tracker'!F:F,MATCH(D90,'Activity Tracker'!B:B,0)), "")</f>
        <v/>
      </c>
      <c r="J90" s="65" t="str">
        <f>IF(ISBLANK(D90), "",COUNTIFS(Input!B:B,D90,Input!I:I,"Yes"))</f>
        <v/>
      </c>
      <c r="K90" s="65" t="str">
        <f>IF(ISBLANK(D90), "",COUNTIFS(EL!B:B,D90,EL!F:F,"Yes",EL!G:G,"Yes"))</f>
        <v/>
      </c>
      <c r="L90" s="65" t="str">
        <f>IF(ISBLANK(D90), "",COUNTIFS(TL!B:B,D90,TL!G:G,"Yes",TL!H:H,"Yes"))</f>
        <v/>
      </c>
      <c r="M90" s="94"/>
      <c r="N90" s="78" t="str">
        <f t="array" ref="N90">IFERROR(INDEX(PD!A:A,MATCH(D90,PD!E:E,0)), IFERROR (INDEX(Input!A:A,MATCH(D90,Input!F:F,0)), ""))</f>
        <v/>
      </c>
      <c r="O90" s="94"/>
      <c r="P90" s="100" t="str">
        <f t="array" ref="P90">IF(not(ISBLANK(D90)),INDEX(Members!T:T,MATCH(D90,Members!D:D,0)), "")</f>
        <v/>
      </c>
      <c r="Q90" s="108"/>
      <c r="R90" s="109" t="s">
        <v>52</v>
      </c>
      <c r="S90" s="39"/>
      <c r="T90" s="87"/>
    </row>
    <row r="91" ht="30.0" customHeight="1">
      <c r="A91" s="52">
        <f t="shared" si="1"/>
        <v>0</v>
      </c>
      <c r="B91" s="110" t="str">
        <f t="array" ref="B91">IF(not(ISBLANK(D91)),INDEX(Members!B:B,MATCH(D91,Members!D:D,0)), "")</f>
        <v/>
      </c>
      <c r="C91" s="94"/>
      <c r="D91" s="96"/>
      <c r="E91" s="63" t="str">
        <f t="array" ref="E91">IF(not(ISBLANK(D91)),INDEX(Members!R:R,MATCH(D91,Members!D:D,0)), "")</f>
        <v/>
      </c>
      <c r="F91" s="100" t="str">
        <f t="array" ref="F91">IF(not(ISBLANK(D91)),INDEX(Members!F:F,MATCH(D91,Members!D:D,0)), "")</f>
        <v/>
      </c>
      <c r="G91" s="94"/>
      <c r="H91" s="69" t="str">
        <f>IF(ISBLANK(D91), "",IF(COUNTIFS(LOAROA!C:C,D91,LOAROA!I:I,"Yes",LOAROA!H:H,"Active") = 1, "Absent", IF(J91+K91+L91&gt;= 3,"Active", IF(L91+K91+J91&gt;=1,"Semi-Active",IF(L91+K91+J91=0,"Inactive")))))</f>
        <v/>
      </c>
      <c r="I91" s="72" t="str">
        <f t="array" ref="I91">IF(not(ISBLANK(D91)), INDEX('Activity Tracker'!F:F,MATCH(D91,'Activity Tracker'!B:B,0)), "")</f>
        <v/>
      </c>
      <c r="J91" s="65" t="str">
        <f>IF(ISBLANK(D91), "",COUNTIFS(Input!B:B,D91,Input!I:I,"Yes"))</f>
        <v/>
      </c>
      <c r="K91" s="65" t="str">
        <f>IF(ISBLANK(D91), "",COUNTIFS(EL!B:B,D91,EL!F:F,"Yes",EL!G:G,"Yes"))</f>
        <v/>
      </c>
      <c r="L91" s="65" t="str">
        <f>IF(ISBLANK(D91), "",COUNTIFS(TL!B:B,D91,TL!G:G,"Yes",TL!H:H,"Yes"))</f>
        <v/>
      </c>
      <c r="M91" s="94"/>
      <c r="N91" s="78" t="str">
        <f t="array" ref="N91">IFERROR(INDEX(PD!A:A,MATCH(D91,PD!E:E,0)), IFERROR (INDEX(Input!A:A,MATCH(D91,Input!F:F,0)), ""))</f>
        <v/>
      </c>
      <c r="O91" s="94"/>
      <c r="P91" s="100" t="str">
        <f t="array" ref="P91">IF(not(ISBLANK(D91)),INDEX(Members!T:T,MATCH(D91,Members!D:D,0)), "")</f>
        <v/>
      </c>
      <c r="Q91" s="108"/>
      <c r="R91" s="109" t="s">
        <v>52</v>
      </c>
      <c r="S91" s="39"/>
      <c r="T91" s="87"/>
    </row>
    <row r="92" ht="30.0" customHeight="1">
      <c r="A92" s="52">
        <f t="shared" si="1"/>
        <v>0</v>
      </c>
      <c r="B92" s="110" t="str">
        <f t="array" ref="B92">IF(not(ISBLANK(D92)),INDEX(Members!B:B,MATCH(D92,Members!D:D,0)), "")</f>
        <v/>
      </c>
      <c r="C92" s="94"/>
      <c r="D92" s="96"/>
      <c r="E92" s="63" t="str">
        <f t="array" ref="E92">IF(not(ISBLANK(D92)),INDEX(Members!R:R,MATCH(D92,Members!D:D,0)), "")</f>
        <v/>
      </c>
      <c r="F92" s="100" t="str">
        <f t="array" ref="F92">IF(not(ISBLANK(D92)),INDEX(Members!F:F,MATCH(D92,Members!D:D,0)), "")</f>
        <v/>
      </c>
      <c r="G92" s="94"/>
      <c r="H92" s="69" t="str">
        <f>IF(ISBLANK(D92), "",IF(COUNTIFS(LOAROA!C:C,D92,LOAROA!I:I,"Yes",LOAROA!H:H,"Active") = 1, "Absent", IF(J92+K92+L92&gt;= 3,"Active", IF(L92+K92+J92&gt;=1,"Semi-Active",IF(L92+K92+J92=0,"Inactive")))))</f>
        <v/>
      </c>
      <c r="I92" s="72" t="str">
        <f t="array" ref="I92">IF(not(ISBLANK(D92)), INDEX('Activity Tracker'!F:F,MATCH(D92,'Activity Tracker'!B:B,0)), "")</f>
        <v/>
      </c>
      <c r="J92" s="65" t="str">
        <f>IF(ISBLANK(D92), "",COUNTIFS(Input!B:B,D92,Input!I:I,"Yes"))</f>
        <v/>
      </c>
      <c r="K92" s="65" t="str">
        <f>IF(ISBLANK(D92), "",COUNTIFS(EL!B:B,D92,EL!F:F,"Yes",EL!G:G,"Yes"))</f>
        <v/>
      </c>
      <c r="L92" s="65" t="str">
        <f>IF(ISBLANK(D92), "",COUNTIFS(TL!B:B,D92,TL!G:G,"Yes",TL!H:H,"Yes"))</f>
        <v/>
      </c>
      <c r="M92" s="94"/>
      <c r="N92" s="78" t="str">
        <f t="array" ref="N92">IFERROR(INDEX(PD!A:A,MATCH(D92,PD!E:E,0)), IFERROR (INDEX(Input!A:A,MATCH(D92,Input!F:F,0)), ""))</f>
        <v/>
      </c>
      <c r="O92" s="94"/>
      <c r="P92" s="100" t="str">
        <f t="array" ref="P92">IF(not(ISBLANK(D92)),INDEX(Members!T:T,MATCH(D92,Members!D:D,0)), "")</f>
        <v/>
      </c>
      <c r="Q92" s="108"/>
      <c r="R92" s="109" t="s">
        <v>52</v>
      </c>
      <c r="S92" s="39"/>
      <c r="T92" s="87"/>
    </row>
    <row r="93" ht="30.0" customHeight="1">
      <c r="A93" s="52">
        <f t="shared" si="1"/>
        <v>0</v>
      </c>
      <c r="B93" s="110" t="str">
        <f t="array" ref="B93">IF(not(ISBLANK(D93)),INDEX(Members!B:B,MATCH(D93,Members!D:D,0)), "")</f>
        <v/>
      </c>
      <c r="C93" s="94"/>
      <c r="D93" s="96"/>
      <c r="E93" s="63" t="str">
        <f t="array" ref="E93">IF(not(ISBLANK(D93)),INDEX(Members!R:R,MATCH(D93,Members!D:D,0)), "")</f>
        <v/>
      </c>
      <c r="F93" s="100" t="str">
        <f t="array" ref="F93">IF(not(ISBLANK(D93)),INDEX(Members!F:F,MATCH(D93,Members!D:D,0)), "")</f>
        <v/>
      </c>
      <c r="G93" s="94"/>
      <c r="H93" s="69" t="str">
        <f>IF(ISBLANK(D93), "",IF(COUNTIFS(LOAROA!C:C,D93,LOAROA!I:I,"Yes",LOAROA!H:H,"Active") = 1, "Absent", IF(J93+K93+L93&gt;= 3,"Active", IF(L93+K93+J93&gt;=1,"Semi-Active",IF(L93+K93+J93=0,"Inactive")))))</f>
        <v/>
      </c>
      <c r="I93" s="72" t="str">
        <f t="array" ref="I93">IF(not(ISBLANK(D93)), INDEX('Activity Tracker'!F:F,MATCH(D93,'Activity Tracker'!B:B,0)), "")</f>
        <v/>
      </c>
      <c r="J93" s="65" t="str">
        <f>IF(ISBLANK(D93), "",COUNTIFS(Input!B:B,D93,Input!I:I,"Yes"))</f>
        <v/>
      </c>
      <c r="K93" s="65" t="str">
        <f>IF(ISBLANK(D93), "",COUNTIFS(EL!B:B,D93,EL!F:F,"Yes",EL!G:G,"Yes"))</f>
        <v/>
      </c>
      <c r="L93" s="65" t="str">
        <f>IF(ISBLANK(D93), "",COUNTIFS(TL!B:B,D93,TL!G:G,"Yes",TL!H:H,"Yes"))</f>
        <v/>
      </c>
      <c r="M93" s="94"/>
      <c r="N93" s="78" t="str">
        <f t="array" ref="N93">IFERROR(INDEX(PD!A:A,MATCH(D93,PD!E:E,0)), IFERROR (INDEX(Input!A:A,MATCH(D93,Input!F:F,0)), ""))</f>
        <v/>
      </c>
      <c r="O93" s="94"/>
      <c r="P93" s="100" t="str">
        <f t="array" ref="P93">IF(not(ISBLANK(D93)),INDEX(Members!T:T,MATCH(D93,Members!D:D,0)), "")</f>
        <v/>
      </c>
      <c r="Q93" s="108"/>
      <c r="R93" s="109" t="s">
        <v>52</v>
      </c>
      <c r="S93" s="39"/>
      <c r="T93" s="87"/>
    </row>
    <row r="94" ht="30.0" customHeight="1">
      <c r="A94" s="52">
        <f t="shared" si="1"/>
        <v>0</v>
      </c>
      <c r="B94" s="110" t="str">
        <f t="array" ref="B94">IF(not(ISBLANK(D94)),INDEX(Members!B:B,MATCH(D94,Members!D:D,0)), "")</f>
        <v/>
      </c>
      <c r="C94" s="94"/>
      <c r="D94" s="96"/>
      <c r="E94" s="63" t="str">
        <f t="array" ref="E94">IF(not(ISBLANK(D94)),INDEX(Members!R:R,MATCH(D94,Members!D:D,0)), "")</f>
        <v/>
      </c>
      <c r="F94" s="100" t="str">
        <f t="array" ref="F94">IF(not(ISBLANK(D94)),INDEX(Members!F:F,MATCH(D94,Members!D:D,0)), "")</f>
        <v/>
      </c>
      <c r="G94" s="94"/>
      <c r="H94" s="69" t="str">
        <f>IF(ISBLANK(D94), "",IF(COUNTIFS(LOAROA!C:C,D94,LOAROA!I:I,"Yes",LOAROA!H:H,"Active") = 1, "Absent", IF(J94+K94+L94&gt;= 3,"Active", IF(L94+K94+J94&gt;=1,"Semi-Active",IF(L94+K94+J94=0,"Inactive")))))</f>
        <v/>
      </c>
      <c r="I94" s="72" t="str">
        <f t="array" ref="I94">IF(not(ISBLANK(D94)), INDEX('Activity Tracker'!F:F,MATCH(D94,'Activity Tracker'!B:B,0)), "")</f>
        <v/>
      </c>
      <c r="J94" s="65" t="str">
        <f>IF(ISBLANK(D94), "",COUNTIFS(Input!B:B,D94,Input!I:I,"Yes"))</f>
        <v/>
      </c>
      <c r="K94" s="65" t="str">
        <f>IF(ISBLANK(D94), "",COUNTIFS(EL!B:B,D94,EL!F:F,"Yes",EL!G:G,"Yes"))</f>
        <v/>
      </c>
      <c r="L94" s="65" t="str">
        <f>IF(ISBLANK(D94), "",COUNTIFS(TL!B:B,D94,TL!G:G,"Yes",TL!H:H,"Yes"))</f>
        <v/>
      </c>
      <c r="M94" s="94"/>
      <c r="N94" s="78" t="str">
        <f t="array" ref="N94">IFERROR(INDEX(PD!A:A,MATCH(D94,PD!E:E,0)), IFERROR (INDEX(Input!A:A,MATCH(D94,Input!F:F,0)), ""))</f>
        <v/>
      </c>
      <c r="O94" s="94"/>
      <c r="P94" s="100" t="str">
        <f t="array" ref="P94">IF(not(ISBLANK(D94)),INDEX(Members!T:T,MATCH(D94,Members!D:D,0)), "")</f>
        <v/>
      </c>
      <c r="Q94" s="108"/>
      <c r="R94" s="109" t="s">
        <v>52</v>
      </c>
      <c r="S94" s="39"/>
      <c r="T94" s="87"/>
    </row>
    <row r="95" ht="30.0" customHeight="1">
      <c r="A95" s="52">
        <f t="shared" si="1"/>
        <v>0</v>
      </c>
      <c r="B95" s="110" t="str">
        <f t="array" ref="B95">IF(not(ISBLANK(D95)),INDEX(Members!B:B,MATCH(D95,Members!D:D,0)), "")</f>
        <v/>
      </c>
      <c r="C95" s="94"/>
      <c r="D95" s="96"/>
      <c r="E95" s="63" t="str">
        <f t="array" ref="E95">IF(not(ISBLANK(D95)),INDEX(Members!R:R,MATCH(D95,Members!D:D,0)), "")</f>
        <v/>
      </c>
      <c r="F95" s="100" t="str">
        <f t="array" ref="F95">IF(not(ISBLANK(D95)),INDEX(Members!F:F,MATCH(D95,Members!D:D,0)), "")</f>
        <v/>
      </c>
      <c r="G95" s="94"/>
      <c r="H95" s="69" t="str">
        <f>IF(ISBLANK(D95), "",IF(COUNTIFS(LOAROA!C:C,D95,LOAROA!I:I,"Yes",LOAROA!H:H,"Active") = 1, "Absent", IF(J95+K95+L95&gt;= 3,"Active", IF(L95+K95+J95&gt;=1,"Semi-Active",IF(L95+K95+J95=0,"Inactive")))))</f>
        <v/>
      </c>
      <c r="I95" s="72" t="str">
        <f t="array" ref="I95">IF(not(ISBLANK(D95)), INDEX('Activity Tracker'!F:F,MATCH(D95,'Activity Tracker'!B:B,0)), "")</f>
        <v/>
      </c>
      <c r="J95" s="65" t="str">
        <f>IF(ISBLANK(D95), "",COUNTIFS(Input!B:B,D95,Input!I:I,"Yes"))</f>
        <v/>
      </c>
      <c r="K95" s="65" t="str">
        <f>IF(ISBLANK(D95), "",COUNTIFS(EL!B:B,D95,EL!F:F,"Yes",EL!G:G,"Yes"))</f>
        <v/>
      </c>
      <c r="L95" s="65" t="str">
        <f>IF(ISBLANK(D95), "",COUNTIFS(TL!B:B,D95,TL!G:G,"Yes",TL!H:H,"Yes"))</f>
        <v/>
      </c>
      <c r="M95" s="94"/>
      <c r="N95" s="78" t="str">
        <f t="array" ref="N95">IFERROR(INDEX(PD!A:A,MATCH(D95,PD!E:E,0)), IFERROR (INDEX(Input!A:A,MATCH(D95,Input!F:F,0)), ""))</f>
        <v/>
      </c>
      <c r="O95" s="94"/>
      <c r="P95" s="100" t="str">
        <f t="array" ref="P95">IF(not(ISBLANK(D95)),INDEX(Members!T:T,MATCH(D95,Members!D:D,0)), "")</f>
        <v/>
      </c>
      <c r="Q95" s="108"/>
      <c r="R95" s="109" t="s">
        <v>52</v>
      </c>
      <c r="S95" s="39"/>
      <c r="T95" s="87"/>
    </row>
    <row r="96" ht="30.0" customHeight="1">
      <c r="A96" s="52">
        <f t="shared" si="1"/>
        <v>0</v>
      </c>
      <c r="B96" s="110" t="str">
        <f t="array" ref="B96">IF(not(ISBLANK(D96)),INDEX(Members!B:B,MATCH(D96,Members!D:D,0)), "")</f>
        <v/>
      </c>
      <c r="C96" s="94"/>
      <c r="D96" s="96"/>
      <c r="E96" s="63" t="str">
        <f t="array" ref="E96">IF(not(ISBLANK(D96)),INDEX(Members!R:R,MATCH(D96,Members!D:D,0)), "")</f>
        <v/>
      </c>
      <c r="F96" s="100" t="str">
        <f t="array" ref="F96">IF(not(ISBLANK(D96)),INDEX(Members!F:F,MATCH(D96,Members!D:D,0)), "")</f>
        <v/>
      </c>
      <c r="G96" s="94"/>
      <c r="H96" s="69" t="str">
        <f>IF(ISBLANK(D96), "",IF(COUNTIFS(LOAROA!C:C,D96,LOAROA!I:I,"Yes",LOAROA!H:H,"Active") = 1, "Absent", IF(J96+K96+L96&gt;= 3,"Active", IF(L96+K96+J96&gt;=1,"Semi-Active",IF(L96+K96+J96=0,"Inactive")))))</f>
        <v/>
      </c>
      <c r="I96" s="72" t="str">
        <f t="array" ref="I96">IF(not(ISBLANK(D96)), INDEX('Activity Tracker'!F:F,MATCH(D96,'Activity Tracker'!B:B,0)), "")</f>
        <v/>
      </c>
      <c r="J96" s="65" t="str">
        <f>IF(ISBLANK(D96), "",COUNTIFS(Input!B:B,D96,Input!I:I,"Yes"))</f>
        <v/>
      </c>
      <c r="K96" s="65" t="str">
        <f>IF(ISBLANK(D96), "",COUNTIFS(EL!B:B,D96,EL!F:F,"Yes",EL!G:G,"Yes"))</f>
        <v/>
      </c>
      <c r="L96" s="65" t="str">
        <f>IF(ISBLANK(D96), "",COUNTIFS(TL!B:B,D96,TL!G:G,"Yes",TL!H:H,"Yes"))</f>
        <v/>
      </c>
      <c r="M96" s="94"/>
      <c r="N96" s="78" t="str">
        <f t="array" ref="N96">IFERROR(INDEX(PD!A:A,MATCH(D96,PD!E:E,0)), IFERROR (INDEX(Input!A:A,MATCH(D96,Input!F:F,0)), ""))</f>
        <v/>
      </c>
      <c r="O96" s="94"/>
      <c r="P96" s="100" t="str">
        <f t="array" ref="P96">IF(not(ISBLANK(D96)),INDEX(Members!T:T,MATCH(D96,Members!D:D,0)), "")</f>
        <v/>
      </c>
      <c r="Q96" s="108"/>
      <c r="R96" s="109" t="s">
        <v>52</v>
      </c>
      <c r="S96" s="39"/>
      <c r="T96" s="87"/>
    </row>
    <row r="97" ht="30.0" customHeight="1">
      <c r="A97" s="52">
        <f t="shared" si="1"/>
        <v>0</v>
      </c>
      <c r="B97" s="110" t="str">
        <f t="array" ref="B97">IF(not(ISBLANK(D97)),INDEX(Members!B:B,MATCH(D97,Members!D:D,0)), "")</f>
        <v/>
      </c>
      <c r="C97" s="94"/>
      <c r="D97" s="96"/>
      <c r="E97" s="63" t="str">
        <f t="array" ref="E97">IF(not(ISBLANK(D97)),INDEX(Members!R:R,MATCH(D97,Members!D:D,0)), "")</f>
        <v/>
      </c>
      <c r="F97" s="100" t="str">
        <f t="array" ref="F97">IF(not(ISBLANK(D97)),INDEX(Members!F:F,MATCH(D97,Members!D:D,0)), "")</f>
        <v/>
      </c>
      <c r="G97" s="94"/>
      <c r="H97" s="69" t="str">
        <f>IF(ISBLANK(D97), "",IF(COUNTIFS(LOAROA!C:C,D97,LOAROA!I:I,"Yes",LOAROA!H:H,"Active") = 1, "Absent", IF(J97+K97+L97&gt;= 3,"Active", IF(L97+K97+J97&gt;=1,"Semi-Active",IF(L97+K97+J97=0,"Inactive")))))</f>
        <v/>
      </c>
      <c r="I97" s="72" t="str">
        <f t="array" ref="I97">IF(not(ISBLANK(D97)), INDEX('Activity Tracker'!F:F,MATCH(D97,'Activity Tracker'!B:B,0)), "")</f>
        <v/>
      </c>
      <c r="J97" s="65" t="str">
        <f>IF(ISBLANK(D97), "",COUNTIFS(Input!B:B,D97,Input!I:I,"Yes"))</f>
        <v/>
      </c>
      <c r="K97" s="65" t="str">
        <f>IF(ISBLANK(D97), "",COUNTIFS(EL!B:B,D97,EL!F:F,"Yes",EL!G:G,"Yes"))</f>
        <v/>
      </c>
      <c r="L97" s="65" t="str">
        <f>IF(ISBLANK(D97), "",COUNTIFS(TL!B:B,D97,TL!G:G,"Yes",TL!H:H,"Yes"))</f>
        <v/>
      </c>
      <c r="M97" s="94"/>
      <c r="N97" s="78" t="str">
        <f t="array" ref="N97">IFERROR(INDEX(PD!A:A,MATCH(D97,PD!E:E,0)), IFERROR (INDEX(Input!A:A,MATCH(D97,Input!F:F,0)), ""))</f>
        <v/>
      </c>
      <c r="O97" s="94"/>
      <c r="P97" s="100" t="str">
        <f t="array" ref="P97">IF(not(ISBLANK(D97)),INDEX(Members!T:T,MATCH(D97,Members!D:D,0)), "")</f>
        <v/>
      </c>
      <c r="Q97" s="108"/>
      <c r="R97" s="109" t="s">
        <v>52</v>
      </c>
      <c r="S97" s="39"/>
      <c r="T97" s="87"/>
    </row>
    <row r="98" ht="30.0" customHeight="1">
      <c r="A98" s="52">
        <f t="shared" si="1"/>
        <v>0</v>
      </c>
      <c r="B98" s="110" t="str">
        <f t="array" ref="B98">IF(not(ISBLANK(D98)),INDEX(Members!B:B,MATCH(D98,Members!D:D,0)), "")</f>
        <v/>
      </c>
      <c r="C98" s="94"/>
      <c r="D98" s="96"/>
      <c r="E98" s="63" t="str">
        <f t="array" ref="E98">IF(not(ISBLANK(D98)),INDEX(Members!R:R,MATCH(D98,Members!D:D,0)), "")</f>
        <v/>
      </c>
      <c r="F98" s="100" t="str">
        <f t="array" ref="F98">IF(not(ISBLANK(D98)),INDEX(Members!F:F,MATCH(D98,Members!D:D,0)), "")</f>
        <v/>
      </c>
      <c r="G98" s="94"/>
      <c r="H98" s="69" t="str">
        <f>IF(ISBLANK(D98), "",IF(COUNTIFS(LOAROA!C:C,D98,LOAROA!I:I,"Yes",LOAROA!H:H,"Active") = 1, "Absent", IF(J98+K98+L98&gt;= 3,"Active", IF(L98+K98+J98&gt;=1,"Semi-Active",IF(L98+K98+J98=0,"Inactive")))))</f>
        <v/>
      </c>
      <c r="I98" s="72" t="str">
        <f t="array" ref="I98">IF(not(ISBLANK(D98)), INDEX('Activity Tracker'!F:F,MATCH(D98,'Activity Tracker'!B:B,0)), "")</f>
        <v/>
      </c>
      <c r="J98" s="65" t="str">
        <f>IF(ISBLANK(D98), "",COUNTIFS(Input!B:B,D98,Input!I:I,"Yes"))</f>
        <v/>
      </c>
      <c r="K98" s="65" t="str">
        <f>IF(ISBLANK(D98), "",COUNTIFS(EL!B:B,D98,EL!F:F,"Yes",EL!G:G,"Yes"))</f>
        <v/>
      </c>
      <c r="L98" s="65" t="str">
        <f>IF(ISBLANK(D98), "",COUNTIFS(TL!B:B,D98,TL!G:G,"Yes",TL!H:H,"Yes"))</f>
        <v/>
      </c>
      <c r="M98" s="94"/>
      <c r="N98" s="78" t="str">
        <f t="array" ref="N98">IFERROR(INDEX(PD!A:A,MATCH(D98,PD!E:E,0)), IFERROR (INDEX(Input!A:A,MATCH(D98,Input!F:F,0)), ""))</f>
        <v/>
      </c>
      <c r="O98" s="94"/>
      <c r="P98" s="100" t="str">
        <f t="array" ref="P98">IF(not(ISBLANK(D98)),INDEX(Members!T:T,MATCH(D98,Members!D:D,0)), "")</f>
        <v/>
      </c>
      <c r="Q98" s="108"/>
      <c r="R98" s="109" t="s">
        <v>52</v>
      </c>
      <c r="S98" s="39"/>
      <c r="T98" s="87"/>
    </row>
    <row r="99" ht="30.0" customHeight="1">
      <c r="A99" s="52">
        <f t="shared" si="1"/>
        <v>0</v>
      </c>
      <c r="B99" s="110" t="str">
        <f t="array" ref="B99">IF(not(ISBLANK(D99)),INDEX(Members!B:B,MATCH(D99,Members!D:D,0)), "")</f>
        <v/>
      </c>
      <c r="C99" s="94"/>
      <c r="D99" s="96"/>
      <c r="E99" s="63" t="str">
        <f t="array" ref="E99">IF(not(ISBLANK(D99)),INDEX(Members!R:R,MATCH(D99,Members!D:D,0)), "")</f>
        <v/>
      </c>
      <c r="F99" s="100" t="str">
        <f t="array" ref="F99">IF(not(ISBLANK(D99)),INDEX(Members!F:F,MATCH(D99,Members!D:D,0)), "")</f>
        <v/>
      </c>
      <c r="G99" s="94"/>
      <c r="H99" s="69" t="str">
        <f>IF(ISBLANK(D99), "",IF(COUNTIFS(LOAROA!C:C,D99,LOAROA!I:I,"Yes",LOAROA!H:H,"Active") = 1, "Absent", IF(J99+K99+L99&gt;= 3,"Active", IF(L99+K99+J99&gt;=1,"Semi-Active",IF(L99+K99+J99=0,"Inactive")))))</f>
        <v/>
      </c>
      <c r="I99" s="72" t="str">
        <f t="array" ref="I99">IF(not(ISBLANK(D99)), INDEX('Activity Tracker'!F:F,MATCH(D99,'Activity Tracker'!B:B,0)), "")</f>
        <v/>
      </c>
      <c r="J99" s="65" t="str">
        <f>IF(ISBLANK(D99), "",COUNTIFS(Input!B:B,D99,Input!I:I,"Yes"))</f>
        <v/>
      </c>
      <c r="K99" s="65" t="str">
        <f>IF(ISBLANK(D99), "",COUNTIFS(EL!B:B,D99,EL!F:F,"Yes",EL!G:G,"Yes"))</f>
        <v/>
      </c>
      <c r="L99" s="65" t="str">
        <f>IF(ISBLANK(D99), "",COUNTIFS(TL!B:B,D99,TL!G:G,"Yes",TL!H:H,"Yes"))</f>
        <v/>
      </c>
      <c r="M99" s="94"/>
      <c r="N99" s="78" t="str">
        <f t="array" ref="N99">IFERROR(INDEX(PD!A:A,MATCH(D99,PD!E:E,0)), IFERROR (INDEX(Input!A:A,MATCH(D99,Input!F:F,0)), ""))</f>
        <v/>
      </c>
      <c r="O99" s="94"/>
      <c r="P99" s="100" t="str">
        <f t="array" ref="P99">IF(not(ISBLANK(D99)),INDEX(Members!T:T,MATCH(D99,Members!D:D,0)), "")</f>
        <v/>
      </c>
      <c r="Q99" s="108"/>
      <c r="R99" s="109" t="s">
        <v>52</v>
      </c>
      <c r="S99" s="39"/>
      <c r="T99" s="87"/>
    </row>
    <row r="100" ht="30.0" customHeight="1">
      <c r="A100" s="52">
        <f t="shared" si="1"/>
        <v>0</v>
      </c>
      <c r="B100" s="110" t="str">
        <f t="array" ref="B100">IF(not(ISBLANK(D100)),INDEX(Members!B:B,MATCH(D100,Members!D:D,0)), "")</f>
        <v/>
      </c>
      <c r="C100" s="94"/>
      <c r="D100" s="96"/>
      <c r="E100" s="63" t="str">
        <f t="array" ref="E100">IF(not(ISBLANK(D100)),INDEX(Members!R:R,MATCH(D100,Members!D:D,0)), "")</f>
        <v/>
      </c>
      <c r="F100" s="100" t="str">
        <f t="array" ref="F100">IF(not(ISBLANK(D100)),INDEX(Members!F:F,MATCH(D100,Members!D:D,0)), "")</f>
        <v/>
      </c>
      <c r="G100" s="94"/>
      <c r="H100" s="69" t="str">
        <f>IF(ISBLANK(D100), "",IF(COUNTIFS(LOAROA!C:C,D100,LOAROA!I:I,"Yes",LOAROA!H:H,"Active") = 1, "Absent", IF(J100+K100+L100&gt;= 3,"Active", IF(L100+K100+J100&gt;=1,"Semi-Active",IF(L100+K100+J100=0,"Inactive")))))</f>
        <v/>
      </c>
      <c r="I100" s="72" t="str">
        <f t="array" ref="I100">IF(not(ISBLANK(D100)), INDEX('Activity Tracker'!F:F,MATCH(D100,'Activity Tracker'!B:B,0)), "")</f>
        <v/>
      </c>
      <c r="J100" s="65" t="str">
        <f>IF(ISBLANK(D100), "",COUNTIFS(Input!B:B,D100,Input!I:I,"Yes"))</f>
        <v/>
      </c>
      <c r="K100" s="65" t="str">
        <f>IF(ISBLANK(D100), "",COUNTIFS(EL!B:B,D100,EL!F:F,"Yes",EL!G:G,"Yes"))</f>
        <v/>
      </c>
      <c r="L100" s="65" t="str">
        <f>IF(ISBLANK(D100), "",COUNTIFS(TL!B:B,D100,TL!G:G,"Yes",TL!H:H,"Yes"))</f>
        <v/>
      </c>
      <c r="M100" s="94"/>
      <c r="N100" s="78" t="str">
        <f t="array" ref="N100">IFERROR(INDEX(PD!A:A,MATCH(D100,PD!E:E,0)), IFERROR (INDEX(Input!A:A,MATCH(D100,Input!F:F,0)), ""))</f>
        <v/>
      </c>
      <c r="O100" s="94"/>
      <c r="P100" s="100" t="str">
        <f t="array" ref="P100">IF(not(ISBLANK(D100)),INDEX(Members!T:T,MATCH(D100,Members!D:D,0)), "")</f>
        <v/>
      </c>
      <c r="Q100" s="108"/>
      <c r="R100" s="109" t="s">
        <v>52</v>
      </c>
      <c r="S100" s="39"/>
      <c r="T100" s="87"/>
    </row>
    <row r="101" ht="30.0" customHeight="1">
      <c r="A101" s="52">
        <f t="shared" si="1"/>
        <v>0</v>
      </c>
      <c r="B101" s="110" t="str">
        <f t="array" ref="B101">IF(not(ISBLANK(D101)),INDEX(Members!B:B,MATCH(D101,Members!D:D,0)), "")</f>
        <v/>
      </c>
      <c r="C101" s="94"/>
      <c r="D101" s="96"/>
      <c r="E101" s="63" t="str">
        <f t="array" ref="E101">IF(not(ISBLANK(D101)),INDEX(Members!R:R,MATCH(D101,Members!D:D,0)), "")</f>
        <v/>
      </c>
      <c r="F101" s="100" t="str">
        <f t="array" ref="F101">IF(not(ISBLANK(D101)),INDEX(Members!F:F,MATCH(D101,Members!D:D,0)), "")</f>
        <v/>
      </c>
      <c r="G101" s="94"/>
      <c r="H101" s="69" t="str">
        <f>IF(ISBLANK(D101), "",IF(COUNTIFS(LOAROA!C:C,D101,LOAROA!I:I,"Yes",LOAROA!H:H,"Active") = 1, "Absent", IF(J101+K101+L101&gt;= 3,"Active", IF(L101+K101+J101&gt;=1,"Semi-Active",IF(L101+K101+J101=0,"Inactive")))))</f>
        <v/>
      </c>
      <c r="I101" s="72" t="str">
        <f t="array" ref="I101">IF(not(ISBLANK(D101)), INDEX('Activity Tracker'!F:F,MATCH(D101,'Activity Tracker'!B:B,0)), "")</f>
        <v/>
      </c>
      <c r="J101" s="65" t="str">
        <f>IF(ISBLANK(D101), "",COUNTIFS(Input!B:B,D101,Input!I:I,"Yes"))</f>
        <v/>
      </c>
      <c r="K101" s="65" t="str">
        <f>IF(ISBLANK(D101), "",COUNTIFS(EL!B:B,D101,EL!F:F,"Yes",EL!G:G,"Yes"))</f>
        <v/>
      </c>
      <c r="L101" s="65" t="str">
        <f>IF(ISBLANK(D101), "",COUNTIFS(TL!B:B,D101,TL!G:G,"Yes",TL!H:H,"Yes"))</f>
        <v/>
      </c>
      <c r="M101" s="94"/>
      <c r="N101" s="78" t="str">
        <f t="array" ref="N101">IFERROR(INDEX(PD!A:A,MATCH(D101,PD!E:E,0)), IFERROR (INDEX(Input!A:A,MATCH(D101,Input!F:F,0)), ""))</f>
        <v/>
      </c>
      <c r="O101" s="94"/>
      <c r="P101" s="100" t="str">
        <f t="array" ref="P101">IF(not(ISBLANK(D101)),INDEX(Members!T:T,MATCH(D101,Members!D:D,0)), "")</f>
        <v/>
      </c>
      <c r="Q101" s="108"/>
      <c r="R101" s="109" t="s">
        <v>52</v>
      </c>
      <c r="S101" s="39"/>
      <c r="T101" s="87"/>
    </row>
    <row r="102" ht="30.0" customHeight="1">
      <c r="A102" s="52">
        <f t="shared" si="1"/>
        <v>0</v>
      </c>
      <c r="B102" s="110" t="str">
        <f t="array" ref="B102">IF(not(ISBLANK(D102)),INDEX(Members!B:B,MATCH(D102,Members!D:D,0)), "")</f>
        <v/>
      </c>
      <c r="C102" s="94"/>
      <c r="D102" s="96"/>
      <c r="E102" s="63" t="str">
        <f t="array" ref="E102">IF(not(ISBLANK(D102)),INDEX(Members!R:R,MATCH(D102,Members!D:D,0)), "")</f>
        <v/>
      </c>
      <c r="F102" s="100" t="str">
        <f t="array" ref="F102">IF(not(ISBLANK(D102)),INDEX(Members!F:F,MATCH(D102,Members!D:D,0)), "")</f>
        <v/>
      </c>
      <c r="G102" s="94"/>
      <c r="H102" s="69" t="str">
        <f>IF(ISBLANK(D102), "",IF(COUNTIFS(LOAROA!C:C,D102,LOAROA!I:I,"Yes",LOAROA!H:H,"Active") = 1, "Absent", IF(J102+K102+L102&gt;= 3,"Active", IF(L102+K102+J102&gt;=1,"Semi-Active",IF(L102+K102+J102=0,"Inactive")))))</f>
        <v/>
      </c>
      <c r="I102" s="72" t="str">
        <f t="array" ref="I102">IF(not(ISBLANK(D102)), INDEX('Activity Tracker'!F:F,MATCH(D102,'Activity Tracker'!B:B,0)), "")</f>
        <v/>
      </c>
      <c r="J102" s="65" t="str">
        <f>IF(ISBLANK(D102), "",COUNTIFS(Input!B:B,D102,Input!I:I,"Yes"))</f>
        <v/>
      </c>
      <c r="K102" s="65" t="str">
        <f>IF(ISBLANK(D102), "",COUNTIFS(EL!B:B,D102,EL!F:F,"Yes",EL!G:G,"Yes"))</f>
        <v/>
      </c>
      <c r="L102" s="65" t="str">
        <f>IF(ISBLANK(D102), "",COUNTIFS(TL!B:B,D102,TL!G:G,"Yes",TL!H:H,"Yes"))</f>
        <v/>
      </c>
      <c r="M102" s="94"/>
      <c r="N102" s="78" t="str">
        <f t="array" ref="N102">IFERROR(INDEX(PD!A:A,MATCH(D102,PD!E:E,0)), IFERROR (INDEX(Input!A:A,MATCH(D102,Input!F:F,0)), ""))</f>
        <v/>
      </c>
      <c r="O102" s="94"/>
      <c r="P102" s="100" t="str">
        <f t="array" ref="P102">IF(not(ISBLANK(D102)),INDEX(Members!T:T,MATCH(D102,Members!D:D,0)), "")</f>
        <v/>
      </c>
      <c r="Q102" s="108"/>
      <c r="R102" s="109" t="s">
        <v>52</v>
      </c>
      <c r="S102" s="39"/>
      <c r="T102" s="87"/>
    </row>
    <row r="103" ht="30.0" customHeight="1">
      <c r="A103" s="52">
        <f t="shared" si="1"/>
        <v>0</v>
      </c>
      <c r="B103" s="110" t="str">
        <f t="array" ref="B103">IF(not(ISBLANK(D103)),INDEX(Members!B:B,MATCH(D103,Members!D:D,0)), "")</f>
        <v/>
      </c>
      <c r="C103" s="94"/>
      <c r="D103" s="96"/>
      <c r="E103" s="63" t="str">
        <f t="array" ref="E103">IF(not(ISBLANK(D103)),INDEX(Members!R:R,MATCH(D103,Members!D:D,0)), "")</f>
        <v/>
      </c>
      <c r="F103" s="100" t="str">
        <f t="array" ref="F103">IF(not(ISBLANK(D103)),INDEX(Members!F:F,MATCH(D103,Members!D:D,0)), "")</f>
        <v/>
      </c>
      <c r="G103" s="94"/>
      <c r="H103" s="69" t="str">
        <f>IF(ISBLANK(D103), "",IF(COUNTIFS(LOAROA!C:C,D103,LOAROA!I:I,"Yes",LOAROA!H:H,"Active") = 1, "Absent", IF(J103+K103+L103&gt;= 3,"Active", IF(L103+K103+J103&gt;=1,"Semi-Active",IF(L103+K103+J103=0,"Inactive")))))</f>
        <v/>
      </c>
      <c r="I103" s="72" t="str">
        <f t="array" ref="I103">IF(not(ISBLANK(D103)), INDEX('Activity Tracker'!F:F,MATCH(D103,'Activity Tracker'!B:B,0)), "")</f>
        <v/>
      </c>
      <c r="J103" s="65" t="str">
        <f>IF(ISBLANK(D103), "",COUNTIFS(Input!B:B,D103,Input!I:I,"Yes"))</f>
        <v/>
      </c>
      <c r="K103" s="65" t="str">
        <f>IF(ISBLANK(D103), "",COUNTIFS(EL!B:B,D103,EL!F:F,"Yes",EL!G:G,"Yes"))</f>
        <v/>
      </c>
      <c r="L103" s="65" t="str">
        <f>IF(ISBLANK(D103), "",COUNTIFS(TL!B:B,D103,TL!G:G,"Yes",TL!H:H,"Yes"))</f>
        <v/>
      </c>
      <c r="M103" s="94"/>
      <c r="N103" s="78" t="str">
        <f t="array" ref="N103">IFERROR(INDEX(PD!A:A,MATCH(D103,PD!E:E,0)), IFERROR (INDEX(Input!A:A,MATCH(D103,Input!F:F,0)), ""))</f>
        <v/>
      </c>
      <c r="O103" s="94"/>
      <c r="P103" s="100" t="str">
        <f t="array" ref="P103">IF(not(ISBLANK(D103)),INDEX(Members!T:T,MATCH(D103,Members!D:D,0)), "")</f>
        <v/>
      </c>
      <c r="Q103" s="108"/>
      <c r="R103" s="109" t="s">
        <v>52</v>
      </c>
      <c r="S103" s="39"/>
      <c r="T103" s="87"/>
    </row>
    <row r="104" ht="30.0" customHeight="1">
      <c r="A104" s="52">
        <f t="shared" si="1"/>
        <v>0</v>
      </c>
      <c r="B104" s="110" t="str">
        <f t="array" ref="B104">IF(not(ISBLANK(D104)),INDEX(Members!B:B,MATCH(D104,Members!D:D,0)), "")</f>
        <v/>
      </c>
      <c r="C104" s="94"/>
      <c r="D104" s="96"/>
      <c r="E104" s="63" t="str">
        <f t="array" ref="E104">IF(not(ISBLANK(D104)),INDEX(Members!R:R,MATCH(D104,Members!D:D,0)), "")</f>
        <v/>
      </c>
      <c r="F104" s="100" t="str">
        <f t="array" ref="F104">IF(not(ISBLANK(D104)),INDEX(Members!F:F,MATCH(D104,Members!D:D,0)), "")</f>
        <v/>
      </c>
      <c r="G104" s="94"/>
      <c r="H104" s="69" t="str">
        <f>IF(ISBLANK(D104), "",IF(COUNTIFS(LOAROA!C:C,D104,LOAROA!I:I,"Yes",LOAROA!H:H,"Active") = 1, "Absent", IF(J104+K104+L104&gt;= 3,"Active", IF(L104+K104+J104&gt;=1,"Semi-Active",IF(L104+K104+J104=0,"Inactive")))))</f>
        <v/>
      </c>
      <c r="I104" s="72" t="str">
        <f t="array" ref="I104">IF(not(ISBLANK(D104)), INDEX('Activity Tracker'!F:F,MATCH(D104,'Activity Tracker'!B:B,0)), "")</f>
        <v/>
      </c>
      <c r="J104" s="65" t="str">
        <f>IF(ISBLANK(D104), "",COUNTIFS(Input!B:B,D104,Input!I:I,"Yes"))</f>
        <v/>
      </c>
      <c r="K104" s="65" t="str">
        <f>IF(ISBLANK(D104), "",COUNTIFS(EL!B:B,D104,EL!F:F,"Yes",EL!G:G,"Yes"))</f>
        <v/>
      </c>
      <c r="L104" s="65" t="str">
        <f>IF(ISBLANK(D104), "",COUNTIFS(TL!B:B,D104,TL!G:G,"Yes",TL!H:H,"Yes"))</f>
        <v/>
      </c>
      <c r="M104" s="94"/>
      <c r="N104" s="78" t="str">
        <f t="array" ref="N104">IFERROR(INDEX(PD!A:A,MATCH(D104,PD!E:E,0)), IFERROR (INDEX(Input!A:A,MATCH(D104,Input!F:F,0)), ""))</f>
        <v/>
      </c>
      <c r="O104" s="94"/>
      <c r="P104" s="100" t="str">
        <f t="array" ref="P104">IF(not(ISBLANK(D104)),INDEX(Members!T:T,MATCH(D104,Members!D:D,0)), "")</f>
        <v/>
      </c>
      <c r="Q104" s="108"/>
      <c r="R104" s="109" t="s">
        <v>52</v>
      </c>
      <c r="S104" s="39"/>
      <c r="T104" s="87"/>
    </row>
    <row r="105" ht="30.0" customHeight="1">
      <c r="A105" s="52">
        <f t="shared" si="1"/>
        <v>0</v>
      </c>
      <c r="B105" s="110" t="str">
        <f t="array" ref="B105">IF(not(ISBLANK(D105)),INDEX(Members!B:B,MATCH(D105,Members!D:D,0)), "")</f>
        <v/>
      </c>
      <c r="C105" s="94"/>
      <c r="D105" s="96"/>
      <c r="E105" s="63" t="str">
        <f t="array" ref="E105">IF(not(ISBLANK(D105)),INDEX(Members!R:R,MATCH(D105,Members!D:D,0)), "")</f>
        <v/>
      </c>
      <c r="F105" s="100" t="str">
        <f t="array" ref="F105">IF(not(ISBLANK(D105)),INDEX(Members!F:F,MATCH(D105,Members!D:D,0)), "")</f>
        <v/>
      </c>
      <c r="G105" s="94"/>
      <c r="H105" s="69" t="str">
        <f>IF(ISBLANK(D105), "",IF(COUNTIFS(LOAROA!C:C,D105,LOAROA!I:I,"Yes",LOAROA!H:H,"Active") = 1, "Absent", IF(J105+K105+L105&gt;= 3,"Active", IF(L105+K105+J105&gt;=1,"Semi-Active",IF(L105+K105+J105=0,"Inactive")))))</f>
        <v/>
      </c>
      <c r="I105" s="72" t="str">
        <f t="array" ref="I105">IF(not(ISBLANK(D105)), INDEX('Activity Tracker'!F:F,MATCH(D105,'Activity Tracker'!B:B,0)), "")</f>
        <v/>
      </c>
      <c r="J105" s="65" t="str">
        <f>IF(ISBLANK(D105), "",COUNTIFS(Input!B:B,D105,Input!I:I,"Yes"))</f>
        <v/>
      </c>
      <c r="K105" s="65" t="str">
        <f>IF(ISBLANK(D105), "",COUNTIFS(EL!B:B,D105,EL!F:F,"Yes",EL!G:G,"Yes"))</f>
        <v/>
      </c>
      <c r="L105" s="65" t="str">
        <f>IF(ISBLANK(D105), "",COUNTIFS(TL!B:B,D105,TL!G:G,"Yes",TL!H:H,"Yes"))</f>
        <v/>
      </c>
      <c r="M105" s="94"/>
      <c r="N105" s="78" t="str">
        <f t="array" ref="N105">IFERROR(INDEX(PD!A:A,MATCH(D105,PD!E:E,0)), IFERROR (INDEX(Input!A:A,MATCH(D105,Input!F:F,0)), ""))</f>
        <v/>
      </c>
      <c r="O105" s="94"/>
      <c r="P105" s="100" t="str">
        <f t="array" ref="P105">IF(not(ISBLANK(D105)),INDEX(Members!T:T,MATCH(D105,Members!D:D,0)), "")</f>
        <v/>
      </c>
      <c r="Q105" s="108"/>
      <c r="R105" s="109" t="s">
        <v>52</v>
      </c>
      <c r="S105" s="39"/>
      <c r="T105" s="87"/>
    </row>
    <row r="106" ht="30.0" customHeight="1">
      <c r="A106" s="52">
        <f t="shared" si="1"/>
        <v>0</v>
      </c>
      <c r="B106" s="110" t="str">
        <f t="array" ref="B106">IF(not(ISBLANK(D106)),INDEX(Members!B:B,MATCH(D106,Members!D:D,0)), "")</f>
        <v/>
      </c>
      <c r="C106" s="94"/>
      <c r="D106" s="96"/>
      <c r="E106" s="63" t="str">
        <f t="array" ref="E106">IF(not(ISBLANK(D106)),INDEX(Members!R:R,MATCH(D106,Members!D:D,0)), "")</f>
        <v/>
      </c>
      <c r="F106" s="100" t="str">
        <f t="array" ref="F106">IF(not(ISBLANK(D106)),INDEX(Members!F:F,MATCH(D106,Members!D:D,0)), "")</f>
        <v/>
      </c>
      <c r="G106" s="94"/>
      <c r="H106" s="69" t="str">
        <f>IF(ISBLANK(D106), "",IF(COUNTIFS(LOAROA!C:C,D106,LOAROA!I:I,"Yes",LOAROA!H:H,"Active") = 1, "Absent", IF(J106+K106+L106&gt;= 3,"Active", IF(L106+K106+J106&gt;=1,"Semi-Active",IF(L106+K106+J106=0,"Inactive")))))</f>
        <v/>
      </c>
      <c r="I106" s="72" t="str">
        <f t="array" ref="I106">IF(not(ISBLANK(D106)), INDEX('Activity Tracker'!F:F,MATCH(D106,'Activity Tracker'!B:B,0)), "")</f>
        <v/>
      </c>
      <c r="J106" s="65" t="str">
        <f>IF(ISBLANK(D106), "",COUNTIFS(Input!B:B,D106,Input!I:I,"Yes"))</f>
        <v/>
      </c>
      <c r="K106" s="65" t="str">
        <f>IF(ISBLANK(D106), "",COUNTIFS(EL!B:B,D106,EL!F:F,"Yes",EL!G:G,"Yes"))</f>
        <v/>
      </c>
      <c r="L106" s="65" t="str">
        <f>IF(ISBLANK(D106), "",COUNTIFS(TL!B:B,D106,TL!G:G,"Yes",TL!H:H,"Yes"))</f>
        <v/>
      </c>
      <c r="M106" s="94"/>
      <c r="N106" s="78" t="str">
        <f t="array" ref="N106">IFERROR(INDEX(PD!A:A,MATCH(D106,PD!E:E,0)), IFERROR (INDEX(Input!A:A,MATCH(D106,Input!F:F,0)), ""))</f>
        <v/>
      </c>
      <c r="O106" s="94"/>
      <c r="P106" s="100" t="str">
        <f t="array" ref="P106">IF(not(ISBLANK(D106)),INDEX(Members!T:T,MATCH(D106,Members!D:D,0)), "")</f>
        <v/>
      </c>
      <c r="Q106" s="108"/>
      <c r="R106" s="109" t="s">
        <v>52</v>
      </c>
      <c r="S106" s="39"/>
      <c r="T106" s="87"/>
    </row>
    <row r="107" ht="30.0" customHeight="1">
      <c r="A107" s="52">
        <f t="shared" si="1"/>
        <v>0</v>
      </c>
      <c r="B107" s="110" t="str">
        <f t="array" ref="B107">IF(not(ISBLANK(D107)),INDEX(Members!B:B,MATCH(D107,Members!D:D,0)), "")</f>
        <v/>
      </c>
      <c r="C107" s="94"/>
      <c r="D107" s="96"/>
      <c r="E107" s="63" t="str">
        <f t="array" ref="E107">IF(not(ISBLANK(D107)),INDEX(Members!R:R,MATCH(D107,Members!D:D,0)), "")</f>
        <v/>
      </c>
      <c r="F107" s="100" t="str">
        <f t="array" ref="F107">IF(not(ISBLANK(D107)),INDEX(Members!F:F,MATCH(D107,Members!D:D,0)), "")</f>
        <v/>
      </c>
      <c r="G107" s="94"/>
      <c r="H107" s="69" t="str">
        <f>IF(ISBLANK(D107), "",IF(COUNTIFS(LOAROA!C:C,D107,LOAROA!I:I,"Yes",LOAROA!H:H,"Active") = 1, "Absent", IF(J107+K107+L107&gt;= 3,"Active", IF(L107+K107+J107&gt;=1,"Semi-Active",IF(L107+K107+J107=0,"Inactive")))))</f>
        <v/>
      </c>
      <c r="I107" s="72" t="str">
        <f t="array" ref="I107">IF(not(ISBLANK(D107)), INDEX('Activity Tracker'!F:F,MATCH(D107,'Activity Tracker'!B:B,0)), "")</f>
        <v/>
      </c>
      <c r="J107" s="65" t="str">
        <f>IF(ISBLANK(D107), "",COUNTIFS(Input!B:B,D107,Input!I:I,"Yes"))</f>
        <v/>
      </c>
      <c r="K107" s="65" t="str">
        <f>IF(ISBLANK(D107), "",COUNTIFS(EL!B:B,D107,EL!F:F,"Yes",EL!G:G,"Yes"))</f>
        <v/>
      </c>
      <c r="L107" s="65" t="str">
        <f>IF(ISBLANK(D107), "",COUNTIFS(TL!B:B,D107,TL!G:G,"Yes",TL!H:H,"Yes"))</f>
        <v/>
      </c>
      <c r="M107" s="94"/>
      <c r="N107" s="78" t="str">
        <f t="array" ref="N107">IFERROR(INDEX(PD!A:A,MATCH(D107,PD!E:E,0)), IFERROR (INDEX(Input!A:A,MATCH(D107,Input!F:F,0)), ""))</f>
        <v/>
      </c>
      <c r="O107" s="94"/>
      <c r="P107" s="100" t="str">
        <f t="array" ref="P107">IF(not(ISBLANK(D107)),INDEX(Members!T:T,MATCH(D107,Members!D:D,0)), "")</f>
        <v/>
      </c>
      <c r="Q107" s="108"/>
      <c r="R107" s="109" t="s">
        <v>52</v>
      </c>
      <c r="S107" s="39"/>
      <c r="T107" s="87"/>
    </row>
    <row r="108" ht="30.0" customHeight="1">
      <c r="A108" s="52">
        <f t="shared" si="1"/>
        <v>0</v>
      </c>
      <c r="B108" s="110" t="str">
        <f t="array" ref="B108">IF(not(ISBLANK(D108)),INDEX(Members!B:B,MATCH(D108,Members!D:D,0)), "")</f>
        <v/>
      </c>
      <c r="C108" s="94"/>
      <c r="D108" s="96"/>
      <c r="E108" s="63" t="str">
        <f t="array" ref="E108">IF(not(ISBLANK(D108)),INDEX(Members!R:R,MATCH(D108,Members!D:D,0)), "")</f>
        <v/>
      </c>
      <c r="F108" s="100" t="str">
        <f t="array" ref="F108">IF(not(ISBLANK(D108)),INDEX(Members!F:F,MATCH(D108,Members!D:D,0)), "")</f>
        <v/>
      </c>
      <c r="G108" s="94"/>
      <c r="H108" s="69" t="str">
        <f>IF(ISBLANK(D108), "",IF(COUNTIFS(LOAROA!C:C,D108,LOAROA!I:I,"Yes",LOAROA!H:H,"Active") = 1, "Absent", IF(J108+K108+L108&gt;= 3,"Active", IF(L108+K108+J108&gt;=1,"Semi-Active",IF(L108+K108+J108=0,"Inactive")))))</f>
        <v/>
      </c>
      <c r="I108" s="72" t="str">
        <f t="array" ref="I108">IF(not(ISBLANK(D108)), INDEX('Activity Tracker'!F:F,MATCH(D108,'Activity Tracker'!B:B,0)), "")</f>
        <v/>
      </c>
      <c r="J108" s="65" t="str">
        <f>IF(ISBLANK(D108), "",COUNTIFS(Input!B:B,D108,Input!I:I,"Yes"))</f>
        <v/>
      </c>
      <c r="K108" s="65" t="str">
        <f>IF(ISBLANK(D108), "",COUNTIFS(EL!B:B,D108,EL!F:F,"Yes",EL!G:G,"Yes"))</f>
        <v/>
      </c>
      <c r="L108" s="65" t="str">
        <f>IF(ISBLANK(D108), "",COUNTIFS(TL!B:B,D108,TL!G:G,"Yes",TL!H:H,"Yes"))</f>
        <v/>
      </c>
      <c r="M108" s="94"/>
      <c r="N108" s="78" t="str">
        <f t="array" ref="N108">IFERROR(INDEX(PD!A:A,MATCH(D108,PD!E:E,0)), IFERROR (INDEX(Input!A:A,MATCH(D108,Input!F:F,0)), ""))</f>
        <v/>
      </c>
      <c r="O108" s="94"/>
      <c r="P108" s="100" t="str">
        <f t="array" ref="P108">IF(not(ISBLANK(D108)),INDEX(Members!T:T,MATCH(D108,Members!D:D,0)), "")</f>
        <v/>
      </c>
      <c r="Q108" s="108"/>
      <c r="R108" s="109" t="s">
        <v>52</v>
      </c>
      <c r="S108" s="39"/>
      <c r="T108" s="87"/>
    </row>
    <row r="109" ht="30.0" customHeight="1">
      <c r="A109" s="52">
        <f t="shared" si="1"/>
        <v>0</v>
      </c>
      <c r="B109" s="110" t="str">
        <f t="array" ref="B109">IF(not(ISBLANK(D109)),INDEX(Members!B:B,MATCH(D109,Members!D:D,0)), "")</f>
        <v/>
      </c>
      <c r="C109" s="94"/>
      <c r="D109" s="96"/>
      <c r="E109" s="63" t="str">
        <f t="array" ref="E109">IF(not(ISBLANK(D109)),INDEX(Members!R:R,MATCH(D109,Members!D:D,0)), "")</f>
        <v/>
      </c>
      <c r="F109" s="100" t="str">
        <f t="array" ref="F109">IF(not(ISBLANK(D109)),INDEX(Members!F:F,MATCH(D109,Members!D:D,0)), "")</f>
        <v/>
      </c>
      <c r="G109" s="94"/>
      <c r="H109" s="69" t="str">
        <f>IF(ISBLANK(D109), "",IF(COUNTIFS(LOAROA!C:C,D109,LOAROA!I:I,"Yes",LOAROA!H:H,"Active") = 1, "Absent", IF(J109+K109+L109&gt;= 3,"Active", IF(L109+K109+J109&gt;=1,"Semi-Active",IF(L109+K109+J109=0,"Inactive")))))</f>
        <v/>
      </c>
      <c r="I109" s="72" t="str">
        <f t="array" ref="I109">IF(not(ISBLANK(D109)), INDEX('Activity Tracker'!F:F,MATCH(D109,'Activity Tracker'!B:B,0)), "")</f>
        <v/>
      </c>
      <c r="J109" s="65" t="str">
        <f>IF(ISBLANK(D109), "",COUNTIFS(Input!B:B,D109,Input!I:I,"Yes"))</f>
        <v/>
      </c>
      <c r="K109" s="65" t="str">
        <f>IF(ISBLANK(D109), "",COUNTIFS(EL!B:B,D109,EL!F:F,"Yes",EL!G:G,"Yes"))</f>
        <v/>
      </c>
      <c r="L109" s="65" t="str">
        <f>IF(ISBLANK(D109), "",COUNTIFS(TL!B:B,D109,TL!G:G,"Yes",TL!H:H,"Yes"))</f>
        <v/>
      </c>
      <c r="M109" s="94"/>
      <c r="N109" s="78" t="str">
        <f t="array" ref="N109">IFERROR(INDEX(PD!A:A,MATCH(D109,PD!E:E,0)), IFERROR (INDEX(Input!A:A,MATCH(D109,Input!F:F,0)), ""))</f>
        <v/>
      </c>
      <c r="O109" s="94"/>
      <c r="P109" s="100" t="str">
        <f t="array" ref="P109">IF(not(ISBLANK(D109)),INDEX(Members!T:T,MATCH(D109,Members!D:D,0)), "")</f>
        <v/>
      </c>
      <c r="Q109" s="108"/>
      <c r="R109" s="109" t="s">
        <v>52</v>
      </c>
      <c r="S109" s="39"/>
      <c r="T109" s="87"/>
    </row>
    <row r="110" ht="30.0" customHeight="1">
      <c r="A110" s="52">
        <f t="shared" si="1"/>
        <v>0</v>
      </c>
      <c r="B110" s="110" t="str">
        <f t="array" ref="B110">IF(not(ISBLANK(D110)),INDEX(Members!B:B,MATCH(D110,Members!D:D,0)), "")</f>
        <v/>
      </c>
      <c r="C110" s="94"/>
      <c r="D110" s="96"/>
      <c r="E110" s="63" t="str">
        <f t="array" ref="E110">IF(not(ISBLANK(D110)),INDEX(Members!R:R,MATCH(D110,Members!D:D,0)), "")</f>
        <v/>
      </c>
      <c r="F110" s="100" t="str">
        <f t="array" ref="F110">IF(not(ISBLANK(D110)),INDEX(Members!F:F,MATCH(D110,Members!D:D,0)), "")</f>
        <v/>
      </c>
      <c r="G110" s="94"/>
      <c r="H110" s="69" t="str">
        <f>IF(ISBLANK(D110), "",IF(COUNTIFS(LOAROA!C:C,D110,LOAROA!I:I,"Yes",LOAROA!H:H,"Active") = 1, "Absent", IF(J110+K110+L110&gt;= 3,"Active", IF(L110+K110+J110&gt;=1,"Semi-Active",IF(L110+K110+J110=0,"Inactive")))))</f>
        <v/>
      </c>
      <c r="I110" s="72" t="str">
        <f t="array" ref="I110">IF(not(ISBLANK(D110)), INDEX('Activity Tracker'!F:F,MATCH(D110,'Activity Tracker'!B:B,0)), "")</f>
        <v/>
      </c>
      <c r="J110" s="65" t="str">
        <f>IF(ISBLANK(D110), "",COUNTIFS(Input!B:B,D110,Input!I:I,"Yes"))</f>
        <v/>
      </c>
      <c r="K110" s="65" t="str">
        <f>IF(ISBLANK(D110), "",COUNTIFS(EL!B:B,D110,EL!F:F,"Yes",EL!G:G,"Yes"))</f>
        <v/>
      </c>
      <c r="L110" s="65" t="str">
        <f>IF(ISBLANK(D110), "",COUNTIFS(TL!B:B,D110,TL!G:G,"Yes",TL!H:H,"Yes"))</f>
        <v/>
      </c>
      <c r="M110" s="94"/>
      <c r="N110" s="78" t="str">
        <f t="array" ref="N110">IFERROR(INDEX(PD!A:A,MATCH(D110,PD!E:E,0)), IFERROR (INDEX(Input!A:A,MATCH(D110,Input!F:F,0)), ""))</f>
        <v/>
      </c>
      <c r="O110" s="94"/>
      <c r="P110" s="100" t="str">
        <f t="array" ref="P110">IF(not(ISBLANK(D110)),INDEX(Members!T:T,MATCH(D110,Members!D:D,0)), "")</f>
        <v/>
      </c>
      <c r="Q110" s="108"/>
      <c r="R110" s="109" t="s">
        <v>52</v>
      </c>
      <c r="S110" s="39"/>
      <c r="T110" s="87"/>
    </row>
    <row r="111" ht="30.0" customHeight="1">
      <c r="A111" s="52">
        <f t="shared" si="1"/>
        <v>0</v>
      </c>
      <c r="B111" s="110" t="str">
        <f t="array" ref="B111">IF(not(ISBLANK(D111)),INDEX(Members!B:B,MATCH(D111,Members!D:D,0)), "")</f>
        <v/>
      </c>
      <c r="C111" s="94"/>
      <c r="D111" s="96"/>
      <c r="E111" s="63" t="str">
        <f t="array" ref="E111">IF(not(ISBLANK(D111)),INDEX(Members!R:R,MATCH(D111,Members!D:D,0)), "")</f>
        <v/>
      </c>
      <c r="F111" s="100" t="str">
        <f t="array" ref="F111">IF(not(ISBLANK(D111)),INDEX(Members!F:F,MATCH(D111,Members!D:D,0)), "")</f>
        <v/>
      </c>
      <c r="G111" s="94"/>
      <c r="H111" s="69" t="str">
        <f>IF(ISBLANK(D111), "",IF(COUNTIFS(LOAROA!C:C,D111,LOAROA!I:I,"Yes",LOAROA!H:H,"Active") = 1, "Absent", IF(J111+K111+L111&gt;= 3,"Active", IF(L111+K111+J111&gt;=1,"Semi-Active",IF(L111+K111+J111=0,"Inactive")))))</f>
        <v/>
      </c>
      <c r="I111" s="72" t="str">
        <f t="array" ref="I111">IF(not(ISBLANK(D111)), INDEX('Activity Tracker'!F:F,MATCH(D111,'Activity Tracker'!B:B,0)), "")</f>
        <v/>
      </c>
      <c r="J111" s="65" t="str">
        <f>IF(ISBLANK(D111), "",COUNTIFS(Input!B:B,D111,Input!I:I,"Yes"))</f>
        <v/>
      </c>
      <c r="K111" s="65" t="str">
        <f>IF(ISBLANK(D111), "",COUNTIFS(EL!B:B,D111,EL!F:F,"Yes",EL!G:G,"Yes"))</f>
        <v/>
      </c>
      <c r="L111" s="65" t="str">
        <f>IF(ISBLANK(D111), "",COUNTIFS(TL!B:B,D111,TL!G:G,"Yes",TL!H:H,"Yes"))</f>
        <v/>
      </c>
      <c r="M111" s="94"/>
      <c r="N111" s="78" t="str">
        <f t="array" ref="N111">IFERROR(INDEX(PD!A:A,MATCH(D111,PD!E:E,0)), IFERROR (INDEX(Input!A:A,MATCH(D111,Input!F:F,0)), ""))</f>
        <v/>
      </c>
      <c r="O111" s="94"/>
      <c r="P111" s="100" t="str">
        <f t="array" ref="P111">IF(not(ISBLANK(D111)),INDEX(Members!T:T,MATCH(D111,Members!D:D,0)), "")</f>
        <v/>
      </c>
      <c r="Q111" s="108"/>
      <c r="R111" s="109" t="s">
        <v>52</v>
      </c>
      <c r="S111" s="39"/>
      <c r="T111" s="87"/>
    </row>
    <row r="112" ht="30.0" customHeight="1">
      <c r="A112" s="52">
        <f t="shared" si="1"/>
        <v>0</v>
      </c>
      <c r="B112" s="110" t="str">
        <f t="array" ref="B112">IF(not(ISBLANK(D112)),INDEX(Members!B:B,MATCH(D112,Members!D:D,0)), "")</f>
        <v/>
      </c>
      <c r="C112" s="94"/>
      <c r="D112" s="96"/>
      <c r="E112" s="63" t="str">
        <f t="array" ref="E112">IF(not(ISBLANK(D112)),INDEX(Members!R:R,MATCH(D112,Members!D:D,0)), "")</f>
        <v/>
      </c>
      <c r="F112" s="100" t="str">
        <f t="array" ref="F112">IF(not(ISBLANK(D112)),INDEX(Members!F:F,MATCH(D112,Members!D:D,0)), "")</f>
        <v/>
      </c>
      <c r="G112" s="94"/>
      <c r="H112" s="69" t="str">
        <f>IF(ISBLANK(D112), "",IF(COUNTIFS(LOAROA!C:C,D112,LOAROA!I:I,"Yes",LOAROA!H:H,"Active") = 1, "Absent", IF(J112+K112+L112&gt;= 3,"Active", IF(L112+K112+J112&gt;=1,"Semi-Active",IF(L112+K112+J112=0,"Inactive")))))</f>
        <v/>
      </c>
      <c r="I112" s="72" t="str">
        <f t="array" ref="I112">IF(not(ISBLANK(D112)), INDEX('Activity Tracker'!F:F,MATCH(D112,'Activity Tracker'!B:B,0)), "")</f>
        <v/>
      </c>
      <c r="J112" s="65" t="str">
        <f>IF(ISBLANK(D112), "",COUNTIFS(Input!B:B,D112,Input!I:I,"Yes"))</f>
        <v/>
      </c>
      <c r="K112" s="65" t="str">
        <f>IF(ISBLANK(D112), "",COUNTIFS(EL!B:B,D112,EL!F:F,"Yes",EL!G:G,"Yes"))</f>
        <v/>
      </c>
      <c r="L112" s="65" t="str">
        <f>IF(ISBLANK(D112), "",COUNTIFS(TL!B:B,D112,TL!G:G,"Yes",TL!H:H,"Yes"))</f>
        <v/>
      </c>
      <c r="M112" s="94"/>
      <c r="N112" s="78" t="str">
        <f t="array" ref="N112">IFERROR(INDEX(PD!A:A,MATCH(D112,PD!E:E,0)), IFERROR (INDEX(Input!A:A,MATCH(D112,Input!F:F,0)), ""))</f>
        <v/>
      </c>
      <c r="O112" s="94"/>
      <c r="P112" s="100" t="str">
        <f t="array" ref="P112">IF(not(ISBLANK(D112)),INDEX(Members!T:T,MATCH(D112,Members!D:D,0)), "")</f>
        <v/>
      </c>
      <c r="Q112" s="108"/>
      <c r="R112" s="109" t="s">
        <v>52</v>
      </c>
      <c r="S112" s="39"/>
      <c r="T112" s="87"/>
    </row>
    <row r="113" ht="30.0" customHeight="1">
      <c r="A113" s="52">
        <f t="shared" si="1"/>
        <v>0</v>
      </c>
      <c r="B113" s="110" t="str">
        <f t="array" ref="B113">IF(not(ISBLANK(D113)),INDEX(Members!B:B,MATCH(D113,Members!D:D,0)), "")</f>
        <v/>
      </c>
      <c r="C113" s="94"/>
      <c r="D113" s="96"/>
      <c r="E113" s="63" t="str">
        <f t="array" ref="E113">IF(not(ISBLANK(D113)),INDEX(Members!R:R,MATCH(D113,Members!D:D,0)), "")</f>
        <v/>
      </c>
      <c r="F113" s="100" t="str">
        <f t="array" ref="F113">IF(not(ISBLANK(D113)),INDEX(Members!F:F,MATCH(D113,Members!D:D,0)), "")</f>
        <v/>
      </c>
      <c r="G113" s="94"/>
      <c r="H113" s="69" t="str">
        <f>IF(ISBLANK(D113), "",IF(COUNTIFS(LOAROA!C:C,D113,LOAROA!I:I,"Yes",LOAROA!H:H,"Active") = 1, "Absent", IF(J113+K113+L113&gt;= 3,"Active", IF(L113+K113+J113&gt;=1,"Semi-Active",IF(L113+K113+J113=0,"Inactive")))))</f>
        <v/>
      </c>
      <c r="I113" s="72" t="str">
        <f t="array" ref="I113">IF(not(ISBLANK(D113)), INDEX('Activity Tracker'!F:F,MATCH(D113,'Activity Tracker'!B:B,0)), "")</f>
        <v/>
      </c>
      <c r="J113" s="65" t="str">
        <f>IF(ISBLANK(D113), "",COUNTIFS(Input!B:B,D113,Input!I:I,"Yes"))</f>
        <v/>
      </c>
      <c r="K113" s="65" t="str">
        <f>IF(ISBLANK(D113), "",COUNTIFS(EL!B:B,D113,EL!F:F,"Yes",EL!G:G,"Yes"))</f>
        <v/>
      </c>
      <c r="L113" s="65" t="str">
        <f>IF(ISBLANK(D113), "",COUNTIFS(TL!B:B,D113,TL!G:G,"Yes",TL!H:H,"Yes"))</f>
        <v/>
      </c>
      <c r="M113" s="94"/>
      <c r="N113" s="78" t="str">
        <f t="array" ref="N113">IFERROR(INDEX(PD!A:A,MATCH(D113,PD!E:E,0)), IFERROR (INDEX(Input!A:A,MATCH(D113,Input!F:F,0)), ""))</f>
        <v/>
      </c>
      <c r="O113" s="94"/>
      <c r="P113" s="100" t="str">
        <f t="array" ref="P113">IF(not(ISBLANK(D113)),INDEX(Members!T:T,MATCH(D113,Members!D:D,0)), "")</f>
        <v/>
      </c>
      <c r="Q113" s="108"/>
      <c r="R113" s="109" t="s">
        <v>52</v>
      </c>
      <c r="S113" s="39"/>
      <c r="T113" s="87"/>
    </row>
    <row r="114" ht="30.0" customHeight="1">
      <c r="A114" s="52">
        <f t="shared" si="1"/>
        <v>0</v>
      </c>
      <c r="B114" s="110" t="str">
        <f t="array" ref="B114">IF(not(ISBLANK(D114)),INDEX(Members!B:B,MATCH(D114,Members!D:D,0)), "")</f>
        <v/>
      </c>
      <c r="C114" s="94"/>
      <c r="D114" s="96"/>
      <c r="E114" s="63" t="str">
        <f t="array" ref="E114">IF(not(ISBLANK(D114)),INDEX(Members!R:R,MATCH(D114,Members!D:D,0)), "")</f>
        <v/>
      </c>
      <c r="F114" s="100" t="str">
        <f t="array" ref="F114">IF(not(ISBLANK(D114)),INDEX(Members!F:F,MATCH(D114,Members!D:D,0)), "")</f>
        <v/>
      </c>
      <c r="G114" s="94"/>
      <c r="H114" s="69" t="str">
        <f>IF(ISBLANK(D114), "",IF(COUNTIFS(LOAROA!C:C,D114,LOAROA!I:I,"Yes",LOAROA!H:H,"Active") = 1, "Absent", IF(J114+K114+L114&gt;= 3,"Active", IF(L114+K114+J114&gt;=1,"Semi-Active",IF(L114+K114+J114=0,"Inactive")))))</f>
        <v/>
      </c>
      <c r="I114" s="72" t="str">
        <f t="array" ref="I114">IF(not(ISBLANK(D114)), INDEX('Activity Tracker'!F:F,MATCH(D114,'Activity Tracker'!B:B,0)), "")</f>
        <v/>
      </c>
      <c r="J114" s="65" t="str">
        <f>IF(ISBLANK(D114), "",COUNTIFS(Input!B:B,D114,Input!I:I,"Yes"))</f>
        <v/>
      </c>
      <c r="K114" s="65" t="str">
        <f>IF(ISBLANK(D114), "",COUNTIFS(EL!B:B,D114,EL!F:F,"Yes",EL!G:G,"Yes"))</f>
        <v/>
      </c>
      <c r="L114" s="65" t="str">
        <f>IF(ISBLANK(D114), "",COUNTIFS(TL!B:B,D114,TL!G:G,"Yes",TL!H:H,"Yes"))</f>
        <v/>
      </c>
      <c r="M114" s="94"/>
      <c r="N114" s="78" t="str">
        <f t="array" ref="N114">IFERROR(INDEX(PD!A:A,MATCH(D114,PD!E:E,0)), IFERROR (INDEX(Input!A:A,MATCH(D114,Input!F:F,0)), ""))</f>
        <v/>
      </c>
      <c r="O114" s="94"/>
      <c r="P114" s="100" t="str">
        <f t="array" ref="P114">IF(not(ISBLANK(D114)),INDEX(Members!T:T,MATCH(D114,Members!D:D,0)), "")</f>
        <v/>
      </c>
      <c r="Q114" s="108"/>
      <c r="R114" s="109" t="s">
        <v>52</v>
      </c>
      <c r="S114" s="39"/>
      <c r="T114" s="87"/>
    </row>
    <row r="115" ht="30.0" customHeight="1">
      <c r="A115" s="52">
        <f t="shared" si="1"/>
        <v>0</v>
      </c>
      <c r="B115" s="110" t="str">
        <f t="array" ref="B115">IF(not(ISBLANK(D115)),INDEX(Members!B:B,MATCH(D115,Members!D:D,0)), "")</f>
        <v/>
      </c>
      <c r="C115" s="94"/>
      <c r="D115" s="96"/>
      <c r="E115" s="63" t="str">
        <f t="array" ref="E115">IF(not(ISBLANK(D115)),INDEX(Members!R:R,MATCH(D115,Members!D:D,0)), "")</f>
        <v/>
      </c>
      <c r="F115" s="100" t="str">
        <f t="array" ref="F115">IF(not(ISBLANK(D115)),INDEX(Members!F:F,MATCH(D115,Members!D:D,0)), "")</f>
        <v/>
      </c>
      <c r="G115" s="94"/>
      <c r="H115" s="69" t="str">
        <f>IF(ISBLANK(D115), "",IF(COUNTIFS(LOAROA!C:C,D115,LOAROA!I:I,"Yes",LOAROA!H:H,"Active") = 1, "Absent", IF(J115+K115+L115&gt;= 3,"Active", IF(L115+K115+J115&gt;=1,"Semi-Active",IF(L115+K115+J115=0,"Inactive")))))</f>
        <v/>
      </c>
      <c r="I115" s="72" t="str">
        <f t="array" ref="I115">IF(not(ISBLANK(D115)), INDEX('Activity Tracker'!F:F,MATCH(D115,'Activity Tracker'!B:B,0)), "")</f>
        <v/>
      </c>
      <c r="J115" s="65" t="str">
        <f>IF(ISBLANK(D115), "",COUNTIFS(Input!B:B,D115,Input!I:I,"Yes"))</f>
        <v/>
      </c>
      <c r="K115" s="65" t="str">
        <f>IF(ISBLANK(D115), "",COUNTIFS(EL!B:B,D115,EL!F:F,"Yes",EL!G:G,"Yes"))</f>
        <v/>
      </c>
      <c r="L115" s="65" t="str">
        <f>IF(ISBLANK(D115), "",COUNTIFS(TL!B:B,D115,TL!G:G,"Yes",TL!H:H,"Yes"))</f>
        <v/>
      </c>
      <c r="M115" s="94"/>
      <c r="N115" s="78" t="str">
        <f t="array" ref="N115">IFERROR(INDEX(PD!A:A,MATCH(D115,PD!E:E,0)), IFERROR (INDEX(Input!A:A,MATCH(D115,Input!F:F,0)), ""))</f>
        <v/>
      </c>
      <c r="O115" s="94"/>
      <c r="P115" s="100" t="str">
        <f t="array" ref="P115">IF(not(ISBLANK(D115)),INDEX(Members!T:T,MATCH(D115,Members!D:D,0)), "")</f>
        <v/>
      </c>
      <c r="Q115" s="108"/>
      <c r="R115" s="109" t="s">
        <v>52</v>
      </c>
      <c r="S115" s="39"/>
      <c r="T115" s="87"/>
    </row>
    <row r="116" ht="30.0" customHeight="1">
      <c r="A116" s="52">
        <f t="shared" si="1"/>
        <v>0</v>
      </c>
      <c r="B116" s="110" t="str">
        <f t="array" ref="B116">IF(not(ISBLANK(D116)),INDEX(Members!B:B,MATCH(D116,Members!D:D,0)), "")</f>
        <v/>
      </c>
      <c r="C116" s="94"/>
      <c r="D116" s="96"/>
      <c r="E116" s="63" t="str">
        <f t="array" ref="E116">IF(not(ISBLANK(D116)),INDEX(Members!R:R,MATCH(D116,Members!D:D,0)), "")</f>
        <v/>
      </c>
      <c r="F116" s="100" t="str">
        <f t="array" ref="F116">IF(not(ISBLANK(D116)),INDEX(Members!F:F,MATCH(D116,Members!D:D,0)), "")</f>
        <v/>
      </c>
      <c r="G116" s="94"/>
      <c r="H116" s="69" t="str">
        <f>IF(ISBLANK(D116), "",IF(COUNTIFS(LOAROA!C:C,D116,LOAROA!I:I,"Yes",LOAROA!H:H,"Active") = 1, "Absent", IF(J116+K116+L116&gt;= 3,"Active", IF(L116+K116+J116&gt;=1,"Semi-Active",IF(L116+K116+J116=0,"Inactive")))))</f>
        <v/>
      </c>
      <c r="I116" s="72" t="str">
        <f t="array" ref="I116">IF(not(ISBLANK(D116)), INDEX('Activity Tracker'!F:F,MATCH(D116,'Activity Tracker'!B:B,0)), "")</f>
        <v/>
      </c>
      <c r="J116" s="65" t="str">
        <f>IF(ISBLANK(D116), "",COUNTIFS(Input!B:B,D116,Input!I:I,"Yes"))</f>
        <v/>
      </c>
      <c r="K116" s="65" t="str">
        <f>IF(ISBLANK(D116), "",COUNTIFS(EL!B:B,D116,EL!F:F,"Yes",EL!G:G,"Yes"))</f>
        <v/>
      </c>
      <c r="L116" s="65" t="str">
        <f>IF(ISBLANK(D116), "",COUNTIFS(TL!B:B,D116,TL!G:G,"Yes",TL!H:H,"Yes"))</f>
        <v/>
      </c>
      <c r="M116" s="94"/>
      <c r="N116" s="78" t="str">
        <f t="array" ref="N116">IFERROR(INDEX(PD!A:A,MATCH(D116,PD!E:E,0)), IFERROR (INDEX(Input!A:A,MATCH(D116,Input!F:F,0)), ""))</f>
        <v/>
      </c>
      <c r="O116" s="94"/>
      <c r="P116" s="100" t="str">
        <f t="array" ref="P116">IF(not(ISBLANK(D116)),INDEX(Members!T:T,MATCH(D116,Members!D:D,0)), "")</f>
        <v/>
      </c>
      <c r="Q116" s="108"/>
      <c r="R116" s="109" t="s">
        <v>52</v>
      </c>
      <c r="S116" s="39"/>
      <c r="T116" s="87"/>
    </row>
    <row r="117" ht="30.0" customHeight="1">
      <c r="A117" s="52">
        <f t="shared" si="1"/>
        <v>0</v>
      </c>
      <c r="B117" s="110" t="str">
        <f t="array" ref="B117">IF(not(ISBLANK(D117)),INDEX(Members!B:B,MATCH(D117,Members!D:D,0)), "")</f>
        <v/>
      </c>
      <c r="C117" s="94"/>
      <c r="D117" s="96"/>
      <c r="E117" s="63" t="str">
        <f t="array" ref="E117">IF(not(ISBLANK(D117)),INDEX(Members!R:R,MATCH(D117,Members!D:D,0)), "")</f>
        <v/>
      </c>
      <c r="F117" s="100" t="str">
        <f t="array" ref="F117">IF(not(ISBLANK(D117)),INDEX(Members!F:F,MATCH(D117,Members!D:D,0)), "")</f>
        <v/>
      </c>
      <c r="G117" s="94"/>
      <c r="H117" s="69" t="str">
        <f>IF(ISBLANK(D117), "",IF(COUNTIFS(LOAROA!C:C,D117,LOAROA!I:I,"Yes",LOAROA!H:H,"Active") = 1, "Absent", IF(J117+K117+L117&gt;= 3,"Active", IF(L117+K117+J117&gt;=1,"Semi-Active",IF(L117+K117+J117=0,"Inactive")))))</f>
        <v/>
      </c>
      <c r="I117" s="72" t="str">
        <f t="array" ref="I117">IF(not(ISBLANK(D117)), INDEX('Activity Tracker'!F:F,MATCH(D117,'Activity Tracker'!B:B,0)), "")</f>
        <v/>
      </c>
      <c r="J117" s="65" t="str">
        <f>IF(ISBLANK(D117), "",COUNTIFS(Input!B:B,D117,Input!I:I,"Yes"))</f>
        <v/>
      </c>
      <c r="K117" s="65" t="str">
        <f>IF(ISBLANK(D117), "",COUNTIFS(EL!B:B,D117,EL!F:F,"Yes",EL!G:G,"Yes"))</f>
        <v/>
      </c>
      <c r="L117" s="65" t="str">
        <f>IF(ISBLANK(D117), "",COUNTIFS(TL!B:B,D117,TL!G:G,"Yes",TL!H:H,"Yes"))</f>
        <v/>
      </c>
      <c r="M117" s="94"/>
      <c r="N117" s="78" t="str">
        <f t="array" ref="N117">IFERROR(INDEX(PD!A:A,MATCH(D117,PD!E:E,0)), IFERROR (INDEX(Input!A:A,MATCH(D117,Input!F:F,0)), ""))</f>
        <v/>
      </c>
      <c r="O117" s="94"/>
      <c r="P117" s="100" t="str">
        <f t="array" ref="P117">IF(not(ISBLANK(D117)),INDEX(Members!T:T,MATCH(D117,Members!D:D,0)), "")</f>
        <v/>
      </c>
      <c r="Q117" s="108"/>
      <c r="R117" s="109" t="s">
        <v>52</v>
      </c>
      <c r="S117" s="39"/>
      <c r="T117" s="87"/>
    </row>
    <row r="118" ht="30.0" customHeight="1">
      <c r="A118" s="52">
        <f t="shared" si="1"/>
        <v>0</v>
      </c>
      <c r="B118" s="110" t="str">
        <f t="array" ref="B118">IF(not(ISBLANK(D118)),INDEX(Members!B:B,MATCH(D118,Members!D:D,0)), "")</f>
        <v/>
      </c>
      <c r="C118" s="94"/>
      <c r="D118" s="96"/>
      <c r="E118" s="63" t="str">
        <f t="array" ref="E118">IF(not(ISBLANK(D118)),INDEX(Members!R:R,MATCH(D118,Members!D:D,0)), "")</f>
        <v/>
      </c>
      <c r="F118" s="100" t="str">
        <f t="array" ref="F118">IF(not(ISBLANK(D118)),INDEX(Members!F:F,MATCH(D118,Members!D:D,0)), "")</f>
        <v/>
      </c>
      <c r="G118" s="94"/>
      <c r="H118" s="69" t="str">
        <f>IF(ISBLANK(D118), "",IF(COUNTIFS(LOAROA!C:C,D118,LOAROA!I:I,"Yes",LOAROA!H:H,"Active") = 1, "Absent", IF(J118+K118+L118&gt;= 3,"Active", IF(L118+K118+J118&gt;=1,"Semi-Active",IF(L118+K118+J118=0,"Inactive")))))</f>
        <v/>
      </c>
      <c r="I118" s="72" t="str">
        <f t="array" ref="I118">IF(not(ISBLANK(D118)), INDEX('Activity Tracker'!F:F,MATCH(D118,'Activity Tracker'!B:B,0)), "")</f>
        <v/>
      </c>
      <c r="J118" s="65" t="str">
        <f>IF(ISBLANK(D118), "",COUNTIFS(Input!B:B,D118,Input!I:I,"Yes"))</f>
        <v/>
      </c>
      <c r="K118" s="65" t="str">
        <f>IF(ISBLANK(D118), "",COUNTIFS(EL!B:B,D118,EL!F:F,"Yes",EL!G:G,"Yes"))</f>
        <v/>
      </c>
      <c r="L118" s="65" t="str">
        <f>IF(ISBLANK(D118), "",COUNTIFS(TL!B:B,D118,TL!G:G,"Yes",TL!H:H,"Yes"))</f>
        <v/>
      </c>
      <c r="M118" s="94"/>
      <c r="N118" s="78" t="str">
        <f t="array" ref="N118">IFERROR(INDEX(PD!A:A,MATCH(D118,PD!E:E,0)), IFERROR (INDEX(Input!A:A,MATCH(D118,Input!F:F,0)), ""))</f>
        <v/>
      </c>
      <c r="O118" s="94"/>
      <c r="P118" s="100" t="str">
        <f t="array" ref="P118">IF(not(ISBLANK(D118)),INDEX(Members!T:T,MATCH(D118,Members!D:D,0)), "")</f>
        <v/>
      </c>
      <c r="Q118" s="108"/>
      <c r="R118" s="109" t="s">
        <v>52</v>
      </c>
      <c r="S118" s="39"/>
      <c r="T118" s="87"/>
    </row>
    <row r="119" ht="30.0" customHeight="1">
      <c r="A119" s="52">
        <f t="shared" si="1"/>
        <v>0</v>
      </c>
      <c r="B119" s="110" t="str">
        <f t="array" ref="B119">IF(not(ISBLANK(D119)),INDEX(Members!B:B,MATCH(D119,Members!D:D,0)), "")</f>
        <v/>
      </c>
      <c r="C119" s="94"/>
      <c r="D119" s="96"/>
      <c r="E119" s="63" t="str">
        <f t="array" ref="E119">IF(not(ISBLANK(D119)),INDEX(Members!R:R,MATCH(D119,Members!D:D,0)), "")</f>
        <v/>
      </c>
      <c r="F119" s="100" t="str">
        <f t="array" ref="F119">IF(not(ISBLANK(D119)),INDEX(Members!F:F,MATCH(D119,Members!D:D,0)), "")</f>
        <v/>
      </c>
      <c r="G119" s="94"/>
      <c r="H119" s="69" t="str">
        <f>IF(ISBLANK(D119), "",IF(COUNTIFS(LOAROA!C:C,D119,LOAROA!I:I,"Yes",LOAROA!H:H,"Active") = 1, "Absent", IF(J119+K119+L119&gt;= 3,"Active", IF(L119+K119+J119&gt;=1,"Semi-Active",IF(L119+K119+J119=0,"Inactive")))))</f>
        <v/>
      </c>
      <c r="I119" s="72" t="str">
        <f t="array" ref="I119">IF(not(ISBLANK(D119)), INDEX('Activity Tracker'!F:F,MATCH(D119,'Activity Tracker'!B:B,0)), "")</f>
        <v/>
      </c>
      <c r="J119" s="65" t="str">
        <f>IF(ISBLANK(D119), "",COUNTIFS(Input!B:B,D119,Input!I:I,"Yes"))</f>
        <v/>
      </c>
      <c r="K119" s="65" t="str">
        <f>IF(ISBLANK(D119), "",COUNTIFS(EL!B:B,D119,EL!F:F,"Yes",EL!G:G,"Yes"))</f>
        <v/>
      </c>
      <c r="L119" s="65" t="str">
        <f>IF(ISBLANK(D119), "",COUNTIFS(TL!B:B,D119,TL!G:G,"Yes",TL!H:H,"Yes"))</f>
        <v/>
      </c>
      <c r="M119" s="94"/>
      <c r="N119" s="78" t="str">
        <f t="array" ref="N119">IFERROR(INDEX(PD!A:A,MATCH(D119,PD!E:E,0)), IFERROR (INDEX(Input!A:A,MATCH(D119,Input!F:F,0)), ""))</f>
        <v/>
      </c>
      <c r="O119" s="94"/>
      <c r="P119" s="100" t="str">
        <f t="array" ref="P119">IF(not(ISBLANK(D119)),INDEX(Members!T:T,MATCH(D119,Members!D:D,0)), "")</f>
        <v/>
      </c>
      <c r="Q119" s="108"/>
      <c r="R119" s="109" t="s">
        <v>52</v>
      </c>
      <c r="S119" s="39"/>
      <c r="T119" s="87"/>
    </row>
    <row r="120" ht="30.0" customHeight="1">
      <c r="A120" s="52">
        <f t="shared" si="1"/>
        <v>0</v>
      </c>
      <c r="B120" s="110" t="str">
        <f t="array" ref="B120">IF(not(ISBLANK(D120)),INDEX(Members!B:B,MATCH(D120,Members!D:D,0)), "")</f>
        <v/>
      </c>
      <c r="C120" s="94"/>
      <c r="D120" s="96"/>
      <c r="E120" s="63" t="str">
        <f t="array" ref="E120">IF(not(ISBLANK(D120)),INDEX(Members!R:R,MATCH(D120,Members!D:D,0)), "")</f>
        <v/>
      </c>
      <c r="F120" s="100" t="str">
        <f t="array" ref="F120">IF(not(ISBLANK(D120)),INDEX(Members!F:F,MATCH(D120,Members!D:D,0)), "")</f>
        <v/>
      </c>
      <c r="G120" s="94"/>
      <c r="H120" s="69" t="str">
        <f>IF(ISBLANK(D120), "",IF(COUNTIFS(LOAROA!C:C,D120,LOAROA!I:I,"Yes",LOAROA!H:H,"Active") = 1, "Absent", IF(J120+K120+L120&gt;= 3,"Active", IF(L120+K120+J120&gt;=1,"Semi-Active",IF(L120+K120+J120=0,"Inactive")))))</f>
        <v/>
      </c>
      <c r="I120" s="72" t="str">
        <f t="array" ref="I120">IF(not(ISBLANK(D120)), INDEX('Activity Tracker'!F:F,MATCH(D120,'Activity Tracker'!B:B,0)), "")</f>
        <v/>
      </c>
      <c r="J120" s="65" t="str">
        <f>IF(ISBLANK(D120), "",COUNTIFS(Input!B:B,D120,Input!I:I,"Yes"))</f>
        <v/>
      </c>
      <c r="K120" s="65" t="str">
        <f>IF(ISBLANK(D120), "",COUNTIFS(EL!B:B,D120,EL!F:F,"Yes",EL!G:G,"Yes"))</f>
        <v/>
      </c>
      <c r="L120" s="65" t="str">
        <f>IF(ISBLANK(D120), "",COUNTIFS(TL!B:B,D120,TL!G:G,"Yes",TL!H:H,"Yes"))</f>
        <v/>
      </c>
      <c r="M120" s="94"/>
      <c r="N120" s="78" t="str">
        <f t="array" ref="N120">IFERROR(INDEX(PD!A:A,MATCH(D120,PD!E:E,0)), IFERROR (INDEX(Input!A:A,MATCH(D120,Input!F:F,0)), ""))</f>
        <v/>
      </c>
      <c r="O120" s="94"/>
      <c r="P120" s="100" t="str">
        <f t="array" ref="P120">IF(not(ISBLANK(D120)),INDEX(Members!T:T,MATCH(D120,Members!D:D,0)), "")</f>
        <v/>
      </c>
      <c r="Q120" s="108"/>
      <c r="R120" s="109" t="s">
        <v>52</v>
      </c>
      <c r="S120" s="39"/>
      <c r="T120" s="87"/>
    </row>
    <row r="121" ht="30.0" customHeight="1">
      <c r="A121" s="52">
        <f t="shared" si="1"/>
        <v>0</v>
      </c>
      <c r="B121" s="110" t="str">
        <f t="array" ref="B121">IF(not(ISBLANK(D121)),INDEX(Members!B:B,MATCH(D121,Members!D:D,0)), "")</f>
        <v/>
      </c>
      <c r="C121" s="94"/>
      <c r="D121" s="96"/>
      <c r="E121" s="63" t="str">
        <f t="array" ref="E121">IF(not(ISBLANK(D121)),INDEX(Members!R:R,MATCH(D121,Members!D:D,0)), "")</f>
        <v/>
      </c>
      <c r="F121" s="100" t="str">
        <f t="array" ref="F121">IF(not(ISBLANK(D121)),INDEX(Members!F:F,MATCH(D121,Members!D:D,0)), "")</f>
        <v/>
      </c>
      <c r="G121" s="94"/>
      <c r="H121" s="69" t="str">
        <f>IF(ISBLANK(D121), "",IF(COUNTIFS(LOAROA!C:C,D121,LOAROA!I:I,"Yes",LOAROA!H:H,"Active") = 1, "Absent", IF(J121+K121+L121&gt;= 3,"Active", IF(L121+K121+J121&gt;=1,"Semi-Active",IF(L121+K121+J121=0,"Inactive")))))</f>
        <v/>
      </c>
      <c r="I121" s="72" t="str">
        <f t="array" ref="I121">IF(not(ISBLANK(D121)), INDEX('Activity Tracker'!F:F,MATCH(D121,'Activity Tracker'!B:B,0)), "")</f>
        <v/>
      </c>
      <c r="J121" s="65" t="str">
        <f>IF(ISBLANK(D121), "",COUNTIFS(Input!B:B,D121,Input!I:I,"Yes"))</f>
        <v/>
      </c>
      <c r="K121" s="65" t="str">
        <f>IF(ISBLANK(D121), "",COUNTIFS(EL!B:B,D121,EL!F:F,"Yes",EL!G:G,"Yes"))</f>
        <v/>
      </c>
      <c r="L121" s="65" t="str">
        <f>IF(ISBLANK(D121), "",COUNTIFS(TL!B:B,D121,TL!G:G,"Yes",TL!H:H,"Yes"))</f>
        <v/>
      </c>
      <c r="M121" s="94"/>
      <c r="N121" s="78" t="str">
        <f t="array" ref="N121">IFERROR(INDEX(PD!A:A,MATCH(D121,PD!E:E,0)), IFERROR (INDEX(Input!A:A,MATCH(D121,Input!F:F,0)), ""))</f>
        <v/>
      </c>
      <c r="O121" s="94"/>
      <c r="P121" s="100" t="str">
        <f t="array" ref="P121">IF(not(ISBLANK(D121)),INDEX(Members!T:T,MATCH(D121,Members!D:D,0)), "")</f>
        <v/>
      </c>
      <c r="Q121" s="108"/>
      <c r="R121" s="109" t="s">
        <v>52</v>
      </c>
      <c r="S121" s="39"/>
      <c r="T121" s="87"/>
    </row>
    <row r="122" ht="30.0" customHeight="1">
      <c r="A122" s="52">
        <f t="shared" si="1"/>
        <v>0</v>
      </c>
      <c r="B122" s="110" t="str">
        <f t="array" ref="B122">IF(not(ISBLANK(D122)),INDEX(Members!B:B,MATCH(D122,Members!D:D,0)), "")</f>
        <v/>
      </c>
      <c r="C122" s="94"/>
      <c r="D122" s="96"/>
      <c r="E122" s="63" t="str">
        <f t="array" ref="E122">IF(not(ISBLANK(D122)),INDEX(Members!R:R,MATCH(D122,Members!D:D,0)), "")</f>
        <v/>
      </c>
      <c r="F122" s="100" t="str">
        <f t="array" ref="F122">IF(not(ISBLANK(D122)),INDEX(Members!F:F,MATCH(D122,Members!D:D,0)), "")</f>
        <v/>
      </c>
      <c r="G122" s="94"/>
      <c r="H122" s="69" t="str">
        <f>IF(ISBLANK(D122), "",IF(COUNTIFS(LOAROA!C:C,D122,LOAROA!I:I,"Yes",LOAROA!H:H,"Active") = 1, "Absent", IF(J122+K122+L122&gt;= 3,"Active", IF(L122+K122+J122&gt;=1,"Semi-Active",IF(L122+K122+J122=0,"Inactive")))))</f>
        <v/>
      </c>
      <c r="I122" s="72" t="str">
        <f t="array" ref="I122">IF(not(ISBLANK(D122)), INDEX('Activity Tracker'!F:F,MATCH(D122,'Activity Tracker'!B:B,0)), "")</f>
        <v/>
      </c>
      <c r="J122" s="65" t="str">
        <f>IF(ISBLANK(D122), "",COUNTIFS(Input!B:B,D122,Input!I:I,"Yes"))</f>
        <v/>
      </c>
      <c r="K122" s="65" t="str">
        <f>IF(ISBLANK(D122), "",COUNTIFS(EL!B:B,D122,EL!F:F,"Yes",EL!G:G,"Yes"))</f>
        <v/>
      </c>
      <c r="L122" s="65" t="str">
        <f>IF(ISBLANK(D122), "",COUNTIFS(TL!B:B,D122,TL!G:G,"Yes",TL!H:H,"Yes"))</f>
        <v/>
      </c>
      <c r="M122" s="94"/>
      <c r="N122" s="78" t="str">
        <f t="array" ref="N122">IFERROR(INDEX(PD!A:A,MATCH(D122,PD!E:E,0)), IFERROR (INDEX(Input!A:A,MATCH(D122,Input!F:F,0)), ""))</f>
        <v/>
      </c>
      <c r="O122" s="94"/>
      <c r="P122" s="100" t="str">
        <f t="array" ref="P122">IF(not(ISBLANK(D122)),INDEX(Members!T:T,MATCH(D122,Members!D:D,0)), "")</f>
        <v/>
      </c>
      <c r="Q122" s="108"/>
      <c r="R122" s="109" t="s">
        <v>52</v>
      </c>
      <c r="S122" s="39"/>
      <c r="T122" s="87"/>
    </row>
    <row r="123" ht="30.0" customHeight="1">
      <c r="A123" s="52">
        <f t="shared" si="1"/>
        <v>0</v>
      </c>
      <c r="B123" s="110" t="str">
        <f t="array" ref="B123">IF(not(ISBLANK(D123)),INDEX(Members!B:B,MATCH(D123,Members!D:D,0)), "")</f>
        <v/>
      </c>
      <c r="C123" s="94"/>
      <c r="D123" s="96"/>
      <c r="E123" s="63" t="str">
        <f t="array" ref="E123">IF(not(ISBLANK(D123)),INDEX(Members!R:R,MATCH(D123,Members!D:D,0)), "")</f>
        <v/>
      </c>
      <c r="F123" s="100" t="str">
        <f t="array" ref="F123">IF(not(ISBLANK(D123)),INDEX(Members!F:F,MATCH(D123,Members!D:D,0)), "")</f>
        <v/>
      </c>
      <c r="G123" s="94"/>
      <c r="H123" s="69" t="str">
        <f>IF(ISBLANK(D123), "",IF(COUNTIFS(LOAROA!C:C,D123,LOAROA!I:I,"Yes",LOAROA!H:H,"Active") = 1, "Absent", IF(J123+K123+L123&gt;= 3,"Active", IF(L123+K123+J123&gt;=1,"Semi-Active",IF(L123+K123+J123=0,"Inactive")))))</f>
        <v/>
      </c>
      <c r="I123" s="72" t="str">
        <f t="array" ref="I123">IF(not(ISBLANK(D123)), INDEX('Activity Tracker'!F:F,MATCH(D123,'Activity Tracker'!B:B,0)), "")</f>
        <v/>
      </c>
      <c r="J123" s="65" t="str">
        <f>IF(ISBLANK(D123), "",COUNTIFS(Input!B:B,D123,Input!I:I,"Yes"))</f>
        <v/>
      </c>
      <c r="K123" s="65" t="str">
        <f>IF(ISBLANK(D123), "",COUNTIFS(EL!B:B,D123,EL!F:F,"Yes",EL!G:G,"Yes"))</f>
        <v/>
      </c>
      <c r="L123" s="65" t="str">
        <f>IF(ISBLANK(D123), "",COUNTIFS(TL!B:B,D123,TL!G:G,"Yes",TL!H:H,"Yes"))</f>
        <v/>
      </c>
      <c r="M123" s="94"/>
      <c r="N123" s="78" t="str">
        <f t="array" ref="N123">IFERROR(INDEX(PD!A:A,MATCH(D123,PD!E:E,0)), IFERROR (INDEX(Input!A:A,MATCH(D123,Input!F:F,0)), ""))</f>
        <v/>
      </c>
      <c r="O123" s="94"/>
      <c r="P123" s="100" t="str">
        <f t="array" ref="P123">IF(not(ISBLANK(D123)),INDEX(Members!T:T,MATCH(D123,Members!D:D,0)), "")</f>
        <v/>
      </c>
      <c r="Q123" s="108"/>
      <c r="R123" s="109" t="s">
        <v>52</v>
      </c>
      <c r="S123" s="39"/>
      <c r="T123" s="87"/>
    </row>
    <row r="124" ht="30.0" customHeight="1">
      <c r="A124" s="52">
        <f t="shared" si="1"/>
        <v>0</v>
      </c>
      <c r="B124" s="110" t="str">
        <f t="array" ref="B124">IF(not(ISBLANK(D124)),INDEX(Members!B:B,MATCH(D124,Members!D:D,0)), "")</f>
        <v/>
      </c>
      <c r="C124" s="94"/>
      <c r="D124" s="96"/>
      <c r="E124" s="63" t="str">
        <f t="array" ref="E124">IF(not(ISBLANK(D124)),INDEX(Members!R:R,MATCH(D124,Members!D:D,0)), "")</f>
        <v/>
      </c>
      <c r="F124" s="100" t="str">
        <f t="array" ref="F124">IF(not(ISBLANK(D124)),INDEX(Members!F:F,MATCH(D124,Members!D:D,0)), "")</f>
        <v/>
      </c>
      <c r="G124" s="94"/>
      <c r="H124" s="69" t="str">
        <f>IF(ISBLANK(D124), "",IF(COUNTIFS(LOAROA!C:C,D124,LOAROA!I:I,"Yes",LOAROA!H:H,"Active") = 1, "Absent", IF(J124+K124+L124&gt;= 3,"Active", IF(L124+K124+J124&gt;=1,"Semi-Active",IF(L124+K124+J124=0,"Inactive")))))</f>
        <v/>
      </c>
      <c r="I124" s="72" t="str">
        <f t="array" ref="I124">IF(not(ISBLANK(D124)), INDEX('Activity Tracker'!F:F,MATCH(D124,'Activity Tracker'!B:B,0)), "")</f>
        <v/>
      </c>
      <c r="J124" s="65" t="str">
        <f>IF(ISBLANK(D124), "",COUNTIFS(Input!B:B,D124,Input!I:I,"Yes"))</f>
        <v/>
      </c>
      <c r="K124" s="65" t="str">
        <f>IF(ISBLANK(D124), "",COUNTIFS(EL!B:B,D124,EL!F:F,"Yes",EL!G:G,"Yes"))</f>
        <v/>
      </c>
      <c r="L124" s="65" t="str">
        <f>IF(ISBLANK(D124), "",COUNTIFS(TL!B:B,D124,TL!G:G,"Yes",TL!H:H,"Yes"))</f>
        <v/>
      </c>
      <c r="M124" s="94"/>
      <c r="N124" s="78" t="str">
        <f t="array" ref="N124">IFERROR(INDEX(PD!A:A,MATCH(D124,PD!E:E,0)), IFERROR (INDEX(Input!A:A,MATCH(D124,Input!F:F,0)), ""))</f>
        <v/>
      </c>
      <c r="O124" s="94"/>
      <c r="P124" s="100" t="str">
        <f t="array" ref="P124">IF(not(ISBLANK(D124)),INDEX(Members!T:T,MATCH(D124,Members!D:D,0)), "")</f>
        <v/>
      </c>
      <c r="Q124" s="108"/>
      <c r="R124" s="109" t="s">
        <v>52</v>
      </c>
      <c r="S124" s="39"/>
      <c r="T124" s="87"/>
    </row>
    <row r="125" ht="30.0" customHeight="1">
      <c r="A125" s="52">
        <f t="shared" si="1"/>
        <v>0</v>
      </c>
      <c r="B125" s="110" t="str">
        <f t="array" ref="B125">IF(not(ISBLANK(D125)),INDEX(Members!B:B,MATCH(D125,Members!D:D,0)), "")</f>
        <v/>
      </c>
      <c r="C125" s="94"/>
      <c r="D125" s="96"/>
      <c r="E125" s="63" t="str">
        <f t="array" ref="E125">IF(not(ISBLANK(D125)),INDEX(Members!R:R,MATCH(D125,Members!D:D,0)), "")</f>
        <v/>
      </c>
      <c r="F125" s="100" t="str">
        <f t="array" ref="F125">IF(not(ISBLANK(D125)),INDEX(Members!F:F,MATCH(D125,Members!D:D,0)), "")</f>
        <v/>
      </c>
      <c r="G125" s="94"/>
      <c r="H125" s="69" t="str">
        <f>IF(ISBLANK(D125), "",IF(COUNTIFS(LOAROA!C:C,D125,LOAROA!I:I,"Yes",LOAROA!H:H,"Active") = 1, "Absent", IF(J125+K125+L125&gt;= 3,"Active", IF(L125+K125+J125&gt;=1,"Semi-Active",IF(L125+K125+J125=0,"Inactive")))))</f>
        <v/>
      </c>
      <c r="I125" s="72" t="str">
        <f t="array" ref="I125">IF(not(ISBLANK(D125)), INDEX('Activity Tracker'!F:F,MATCH(D125,'Activity Tracker'!B:B,0)), "")</f>
        <v/>
      </c>
      <c r="J125" s="65" t="str">
        <f>IF(ISBLANK(D125), "",COUNTIFS(Input!B:B,D125,Input!I:I,"Yes"))</f>
        <v/>
      </c>
      <c r="K125" s="65" t="str">
        <f>IF(ISBLANK(D125), "",COUNTIFS(EL!B:B,D125,EL!F:F,"Yes",EL!G:G,"Yes"))</f>
        <v/>
      </c>
      <c r="L125" s="65" t="str">
        <f>IF(ISBLANK(D125), "",COUNTIFS(TL!B:B,D125,TL!G:G,"Yes",TL!H:H,"Yes"))</f>
        <v/>
      </c>
      <c r="M125" s="94"/>
      <c r="N125" s="78" t="str">
        <f t="array" ref="N125">IFERROR(INDEX(PD!A:A,MATCH(D125,PD!E:E,0)), IFERROR (INDEX(Input!A:A,MATCH(D125,Input!F:F,0)), ""))</f>
        <v/>
      </c>
      <c r="O125" s="94"/>
      <c r="P125" s="100" t="str">
        <f t="array" ref="P125">IF(not(ISBLANK(D125)),INDEX(Members!T:T,MATCH(D125,Members!D:D,0)), "")</f>
        <v/>
      </c>
      <c r="Q125" s="108"/>
      <c r="R125" s="109" t="s">
        <v>52</v>
      </c>
      <c r="S125" s="39"/>
      <c r="T125" s="87"/>
    </row>
    <row r="126" ht="30.0" customHeight="1">
      <c r="A126" s="52">
        <f t="shared" si="1"/>
        <v>0</v>
      </c>
      <c r="B126" s="110" t="str">
        <f t="array" ref="B126">IF(not(ISBLANK(D126)),INDEX(Members!B:B,MATCH(D126,Members!D:D,0)), "")</f>
        <v/>
      </c>
      <c r="C126" s="94"/>
      <c r="D126" s="96"/>
      <c r="E126" s="63" t="str">
        <f t="array" ref="E126">IF(not(ISBLANK(D126)),INDEX(Members!R:R,MATCH(D126,Members!D:D,0)), "")</f>
        <v/>
      </c>
      <c r="F126" s="100" t="str">
        <f t="array" ref="F126">IF(not(ISBLANK(D126)),INDEX(Members!F:F,MATCH(D126,Members!D:D,0)), "")</f>
        <v/>
      </c>
      <c r="G126" s="94"/>
      <c r="H126" s="69" t="str">
        <f>IF(ISBLANK(D126), "",IF(COUNTIFS(LOAROA!C:C,D126,LOAROA!I:I,"Yes",LOAROA!H:H,"Active") = 1, "Absent", IF(J126+K126+L126&gt;= 3,"Active", IF(L126+K126+J126&gt;=1,"Semi-Active",IF(L126+K126+J126=0,"Inactive")))))</f>
        <v/>
      </c>
      <c r="I126" s="72" t="str">
        <f t="array" ref="I126">IF(not(ISBLANK(D126)), INDEX('Activity Tracker'!F:F,MATCH(D126,'Activity Tracker'!B:B,0)), "")</f>
        <v/>
      </c>
      <c r="J126" s="65" t="str">
        <f>IF(ISBLANK(D126), "",COUNTIFS(Input!B:B,D126,Input!I:I,"Yes"))</f>
        <v/>
      </c>
      <c r="K126" s="65" t="str">
        <f>IF(ISBLANK(D126), "",COUNTIFS(EL!B:B,D126,EL!F:F,"Yes",EL!G:G,"Yes"))</f>
        <v/>
      </c>
      <c r="L126" s="65" t="str">
        <f>IF(ISBLANK(D126), "",COUNTIFS(TL!B:B,D126,TL!G:G,"Yes",TL!H:H,"Yes"))</f>
        <v/>
      </c>
      <c r="M126" s="94"/>
      <c r="N126" s="78" t="str">
        <f t="array" ref="N126">IFERROR(INDEX(PD!A:A,MATCH(D126,PD!E:E,0)), IFERROR (INDEX(Input!A:A,MATCH(D126,Input!F:F,0)), ""))</f>
        <v/>
      </c>
      <c r="O126" s="94"/>
      <c r="P126" s="100" t="str">
        <f t="array" ref="P126">IF(not(ISBLANK(D126)),INDEX(Members!T:T,MATCH(D126,Members!D:D,0)), "")</f>
        <v/>
      </c>
      <c r="Q126" s="108"/>
      <c r="R126" s="109" t="s">
        <v>52</v>
      </c>
      <c r="S126" s="39"/>
      <c r="T126" s="87"/>
    </row>
    <row r="127" ht="30.0" customHeight="1">
      <c r="A127" s="52">
        <f t="shared" si="1"/>
        <v>0</v>
      </c>
      <c r="B127" s="110" t="str">
        <f t="array" ref="B127">IF(not(ISBLANK(D127)),INDEX(Members!B:B,MATCH(D127,Members!D:D,0)), "")</f>
        <v/>
      </c>
      <c r="C127" s="94"/>
      <c r="D127" s="96"/>
      <c r="E127" s="63" t="str">
        <f t="array" ref="E127">IF(not(ISBLANK(D127)),INDEX(Members!R:R,MATCH(D127,Members!D:D,0)), "")</f>
        <v/>
      </c>
      <c r="F127" s="100" t="str">
        <f t="array" ref="F127">IF(not(ISBLANK(D127)),INDEX(Members!F:F,MATCH(D127,Members!D:D,0)), "")</f>
        <v/>
      </c>
      <c r="G127" s="94"/>
      <c r="H127" s="69" t="str">
        <f>IF(ISBLANK(D127), "",IF(COUNTIFS(LOAROA!C:C,D127,LOAROA!I:I,"Yes",LOAROA!H:H,"Active") = 1, "Absent", IF(J127+K127+L127&gt;= 3,"Active", IF(L127+K127+J127&gt;=1,"Semi-Active",IF(L127+K127+J127=0,"Inactive")))))</f>
        <v/>
      </c>
      <c r="I127" s="72" t="str">
        <f t="array" ref="I127">IF(not(ISBLANK(D127)), INDEX('Activity Tracker'!F:F,MATCH(D127,'Activity Tracker'!B:B,0)), "")</f>
        <v/>
      </c>
      <c r="J127" s="65" t="str">
        <f>IF(ISBLANK(D127), "",COUNTIFS(Input!B:B,D127,Input!I:I,"Yes"))</f>
        <v/>
      </c>
      <c r="K127" s="65" t="str">
        <f>IF(ISBLANK(D127), "",COUNTIFS(EL!B:B,D127,EL!F:F,"Yes",EL!G:G,"Yes"))</f>
        <v/>
      </c>
      <c r="L127" s="65" t="str">
        <f>IF(ISBLANK(D127), "",COUNTIFS(TL!B:B,D127,TL!G:G,"Yes",TL!H:H,"Yes"))</f>
        <v/>
      </c>
      <c r="M127" s="94"/>
      <c r="N127" s="78" t="str">
        <f t="array" ref="N127">IFERROR(INDEX(PD!A:A,MATCH(D127,PD!E:E,0)), IFERROR (INDEX(Input!A:A,MATCH(D127,Input!F:F,0)), ""))</f>
        <v/>
      </c>
      <c r="O127" s="94"/>
      <c r="P127" s="100" t="str">
        <f t="array" ref="P127">IF(not(ISBLANK(D127)),INDEX(Members!T:T,MATCH(D127,Members!D:D,0)), "")</f>
        <v/>
      </c>
      <c r="Q127" s="108"/>
      <c r="R127" s="109" t="s">
        <v>52</v>
      </c>
      <c r="S127" s="39"/>
      <c r="T127" s="87"/>
    </row>
    <row r="128" ht="30.0" customHeight="1">
      <c r="A128" s="52">
        <f t="shared" si="1"/>
        <v>0</v>
      </c>
      <c r="B128" s="110" t="str">
        <f t="array" ref="B128">IF(not(ISBLANK(D128)),INDEX(Members!B:B,MATCH(D128,Members!D:D,0)), "")</f>
        <v/>
      </c>
      <c r="C128" s="94"/>
      <c r="D128" s="96"/>
      <c r="E128" s="63" t="str">
        <f t="array" ref="E128">IF(not(ISBLANK(D128)),INDEX(Members!R:R,MATCH(D128,Members!D:D,0)), "")</f>
        <v/>
      </c>
      <c r="F128" s="100" t="str">
        <f t="array" ref="F128">IF(not(ISBLANK(D128)),INDEX(Members!F:F,MATCH(D128,Members!D:D,0)), "")</f>
        <v/>
      </c>
      <c r="G128" s="94"/>
      <c r="H128" s="69" t="str">
        <f>IF(ISBLANK(D128), "",IF(COUNTIFS(LOAROA!C:C,D128,LOAROA!I:I,"Yes",LOAROA!H:H,"Active") = 1, "Absent", IF(J128+K128+L128&gt;= 3,"Active", IF(L128+K128+J128&gt;=1,"Semi-Active",IF(L128+K128+J128=0,"Inactive")))))</f>
        <v/>
      </c>
      <c r="I128" s="72" t="str">
        <f t="array" ref="I128">IF(not(ISBLANK(D128)), INDEX('Activity Tracker'!F:F,MATCH(D128,'Activity Tracker'!B:B,0)), "")</f>
        <v/>
      </c>
      <c r="J128" s="65" t="str">
        <f>IF(ISBLANK(D128), "",COUNTIFS(Input!B:B,D128,Input!I:I,"Yes"))</f>
        <v/>
      </c>
      <c r="K128" s="65" t="str">
        <f>IF(ISBLANK(D128), "",COUNTIFS(EL!B:B,D128,EL!F:F,"Yes",EL!G:G,"Yes"))</f>
        <v/>
      </c>
      <c r="L128" s="65" t="str">
        <f>IF(ISBLANK(D128), "",COUNTIFS(TL!B:B,D128,TL!G:G,"Yes",TL!H:H,"Yes"))</f>
        <v/>
      </c>
      <c r="M128" s="94"/>
      <c r="N128" s="78" t="str">
        <f t="array" ref="N128">IFERROR(INDEX(PD!A:A,MATCH(D128,PD!E:E,0)), IFERROR (INDEX(Input!A:A,MATCH(D128,Input!F:F,0)), ""))</f>
        <v/>
      </c>
      <c r="O128" s="94"/>
      <c r="P128" s="100" t="str">
        <f t="array" ref="P128">IF(not(ISBLANK(D128)),INDEX(Members!T:T,MATCH(D128,Members!D:D,0)), "")</f>
        <v/>
      </c>
      <c r="Q128" s="108"/>
      <c r="R128" s="109" t="s">
        <v>52</v>
      </c>
      <c r="S128" s="39"/>
      <c r="T128" s="87"/>
    </row>
    <row r="129" ht="30.0" customHeight="1">
      <c r="A129" s="52">
        <f t="shared" si="1"/>
        <v>0</v>
      </c>
      <c r="B129" s="110" t="str">
        <f t="array" ref="B129">IF(not(ISBLANK(D129)),INDEX(Members!B:B,MATCH(D129,Members!D:D,0)), "")</f>
        <v/>
      </c>
      <c r="C129" s="94"/>
      <c r="D129" s="96"/>
      <c r="E129" s="63" t="str">
        <f t="array" ref="E129">IF(not(ISBLANK(D129)),INDEX(Members!R:R,MATCH(D129,Members!D:D,0)), "")</f>
        <v/>
      </c>
      <c r="F129" s="100" t="str">
        <f t="array" ref="F129">IF(not(ISBLANK(D129)),INDEX(Members!F:F,MATCH(D129,Members!D:D,0)), "")</f>
        <v/>
      </c>
      <c r="G129" s="94"/>
      <c r="H129" s="69" t="str">
        <f>IF(ISBLANK(D129), "",IF(COUNTIFS(LOAROA!C:C,D129,LOAROA!I:I,"Yes",LOAROA!H:H,"Active") = 1, "Absent", IF(J129+K129+L129&gt;= 3,"Active", IF(L129+K129+J129&gt;=1,"Semi-Active",IF(L129+K129+J129=0,"Inactive")))))</f>
        <v/>
      </c>
      <c r="I129" s="72" t="str">
        <f t="array" ref="I129">IF(not(ISBLANK(D129)), INDEX('Activity Tracker'!F:F,MATCH(D129,'Activity Tracker'!B:B,0)), "")</f>
        <v/>
      </c>
      <c r="J129" s="65" t="str">
        <f>IF(ISBLANK(D129), "",COUNTIFS(Input!B:B,D129,Input!I:I,"Yes"))</f>
        <v/>
      </c>
      <c r="K129" s="65" t="str">
        <f>IF(ISBLANK(D129), "",COUNTIFS(EL!B:B,D129,EL!F:F,"Yes",EL!G:G,"Yes"))</f>
        <v/>
      </c>
      <c r="L129" s="65" t="str">
        <f>IF(ISBLANK(D129), "",COUNTIFS(TL!B:B,D129,TL!G:G,"Yes",TL!H:H,"Yes"))</f>
        <v/>
      </c>
      <c r="M129" s="94"/>
      <c r="N129" s="78" t="str">
        <f t="array" ref="N129">IFERROR(INDEX(PD!A:A,MATCH(D129,PD!E:E,0)), IFERROR (INDEX(Input!A:A,MATCH(D129,Input!F:F,0)), ""))</f>
        <v/>
      </c>
      <c r="O129" s="94"/>
      <c r="P129" s="100" t="str">
        <f t="array" ref="P129">IF(not(ISBLANK(D129)),INDEX(Members!T:T,MATCH(D129,Members!D:D,0)), "")</f>
        <v/>
      </c>
      <c r="Q129" s="108"/>
      <c r="R129" s="109" t="s">
        <v>52</v>
      </c>
      <c r="S129" s="39"/>
      <c r="T129" s="87"/>
    </row>
    <row r="130" ht="30.0" customHeight="1">
      <c r="A130" s="52">
        <f t="shared" si="1"/>
        <v>0</v>
      </c>
      <c r="B130" s="110" t="str">
        <f t="array" ref="B130">IF(not(ISBLANK(D130)),INDEX(Members!B:B,MATCH(D130,Members!D:D,0)), "")</f>
        <v/>
      </c>
      <c r="C130" s="94"/>
      <c r="D130" s="96"/>
      <c r="E130" s="63" t="str">
        <f t="array" ref="E130">IF(not(ISBLANK(D130)),INDEX(Members!R:R,MATCH(D130,Members!D:D,0)), "")</f>
        <v/>
      </c>
      <c r="F130" s="100" t="str">
        <f t="array" ref="F130">IF(not(ISBLANK(D130)),INDEX(Members!F:F,MATCH(D130,Members!D:D,0)), "")</f>
        <v/>
      </c>
      <c r="G130" s="94"/>
      <c r="H130" s="69" t="str">
        <f>IF(ISBLANK(D130), "",IF(COUNTIFS(LOAROA!C:C,D130,LOAROA!I:I,"Yes",LOAROA!H:H,"Active") = 1, "Absent", IF(J130+K130+L130&gt;= 3,"Active", IF(L130+K130+J130&gt;=1,"Semi-Active",IF(L130+K130+J130=0,"Inactive")))))</f>
        <v/>
      </c>
      <c r="I130" s="72" t="str">
        <f t="array" ref="I130">IF(not(ISBLANK(D130)), INDEX('Activity Tracker'!F:F,MATCH(D130,'Activity Tracker'!B:B,0)), "")</f>
        <v/>
      </c>
      <c r="J130" s="65" t="str">
        <f>IF(ISBLANK(D130), "",COUNTIFS(Input!B:B,D130,Input!I:I,"Yes"))</f>
        <v/>
      </c>
      <c r="K130" s="100" t="str">
        <f>IF(ISBLANK(D130), "",COUNTIFS(EL!B:B,D130,EL!F:F,"Yes",EL!G:G,"Yes"))</f>
        <v/>
      </c>
      <c r="L130" s="100" t="str">
        <f>IF(ISBLANK(D130), "",COUNTIFS(TL!B:B,D130,TL!G:G,"Yes",TL!H:H,"Yes"))</f>
        <v/>
      </c>
      <c r="M130" s="94"/>
      <c r="N130" s="78" t="str">
        <f t="array" ref="N130">IFERROR(INDEX(PD!A:A,MATCH(D130,PD!E:E,0)), IFERROR (INDEX(Input!A:A,MATCH(D130,Input!F:F,0)), ""))</f>
        <v/>
      </c>
      <c r="O130" s="94"/>
      <c r="P130" s="100" t="str">
        <f t="array" ref="P130">IF(not(ISBLANK(D130)),INDEX(Members!T:T,MATCH(D130,Members!D:D,0)), "")</f>
        <v/>
      </c>
      <c r="Q130" s="108"/>
      <c r="R130" s="109" t="s">
        <v>52</v>
      </c>
      <c r="S130" s="39"/>
      <c r="T130" s="87"/>
    </row>
    <row r="131" ht="30.0" customHeight="1">
      <c r="A131" s="52">
        <f t="shared" si="1"/>
        <v>0</v>
      </c>
      <c r="B131" s="110" t="str">
        <f t="array" ref="B131">IF(not(ISBLANK(D131)),INDEX(Members!B:B,MATCH(D131,Members!D:D,0)), "")</f>
        <v/>
      </c>
      <c r="C131" s="94"/>
      <c r="D131" s="96"/>
      <c r="E131" s="63" t="str">
        <f t="array" ref="E131">IF(not(ISBLANK(D131)),INDEX(Members!R:R,MATCH(D131,Members!D:D,0)), "")</f>
        <v/>
      </c>
      <c r="F131" s="100" t="str">
        <f t="array" ref="F131">IF(not(ISBLANK(D131)),INDEX(Members!F:F,MATCH(D131,Members!D:D,0)), "")</f>
        <v/>
      </c>
      <c r="G131" s="94"/>
      <c r="H131" s="69" t="str">
        <f>IF(ISBLANK(D131), "",IF(COUNTIFS(LOAROA!C:C,D131,LOAROA!I:I,"Yes",LOAROA!H:H,"Active") = 1, "Absent", IF(J131+K131+L131&gt;= 3,"Active", IF(L131+K131+J131&gt;=1,"Semi-Active",IF(L131+K131+J131=0,"Inactive")))))</f>
        <v/>
      </c>
      <c r="I131" s="72" t="str">
        <f t="array" ref="I131">IF(not(ISBLANK(D131)), INDEX('Activity Tracker'!F:F,MATCH(D131,'Activity Tracker'!B:B,0)), "")</f>
        <v/>
      </c>
      <c r="J131" s="65" t="str">
        <f>IF(ISBLANK(D131), "",COUNTIFS(Input!B:B,D131,Input!I:I,"Yes"))</f>
        <v/>
      </c>
      <c r="K131" s="100" t="str">
        <f>IF(ISBLANK(D131), "",COUNTIFS(EL!B:B,D131,EL!F:F,"Yes",EL!G:G,"Yes"))</f>
        <v/>
      </c>
      <c r="L131" s="100" t="str">
        <f>IF(ISBLANK(D131), "",COUNTIFS(TL!B:B,D131,TL!G:G,"Yes",TL!H:H,"Yes"))</f>
        <v/>
      </c>
      <c r="M131" s="94"/>
      <c r="N131" s="78" t="str">
        <f t="array" ref="N131">IFERROR(INDEX(PD!A:A,MATCH(D131,PD!E:E,0)), IFERROR (INDEX(Input!A:A,MATCH(D131,Input!F:F,0)), ""))</f>
        <v/>
      </c>
      <c r="O131" s="94"/>
      <c r="P131" s="100" t="str">
        <f t="array" ref="P131">IF(not(ISBLANK(D131)),INDEX(Members!T:T,MATCH(D131,Members!D:D,0)), "")</f>
        <v/>
      </c>
      <c r="Q131" s="108"/>
      <c r="R131" s="109" t="s">
        <v>52</v>
      </c>
      <c r="S131" s="39"/>
      <c r="T131" s="87"/>
    </row>
    <row r="132" ht="30.0" customHeight="1">
      <c r="A132" s="52">
        <f t="shared" si="1"/>
        <v>0</v>
      </c>
      <c r="B132" s="110" t="str">
        <f t="array" ref="B132">IF(not(ISBLANK(D132)),INDEX(Members!B:B,MATCH(D132,Members!D:D,0)), "")</f>
        <v/>
      </c>
      <c r="C132" s="94"/>
      <c r="D132" s="96"/>
      <c r="E132" s="63" t="str">
        <f t="array" ref="E132">IF(not(ISBLANK(D132)),INDEX(Members!R:R,MATCH(D132,Members!D:D,0)), "")</f>
        <v/>
      </c>
      <c r="F132" s="100" t="str">
        <f t="array" ref="F132">IF(not(ISBLANK(D132)),INDEX(Members!F:F,MATCH(D132,Members!D:D,0)), "")</f>
        <v/>
      </c>
      <c r="G132" s="94"/>
      <c r="H132" s="69" t="str">
        <f>IF(ISBLANK(D132), "",IF(COUNTIFS(LOAROA!C:C,D132,LOAROA!I:I,"Yes",LOAROA!H:H,"Active") = 1, "Absent", IF(J132+K132+L132&gt;= 3,"Active", IF(L132+K132+J132&gt;=1,"Semi-Active",IF(L132+K132+J132=0,"Inactive")))))</f>
        <v/>
      </c>
      <c r="I132" s="72" t="str">
        <f t="array" ref="I132">IF(not(ISBLANK(D132)), INDEX('Activity Tracker'!F:F,MATCH(D132,'Activity Tracker'!B:B,0)), "")</f>
        <v/>
      </c>
      <c r="J132" s="65" t="str">
        <f>IF(ISBLANK(D132), "",COUNTIFS(Input!B:B,D132,Input!I:I,"Yes"))</f>
        <v/>
      </c>
      <c r="K132" s="100" t="str">
        <f>IF(ISBLANK(D132), "",COUNTIFS(EL!B:B,D132,EL!F:F,"Yes",EL!G:G,"Yes"))</f>
        <v/>
      </c>
      <c r="L132" s="100" t="str">
        <f>IF(ISBLANK(D132), "",COUNTIFS(TL!B:B,D132,TL!G:G,"Yes",TL!H:H,"Yes"))</f>
        <v/>
      </c>
      <c r="M132" s="94"/>
      <c r="N132" s="78" t="str">
        <f t="array" ref="N132">IFERROR(INDEX(PD!A:A,MATCH(D132,PD!E:E,0)), IFERROR (INDEX(Input!A:A,MATCH(D132,Input!F:F,0)), ""))</f>
        <v/>
      </c>
      <c r="O132" s="94"/>
      <c r="P132" s="100" t="str">
        <f t="array" ref="P132">IF(not(ISBLANK(D132)),INDEX(Members!T:T,MATCH(D132,Members!D:D,0)), "")</f>
        <v/>
      </c>
      <c r="Q132" s="108"/>
      <c r="R132" s="109" t="s">
        <v>52</v>
      </c>
      <c r="S132" s="39"/>
      <c r="T132" s="87"/>
    </row>
    <row r="133" ht="30.0" customHeight="1">
      <c r="A133" s="52">
        <f t="shared" si="1"/>
        <v>0</v>
      </c>
      <c r="B133" s="110" t="str">
        <f t="array" ref="B133">IF(not(ISBLANK(D133)),INDEX(Members!B:B,MATCH(D133,Members!D:D,0)), "")</f>
        <v/>
      </c>
      <c r="C133" s="94"/>
      <c r="D133" s="96"/>
      <c r="E133" s="63" t="str">
        <f t="array" ref="E133">IF(not(ISBLANK(D133)),INDEX(Members!R:R,MATCH(D133,Members!D:D,0)), "")</f>
        <v/>
      </c>
      <c r="F133" s="100" t="str">
        <f t="array" ref="F133">IF(not(ISBLANK(D133)),INDEX(Members!F:F,MATCH(D133,Members!D:D,0)), "")</f>
        <v/>
      </c>
      <c r="G133" s="94"/>
      <c r="H133" s="69" t="str">
        <f>IF(ISBLANK(D133), "",IF(COUNTIFS(LOAROA!C:C,D133,LOAROA!I:I,"Yes",LOAROA!H:H,"Active") = 1, "Absent", IF(J133+K133+L133&gt;= 3,"Active", IF(L133+K133+J133&gt;=1,"Semi-Active",IF(L133+K133+J133=0,"Inactive")))))</f>
        <v/>
      </c>
      <c r="I133" s="72" t="str">
        <f t="array" ref="I133">IF(not(ISBLANK(D133)), INDEX('Activity Tracker'!F:F,MATCH(D133,'Activity Tracker'!B:B,0)), "")</f>
        <v/>
      </c>
      <c r="J133" s="65" t="str">
        <f>IF(ISBLANK(D133), "",COUNTIFS(Input!B:B,D133,Input!I:I,"Yes"))</f>
        <v/>
      </c>
      <c r="K133" s="100" t="str">
        <f>IF(ISBLANK(D133), "",COUNTIFS(EL!B:B,D133,EL!F:F,"Yes",EL!G:G,"Yes"))</f>
        <v/>
      </c>
      <c r="L133" s="100" t="str">
        <f>IF(ISBLANK(D133), "",COUNTIFS(TL!B:B,D133,TL!G:G,"Yes",TL!H:H,"Yes"))</f>
        <v/>
      </c>
      <c r="M133" s="94"/>
      <c r="N133" s="78" t="str">
        <f t="array" ref="N133">IFERROR(INDEX(PD!A:A,MATCH(D133,PD!E:E,0)), IFERROR (INDEX(Input!A:A,MATCH(D133,Input!F:F,0)), ""))</f>
        <v/>
      </c>
      <c r="O133" s="94"/>
      <c r="P133" s="100" t="str">
        <f t="array" ref="P133">IF(not(ISBLANK(D133)),INDEX(Members!T:T,MATCH(D133,Members!D:D,0)), "")</f>
        <v/>
      </c>
      <c r="Q133" s="108"/>
      <c r="R133" s="109" t="s">
        <v>52</v>
      </c>
      <c r="S133" s="39"/>
      <c r="T133" s="87"/>
    </row>
    <row r="134" ht="30.0" customHeight="1">
      <c r="A134" s="52">
        <f t="shared" si="1"/>
        <v>0</v>
      </c>
      <c r="B134" s="110" t="str">
        <f t="array" ref="B134">IF(not(ISBLANK(D134)),INDEX(Members!B:B,MATCH(D134,Members!D:D,0)), "")</f>
        <v/>
      </c>
      <c r="C134" s="94"/>
      <c r="D134" s="96"/>
      <c r="E134" s="63" t="str">
        <f t="array" ref="E134">IF(not(ISBLANK(D134)),INDEX(Members!R:R,MATCH(D134,Members!D:D,0)), "")</f>
        <v/>
      </c>
      <c r="F134" s="100" t="str">
        <f t="array" ref="F134">IF(not(ISBLANK(D134)),INDEX(Members!F:F,MATCH(D134,Members!D:D,0)), "")</f>
        <v/>
      </c>
      <c r="G134" s="94"/>
      <c r="H134" s="69" t="str">
        <f>IF(ISBLANK(D134), "",IF(COUNTIFS(LOAROA!C:C,D134,LOAROA!I:I,"Yes",LOAROA!H:H,"Active") = 1, "Absent", IF(J134+K134+L134&gt;= 3,"Active", IF(L134+K134+J134&gt;=1,"Semi-Active",IF(L134+K134+J134=0,"Inactive")))))</f>
        <v/>
      </c>
      <c r="I134" s="72" t="str">
        <f t="array" ref="I134">IF(not(ISBLANK(D134)), INDEX('Activity Tracker'!F:F,MATCH(D134,'Activity Tracker'!B:B,0)), "")</f>
        <v/>
      </c>
      <c r="J134" s="65" t="str">
        <f>IF(ISBLANK(D134), "",COUNTIFS(Input!B:B,D134,Input!I:I,"Yes"))</f>
        <v/>
      </c>
      <c r="K134" s="100" t="str">
        <f>IF(ISBLANK(D134), "",COUNTIFS(EL!B:B,D134,EL!F:F,"Yes",EL!G:G,"Yes"))</f>
        <v/>
      </c>
      <c r="L134" s="100" t="str">
        <f>IF(ISBLANK(D134), "",COUNTIFS(TL!B:B,D134,TL!G:G,"Yes",TL!H:H,"Yes"))</f>
        <v/>
      </c>
      <c r="M134" s="94"/>
      <c r="N134" s="78" t="str">
        <f t="array" ref="N134">IFERROR(INDEX(PD!A:A,MATCH(D134,PD!E:E,0)), IFERROR (INDEX(Input!A:A,MATCH(D134,Input!F:F,0)), ""))</f>
        <v/>
      </c>
      <c r="O134" s="94"/>
      <c r="P134" s="100" t="str">
        <f t="array" ref="P134">IF(not(ISBLANK(D134)),INDEX(Members!T:T,MATCH(D134,Members!D:D,0)), "")</f>
        <v/>
      </c>
      <c r="Q134" s="108"/>
      <c r="R134" s="109" t="s">
        <v>52</v>
      </c>
      <c r="S134" s="39"/>
      <c r="T134" s="87"/>
    </row>
    <row r="135" ht="30.0" customHeight="1">
      <c r="A135" s="52">
        <f t="shared" si="1"/>
        <v>0</v>
      </c>
      <c r="B135" s="110" t="str">
        <f t="array" ref="B135">IF(not(ISBLANK(D135)),INDEX(Members!B:B,MATCH(D135,Members!D:D,0)), "")</f>
        <v/>
      </c>
      <c r="C135" s="94"/>
      <c r="D135" s="96"/>
      <c r="E135" s="63" t="str">
        <f t="array" ref="E135">IF(not(ISBLANK(D135)),INDEX(Members!R:R,MATCH(D135,Members!D:D,0)), "")</f>
        <v/>
      </c>
      <c r="F135" s="100" t="str">
        <f t="array" ref="F135">IF(not(ISBLANK(D135)),INDEX(Members!F:F,MATCH(D135,Members!D:D,0)), "")</f>
        <v/>
      </c>
      <c r="G135" s="94"/>
      <c r="H135" s="69" t="str">
        <f>IF(ISBLANK(D135), "",IF(COUNTIFS(LOAROA!C:C,D135,LOAROA!I:I,"Yes",LOAROA!H:H,"Active") = 1, "Absent", IF(J135+K135+L135&gt;= 3,"Active", IF(L135+K135+J135&gt;=1,"Semi-Active",IF(L135+K135+J135=0,"Inactive")))))</f>
        <v/>
      </c>
      <c r="I135" s="72" t="str">
        <f t="array" ref="I135">IF(not(ISBLANK(D135)), INDEX('Activity Tracker'!F:F,MATCH(D135,'Activity Tracker'!B:B,0)), "")</f>
        <v/>
      </c>
      <c r="J135" s="65" t="str">
        <f>IF(ISBLANK(D135), "",COUNTIFS(Input!B:B,D135,Input!I:I,"Yes"))</f>
        <v/>
      </c>
      <c r="K135" s="100" t="str">
        <f>IF(ISBLANK(D135), "",COUNTIFS(EL!B:B,D135,EL!F:F,"Yes",EL!G:G,"Yes"))</f>
        <v/>
      </c>
      <c r="L135" s="100" t="str">
        <f>IF(ISBLANK(D135), "",COUNTIFS(TL!B:B,D135,TL!G:G,"Yes",TL!H:H,"Yes"))</f>
        <v/>
      </c>
      <c r="M135" s="94"/>
      <c r="N135" s="78" t="str">
        <f t="array" ref="N135">IFERROR(INDEX(PD!A:A,MATCH(D135,PD!E:E,0)), IFERROR (INDEX(Input!A:A,MATCH(D135,Input!F:F,0)), ""))</f>
        <v/>
      </c>
      <c r="O135" s="94"/>
      <c r="P135" s="100" t="str">
        <f t="array" ref="P135">IF(not(ISBLANK(D135)),INDEX(Members!T:T,MATCH(D135,Members!D:D,0)), "")</f>
        <v/>
      </c>
      <c r="Q135" s="108"/>
      <c r="R135" s="109" t="s">
        <v>52</v>
      </c>
      <c r="S135" s="39"/>
      <c r="T135" s="87"/>
    </row>
    <row r="136" ht="30.0" customHeight="1">
      <c r="A136" s="52">
        <f t="shared" si="1"/>
        <v>0</v>
      </c>
      <c r="B136" s="110" t="str">
        <f t="array" ref="B136">IF(not(ISBLANK(D136)),INDEX(Members!B:B,MATCH(D136,Members!D:D,0)), "")</f>
        <v/>
      </c>
      <c r="C136" s="94"/>
      <c r="D136" s="96"/>
      <c r="E136" s="63" t="str">
        <f t="array" ref="E136">IF(not(ISBLANK(D136)),INDEX(Members!R:R,MATCH(D136,Members!D:D,0)), "")</f>
        <v/>
      </c>
      <c r="F136" s="100" t="str">
        <f t="array" ref="F136">IF(not(ISBLANK(D136)),INDEX(Members!F:F,MATCH(D136,Members!D:D,0)), "")</f>
        <v/>
      </c>
      <c r="G136" s="94"/>
      <c r="H136" s="69" t="str">
        <f>IF(ISBLANK(D136), "",IF(COUNTIFS(LOAROA!C:C,D136,LOAROA!I:I,"Yes",LOAROA!H:H,"Active") = 1, "Absent", IF(J136+K136+L136&gt;= 3,"Active", IF(L136+K136+J136&gt;=1,"Semi-Active",IF(L136+K136+J136=0,"Inactive")))))</f>
        <v/>
      </c>
      <c r="I136" s="72" t="str">
        <f t="array" ref="I136">IF(not(ISBLANK(D136)), INDEX('Activity Tracker'!F:F,MATCH(D136,'Activity Tracker'!B:B,0)), "")</f>
        <v/>
      </c>
      <c r="J136" s="65" t="str">
        <f>IF(ISBLANK(D136), "",COUNTIFS(Input!B:B,D136,Input!I:I,"Yes"))</f>
        <v/>
      </c>
      <c r="K136" s="100" t="str">
        <f>IF(ISBLANK(D136), "",COUNTIFS(EL!B:B,D136,EL!F:F,"Yes",EL!G:G,"Yes"))</f>
        <v/>
      </c>
      <c r="L136" s="100" t="str">
        <f>IF(ISBLANK(D136), "",COUNTIFS(TL!B:B,D136,TL!G:G,"Yes",TL!H:H,"Yes"))</f>
        <v/>
      </c>
      <c r="M136" s="94"/>
      <c r="N136" s="78" t="str">
        <f t="array" ref="N136">IFERROR(INDEX(PD!A:A,MATCH(D136,PD!E:E,0)), IFERROR (INDEX(Input!A:A,MATCH(D136,Input!F:F,0)), ""))</f>
        <v/>
      </c>
      <c r="O136" s="94"/>
      <c r="P136" s="100" t="str">
        <f t="array" ref="P136">IF(not(ISBLANK(D136)),INDEX(Members!T:T,MATCH(D136,Members!D:D,0)), "")</f>
        <v/>
      </c>
      <c r="Q136" s="108"/>
      <c r="R136" s="109" t="s">
        <v>52</v>
      </c>
      <c r="S136" s="39"/>
      <c r="T136" s="87"/>
    </row>
    <row r="137" ht="30.0" customHeight="1">
      <c r="A137" s="52">
        <f t="shared" si="1"/>
        <v>0</v>
      </c>
      <c r="B137" s="110" t="str">
        <f t="array" ref="B137">IF(not(ISBLANK(D137)),INDEX(Members!B:B,MATCH(D137,Members!D:D,0)), "")</f>
        <v/>
      </c>
      <c r="C137" s="94"/>
      <c r="D137" s="96"/>
      <c r="E137" s="63" t="str">
        <f t="array" ref="E137">IF(not(ISBLANK(D137)),INDEX(Members!R:R,MATCH(D137,Members!D:D,0)), "")</f>
        <v/>
      </c>
      <c r="F137" s="100" t="str">
        <f t="array" ref="F137">IF(not(ISBLANK(D137)),INDEX(Members!F:F,MATCH(D137,Members!D:D,0)), "")</f>
        <v/>
      </c>
      <c r="G137" s="94"/>
      <c r="H137" s="69" t="str">
        <f>IF(ISBLANK(D137), "",IF(COUNTIFS(LOAROA!C:C,D137,LOAROA!I:I,"Yes",LOAROA!H:H,"Active") = 1, "Absent", IF(J137+K137+L137&gt;= 3,"Active", IF(L137+K137+J137&gt;=1,"Semi-Active",IF(L137+K137+J137=0,"Inactive")))))</f>
        <v/>
      </c>
      <c r="I137" s="72" t="str">
        <f t="array" ref="I137">IF(not(ISBLANK(D137)), INDEX('Activity Tracker'!F:F,MATCH(D137,'Activity Tracker'!B:B,0)), "")</f>
        <v/>
      </c>
      <c r="J137" s="65" t="str">
        <f>IF(ISBLANK(D137), "",COUNTIFS(Input!B:B,D137,Input!I:I,"Yes"))</f>
        <v/>
      </c>
      <c r="K137" s="100" t="str">
        <f>IF(ISBLANK(D137), "",COUNTIFS(EL!B:B,D137,EL!F:F,"Yes",EL!G:G,"Yes"))</f>
        <v/>
      </c>
      <c r="L137" s="100" t="str">
        <f>IF(ISBLANK(D137), "",COUNTIFS(TL!B:B,D137,TL!G:G,"Yes",TL!H:H,"Yes"))</f>
        <v/>
      </c>
      <c r="M137" s="94"/>
      <c r="N137" s="78" t="str">
        <f t="array" ref="N137">IFERROR(INDEX(PD!A:A,MATCH(D137,PD!E:E,0)), IFERROR (INDEX(Input!A:A,MATCH(D137,Input!F:F,0)), ""))</f>
        <v/>
      </c>
      <c r="O137" s="94"/>
      <c r="P137" s="100" t="str">
        <f t="array" ref="P137">IF(not(ISBLANK(D137)),INDEX(Members!T:T,MATCH(D137,Members!D:D,0)), "")</f>
        <v/>
      </c>
      <c r="Q137" s="108"/>
      <c r="R137" s="109" t="s">
        <v>52</v>
      </c>
      <c r="S137" s="39"/>
      <c r="T137" s="87"/>
    </row>
    <row r="138" ht="30.0" customHeight="1">
      <c r="A138" s="52">
        <f t="shared" si="1"/>
        <v>0</v>
      </c>
      <c r="B138" s="110" t="str">
        <f t="array" ref="B138">IF(not(ISBLANK(D138)),INDEX(Members!B:B,MATCH(D138,Members!D:D,0)), "")</f>
        <v/>
      </c>
      <c r="C138" s="94"/>
      <c r="D138" s="96"/>
      <c r="E138" s="63" t="str">
        <f t="array" ref="E138">IF(not(ISBLANK(D138)),INDEX(Members!R:R,MATCH(D138,Members!D:D,0)), "")</f>
        <v/>
      </c>
      <c r="F138" s="100" t="str">
        <f t="array" ref="F138">IF(not(ISBLANK(D138)),INDEX(Members!F:F,MATCH(D138,Members!D:D,0)), "")</f>
        <v/>
      </c>
      <c r="G138" s="94"/>
      <c r="H138" s="69" t="str">
        <f>IF(ISBLANK(D138), "",IF(COUNTIFS(LOAROA!C:C,D138,LOAROA!I:I,"Yes",LOAROA!H:H,"Active") = 1, "Absent", IF(J138+K138+L138&gt;= 3,"Active", IF(L138+K138+J138&gt;=1,"Semi-Active",IF(L138+K138+J138=0,"Inactive")))))</f>
        <v/>
      </c>
      <c r="I138" s="72" t="str">
        <f t="array" ref="I138">IF(not(ISBLANK(D138)), INDEX('Activity Tracker'!F:F,MATCH(D138,'Activity Tracker'!B:B,0)), "")</f>
        <v/>
      </c>
      <c r="J138" s="65" t="str">
        <f>IF(ISBLANK(D138), "",COUNTIFS(Input!B:B,D138,Input!I:I,"Yes"))</f>
        <v/>
      </c>
      <c r="K138" s="100" t="str">
        <f>IF(ISBLANK(D138), "",COUNTIFS(EL!B:B,D138,EL!F:F,"Yes",EL!G:G,"Yes"))</f>
        <v/>
      </c>
      <c r="L138" s="100" t="str">
        <f>IF(ISBLANK(D138), "",COUNTIFS(TL!B:B,D138,TL!G:G,"Yes",TL!H:H,"Yes"))</f>
        <v/>
      </c>
      <c r="M138" s="94"/>
      <c r="N138" s="78" t="str">
        <f t="array" ref="N138">IFERROR(INDEX(PD!A:A,MATCH(D138,PD!E:E,0)), IFERROR (INDEX(Input!A:A,MATCH(D138,Input!F:F,0)), ""))</f>
        <v/>
      </c>
      <c r="O138" s="94"/>
      <c r="P138" s="100" t="str">
        <f t="array" ref="P138">IF(not(ISBLANK(D138)),INDEX(Members!T:T,MATCH(D138,Members!D:D,0)), "")</f>
        <v/>
      </c>
      <c r="Q138" s="108"/>
      <c r="R138" s="109" t="s">
        <v>52</v>
      </c>
      <c r="S138" s="39"/>
      <c r="T138" s="87"/>
    </row>
    <row r="139" ht="30.0" customHeight="1">
      <c r="A139" s="52">
        <f t="shared" si="1"/>
        <v>0</v>
      </c>
      <c r="B139" s="110" t="str">
        <f t="array" ref="B139">IF(not(ISBLANK(D139)),INDEX(Members!B:B,MATCH(D139,Members!D:D,0)), "")</f>
        <v/>
      </c>
      <c r="C139" s="94"/>
      <c r="D139" s="96"/>
      <c r="E139" s="63" t="str">
        <f t="array" ref="E139">IF(not(ISBLANK(D139)),INDEX(Members!R:R,MATCH(D139,Members!D:D,0)), "")</f>
        <v/>
      </c>
      <c r="F139" s="100" t="str">
        <f t="array" ref="F139">IF(not(ISBLANK(D139)),INDEX(Members!F:F,MATCH(D139,Members!D:D,0)), "")</f>
        <v/>
      </c>
      <c r="G139" s="94"/>
      <c r="H139" s="69" t="str">
        <f>IF(ISBLANK(D139), "",IF(COUNTIFS(LOAROA!C:C,D139,LOAROA!I:I,"Yes",LOAROA!H:H,"Active") = 1, "Absent", IF(J139+K139+L139&gt;= 3,"Active", IF(L139+K139+J139&gt;=1,"Semi-Active",IF(L139+K139+J139=0,"Inactive")))))</f>
        <v/>
      </c>
      <c r="I139" s="72" t="str">
        <f t="array" ref="I139">IF(not(ISBLANK(D139)), INDEX('Activity Tracker'!F:F,MATCH(D139,'Activity Tracker'!B:B,0)), "")</f>
        <v/>
      </c>
      <c r="J139" s="65" t="str">
        <f>IF(ISBLANK(D139), "",COUNTIFS(Input!B:B,D139,Input!I:I,"Yes"))</f>
        <v/>
      </c>
      <c r="K139" s="100" t="str">
        <f>IF(ISBLANK(D139), "",COUNTIFS(EL!B:B,D139,EL!F:F,"Yes",EL!G:G,"Yes"))</f>
        <v/>
      </c>
      <c r="L139" s="100" t="str">
        <f>IF(ISBLANK(D139), "",COUNTIFS(TL!B:B,D139,TL!G:G,"Yes",TL!H:H,"Yes"))</f>
        <v/>
      </c>
      <c r="M139" s="94"/>
      <c r="N139" s="78" t="str">
        <f t="array" ref="N139">IFERROR(INDEX(PD!A:A,MATCH(D139,PD!E:E,0)), IFERROR (INDEX(Input!A:A,MATCH(D139,Input!F:F,0)), ""))</f>
        <v/>
      </c>
      <c r="O139" s="94"/>
      <c r="P139" s="100" t="str">
        <f t="array" ref="P139">IF(not(ISBLANK(D139)),INDEX(Members!T:T,MATCH(D139,Members!D:D,0)), "")</f>
        <v/>
      </c>
      <c r="Q139" s="108"/>
      <c r="R139" s="109" t="s">
        <v>52</v>
      </c>
      <c r="S139" s="39"/>
      <c r="T139" s="87"/>
    </row>
    <row r="140" ht="30.0" customHeight="1">
      <c r="A140" s="52">
        <f t="shared" si="1"/>
        <v>0</v>
      </c>
      <c r="B140" s="110" t="str">
        <f t="array" ref="B140">IF(not(ISBLANK(D140)),INDEX(Members!B:B,MATCH(D140,Members!D:D,0)), "")</f>
        <v/>
      </c>
      <c r="C140" s="94"/>
      <c r="D140" s="96"/>
      <c r="E140" s="63" t="str">
        <f t="array" ref="E140">IF(not(ISBLANK(D140)),INDEX(Members!R:R,MATCH(D140,Members!D:D,0)), "")</f>
        <v/>
      </c>
      <c r="F140" s="100" t="str">
        <f t="array" ref="F140">IF(not(ISBLANK(D140)),INDEX(Members!F:F,MATCH(D140,Members!D:D,0)), "")</f>
        <v/>
      </c>
      <c r="G140" s="94"/>
      <c r="H140" s="69" t="str">
        <f>IF(ISBLANK(D140), "",IF(COUNTIFS(LOAROA!C:C,D140,LOAROA!I:I,"Yes",LOAROA!H:H,"Active") = 1, "Absent", IF(J140+K140+L140&gt;= 3,"Active", IF(L140+K140+J140&gt;=1,"Semi-Active",IF(L140+K140+J140=0,"Inactive")))))</f>
        <v/>
      </c>
      <c r="I140" s="72" t="str">
        <f t="array" ref="I140">IF(not(ISBLANK(D140)), INDEX('Activity Tracker'!F:F,MATCH(D140,'Activity Tracker'!B:B,0)), "")</f>
        <v/>
      </c>
      <c r="J140" s="65" t="str">
        <f>IF(ISBLANK(D140), "",COUNTIFS(Input!B:B,D140,Input!I:I,"Yes"))</f>
        <v/>
      </c>
      <c r="K140" s="100" t="str">
        <f>IF(ISBLANK(D140), "",COUNTIFS(EL!B:B,D140,EL!F:F,"Yes",EL!G:G,"Yes"))</f>
        <v/>
      </c>
      <c r="L140" s="100" t="str">
        <f>IF(ISBLANK(D140), "",COUNTIFS(TL!B:B,D140,TL!G:G,"Yes",TL!H:H,"Yes"))</f>
        <v/>
      </c>
      <c r="M140" s="94"/>
      <c r="N140" s="78" t="str">
        <f t="array" ref="N140">IFERROR(INDEX(PD!A:A,MATCH(D140,PD!E:E,0)), IFERROR (INDEX(Input!A:A,MATCH(D140,Input!F:F,0)), ""))</f>
        <v/>
      </c>
      <c r="O140" s="94"/>
      <c r="P140" s="100" t="str">
        <f t="array" ref="P140">IF(not(ISBLANK(D140)),INDEX(Members!T:T,MATCH(D140,Members!D:D,0)), "")</f>
        <v/>
      </c>
      <c r="Q140" s="108"/>
      <c r="R140" s="109" t="s">
        <v>52</v>
      </c>
      <c r="S140" s="39"/>
      <c r="T140" s="87"/>
    </row>
    <row r="141" ht="30.0" customHeight="1">
      <c r="A141" s="52">
        <f t="shared" si="1"/>
        <v>0</v>
      </c>
      <c r="B141" s="110" t="str">
        <f t="array" ref="B141">IF(not(ISBLANK(D141)),INDEX(Members!B:B,MATCH(D141,Members!D:D,0)), "")</f>
        <v/>
      </c>
      <c r="C141" s="94"/>
      <c r="D141" s="96"/>
      <c r="E141" s="63" t="str">
        <f t="array" ref="E141">IF(not(ISBLANK(D141)),INDEX(Members!R:R,MATCH(D141,Members!D:D,0)), "")</f>
        <v/>
      </c>
      <c r="F141" s="100" t="str">
        <f t="array" ref="F141">IF(not(ISBLANK(D141)),INDEX(Members!F:F,MATCH(D141,Members!D:D,0)), "")</f>
        <v/>
      </c>
      <c r="G141" s="94"/>
      <c r="H141" s="69" t="str">
        <f>IF(ISBLANK(D141), "",IF(COUNTIFS(LOAROA!C:C,D141,LOAROA!I:I,"Yes",LOAROA!H:H,"Active") = 1, "Absent", IF(J141+K141+L141&gt;= 3,"Active", IF(L141+K141+J141&gt;=1,"Semi-Active",IF(L141+K141+J141=0,"Inactive")))))</f>
        <v/>
      </c>
      <c r="I141" s="72" t="str">
        <f t="array" ref="I141">IF(not(ISBLANK(D141)), INDEX('Activity Tracker'!F:F,MATCH(D141,'Activity Tracker'!B:B,0)), "")</f>
        <v/>
      </c>
      <c r="J141" s="65" t="str">
        <f>IF(ISBLANK(D141), "",COUNTIFS(Input!B:B,D141,Input!I:I,"Yes"))</f>
        <v/>
      </c>
      <c r="K141" s="100" t="str">
        <f>IF(ISBLANK(D141), "",COUNTIFS(EL!B:B,D141,EL!F:F,"Yes",EL!G:G,"Yes"))</f>
        <v/>
      </c>
      <c r="L141" s="100" t="str">
        <f>IF(ISBLANK(D141), "",COUNTIFS(TL!B:B,D141,TL!G:G,"Yes",TL!H:H,"Yes"))</f>
        <v/>
      </c>
      <c r="M141" s="94"/>
      <c r="N141" s="78" t="str">
        <f t="array" ref="N141">IFERROR(INDEX(PD!A:A,MATCH(D141,PD!E:E,0)), IFERROR (INDEX(Input!A:A,MATCH(D141,Input!F:F,0)), ""))</f>
        <v/>
      </c>
      <c r="O141" s="94"/>
      <c r="P141" s="100" t="str">
        <f t="array" ref="P141">IF(not(ISBLANK(D141)),INDEX(Members!T:T,MATCH(D141,Members!D:D,0)), "")</f>
        <v/>
      </c>
      <c r="Q141" s="108"/>
      <c r="R141" s="109" t="s">
        <v>52</v>
      </c>
      <c r="S141" s="39"/>
      <c r="T141" s="87"/>
    </row>
    <row r="142" ht="30.0" customHeight="1">
      <c r="A142" s="52">
        <f t="shared" si="1"/>
        <v>0</v>
      </c>
      <c r="B142" s="110" t="str">
        <f t="array" ref="B142">IF(not(ISBLANK(D142)),INDEX(Members!B:B,MATCH(D142,Members!D:D,0)), "")</f>
        <v/>
      </c>
      <c r="C142" s="94"/>
      <c r="D142" s="96"/>
      <c r="E142" s="63" t="str">
        <f t="array" ref="E142">IF(not(ISBLANK(D142)),INDEX(Members!R:R,MATCH(D142,Members!D:D,0)), "")</f>
        <v/>
      </c>
      <c r="F142" s="100" t="str">
        <f t="array" ref="F142">IF(not(ISBLANK(D142)),INDEX(Members!F:F,MATCH(D142,Members!D:D,0)), "")</f>
        <v/>
      </c>
      <c r="G142" s="94"/>
      <c r="H142" s="69" t="str">
        <f>IF(ISBLANK(D142), "",IF(COUNTIFS(LOAROA!C:C,D142,LOAROA!I:I,"Yes",LOAROA!H:H,"Active") = 1, "Absent", IF(J142+K142+L142&gt;= 3,"Active", IF(L142+K142+J142&gt;=1,"Semi-Active",IF(L142+K142+J142=0,"Inactive")))))</f>
        <v/>
      </c>
      <c r="I142" s="72" t="str">
        <f t="array" ref="I142">IF(not(ISBLANK(D142)), INDEX('Activity Tracker'!F:F,MATCH(D142,'Activity Tracker'!B:B,0)), "")</f>
        <v/>
      </c>
      <c r="J142" s="65" t="str">
        <f>IF(ISBLANK(D142), "",COUNTIFS(Input!B:B,D142,Input!I:I,"Yes"))</f>
        <v/>
      </c>
      <c r="K142" s="100" t="str">
        <f>IF(ISBLANK(D142), "",COUNTIFS(EL!B:B,D142,EL!F:F,"Yes",EL!G:G,"Yes"))</f>
        <v/>
      </c>
      <c r="L142" s="100" t="str">
        <f>IF(ISBLANK(D142), "",COUNTIFS(TL!B:B,D142,TL!G:G,"Yes",TL!H:H,"Yes"))</f>
        <v/>
      </c>
      <c r="M142" s="94"/>
      <c r="N142" s="78" t="str">
        <f t="array" ref="N142">IFERROR(INDEX(PD!A:A,MATCH(D142,PD!E:E,0)), IFERROR (INDEX(Input!A:A,MATCH(D142,Input!F:F,0)), ""))</f>
        <v/>
      </c>
      <c r="O142" s="94"/>
      <c r="P142" s="100" t="str">
        <f t="array" ref="P142">IF(not(ISBLANK(D142)),INDEX(Members!T:T,MATCH(D142,Members!D:D,0)), "")</f>
        <v/>
      </c>
      <c r="Q142" s="108"/>
      <c r="R142" s="109" t="s">
        <v>52</v>
      </c>
      <c r="S142" s="39"/>
      <c r="T142" s="87"/>
    </row>
    <row r="143" ht="30.0" customHeight="1">
      <c r="A143" s="52">
        <f t="shared" si="1"/>
        <v>0</v>
      </c>
      <c r="B143" s="110" t="str">
        <f t="array" ref="B143">IF(not(ISBLANK(D143)),INDEX(Members!B:B,MATCH(D143,Members!D:D,0)), "")</f>
        <v/>
      </c>
      <c r="C143" s="94"/>
      <c r="D143" s="96"/>
      <c r="E143" s="63" t="str">
        <f t="array" ref="E143">IF(not(ISBLANK(D143)),INDEX(Members!R:R,MATCH(D143,Members!D:D,0)), "")</f>
        <v/>
      </c>
      <c r="F143" s="100" t="str">
        <f t="array" ref="F143">IF(not(ISBLANK(D143)),INDEX(Members!F:F,MATCH(D143,Members!D:D,0)), "")</f>
        <v/>
      </c>
      <c r="G143" s="94"/>
      <c r="H143" s="69" t="str">
        <f>IF(ISBLANK(D143), "",IF(COUNTIFS(LOAROA!C:C,D143,LOAROA!I:I,"Yes",LOAROA!H:H,"Active") = 1, "Absent", IF(J143+K143+L143&gt;= 3,"Active", IF(L143+K143+J143&gt;=1,"Semi-Active",IF(L143+K143+J143=0,"Inactive")))))</f>
        <v/>
      </c>
      <c r="I143" s="72" t="str">
        <f t="array" ref="I143">IF(not(ISBLANK(D143)), INDEX('Activity Tracker'!F:F,MATCH(D143,'Activity Tracker'!B:B,0)), "")</f>
        <v/>
      </c>
      <c r="J143" s="65" t="str">
        <f>IF(ISBLANK(D143), "",COUNTIFS(Input!B:B,D143,Input!I:I,"Yes"))</f>
        <v/>
      </c>
      <c r="K143" s="100" t="str">
        <f>IF(ISBLANK(D143), "",COUNTIFS(EL!B:B,D143,EL!F:F,"Yes",EL!G:G,"Yes"))</f>
        <v/>
      </c>
      <c r="L143" s="100" t="str">
        <f>IF(ISBLANK(D143), "",COUNTIFS(TL!B:B,D143,TL!G:G,"Yes",TL!H:H,"Yes"))</f>
        <v/>
      </c>
      <c r="M143" s="94"/>
      <c r="N143" s="78" t="str">
        <f t="array" ref="N143">IFERROR(INDEX(PD!A:A,MATCH(D143,PD!E:E,0)), IFERROR (INDEX(Input!A:A,MATCH(D143,Input!F:F,0)), ""))</f>
        <v/>
      </c>
      <c r="O143" s="94"/>
      <c r="P143" s="100" t="str">
        <f t="array" ref="P143">IF(not(ISBLANK(D143)),INDEX(Members!T:T,MATCH(D143,Members!D:D,0)), "")</f>
        <v/>
      </c>
      <c r="Q143" s="108"/>
      <c r="R143" s="109" t="s">
        <v>52</v>
      </c>
      <c r="S143" s="39"/>
      <c r="T143" s="87"/>
    </row>
    <row r="144" ht="30.0" customHeight="1">
      <c r="A144" s="52">
        <f t="shared" si="1"/>
        <v>0</v>
      </c>
      <c r="B144" s="110" t="str">
        <f t="array" ref="B144">IF(not(ISBLANK(D144)),INDEX(Members!B:B,MATCH(D144,Members!D:D,0)), "")</f>
        <v/>
      </c>
      <c r="C144" s="94"/>
      <c r="D144" s="96"/>
      <c r="E144" s="63" t="str">
        <f t="array" ref="E144">IF(not(ISBLANK(D144)),INDEX(Members!R:R,MATCH(D144,Members!D:D,0)), "")</f>
        <v/>
      </c>
      <c r="F144" s="100" t="str">
        <f t="array" ref="F144">IF(not(ISBLANK(D144)),INDEX(Members!F:F,MATCH(D144,Members!D:D,0)), "")</f>
        <v/>
      </c>
      <c r="G144" s="94"/>
      <c r="H144" s="69" t="str">
        <f>IF(ISBLANK(D144), "",IF(COUNTIFS(LOAROA!C:C,D144,LOAROA!I:I,"Yes",LOAROA!H:H,"Active") = 1, "Absent", IF(J144+K144+L144&gt;= 3,"Active", IF(L144+K144+J144&gt;=1,"Semi-Active",IF(L144+K144+J144=0,"Inactive")))))</f>
        <v/>
      </c>
      <c r="I144" s="72" t="str">
        <f t="array" ref="I144">IF(not(ISBLANK(D144)), INDEX('Activity Tracker'!F:F,MATCH(D144,'Activity Tracker'!B:B,0)), "")</f>
        <v/>
      </c>
      <c r="J144" s="65" t="str">
        <f>IF(ISBLANK(D144), "",COUNTIFS(Input!B:B,D144,Input!I:I,"Yes"))</f>
        <v/>
      </c>
      <c r="K144" s="100" t="str">
        <f>IF(ISBLANK(D144), "",COUNTIFS(EL!B:B,D144,EL!F:F,"Yes",EL!G:G,"Yes"))</f>
        <v/>
      </c>
      <c r="L144" s="100" t="str">
        <f>IF(ISBLANK(D144), "",COUNTIFS(TL!B:B,D144,TL!G:G,"Yes",TL!H:H,"Yes"))</f>
        <v/>
      </c>
      <c r="M144" s="94"/>
      <c r="N144" s="78" t="str">
        <f t="array" ref="N144">IFERROR(INDEX(PD!A:A,MATCH(D144,PD!E:E,0)), IFERROR (INDEX(Input!A:A,MATCH(D144,Input!F:F,0)), ""))</f>
        <v/>
      </c>
      <c r="O144" s="94"/>
      <c r="P144" s="100" t="str">
        <f t="array" ref="P144">IF(not(ISBLANK(D144)),INDEX(Members!T:T,MATCH(D144,Members!D:D,0)), "")</f>
        <v/>
      </c>
      <c r="Q144" s="108"/>
      <c r="R144" s="109" t="s">
        <v>52</v>
      </c>
      <c r="S144" s="39"/>
      <c r="T144" s="87"/>
    </row>
    <row r="145" ht="30.0" customHeight="1">
      <c r="A145" s="52">
        <f t="shared" si="1"/>
        <v>0</v>
      </c>
      <c r="B145" s="110" t="str">
        <f t="array" ref="B145">IF(not(ISBLANK(D145)),INDEX(Members!B:B,MATCH(D145,Members!D:D,0)), "")</f>
        <v/>
      </c>
      <c r="C145" s="94"/>
      <c r="D145" s="96"/>
      <c r="E145" s="63" t="str">
        <f t="array" ref="E145">IF(not(ISBLANK(D145)),INDEX(Members!R:R,MATCH(D145,Members!D:D,0)), "")</f>
        <v/>
      </c>
      <c r="F145" s="100" t="str">
        <f t="array" ref="F145">IF(not(ISBLANK(D145)),INDEX(Members!F:F,MATCH(D145,Members!D:D,0)), "")</f>
        <v/>
      </c>
      <c r="G145" s="94"/>
      <c r="H145" s="69" t="str">
        <f>IF(ISBLANK(D145), "",IF(COUNTIFS(LOAROA!C:C,D145,LOAROA!I:I,"Yes",LOAROA!H:H,"Active") = 1, "Absent", IF(J145+K145+L145&gt;= 3,"Active", IF(L145+K145+J145&gt;=1,"Semi-Active",IF(L145+K145+J145=0,"Inactive")))))</f>
        <v/>
      </c>
      <c r="I145" s="72" t="str">
        <f t="array" ref="I145">IF(not(ISBLANK(D145)), INDEX('Activity Tracker'!F:F,MATCH(D145,'Activity Tracker'!B:B,0)), "")</f>
        <v/>
      </c>
      <c r="J145" s="65" t="str">
        <f>IF(ISBLANK(D145), "",COUNTIFS(Input!B:B,D145,Input!I:I,"Yes"))</f>
        <v/>
      </c>
      <c r="K145" s="100" t="str">
        <f>IF(ISBLANK(D145), "",COUNTIFS(EL!B:B,D145,EL!F:F,"Yes",EL!G:G,"Yes"))</f>
        <v/>
      </c>
      <c r="L145" s="100" t="str">
        <f>IF(ISBLANK(D145), "",COUNTIFS(TL!B:B,D145,TL!G:G,"Yes",TL!H:H,"Yes"))</f>
        <v/>
      </c>
      <c r="M145" s="94"/>
      <c r="N145" s="78" t="str">
        <f t="array" ref="N145">IFERROR(INDEX(PD!A:A,MATCH(D145,PD!E:E,0)), IFERROR (INDEX(Input!A:A,MATCH(D145,Input!F:F,0)), ""))</f>
        <v/>
      </c>
      <c r="O145" s="94"/>
      <c r="P145" s="100" t="str">
        <f t="array" ref="P145">IF(not(ISBLANK(D145)),INDEX(Members!T:T,MATCH(D145,Members!D:D,0)), "")</f>
        <v/>
      </c>
      <c r="Q145" s="108"/>
      <c r="R145" s="109" t="s">
        <v>52</v>
      </c>
      <c r="S145" s="39"/>
      <c r="T145" s="87"/>
    </row>
    <row r="146" ht="30.0" customHeight="1">
      <c r="A146" s="52">
        <f t="shared" si="1"/>
        <v>0</v>
      </c>
      <c r="B146" s="110" t="str">
        <f t="array" ref="B146">IF(not(ISBLANK(D146)),INDEX(Members!B:B,MATCH(D146,Members!D:D,0)), "")</f>
        <v/>
      </c>
      <c r="C146" s="94"/>
      <c r="D146" s="96"/>
      <c r="E146" s="63" t="str">
        <f t="array" ref="E146">IF(not(ISBLANK(D146)),INDEX(Members!R:R,MATCH(D146,Members!D:D,0)), "")</f>
        <v/>
      </c>
      <c r="F146" s="100" t="str">
        <f t="array" ref="F146">IF(not(ISBLANK(D146)),INDEX(Members!F:F,MATCH(D146,Members!D:D,0)), "")</f>
        <v/>
      </c>
      <c r="G146" s="94"/>
      <c r="H146" s="69" t="str">
        <f>IF(ISBLANK(D146), "",IF(COUNTIFS(LOAROA!C:C,D146,LOAROA!I:I,"Yes",LOAROA!H:H,"Active") = 1, "Absent", IF(J146+K146+L146&gt;= 3,"Active", IF(L146+K146+J146&gt;=1,"Semi-Active",IF(L146+K146+J146=0,"Inactive")))))</f>
        <v/>
      </c>
      <c r="I146" s="72" t="str">
        <f t="array" ref="I146">IF(not(ISBLANK(D146)), INDEX('Activity Tracker'!F:F,MATCH(D146,'Activity Tracker'!B:B,0)), "")</f>
        <v/>
      </c>
      <c r="J146" s="65" t="str">
        <f>IF(ISBLANK(D146), "",COUNTIFS(Input!B:B,D146,Input!I:I,"Yes"))</f>
        <v/>
      </c>
      <c r="K146" s="100" t="str">
        <f>IF(ISBLANK(D146), "",COUNTIFS(EL!B:B,D146,EL!F:F,"Yes",EL!G:G,"Yes"))</f>
        <v/>
      </c>
      <c r="L146" s="100" t="str">
        <f>IF(ISBLANK(D146), "",COUNTIFS(TL!B:B,D146,TL!G:G,"Yes",TL!H:H,"Yes"))</f>
        <v/>
      </c>
      <c r="M146" s="94"/>
      <c r="N146" s="78" t="str">
        <f t="array" ref="N146">IFERROR(INDEX(PD!A:A,MATCH(D146,PD!E:E,0)), IFERROR (INDEX(Input!A:A,MATCH(D146,Input!F:F,0)), ""))</f>
        <v/>
      </c>
      <c r="O146" s="94"/>
      <c r="P146" s="100" t="str">
        <f t="array" ref="P146">IF(not(ISBLANK(D146)),INDEX(Members!T:T,MATCH(D146,Members!D:D,0)), "")</f>
        <v/>
      </c>
      <c r="Q146" s="108"/>
      <c r="R146" s="109" t="s">
        <v>52</v>
      </c>
      <c r="S146" s="39"/>
      <c r="T146" s="87"/>
    </row>
    <row r="147" ht="30.0" customHeight="1">
      <c r="A147" s="52">
        <f t="shared" si="1"/>
        <v>0</v>
      </c>
      <c r="B147" s="110" t="str">
        <f t="array" ref="B147">IF(not(ISBLANK(D147)),INDEX(Members!B:B,MATCH(D147,Members!D:D,0)), "")</f>
        <v/>
      </c>
      <c r="C147" s="94"/>
      <c r="D147" s="96"/>
      <c r="E147" s="63" t="str">
        <f t="array" ref="E147">IF(not(ISBLANK(D147)),INDEX(Members!R:R,MATCH(D147,Members!D:D,0)), "")</f>
        <v/>
      </c>
      <c r="F147" s="100" t="str">
        <f t="array" ref="F147">IF(not(ISBLANK(D147)),INDEX(Members!F:F,MATCH(D147,Members!D:D,0)), "")</f>
        <v/>
      </c>
      <c r="G147" s="94"/>
      <c r="H147" s="69" t="str">
        <f>IF(ISBLANK(D147), "",IF(COUNTIFS(LOAROA!C:C,D147,LOAROA!I:I,"Yes",LOAROA!H:H,"Active") = 1, "Absent", IF(J147+K147+L147&gt;= 3,"Active", IF(L147+K147+J147&gt;=1,"Semi-Active",IF(L147+K147+J147=0,"Inactive")))))</f>
        <v/>
      </c>
      <c r="I147" s="72" t="str">
        <f t="array" ref="I147">IF(not(ISBLANK(D147)), INDEX('Activity Tracker'!F:F,MATCH(D147,'Activity Tracker'!B:B,0)), "")</f>
        <v/>
      </c>
      <c r="J147" s="65" t="str">
        <f>IF(ISBLANK(D147), "",COUNTIFS(Input!B:B,D147,Input!I:I,"Yes"))</f>
        <v/>
      </c>
      <c r="K147" s="100" t="str">
        <f>IF(ISBLANK(D147), "",COUNTIFS(EL!B:B,D147,EL!F:F,"Yes",EL!G:G,"Yes"))</f>
        <v/>
      </c>
      <c r="L147" s="100" t="str">
        <f>IF(ISBLANK(D147), "",COUNTIFS(TL!B:B,D147,TL!G:G,"Yes",TL!H:H,"Yes"))</f>
        <v/>
      </c>
      <c r="M147" s="94"/>
      <c r="N147" s="78" t="str">
        <f t="array" ref="N147">IFERROR(INDEX(PD!A:A,MATCH(D147,PD!E:E,0)), IFERROR (INDEX(Input!A:A,MATCH(D147,Input!F:F,0)), ""))</f>
        <v/>
      </c>
      <c r="O147" s="94"/>
      <c r="P147" s="100" t="str">
        <f t="array" ref="P147">IF(not(ISBLANK(D147)),INDEX(Members!T:T,MATCH(D147,Members!D:D,0)), "")</f>
        <v/>
      </c>
      <c r="Q147" s="108"/>
      <c r="R147" s="109" t="s">
        <v>52</v>
      </c>
      <c r="S147" s="39"/>
      <c r="T147" s="87"/>
    </row>
    <row r="148" ht="30.0" customHeight="1">
      <c r="A148" s="52">
        <f t="shared" si="1"/>
        <v>0</v>
      </c>
      <c r="B148" s="110" t="str">
        <f t="array" ref="B148">IF(not(ISBLANK(D148)),INDEX(Members!B:B,MATCH(D148,Members!D:D,0)), "")</f>
        <v/>
      </c>
      <c r="C148" s="94"/>
      <c r="D148" s="96"/>
      <c r="E148" s="63" t="str">
        <f t="array" ref="E148">IF(not(ISBLANK(D148)),INDEX(Members!R:R,MATCH(D148,Members!D:D,0)), "")</f>
        <v/>
      </c>
      <c r="F148" s="100" t="str">
        <f t="array" ref="F148">IF(not(ISBLANK(D148)),INDEX(Members!F:F,MATCH(D148,Members!D:D,0)), "")</f>
        <v/>
      </c>
      <c r="G148" s="94"/>
      <c r="H148" s="69" t="str">
        <f>IF(ISBLANK(D148), "",IF(COUNTIFS(LOAROA!C:C,D148,LOAROA!I:I,"Yes",LOAROA!H:H,"Active") = 1, "Absent", IF(J148+K148+L148&gt;= 3,"Active", IF(L148+K148+J148&gt;=1,"Semi-Active",IF(L148+K148+J148=0,"Inactive")))))</f>
        <v/>
      </c>
      <c r="I148" s="72" t="str">
        <f t="array" ref="I148">IF(not(ISBLANK(D148)), INDEX('Activity Tracker'!F:F,MATCH(D148,'Activity Tracker'!B:B,0)), "")</f>
        <v/>
      </c>
      <c r="J148" s="65" t="str">
        <f>IF(ISBLANK(D148), "",COUNTIFS(Input!B:B,D148,Input!I:I,"Yes"))</f>
        <v/>
      </c>
      <c r="K148" s="100" t="str">
        <f>IF(ISBLANK(D148), "",COUNTIFS(EL!B:B,D148,EL!F:F,"Yes",EL!G:G,"Yes"))</f>
        <v/>
      </c>
      <c r="L148" s="100" t="str">
        <f>IF(ISBLANK(D148), "",COUNTIFS(TL!B:B,D148,TL!G:G,"Yes",TL!H:H,"Yes"))</f>
        <v/>
      </c>
      <c r="M148" s="94"/>
      <c r="N148" s="78" t="str">
        <f t="array" ref="N148">IFERROR(INDEX(PD!A:A,MATCH(D148,PD!E:E,0)), IFERROR (INDEX(Input!A:A,MATCH(D148,Input!F:F,0)), ""))</f>
        <v/>
      </c>
      <c r="O148" s="94"/>
      <c r="P148" s="100" t="str">
        <f t="array" ref="P148">IF(not(ISBLANK(D148)),INDEX(Members!T:T,MATCH(D148,Members!D:D,0)), "")</f>
        <v/>
      </c>
      <c r="Q148" s="108"/>
      <c r="R148" s="109" t="s">
        <v>52</v>
      </c>
      <c r="S148" s="39"/>
      <c r="T148" s="87"/>
    </row>
    <row r="149" ht="30.0" customHeight="1">
      <c r="A149" s="52">
        <f t="shared" si="1"/>
        <v>0</v>
      </c>
      <c r="B149" s="110" t="str">
        <f t="array" ref="B149">IF(not(ISBLANK(D149)),INDEX(Members!B:B,MATCH(D149,Members!D:D,0)), "")</f>
        <v/>
      </c>
      <c r="C149" s="94"/>
      <c r="D149" s="96"/>
      <c r="E149" s="63" t="str">
        <f t="array" ref="E149">IF(not(ISBLANK(D149)),INDEX(Members!R:R,MATCH(D149,Members!D:D,0)), "")</f>
        <v/>
      </c>
      <c r="F149" s="100" t="str">
        <f t="array" ref="F149">IF(not(ISBLANK(D149)),INDEX(Members!F:F,MATCH(D149,Members!D:D,0)), "")</f>
        <v/>
      </c>
      <c r="G149" s="94"/>
      <c r="H149" s="69" t="str">
        <f>IF(ISBLANK(D149), "",IF(COUNTIFS(LOAROA!C:C,D149,LOAROA!I:I,"Yes",LOAROA!H:H,"Active") = 1, "Absent", IF(J149+K149+L149&gt;= 3,"Active", IF(L149+K149+J149&gt;=1,"Semi-Active",IF(L149+K149+J149=0,"Inactive")))))</f>
        <v/>
      </c>
      <c r="I149" s="72" t="str">
        <f t="array" ref="I149">IF(not(ISBLANK(D149)), INDEX('Activity Tracker'!F:F,MATCH(D149,'Activity Tracker'!B:B,0)), "")</f>
        <v/>
      </c>
      <c r="J149" s="65" t="str">
        <f>IF(ISBLANK(D149), "",COUNTIFS(Input!B:B,D149,Input!I:I,"Yes"))</f>
        <v/>
      </c>
      <c r="K149" s="100" t="str">
        <f>IF(ISBLANK(D149), "",COUNTIFS(EL!B:B,D149,EL!F:F,"Yes",EL!G:G,"Yes"))</f>
        <v/>
      </c>
      <c r="L149" s="100" t="str">
        <f>IF(ISBLANK(D149), "",COUNTIFS(TL!B:B,D149,TL!G:G,"Yes",TL!H:H,"Yes"))</f>
        <v/>
      </c>
      <c r="M149" s="94"/>
      <c r="N149" s="78" t="str">
        <f t="array" ref="N149">IFERROR(INDEX(PD!A:A,MATCH(D149,PD!E:E,0)), IFERROR (INDEX(Input!A:A,MATCH(D149,Input!F:F,0)), ""))</f>
        <v/>
      </c>
      <c r="O149" s="94"/>
      <c r="P149" s="100" t="str">
        <f t="array" ref="P149">IF(not(ISBLANK(D149)),INDEX(Members!T:T,MATCH(D149,Members!D:D,0)), "")</f>
        <v/>
      </c>
      <c r="Q149" s="108"/>
      <c r="R149" s="109" t="s">
        <v>52</v>
      </c>
      <c r="S149" s="39"/>
      <c r="T149" s="87"/>
    </row>
    <row r="150" ht="30.0" customHeight="1">
      <c r="A150" s="52">
        <f t="shared" si="1"/>
        <v>0</v>
      </c>
      <c r="B150" s="110" t="str">
        <f t="array" ref="B150">IF(not(ISBLANK(D150)),INDEX(Members!B:B,MATCH(D150,Members!D:D,0)), "")</f>
        <v/>
      </c>
      <c r="C150" s="94"/>
      <c r="D150" s="96"/>
      <c r="E150" s="63" t="str">
        <f t="array" ref="E150">IF(not(ISBLANK(D150)),INDEX(Members!R:R,MATCH(D150,Members!D:D,0)), "")</f>
        <v/>
      </c>
      <c r="F150" s="100" t="str">
        <f t="array" ref="F150">IF(not(ISBLANK(D150)),INDEX(Members!F:F,MATCH(D150,Members!D:D,0)), "")</f>
        <v/>
      </c>
      <c r="G150" s="94"/>
      <c r="H150" s="69" t="str">
        <f>IF(ISBLANK(D150), "",IF(COUNTIFS(LOAROA!C:C,D150,LOAROA!I:I,"Yes",LOAROA!H:H,"Active") = 1, "Absent", IF(J150+K150+L150&gt;= 3,"Active", IF(L150+K150+J150&gt;=1,"Semi-Active",IF(L150+K150+J150=0,"Inactive")))))</f>
        <v/>
      </c>
      <c r="I150" s="72" t="str">
        <f t="array" ref="I150">IF(not(ISBLANK(D150)), INDEX('Activity Tracker'!F:F,MATCH(D150,'Activity Tracker'!B:B,0)), "")</f>
        <v/>
      </c>
      <c r="J150" s="65" t="str">
        <f>IF(ISBLANK(D150), "",COUNTIFS(Input!B:B,D150,Input!I:I,"Yes"))</f>
        <v/>
      </c>
      <c r="K150" s="100" t="str">
        <f>IF(ISBLANK(D150), "",COUNTIFS(EL!B:B,D150,EL!F:F,"Yes",EL!G:G,"Yes"))</f>
        <v/>
      </c>
      <c r="L150" s="100" t="str">
        <f>IF(ISBLANK(D150), "",COUNTIFS(TL!B:B,D150,TL!G:G,"Yes",TL!H:H,"Yes"))</f>
        <v/>
      </c>
      <c r="M150" s="94"/>
      <c r="N150" s="78" t="str">
        <f t="array" ref="N150">IFERROR(INDEX(PD!A:A,MATCH(D150,PD!E:E,0)), IFERROR (INDEX(Input!A:A,MATCH(D150,Input!F:F,0)), ""))</f>
        <v/>
      </c>
      <c r="O150" s="94"/>
      <c r="P150" s="100" t="str">
        <f t="array" ref="P150">IF(not(ISBLANK(D150)),INDEX(Members!T:T,MATCH(D150,Members!D:D,0)), "")</f>
        <v/>
      </c>
      <c r="Q150" s="108"/>
      <c r="R150" s="109" t="s">
        <v>52</v>
      </c>
      <c r="S150" s="39"/>
      <c r="T150" s="87"/>
    </row>
    <row r="151" ht="30.0" customHeight="1">
      <c r="A151" s="52">
        <f t="shared" si="1"/>
        <v>0</v>
      </c>
      <c r="B151" s="110" t="str">
        <f t="array" ref="B151">IF(not(ISBLANK(D151)),INDEX(Members!B:B,MATCH(D151,Members!D:D,0)), "")</f>
        <v/>
      </c>
      <c r="C151" s="94"/>
      <c r="D151" s="96"/>
      <c r="E151" s="63" t="str">
        <f t="array" ref="E151">IF(not(ISBLANK(D151)),INDEX(Members!R:R,MATCH(D151,Members!D:D,0)), "")</f>
        <v/>
      </c>
      <c r="F151" s="100" t="str">
        <f t="array" ref="F151">IF(not(ISBLANK(D151)),INDEX(Members!F:F,MATCH(D151,Members!D:D,0)), "")</f>
        <v/>
      </c>
      <c r="G151" s="94"/>
      <c r="H151" s="69" t="str">
        <f>IF(ISBLANK(D151), "",IF(COUNTIFS(LOAROA!C:C,D151,LOAROA!I:I,"Yes",LOAROA!H:H,"Active") = 1, "Absent", IF(J151+K151+L151&gt;= 3,"Active", IF(L151+K151+J151&gt;=1,"Semi-Active",IF(L151+K151+J151=0,"Inactive")))))</f>
        <v/>
      </c>
      <c r="I151" s="72" t="str">
        <f t="array" ref="I151">IF(not(ISBLANK(D151)), INDEX('Activity Tracker'!F:F,MATCH(D151,'Activity Tracker'!B:B,0)), "")</f>
        <v/>
      </c>
      <c r="J151" s="65" t="str">
        <f>IF(ISBLANK(D151), "",COUNTIFS(Input!B:B,D151,Input!I:I,"Yes"))</f>
        <v/>
      </c>
      <c r="K151" s="100" t="str">
        <f>IF(ISBLANK(D151), "",COUNTIFS(EL!B:B,D151,EL!F:F,"Yes",EL!G:G,"Yes"))</f>
        <v/>
      </c>
      <c r="L151" s="100" t="str">
        <f>IF(ISBLANK(D151), "",COUNTIFS(TL!B:B,D151,TL!G:G,"Yes",TL!H:H,"Yes"))</f>
        <v/>
      </c>
      <c r="M151" s="94"/>
      <c r="N151" s="78" t="str">
        <f t="array" ref="N151">IFERROR(INDEX(PD!A:A,MATCH(D151,PD!E:E,0)), IFERROR (INDEX(Input!A:A,MATCH(D151,Input!F:F,0)), ""))</f>
        <v/>
      </c>
      <c r="O151" s="94"/>
      <c r="P151" s="100" t="str">
        <f t="array" ref="P151">IF(not(ISBLANK(D151)),INDEX(Members!T:T,MATCH(D151,Members!D:D,0)), "")</f>
        <v/>
      </c>
      <c r="Q151" s="108"/>
      <c r="R151" s="109" t="s">
        <v>52</v>
      </c>
      <c r="S151" s="39"/>
      <c r="T151" s="87"/>
    </row>
    <row r="152" ht="30.0" customHeight="1">
      <c r="A152" s="52">
        <f t="shared" si="1"/>
        <v>0</v>
      </c>
      <c r="B152" s="110" t="str">
        <f t="array" ref="B152">IF(not(ISBLANK(D152)),INDEX(Members!B:B,MATCH(D152,Members!D:D,0)), "")</f>
        <v/>
      </c>
      <c r="C152" s="94"/>
      <c r="D152" s="96"/>
      <c r="E152" s="63" t="str">
        <f t="array" ref="E152">IF(not(ISBLANK(D152)),INDEX(Members!R:R,MATCH(D152,Members!D:D,0)), "")</f>
        <v/>
      </c>
      <c r="F152" s="100" t="str">
        <f t="array" ref="F152">IF(not(ISBLANK(D152)),INDEX(Members!F:F,MATCH(D152,Members!D:D,0)), "")</f>
        <v/>
      </c>
      <c r="G152" s="94"/>
      <c r="H152" s="69" t="str">
        <f>IF(ISBLANK(D152), "",IF(COUNTIFS(LOAROA!C:C,D152,LOAROA!I:I,"Yes",LOAROA!H:H,"Active") = 1, "Absent", IF(J152+K152+L152&gt;= 3,"Active", IF(L152+K152+J152&gt;=1,"Semi-Active",IF(L152+K152+J152=0,"Inactive")))))</f>
        <v/>
      </c>
      <c r="I152" s="72" t="str">
        <f t="array" ref="I152">IF(not(ISBLANK(D152)), INDEX('Activity Tracker'!F:F,MATCH(D152,'Activity Tracker'!B:B,0)), "")</f>
        <v/>
      </c>
      <c r="J152" s="65" t="str">
        <f>IF(ISBLANK(D152), "",COUNTIFS(Input!B:B,D152,Input!I:I,"Yes"))</f>
        <v/>
      </c>
      <c r="K152" s="100" t="str">
        <f>IF(ISBLANK(D152), "",COUNTIFS(EL!B:B,D152,EL!F:F,"Yes",EL!G:G,"Yes"))</f>
        <v/>
      </c>
      <c r="L152" s="100" t="str">
        <f>IF(ISBLANK(D152), "",COUNTIFS(TL!B:B,D152,TL!G:G,"Yes",TL!H:H,"Yes"))</f>
        <v/>
      </c>
      <c r="M152" s="94"/>
      <c r="N152" s="78" t="str">
        <f t="array" ref="N152">IFERROR(INDEX(PD!A:A,MATCH(D152,PD!E:E,0)), IFERROR (INDEX(Input!A:A,MATCH(D152,Input!F:F,0)), ""))</f>
        <v/>
      </c>
      <c r="O152" s="94"/>
      <c r="P152" s="100" t="str">
        <f t="array" ref="P152">IF(not(ISBLANK(D152)),INDEX(Members!T:T,MATCH(D152,Members!D:D,0)), "")</f>
        <v/>
      </c>
      <c r="Q152" s="108"/>
      <c r="R152" s="109" t="s">
        <v>52</v>
      </c>
      <c r="S152" s="39"/>
      <c r="T152" s="87"/>
    </row>
    <row r="153" ht="30.0" customHeight="1">
      <c r="A153" s="52">
        <f t="shared" si="1"/>
        <v>0</v>
      </c>
      <c r="B153" s="110" t="str">
        <f t="array" ref="B153">IF(not(ISBLANK(D153)),INDEX(Members!B:B,MATCH(D153,Members!D:D,0)), "")</f>
        <v/>
      </c>
      <c r="C153" s="94"/>
      <c r="D153" s="96"/>
      <c r="E153" s="63" t="str">
        <f t="array" ref="E153">IF(not(ISBLANK(D153)),INDEX(Members!R:R,MATCH(D153,Members!D:D,0)), "")</f>
        <v/>
      </c>
      <c r="F153" s="100" t="str">
        <f t="array" ref="F153">IF(not(ISBLANK(D153)),INDEX(Members!F:F,MATCH(D153,Members!D:D,0)), "")</f>
        <v/>
      </c>
      <c r="G153" s="94"/>
      <c r="H153" s="69" t="str">
        <f>IF(ISBLANK(D153), "",IF(COUNTIFS(LOAROA!C:C,D153,LOAROA!I:I,"Yes",LOAROA!H:H,"Active") = 1, "Absent", IF(J153+K153+L153&gt;= 3,"Active", IF(L153+K153+J153&gt;=1,"Semi-Active",IF(L153+K153+J153=0,"Inactive")))))</f>
        <v/>
      </c>
      <c r="I153" s="72" t="str">
        <f t="array" ref="I153">IF(not(ISBLANK(D153)), INDEX('Activity Tracker'!F:F,MATCH(D153,'Activity Tracker'!B:B,0)), "")</f>
        <v/>
      </c>
      <c r="J153" s="65" t="str">
        <f>IF(ISBLANK(D153), "",COUNTIFS(Input!B:B,D153,Input!I:I,"Yes"))</f>
        <v/>
      </c>
      <c r="K153" s="100" t="str">
        <f>IF(ISBLANK(D153), "",COUNTIFS(EL!B:B,D153,EL!F:F,"Yes",EL!G:G,"Yes"))</f>
        <v/>
      </c>
      <c r="L153" s="100" t="str">
        <f>IF(ISBLANK(D153), "",COUNTIFS(TL!B:B,D153,TL!G:G,"Yes",TL!H:H,"Yes"))</f>
        <v/>
      </c>
      <c r="M153" s="94"/>
      <c r="N153" s="78" t="str">
        <f t="array" ref="N153">IFERROR(INDEX(PD!A:A,MATCH(D153,PD!E:E,0)), IFERROR (INDEX(Input!A:A,MATCH(D153,Input!F:F,0)), ""))</f>
        <v/>
      </c>
      <c r="O153" s="94"/>
      <c r="P153" s="100" t="str">
        <f t="array" ref="P153">IF(not(ISBLANK(D153)),INDEX(Members!T:T,MATCH(D153,Members!D:D,0)), "")</f>
        <v/>
      </c>
      <c r="Q153" s="108"/>
      <c r="R153" s="109" t="s">
        <v>52</v>
      </c>
      <c r="S153" s="39"/>
      <c r="T153" s="87"/>
    </row>
    <row r="154" ht="30.0" customHeight="1">
      <c r="A154" s="52">
        <f t="shared" si="1"/>
        <v>0</v>
      </c>
      <c r="B154" s="110" t="str">
        <f t="array" ref="B154">IF(not(ISBLANK(D154)),INDEX(Members!B:B,MATCH(D154,Members!D:D,0)), "")</f>
        <v/>
      </c>
      <c r="C154" s="94"/>
      <c r="D154" s="96"/>
      <c r="E154" s="63" t="str">
        <f t="array" ref="E154">IF(not(ISBLANK(D154)),INDEX(Members!R:R,MATCH(D154,Members!D:D,0)), "")</f>
        <v/>
      </c>
      <c r="F154" s="100" t="str">
        <f t="array" ref="F154">IF(not(ISBLANK(D154)),INDEX(Members!F:F,MATCH(D154,Members!D:D,0)), "")</f>
        <v/>
      </c>
      <c r="G154" s="94"/>
      <c r="H154" s="69" t="str">
        <f>IF(ISBLANK(D154), "",IF(COUNTIFS(LOAROA!C:C,D154,LOAROA!I:I,"Yes",LOAROA!H:H,"Active") = 1, "Absent", IF(J154+K154+L154&gt;= 3,"Active", IF(L154+K154+J154&gt;=1,"Semi-Active",IF(L154+K154+J154=0,"Inactive")))))</f>
        <v/>
      </c>
      <c r="I154" s="72" t="str">
        <f t="array" ref="I154">IF(not(ISBLANK(D154)), INDEX('Activity Tracker'!F:F,MATCH(D154,'Activity Tracker'!B:B,0)), "")</f>
        <v/>
      </c>
      <c r="J154" s="65" t="str">
        <f>IF(ISBLANK(D154), "",COUNTIFS(Input!B:B,D154,Input!I:I,"Yes"))</f>
        <v/>
      </c>
      <c r="K154" s="100" t="str">
        <f>IF(ISBLANK(D154), "",COUNTIFS(EL!B:B,D154,EL!F:F,"Yes",EL!G:G,"Yes"))</f>
        <v/>
      </c>
      <c r="L154" s="100" t="str">
        <f>IF(ISBLANK(D154), "",COUNTIFS(TL!B:B,D154,TL!G:G,"Yes",TL!H:H,"Yes"))</f>
        <v/>
      </c>
      <c r="M154" s="94"/>
      <c r="N154" s="78" t="str">
        <f t="array" ref="N154">IFERROR(INDEX(PD!A:A,MATCH(D154,PD!E:E,0)), IFERROR (INDEX(Input!A:A,MATCH(D154,Input!F:F,0)), ""))</f>
        <v/>
      </c>
      <c r="O154" s="94"/>
      <c r="P154" s="100" t="str">
        <f t="array" ref="P154">IF(not(ISBLANK(D154)),INDEX(Members!T:T,MATCH(D154,Members!D:D,0)), "")</f>
        <v/>
      </c>
      <c r="Q154" s="108"/>
      <c r="R154" s="109" t="s">
        <v>52</v>
      </c>
      <c r="S154" s="39"/>
      <c r="T154" s="87"/>
    </row>
    <row r="155" ht="30.0" customHeight="1">
      <c r="A155" s="52">
        <f t="shared" si="1"/>
        <v>0</v>
      </c>
      <c r="B155" s="110" t="str">
        <f t="array" ref="B155">IF(not(ISBLANK(D155)),INDEX(Members!B:B,MATCH(D155,Members!D:D,0)), "")</f>
        <v/>
      </c>
      <c r="C155" s="94"/>
      <c r="D155" s="96"/>
      <c r="E155" s="63" t="str">
        <f t="array" ref="E155">IF(not(ISBLANK(D155)),INDEX(Members!R:R,MATCH(D155,Members!D:D,0)), "")</f>
        <v/>
      </c>
      <c r="F155" s="100" t="str">
        <f t="array" ref="F155">IF(not(ISBLANK(D155)),INDEX(Members!F:F,MATCH(D155,Members!D:D,0)), "")</f>
        <v/>
      </c>
      <c r="G155" s="94"/>
      <c r="H155" s="69" t="str">
        <f>IF(ISBLANK(D155), "",IF(COUNTIFS(LOAROA!C:C,D155,LOAROA!I:I,"Yes",LOAROA!H:H,"Active") = 1, "Absent", IF(J155+K155+L155&gt;= 3,"Active", IF(L155+K155+J155&gt;=1,"Semi-Active",IF(L155+K155+J155=0,"Inactive")))))</f>
        <v/>
      </c>
      <c r="I155" s="72" t="str">
        <f t="array" ref="I155">IF(not(ISBLANK(D155)), INDEX('Activity Tracker'!F:F,MATCH(D155,'Activity Tracker'!B:B,0)), "")</f>
        <v/>
      </c>
      <c r="J155" s="65" t="str">
        <f>IF(ISBLANK(D155), "",COUNTIFS(Input!B:B,D155,Input!I:I,"Yes"))</f>
        <v/>
      </c>
      <c r="K155" s="100" t="str">
        <f>IF(ISBLANK(D155), "",COUNTIFS(EL!B:B,D155,EL!F:F,"Yes",EL!G:G,"Yes"))</f>
        <v/>
      </c>
      <c r="L155" s="100" t="str">
        <f>IF(ISBLANK(D155), "",COUNTIFS(TL!B:B,D155,TL!G:G,"Yes",TL!H:H,"Yes"))</f>
        <v/>
      </c>
      <c r="M155" s="94"/>
      <c r="N155" s="78" t="str">
        <f t="array" ref="N155">IFERROR(INDEX(PD!A:A,MATCH(D155,PD!E:E,0)), IFERROR (INDEX(Input!A:A,MATCH(D155,Input!F:F,0)), ""))</f>
        <v/>
      </c>
      <c r="O155" s="94"/>
      <c r="P155" s="100" t="str">
        <f t="array" ref="P155">IF(not(ISBLANK(D155)),INDEX(Members!T:T,MATCH(D155,Members!D:D,0)), "")</f>
        <v/>
      </c>
      <c r="Q155" s="108"/>
      <c r="R155" s="109" t="s">
        <v>52</v>
      </c>
      <c r="S155" s="39"/>
      <c r="T155" s="87"/>
    </row>
    <row r="156" ht="30.0" customHeight="1">
      <c r="A156" s="52">
        <f t="shared" si="1"/>
        <v>0</v>
      </c>
      <c r="B156" s="110" t="str">
        <f t="array" ref="B156">IF(not(ISBLANK(D156)),INDEX(Members!B:B,MATCH(D156,Members!D:D,0)), "")</f>
        <v/>
      </c>
      <c r="C156" s="94"/>
      <c r="D156" s="96"/>
      <c r="E156" s="63" t="str">
        <f t="array" ref="E156">IF(not(ISBLANK(D156)),INDEX(Members!R:R,MATCH(D156,Members!D:D,0)), "")</f>
        <v/>
      </c>
      <c r="F156" s="100" t="str">
        <f t="array" ref="F156">IF(not(ISBLANK(D156)),INDEX(Members!F:F,MATCH(D156,Members!D:D,0)), "")</f>
        <v/>
      </c>
      <c r="G156" s="94"/>
      <c r="H156" s="69" t="str">
        <f>IF(ISBLANK(D156), "",IF(COUNTIFS(LOAROA!C:C,D156,LOAROA!I:I,"Yes",LOAROA!H:H,"Active") = 1, "Absent", IF(J156+K156+L156&gt;= 3,"Active", IF(L156+K156+J156&gt;=1,"Semi-Active",IF(L156+K156+J156=0,"Inactive")))))</f>
        <v/>
      </c>
      <c r="I156" s="72" t="str">
        <f t="array" ref="I156">IF(not(ISBLANK(D156)), INDEX('Activity Tracker'!F:F,MATCH(D156,'Activity Tracker'!B:B,0)), "")</f>
        <v/>
      </c>
      <c r="J156" s="65" t="str">
        <f>IF(ISBLANK(D156), "",COUNTIFS(Input!B:B,D156,Input!I:I,"Yes"))</f>
        <v/>
      </c>
      <c r="K156" s="100" t="str">
        <f>IF(ISBLANK(D156), "",COUNTIFS(EL!B:B,D156,EL!F:F,"Yes",EL!G:G,"Yes"))</f>
        <v/>
      </c>
      <c r="L156" s="100" t="str">
        <f>IF(ISBLANK(D156), "",COUNTIFS(TL!B:B,D156,TL!G:G,"Yes",TL!H:H,"Yes"))</f>
        <v/>
      </c>
      <c r="M156" s="94"/>
      <c r="N156" s="78" t="str">
        <f t="array" ref="N156">IFERROR(INDEX(PD!A:A,MATCH(D156,PD!E:E,0)), IFERROR (INDEX(Input!A:A,MATCH(D156,Input!F:F,0)), ""))</f>
        <v/>
      </c>
      <c r="O156" s="94"/>
      <c r="P156" s="100" t="str">
        <f t="array" ref="P156">IF(not(ISBLANK(D156)),INDEX(Members!T:T,MATCH(D156,Members!D:D,0)), "")</f>
        <v/>
      </c>
      <c r="Q156" s="108"/>
      <c r="R156" s="109" t="s">
        <v>52</v>
      </c>
      <c r="S156" s="39"/>
      <c r="T156" s="87"/>
    </row>
    <row r="157" ht="30.0" customHeight="1">
      <c r="A157" s="52">
        <f t="shared" si="1"/>
        <v>0</v>
      </c>
      <c r="B157" s="110" t="str">
        <f t="array" ref="B157">IF(not(ISBLANK(D157)),INDEX(Members!B:B,MATCH(D157,Members!D:D,0)), "")</f>
        <v/>
      </c>
      <c r="C157" s="94"/>
      <c r="D157" s="96"/>
      <c r="E157" s="63" t="str">
        <f t="array" ref="E157">IF(not(ISBLANK(D157)),INDEX(Members!R:R,MATCH(D157,Members!D:D,0)), "")</f>
        <v/>
      </c>
      <c r="F157" s="100" t="str">
        <f t="array" ref="F157">IF(not(ISBLANK(D157)),INDEX(Members!F:F,MATCH(D157,Members!D:D,0)), "")</f>
        <v/>
      </c>
      <c r="G157" s="94"/>
      <c r="H157" s="69" t="str">
        <f>IF(ISBLANK(D157), "",IF(COUNTIFS(LOAROA!C:C,D157,LOAROA!I:I,"Yes",LOAROA!H:H,"Active") = 1, "Absent", IF(J157+K157+L157&gt;= 3,"Active", IF(L157+K157+J157&gt;=1,"Semi-Active",IF(L157+K157+J157=0,"Inactive")))))</f>
        <v/>
      </c>
      <c r="I157" s="72" t="str">
        <f t="array" ref="I157">IF(not(ISBLANK(D157)), INDEX('Activity Tracker'!F:F,MATCH(D157,'Activity Tracker'!B:B,0)), "")</f>
        <v/>
      </c>
      <c r="J157" s="65" t="str">
        <f>IF(ISBLANK(D157), "",COUNTIFS(Input!B:B,D157,Input!I:I,"Yes"))</f>
        <v/>
      </c>
      <c r="K157" s="100" t="str">
        <f>IF(ISBLANK(D157), "",COUNTIFS(EL!B:B,D157,EL!F:F,"Yes",EL!G:G,"Yes"))</f>
        <v/>
      </c>
      <c r="L157" s="100" t="str">
        <f>IF(ISBLANK(D157), "",COUNTIFS(TL!B:B,D157,TL!G:G,"Yes",TL!H:H,"Yes"))</f>
        <v/>
      </c>
      <c r="M157" s="94"/>
      <c r="N157" s="78" t="str">
        <f t="array" ref="N157">IFERROR(INDEX(PD!A:A,MATCH(D157,PD!E:E,0)), IFERROR (INDEX(Input!A:A,MATCH(D157,Input!F:F,0)), ""))</f>
        <v/>
      </c>
      <c r="O157" s="94"/>
      <c r="P157" s="100" t="str">
        <f t="array" ref="P157">IF(not(ISBLANK(D157)),INDEX(Members!T:T,MATCH(D157,Members!D:D,0)), "")</f>
        <v/>
      </c>
      <c r="Q157" s="108"/>
      <c r="R157" s="109" t="s">
        <v>52</v>
      </c>
      <c r="S157" s="39"/>
      <c r="T157" s="87"/>
    </row>
    <row r="158" ht="30.0" customHeight="1">
      <c r="A158" s="52">
        <f t="shared" si="1"/>
        <v>0</v>
      </c>
      <c r="B158" s="110" t="str">
        <f t="array" ref="B158">IF(not(ISBLANK(D158)),INDEX(Members!B:B,MATCH(D158,Members!D:D,0)), "")</f>
        <v/>
      </c>
      <c r="C158" s="94"/>
      <c r="D158" s="96"/>
      <c r="E158" s="63" t="str">
        <f t="array" ref="E158">IF(not(ISBLANK(D158)),INDEX(Members!R:R,MATCH(D158,Members!D:D,0)), "")</f>
        <v/>
      </c>
      <c r="F158" s="100" t="str">
        <f t="array" ref="F158">IF(not(ISBLANK(D158)),INDEX(Members!F:F,MATCH(D158,Members!D:D,0)), "")</f>
        <v/>
      </c>
      <c r="G158" s="94"/>
      <c r="H158" s="69" t="str">
        <f>IF(ISBLANK(D158), "",IF(COUNTIFS(LOAROA!C:C,D158,LOAROA!I:I,"Yes",LOAROA!H:H,"Active") = 1, "Absent", IF(J158+K158+L158&gt;= 3,"Active", IF(L158+K158+J158&gt;=1,"Semi-Active",IF(L158+K158+J158=0,"Inactive")))))</f>
        <v/>
      </c>
      <c r="I158" s="72" t="str">
        <f t="array" ref="I158">IF(not(ISBLANK(D158)), INDEX('Activity Tracker'!F:F,MATCH(D158,'Activity Tracker'!B:B,0)), "")</f>
        <v/>
      </c>
      <c r="J158" s="65" t="str">
        <f>IF(ISBLANK(D158), "",COUNTIFS(Input!B:B,D158,Input!I:I,"Yes"))</f>
        <v/>
      </c>
      <c r="K158" s="100" t="str">
        <f>IF(ISBLANK(D158), "",COUNTIFS(EL!B:B,D158,EL!F:F,"Yes",EL!G:G,"Yes"))</f>
        <v/>
      </c>
      <c r="L158" s="100" t="str">
        <f>IF(ISBLANK(D158), "",COUNTIFS(TL!B:B,D158,TL!G:G,"Yes",TL!H:H,"Yes"))</f>
        <v/>
      </c>
      <c r="M158" s="94"/>
      <c r="N158" s="78" t="str">
        <f t="array" ref="N158">IFERROR(INDEX(PD!A:A,MATCH(D158,PD!E:E,0)), IFERROR (INDEX(Input!A:A,MATCH(D158,Input!F:F,0)), ""))</f>
        <v/>
      </c>
      <c r="O158" s="94"/>
      <c r="P158" s="100" t="str">
        <f t="array" ref="P158">IF(not(ISBLANK(D158)),INDEX(Members!T:T,MATCH(D158,Members!D:D,0)), "")</f>
        <v/>
      </c>
      <c r="Q158" s="108"/>
      <c r="R158" s="109" t="s">
        <v>52</v>
      </c>
      <c r="S158" s="39"/>
      <c r="T158" s="87"/>
    </row>
    <row r="159" ht="30.0" customHeight="1">
      <c r="A159" s="52">
        <f t="shared" si="1"/>
        <v>0</v>
      </c>
      <c r="B159" s="110" t="str">
        <f t="array" ref="B159">IF(not(ISBLANK(D159)),INDEX(Members!B:B,MATCH(D159,Members!D:D,0)), "")</f>
        <v/>
      </c>
      <c r="C159" s="94"/>
      <c r="D159" s="96"/>
      <c r="E159" s="63" t="str">
        <f t="array" ref="E159">IF(not(ISBLANK(D159)),INDEX(Members!R:R,MATCH(D159,Members!D:D,0)), "")</f>
        <v/>
      </c>
      <c r="F159" s="100" t="str">
        <f t="array" ref="F159">IF(not(ISBLANK(D159)),INDEX(Members!F:F,MATCH(D159,Members!D:D,0)), "")</f>
        <v/>
      </c>
      <c r="G159" s="94"/>
      <c r="H159" s="69" t="str">
        <f>IF(ISBLANK(D159), "",IF(COUNTIFS(LOAROA!C:C,D159,LOAROA!I:I,"Yes",LOAROA!H:H,"Active") = 1, "Absent", IF(J159+K159+L159&gt;= 3,"Active", IF(L159+K159+J159&gt;=1,"Semi-Active",IF(L159+K159+J159=0,"Inactive")))))</f>
        <v/>
      </c>
      <c r="I159" s="72" t="str">
        <f t="array" ref="I159">IF(not(ISBLANK(D159)), INDEX('Activity Tracker'!F:F,MATCH(D159,'Activity Tracker'!B:B,0)), "")</f>
        <v/>
      </c>
      <c r="J159" s="65" t="str">
        <f>IF(ISBLANK(D159), "",COUNTIFS(Input!B:B,D159,Input!I:I,"Yes"))</f>
        <v/>
      </c>
      <c r="K159" s="100" t="str">
        <f>IF(ISBLANK(D159), "",COUNTIFS(EL!B:B,D159,EL!F:F,"Yes",EL!G:G,"Yes"))</f>
        <v/>
      </c>
      <c r="L159" s="100" t="str">
        <f>IF(ISBLANK(D159), "",COUNTIFS(TL!B:B,D159,TL!G:G,"Yes",TL!H:H,"Yes"))</f>
        <v/>
      </c>
      <c r="M159" s="94"/>
      <c r="N159" s="78" t="str">
        <f t="array" ref="N159">IFERROR(INDEX(PD!A:A,MATCH(D159,PD!E:E,0)), IFERROR (INDEX(Input!A:A,MATCH(D159,Input!F:F,0)), ""))</f>
        <v/>
      </c>
      <c r="O159" s="94"/>
      <c r="P159" s="100" t="str">
        <f t="array" ref="P159">IF(not(ISBLANK(D159)),INDEX(Members!T:T,MATCH(D159,Members!D:D,0)), "")</f>
        <v/>
      </c>
      <c r="Q159" s="108"/>
      <c r="R159" s="109" t="s">
        <v>52</v>
      </c>
      <c r="S159" s="39"/>
      <c r="T159" s="87"/>
    </row>
    <row r="160" ht="30.0" customHeight="1">
      <c r="A160" s="52">
        <f t="shared" si="1"/>
        <v>0</v>
      </c>
      <c r="B160" s="110" t="str">
        <f t="array" ref="B160">IF(not(ISBLANK(D160)),INDEX(Members!B:B,MATCH(D160,Members!D:D,0)), "")</f>
        <v/>
      </c>
      <c r="C160" s="94"/>
      <c r="D160" s="96"/>
      <c r="E160" s="63" t="str">
        <f t="array" ref="E160">IF(not(ISBLANK(D160)),INDEX(Members!R:R,MATCH(D160,Members!D:D,0)), "")</f>
        <v/>
      </c>
      <c r="F160" s="100" t="str">
        <f t="array" ref="F160">IF(not(ISBLANK(D160)),INDEX(Members!F:F,MATCH(D160,Members!D:D,0)), "")</f>
        <v/>
      </c>
      <c r="G160" s="94"/>
      <c r="H160" s="69" t="str">
        <f>IF(ISBLANK(D160), "",IF(COUNTIFS(LOAROA!C:C,D160,LOAROA!I:I,"Yes",LOAROA!H:H,"Active") = 1, "Absent", IF(J160+K160+L160&gt;= 3,"Active", IF(L160+K160+J160&gt;=1,"Semi-Active",IF(L160+K160+J160=0,"Inactive")))))</f>
        <v/>
      </c>
      <c r="I160" s="72" t="str">
        <f t="array" ref="I160">IF(not(ISBLANK(D160)), INDEX('Activity Tracker'!F:F,MATCH(D160,'Activity Tracker'!B:B,0)), "")</f>
        <v/>
      </c>
      <c r="J160" s="65" t="str">
        <f>IF(ISBLANK(D160), "",COUNTIFS(Input!B:B,D160,Input!I:I,"Yes"))</f>
        <v/>
      </c>
      <c r="K160" s="100" t="str">
        <f>IF(ISBLANK(D160), "",COUNTIFS(EL!B:B,D160,EL!F:F,"Yes",EL!G:G,"Yes"))</f>
        <v/>
      </c>
      <c r="L160" s="100" t="str">
        <f>IF(ISBLANK(D160), "",COUNTIFS(TL!B:B,D160,TL!G:G,"Yes",TL!H:H,"Yes"))</f>
        <v/>
      </c>
      <c r="M160" s="94"/>
      <c r="N160" s="78" t="str">
        <f t="array" ref="N160">IFERROR(INDEX(PD!A:A,MATCH(D160,PD!E:E,0)), IFERROR (INDEX(Input!A:A,MATCH(D160,Input!F:F,0)), ""))</f>
        <v/>
      </c>
      <c r="O160" s="94"/>
      <c r="P160" s="100" t="str">
        <f t="array" ref="P160">IF(not(ISBLANK(D160)),INDEX(Members!T:T,MATCH(D160,Members!D:D,0)), "")</f>
        <v/>
      </c>
      <c r="Q160" s="108"/>
      <c r="R160" s="109" t="s">
        <v>52</v>
      </c>
      <c r="S160" s="39"/>
      <c r="T160" s="87"/>
    </row>
    <row r="161" ht="30.0" customHeight="1">
      <c r="A161" s="52">
        <f t="shared" si="1"/>
        <v>0</v>
      </c>
      <c r="B161" s="110" t="str">
        <f t="array" ref="B161">IF(not(ISBLANK(D161)),INDEX(Members!B:B,MATCH(D161,Members!D:D,0)), "")</f>
        <v/>
      </c>
      <c r="C161" s="94"/>
      <c r="D161" s="96"/>
      <c r="E161" s="63" t="str">
        <f t="array" ref="E161">IF(not(ISBLANK(D161)),INDEX(Members!R:R,MATCH(D161,Members!D:D,0)), "")</f>
        <v/>
      </c>
      <c r="F161" s="100" t="str">
        <f t="array" ref="F161">IF(not(ISBLANK(D161)),INDEX(Members!F:F,MATCH(D161,Members!D:D,0)), "")</f>
        <v/>
      </c>
      <c r="G161" s="94"/>
      <c r="H161" s="69" t="str">
        <f>IF(ISBLANK(D161), "",IF(COUNTIFS(LOAROA!C:C,D161,LOAROA!I:I,"Yes",LOAROA!H:H,"Active") = 1, "Absent", IF(J161+K161+L161&gt;= 3,"Active", IF(L161+K161+J161&gt;=1,"Semi-Active",IF(L161+K161+J161=0,"Inactive")))))</f>
        <v/>
      </c>
      <c r="I161" s="72" t="str">
        <f t="array" ref="I161">IF(not(ISBLANK(D161)), INDEX('Activity Tracker'!F:F,MATCH(D161,'Activity Tracker'!B:B,0)), "")</f>
        <v/>
      </c>
      <c r="J161" s="65" t="str">
        <f>IF(ISBLANK(D161), "",COUNTIFS(Input!B:B,D161,Input!I:I,"Yes"))</f>
        <v/>
      </c>
      <c r="K161" s="100" t="str">
        <f>IF(ISBLANK(D161), "",COUNTIFS(EL!B:B,D161,EL!F:F,"Yes",EL!G:G,"Yes"))</f>
        <v/>
      </c>
      <c r="L161" s="100" t="str">
        <f>IF(ISBLANK(D161), "",COUNTIFS(TL!B:B,D161,TL!G:G,"Yes",TL!H:H,"Yes"))</f>
        <v/>
      </c>
      <c r="M161" s="94"/>
      <c r="N161" s="78" t="str">
        <f t="array" ref="N161">IFERROR(INDEX(PD!A:A,MATCH(D161,PD!E:E,0)), IFERROR (INDEX(Input!A:A,MATCH(D161,Input!F:F,0)), ""))</f>
        <v/>
      </c>
      <c r="O161" s="94"/>
      <c r="P161" s="100" t="str">
        <f t="array" ref="P161">IF(not(ISBLANK(D161)),INDEX(Members!T:T,MATCH(D161,Members!D:D,0)), "")</f>
        <v/>
      </c>
      <c r="Q161" s="108"/>
      <c r="R161" s="109" t="s">
        <v>52</v>
      </c>
      <c r="S161" s="39"/>
      <c r="T161" s="87"/>
    </row>
    <row r="162" ht="30.0" customHeight="1">
      <c r="A162" s="52">
        <f t="shared" si="1"/>
        <v>0</v>
      </c>
      <c r="B162" s="110" t="str">
        <f t="array" ref="B162">IF(not(ISBLANK(D162)),INDEX(Members!B:B,MATCH(D162,Members!D:D,0)), "")</f>
        <v/>
      </c>
      <c r="C162" s="94"/>
      <c r="D162" s="96"/>
      <c r="E162" s="63" t="str">
        <f t="array" ref="E162">IF(not(ISBLANK(D162)),INDEX(Members!R:R,MATCH(D162,Members!D:D,0)), "")</f>
        <v/>
      </c>
      <c r="F162" s="100" t="str">
        <f t="array" ref="F162">IF(not(ISBLANK(D162)),INDEX(Members!F:F,MATCH(D162,Members!D:D,0)), "")</f>
        <v/>
      </c>
      <c r="G162" s="94"/>
      <c r="H162" s="69" t="str">
        <f>IF(ISBLANK(D162), "",IF(COUNTIFS(LOAROA!C:C,D162,LOAROA!I:I,"Yes",LOAROA!H:H,"Active") = 1, "Absent", IF(J162+K162+L162&gt;= 3,"Active", IF(L162+K162+J162&gt;=1,"Semi-Active",IF(L162+K162+J162=0,"Inactive")))))</f>
        <v/>
      </c>
      <c r="I162" s="72" t="str">
        <f t="array" ref="I162">IF(not(ISBLANK(D162)), INDEX('Activity Tracker'!F:F,MATCH(D162,'Activity Tracker'!B:B,0)), "")</f>
        <v/>
      </c>
      <c r="J162" s="65" t="str">
        <f>IF(ISBLANK(D162), "",COUNTIFS(Input!B:B,D162,Input!I:I,"Yes"))</f>
        <v/>
      </c>
      <c r="K162" s="100" t="str">
        <f>IF(ISBLANK(D162), "",COUNTIFS(EL!B:B,D162,EL!F:F,"Yes",EL!G:G,"Yes"))</f>
        <v/>
      </c>
      <c r="L162" s="100" t="str">
        <f>IF(ISBLANK(D162), "",COUNTIFS(TL!B:B,D162,TL!G:G,"Yes",TL!H:H,"Yes"))</f>
        <v/>
      </c>
      <c r="M162" s="94"/>
      <c r="N162" s="78" t="str">
        <f t="array" ref="N162">IFERROR(INDEX(PD!A:A,MATCH(D162,PD!E:E,0)), IFERROR (INDEX(Input!A:A,MATCH(D162,Input!F:F,0)), ""))</f>
        <v/>
      </c>
      <c r="O162" s="94"/>
      <c r="P162" s="100" t="str">
        <f t="array" ref="P162">IF(not(ISBLANK(D162)),INDEX(Members!T:T,MATCH(D162,Members!D:D,0)), "")</f>
        <v/>
      </c>
      <c r="Q162" s="108"/>
      <c r="R162" s="109" t="s">
        <v>52</v>
      </c>
      <c r="S162" s="39"/>
      <c r="T162" s="87"/>
    </row>
    <row r="163" ht="30.0" customHeight="1">
      <c r="A163" s="52">
        <f t="shared" si="1"/>
        <v>0</v>
      </c>
      <c r="B163" s="110" t="str">
        <f t="array" ref="B163">IF(not(ISBLANK(D163)),INDEX(Members!B:B,MATCH(D163,Members!D:D,0)), "")</f>
        <v/>
      </c>
      <c r="C163" s="94"/>
      <c r="D163" s="96"/>
      <c r="E163" s="63" t="str">
        <f t="array" ref="E163">IF(not(ISBLANK(D163)),INDEX(Members!R:R,MATCH(D163,Members!D:D,0)), "")</f>
        <v/>
      </c>
      <c r="F163" s="100" t="str">
        <f t="array" ref="F163">IF(not(ISBLANK(D163)),INDEX(Members!F:F,MATCH(D163,Members!D:D,0)), "")</f>
        <v/>
      </c>
      <c r="G163" s="94"/>
      <c r="H163" s="69" t="str">
        <f>IF(ISBLANK(D163), "",IF(COUNTIFS(LOAROA!C:C,D163,LOAROA!I:I,"Yes",LOAROA!H:H,"Active") = 1, "Absent", IF(J163+K163+L163&gt;= 3,"Active", IF(L163+K163+J163&gt;=1,"Semi-Active",IF(L163+K163+J163=0,"Inactive")))))</f>
        <v/>
      </c>
      <c r="I163" s="72" t="str">
        <f t="array" ref="I163">IF(not(ISBLANK(D163)), INDEX('Activity Tracker'!F:F,MATCH(D163,'Activity Tracker'!B:B,0)), "")</f>
        <v/>
      </c>
      <c r="J163" s="65" t="str">
        <f>IF(ISBLANK(D163), "",COUNTIFS(Input!B:B,D163,Input!I:I,"Yes"))</f>
        <v/>
      </c>
      <c r="K163" s="100" t="str">
        <f>IF(ISBLANK(D163), "",COUNTIFS(EL!B:B,D163,EL!F:F,"Yes",EL!G:G,"Yes"))</f>
        <v/>
      </c>
      <c r="L163" s="100" t="str">
        <f>IF(ISBLANK(D163), "",COUNTIFS(TL!B:B,D163,TL!G:G,"Yes",TL!H:H,"Yes"))</f>
        <v/>
      </c>
      <c r="M163" s="94"/>
      <c r="N163" s="78" t="str">
        <f t="array" ref="N163">IFERROR(INDEX(PD!A:A,MATCH(D163,PD!E:E,0)), IFERROR (INDEX(Input!A:A,MATCH(D163,Input!F:F,0)), ""))</f>
        <v/>
      </c>
      <c r="O163" s="94"/>
      <c r="P163" s="100" t="str">
        <f t="array" ref="P163">IF(not(ISBLANK(D163)),INDEX(Members!T:T,MATCH(D163,Members!D:D,0)), "")</f>
        <v/>
      </c>
      <c r="Q163" s="108"/>
      <c r="R163" s="109" t="s">
        <v>52</v>
      </c>
      <c r="S163" s="39"/>
      <c r="T163" s="87"/>
    </row>
    <row r="164" ht="30.0" customHeight="1">
      <c r="A164" s="52">
        <f t="shared" si="1"/>
        <v>0</v>
      </c>
      <c r="B164" s="110" t="str">
        <f t="array" ref="B164">IF(not(ISBLANK(D164)),INDEX(Members!B:B,MATCH(D164,Members!D:D,0)), "")</f>
        <v/>
      </c>
      <c r="C164" s="94"/>
      <c r="D164" s="96"/>
      <c r="E164" s="63" t="str">
        <f t="array" ref="E164">IF(not(ISBLANK(D164)),INDEX(Members!R:R,MATCH(D164,Members!D:D,0)), "")</f>
        <v/>
      </c>
      <c r="F164" s="100" t="str">
        <f t="array" ref="F164">IF(not(ISBLANK(D164)),INDEX(Members!F:F,MATCH(D164,Members!D:D,0)), "")</f>
        <v/>
      </c>
      <c r="G164" s="94"/>
      <c r="H164" s="69" t="str">
        <f>IF(ISBLANK(D164), "",IF(COUNTIFS(LOAROA!C:C,D164,LOAROA!I:I,"Yes",LOAROA!H:H,"Active") = 1, "Absent", IF(J164+K164+L164&gt;= 3,"Active", IF(L164+K164+J164&gt;=1,"Semi-Active",IF(L164+K164+J164=0,"Inactive")))))</f>
        <v/>
      </c>
      <c r="I164" s="72" t="str">
        <f t="array" ref="I164">IF(not(ISBLANK(D164)), INDEX('Activity Tracker'!F:F,MATCH(D164,'Activity Tracker'!B:B,0)), "")</f>
        <v/>
      </c>
      <c r="J164" s="65" t="str">
        <f>IF(ISBLANK(D164), "",COUNTIFS(Input!B:B,D164,Input!I:I,"Yes"))</f>
        <v/>
      </c>
      <c r="K164" s="100" t="str">
        <f>IF(ISBLANK(D164), "",COUNTIFS(EL!B:B,D164,EL!F:F,"Yes",EL!G:G,"Yes"))</f>
        <v/>
      </c>
      <c r="L164" s="100" t="str">
        <f>IF(ISBLANK(D164), "",COUNTIFS(TL!B:B,D164,TL!G:G,"Yes",TL!H:H,"Yes"))</f>
        <v/>
      </c>
      <c r="M164" s="94"/>
      <c r="N164" s="78" t="str">
        <f t="array" ref="N164">IFERROR(INDEX(PD!A:A,MATCH(D164,PD!E:E,0)), IFERROR (INDEX(Input!A:A,MATCH(D164,Input!F:F,0)), ""))</f>
        <v/>
      </c>
      <c r="O164" s="94"/>
      <c r="P164" s="100" t="str">
        <f t="array" ref="P164">IF(not(ISBLANK(D164)),INDEX(Members!T:T,MATCH(D164,Members!D:D,0)), "")</f>
        <v/>
      </c>
      <c r="Q164" s="108"/>
      <c r="R164" s="109" t="s">
        <v>52</v>
      </c>
      <c r="S164" s="39"/>
      <c r="T164" s="87"/>
    </row>
    <row r="165" ht="30.0" customHeight="1">
      <c r="A165" s="52">
        <f t="shared" si="1"/>
        <v>0</v>
      </c>
      <c r="B165" s="110" t="str">
        <f t="array" ref="B165">IF(not(ISBLANK(D165)),INDEX(Members!B:B,MATCH(D165,Members!D:D,0)), "")</f>
        <v/>
      </c>
      <c r="C165" s="94"/>
      <c r="D165" s="96"/>
      <c r="E165" s="63" t="str">
        <f t="array" ref="E165">IF(not(ISBLANK(D165)),INDEX(Members!R:R,MATCH(D165,Members!D:D,0)), "")</f>
        <v/>
      </c>
      <c r="F165" s="100" t="str">
        <f t="array" ref="F165">IF(not(ISBLANK(D165)),INDEX(Members!F:F,MATCH(D165,Members!D:D,0)), "")</f>
        <v/>
      </c>
      <c r="G165" s="94"/>
      <c r="H165" s="69" t="str">
        <f>IF(ISBLANK(D165), "",IF(COUNTIFS(LOAROA!C:C,D165,LOAROA!I:I,"Yes",LOAROA!H:H,"Active") = 1, "Absent", IF(J165+K165+L165&gt;= 3,"Active", IF(L165+K165+J165&gt;=1,"Semi-Active",IF(L165+K165+J165=0,"Inactive")))))</f>
        <v/>
      </c>
      <c r="I165" s="72" t="str">
        <f t="array" ref="I165">IF(not(ISBLANK(D165)), INDEX('Activity Tracker'!F:F,MATCH(D165,'Activity Tracker'!B:B,0)), "")</f>
        <v/>
      </c>
      <c r="J165" s="65" t="str">
        <f>IF(ISBLANK(D165), "",COUNTIFS(Input!B:B,D165,Input!I:I,"Yes"))</f>
        <v/>
      </c>
      <c r="K165" s="100" t="str">
        <f>IF(ISBLANK(D165), "",COUNTIFS(EL!B:B,D165,EL!F:F,"Yes",EL!G:G,"Yes"))</f>
        <v/>
      </c>
      <c r="L165" s="100" t="str">
        <f>IF(ISBLANK(D165), "",COUNTIFS(TL!B:B,D165,TL!G:G,"Yes",TL!H:H,"Yes"))</f>
        <v/>
      </c>
      <c r="M165" s="94"/>
      <c r="N165" s="78" t="str">
        <f t="array" ref="N165">IFERROR(INDEX(PD!A:A,MATCH(D165,PD!E:E,0)), IFERROR (INDEX(Input!A:A,MATCH(D165,Input!F:F,0)), ""))</f>
        <v/>
      </c>
      <c r="O165" s="94"/>
      <c r="P165" s="100" t="str">
        <f t="array" ref="P165">IF(not(ISBLANK(D165)),INDEX(Members!T:T,MATCH(D165,Members!D:D,0)), "")</f>
        <v/>
      </c>
      <c r="Q165" s="108"/>
      <c r="R165" s="109" t="s">
        <v>52</v>
      </c>
      <c r="S165" s="39"/>
      <c r="T165" s="87"/>
    </row>
    <row r="166" ht="30.0" customHeight="1">
      <c r="A166" s="52">
        <f t="shared" si="1"/>
        <v>0</v>
      </c>
      <c r="B166" s="110" t="str">
        <f t="array" ref="B166">IF(not(ISBLANK(D166)),INDEX(Members!B:B,MATCH(D166,Members!D:D,0)), "")</f>
        <v/>
      </c>
      <c r="C166" s="94"/>
      <c r="D166" s="96"/>
      <c r="E166" s="63" t="str">
        <f t="array" ref="E166">IF(not(ISBLANK(D166)),INDEX(Members!R:R,MATCH(D166,Members!D:D,0)), "")</f>
        <v/>
      </c>
      <c r="F166" s="100" t="str">
        <f t="array" ref="F166">IF(not(ISBLANK(D166)),INDEX(Members!F:F,MATCH(D166,Members!D:D,0)), "")</f>
        <v/>
      </c>
      <c r="G166" s="94"/>
      <c r="H166" s="69" t="str">
        <f>IF(ISBLANK(D166), "",IF(COUNTIFS(LOAROA!C:C,D166,LOAROA!I:I,"Yes",LOAROA!H:H,"Active") = 1, "Absent", IF(J166+K166+L166&gt;= 3,"Active", IF(L166+K166+J166&gt;=1,"Semi-Active",IF(L166+K166+J166=0,"Inactive")))))</f>
        <v/>
      </c>
      <c r="I166" s="72" t="str">
        <f t="array" ref="I166">IF(not(ISBLANK(D166)), INDEX('Activity Tracker'!F:F,MATCH(D166,'Activity Tracker'!B:B,0)), "")</f>
        <v/>
      </c>
      <c r="J166" s="65" t="str">
        <f>IF(ISBLANK(D166), "",COUNTIFS(Input!B:B,D166,Input!I:I,"Yes"))</f>
        <v/>
      </c>
      <c r="K166" s="100" t="str">
        <f>IF(ISBLANK(D166), "",COUNTIFS(EL!B:B,D166,EL!F:F,"Yes",EL!G:G,"Yes"))</f>
        <v/>
      </c>
      <c r="L166" s="100" t="str">
        <f>IF(ISBLANK(D166), "",COUNTIFS(TL!B:B,D166,TL!G:G,"Yes",TL!H:H,"Yes"))</f>
        <v/>
      </c>
      <c r="M166" s="94"/>
      <c r="N166" s="78" t="str">
        <f t="array" ref="N166">IFERROR(INDEX(PD!A:A,MATCH(D166,PD!E:E,0)), IFERROR (INDEX(Input!A:A,MATCH(D166,Input!F:F,0)), ""))</f>
        <v/>
      </c>
      <c r="O166" s="94"/>
      <c r="P166" s="100" t="str">
        <f t="array" ref="P166">IF(not(ISBLANK(D166)),INDEX(Members!T:T,MATCH(D166,Members!D:D,0)), "")</f>
        <v/>
      </c>
      <c r="Q166" s="108"/>
      <c r="R166" s="109" t="s">
        <v>52</v>
      </c>
      <c r="S166" s="39"/>
      <c r="T166" s="87"/>
    </row>
    <row r="167" ht="30.0" customHeight="1">
      <c r="A167" s="52">
        <f t="shared" si="1"/>
        <v>0</v>
      </c>
      <c r="B167" s="110" t="str">
        <f t="array" ref="B167">IF(not(ISBLANK(D167)),INDEX(Members!B:B,MATCH(D167,Members!D:D,0)), "")</f>
        <v/>
      </c>
      <c r="C167" s="94"/>
      <c r="D167" s="96"/>
      <c r="E167" s="63" t="str">
        <f t="array" ref="E167">IF(not(ISBLANK(D167)),INDEX(Members!R:R,MATCH(D167,Members!D:D,0)), "")</f>
        <v/>
      </c>
      <c r="F167" s="100" t="str">
        <f t="array" ref="F167">IF(not(ISBLANK(D167)),INDEX(Members!F:F,MATCH(D167,Members!D:D,0)), "")</f>
        <v/>
      </c>
      <c r="G167" s="94"/>
      <c r="H167" s="69" t="str">
        <f>IF(ISBLANK(D167), "",IF(COUNTIFS(LOAROA!C:C,D167,LOAROA!I:I,"Yes",LOAROA!H:H,"Active") = 1, "Absent", IF(J167+K167+L167&gt;= 3,"Active", IF(L167+K167+J167&gt;=1,"Semi-Active",IF(L167+K167+J167=0,"Inactive")))))</f>
        <v/>
      </c>
      <c r="I167" s="72" t="str">
        <f t="array" ref="I167">IF(not(ISBLANK(D167)), INDEX('Activity Tracker'!F:F,MATCH(D167,'Activity Tracker'!B:B,0)), "")</f>
        <v/>
      </c>
      <c r="J167" s="65" t="str">
        <f>IF(ISBLANK(D167), "",COUNTIFS(Input!B:B,D167,Input!I:I,"Yes"))</f>
        <v/>
      </c>
      <c r="K167" s="100" t="str">
        <f>IF(ISBLANK(D167), "",COUNTIFS(EL!B:B,D167,EL!F:F,"Yes",EL!G:G,"Yes"))</f>
        <v/>
      </c>
      <c r="L167" s="100" t="str">
        <f>IF(ISBLANK(D167), "",COUNTIFS(TL!B:B,D167,TL!G:G,"Yes",TL!H:H,"Yes"))</f>
        <v/>
      </c>
      <c r="M167" s="94"/>
      <c r="N167" s="78" t="str">
        <f t="array" ref="N167">IFERROR(INDEX(PD!A:A,MATCH(D167,PD!E:E,0)), IFERROR (INDEX(Input!A:A,MATCH(D167,Input!F:F,0)), ""))</f>
        <v/>
      </c>
      <c r="O167" s="94"/>
      <c r="P167" s="100" t="str">
        <f t="array" ref="P167">IF(not(ISBLANK(D167)),INDEX(Members!T:T,MATCH(D167,Members!D:D,0)), "")</f>
        <v/>
      </c>
      <c r="Q167" s="108"/>
      <c r="R167" s="109" t="s">
        <v>52</v>
      </c>
      <c r="S167" s="39"/>
      <c r="T167" s="87"/>
    </row>
    <row r="168" ht="30.0" customHeight="1">
      <c r="A168" s="52">
        <f t="shared" si="1"/>
        <v>0</v>
      </c>
      <c r="B168" s="110" t="str">
        <f t="array" ref="B168">IF(not(ISBLANK(D168)),INDEX(Members!B:B,MATCH(D168,Members!D:D,0)), "")</f>
        <v/>
      </c>
      <c r="C168" s="94"/>
      <c r="D168" s="96"/>
      <c r="E168" s="63" t="str">
        <f t="array" ref="E168">IF(not(ISBLANK(D168)),INDEX(Members!R:R,MATCH(D168,Members!D:D,0)), "")</f>
        <v/>
      </c>
      <c r="F168" s="100" t="str">
        <f t="array" ref="F168">IF(not(ISBLANK(D168)),INDEX(Members!F:F,MATCH(D168,Members!D:D,0)), "")</f>
        <v/>
      </c>
      <c r="G168" s="94"/>
      <c r="H168" s="69" t="str">
        <f>IF(ISBLANK(D168), "",IF(COUNTIFS(LOAROA!C:C,D168,LOAROA!I:I,"Yes",LOAROA!H:H,"Active") = 1, "Absent", IF(J168+K168+L168&gt;= 3,"Active", IF(L168+K168+J168&gt;=1,"Semi-Active",IF(L168+K168+J168=0,"Inactive")))))</f>
        <v/>
      </c>
      <c r="I168" s="72" t="str">
        <f t="array" ref="I168">IF(not(ISBLANK(D168)), INDEX('Activity Tracker'!F:F,MATCH(D168,'Activity Tracker'!B:B,0)), "")</f>
        <v/>
      </c>
      <c r="J168" s="65" t="str">
        <f>IF(ISBLANK(D168), "",COUNTIFS(Input!B:B,D168,Input!I:I,"Yes"))</f>
        <v/>
      </c>
      <c r="K168" s="100" t="str">
        <f>IF(ISBLANK(D168), "",COUNTIFS(EL!B:B,D168,EL!F:F,"Yes",EL!G:G,"Yes"))</f>
        <v/>
      </c>
      <c r="L168" s="100" t="str">
        <f>IF(ISBLANK(D168), "",COUNTIFS(TL!B:B,D168,TL!G:G,"Yes",TL!H:H,"Yes"))</f>
        <v/>
      </c>
      <c r="M168" s="94"/>
      <c r="N168" s="78" t="str">
        <f t="array" ref="N168">IFERROR(INDEX(PD!A:A,MATCH(D168,PD!E:E,0)), IFERROR (INDEX(Input!A:A,MATCH(D168,Input!F:F,0)), ""))</f>
        <v/>
      </c>
      <c r="O168" s="94"/>
      <c r="P168" s="100" t="str">
        <f t="array" ref="P168">IF(not(ISBLANK(D168)),INDEX(Members!T:T,MATCH(D168,Members!D:D,0)), "")</f>
        <v/>
      </c>
      <c r="Q168" s="108"/>
      <c r="R168" s="109" t="s">
        <v>52</v>
      </c>
      <c r="S168" s="39"/>
      <c r="T168" s="87"/>
    </row>
    <row r="169" ht="30.0" customHeight="1">
      <c r="A169" s="52">
        <f t="shared" si="1"/>
        <v>0</v>
      </c>
      <c r="B169" s="110" t="str">
        <f t="array" ref="B169">IF(not(ISBLANK(D169)),INDEX(Members!B:B,MATCH(D169,Members!D:D,0)), "")</f>
        <v/>
      </c>
      <c r="C169" s="94"/>
      <c r="D169" s="96"/>
      <c r="E169" s="63" t="str">
        <f t="array" ref="E169">IF(not(ISBLANK(D169)),INDEX(Members!R:R,MATCH(D169,Members!D:D,0)), "")</f>
        <v/>
      </c>
      <c r="F169" s="100" t="str">
        <f t="array" ref="F169">IF(not(ISBLANK(D169)),INDEX(Members!F:F,MATCH(D169,Members!D:D,0)), "")</f>
        <v/>
      </c>
      <c r="G169" s="94"/>
      <c r="H169" s="69" t="str">
        <f>IF(ISBLANK(D169), "",IF(COUNTIFS(LOAROA!C:C,D169,LOAROA!I:I,"Yes",LOAROA!H:H,"Active") = 1, "Absent", IF(J169+K169+L169&gt;= 3,"Active", IF(L169+K169+J169&gt;=1,"Semi-Active",IF(L169+K169+J169=0,"Inactive")))))</f>
        <v/>
      </c>
      <c r="I169" s="72" t="str">
        <f t="array" ref="I169">IF(not(ISBLANK(D169)), INDEX('Activity Tracker'!F:F,MATCH(D169,'Activity Tracker'!B:B,0)), "")</f>
        <v/>
      </c>
      <c r="J169" s="65" t="str">
        <f>IF(ISBLANK(D169), "",COUNTIFS(Input!B:B,D169,Input!I:I,"Yes"))</f>
        <v/>
      </c>
      <c r="K169" s="100" t="str">
        <f>IF(ISBLANK(D169), "",COUNTIFS(EL!B:B,D169,EL!F:F,"Yes",EL!G:G,"Yes"))</f>
        <v/>
      </c>
      <c r="L169" s="100" t="str">
        <f>IF(ISBLANK(D169), "",COUNTIFS(TL!B:B,D169,TL!G:G,"Yes",TL!H:H,"Yes"))</f>
        <v/>
      </c>
      <c r="M169" s="94"/>
      <c r="N169" s="78" t="str">
        <f t="array" ref="N169">IFERROR(INDEX(PD!A:A,MATCH(D169,PD!E:E,0)), IFERROR (INDEX(Input!A:A,MATCH(D169,Input!F:F,0)), ""))</f>
        <v/>
      </c>
      <c r="O169" s="94"/>
      <c r="P169" s="100" t="str">
        <f t="array" ref="P169">IF(not(ISBLANK(D169)),INDEX(Members!T:T,MATCH(D169,Members!D:D,0)), "")</f>
        <v/>
      </c>
      <c r="Q169" s="108"/>
      <c r="R169" s="109" t="s">
        <v>52</v>
      </c>
      <c r="S169" s="39"/>
      <c r="T169" s="87"/>
    </row>
    <row r="170" ht="30.0" customHeight="1">
      <c r="A170" s="52">
        <f t="shared" si="1"/>
        <v>0</v>
      </c>
      <c r="B170" s="110" t="str">
        <f t="array" ref="B170">IF(not(ISBLANK(D170)),INDEX(Members!B:B,MATCH(D170,Members!D:D,0)), "")</f>
        <v/>
      </c>
      <c r="C170" s="94"/>
      <c r="D170" s="96"/>
      <c r="E170" s="63" t="str">
        <f t="array" ref="E170">IF(not(ISBLANK(D170)),INDEX(Members!R:R,MATCH(D170,Members!D:D,0)), "")</f>
        <v/>
      </c>
      <c r="F170" s="100" t="str">
        <f t="array" ref="F170">IF(not(ISBLANK(D170)),INDEX(Members!F:F,MATCH(D170,Members!D:D,0)), "")</f>
        <v/>
      </c>
      <c r="G170" s="94"/>
      <c r="H170" s="69" t="str">
        <f>IF(ISBLANK(D170), "",IF(COUNTIFS(LOAROA!C:C,D170,LOAROA!I:I,"Yes",LOAROA!H:H,"Active") = 1, "Absent", IF(J170+K170+L170&gt;= 3,"Active", IF(L170+K170+J170&gt;=1,"Semi-Active",IF(L170+K170+J170=0,"Inactive")))))</f>
        <v/>
      </c>
      <c r="I170" s="72" t="str">
        <f t="array" ref="I170">IF(not(ISBLANK(D170)), INDEX('Activity Tracker'!F:F,MATCH(D170,'Activity Tracker'!B:B,0)), "")</f>
        <v/>
      </c>
      <c r="J170" s="65" t="str">
        <f>IF(ISBLANK(D170), "",COUNTIFS(Input!B:B,D170,Input!I:I,"Yes"))</f>
        <v/>
      </c>
      <c r="K170" s="100" t="str">
        <f>IF(ISBLANK(D170), "",COUNTIFS(EL!B:B,D170,EL!F:F,"Yes",EL!G:G,"Yes"))</f>
        <v/>
      </c>
      <c r="L170" s="100" t="str">
        <f>IF(ISBLANK(D170), "",COUNTIFS(TL!B:B,D170,TL!G:G,"Yes",TL!H:H,"Yes"))</f>
        <v/>
      </c>
      <c r="M170" s="94"/>
      <c r="N170" s="78" t="str">
        <f t="array" ref="N170">IFERROR(INDEX(PD!A:A,MATCH(D170,PD!E:E,0)), IFERROR (INDEX(Input!A:A,MATCH(D170,Input!F:F,0)), ""))</f>
        <v/>
      </c>
      <c r="O170" s="94"/>
      <c r="P170" s="100" t="str">
        <f t="array" ref="P170">IF(not(ISBLANK(D170)),INDEX(Members!T:T,MATCH(D170,Members!D:D,0)), "")</f>
        <v/>
      </c>
      <c r="Q170" s="108"/>
      <c r="R170" s="109" t="s">
        <v>52</v>
      </c>
      <c r="S170" s="39"/>
      <c r="T170" s="87"/>
    </row>
    <row r="171" ht="30.0" customHeight="1">
      <c r="A171" s="52">
        <f t="shared" si="1"/>
        <v>0</v>
      </c>
      <c r="B171" s="110" t="str">
        <f t="array" ref="B171">IF(not(ISBLANK(D171)),INDEX(Members!B:B,MATCH(D171,Members!D:D,0)), "")</f>
        <v/>
      </c>
      <c r="C171" s="94"/>
      <c r="D171" s="96"/>
      <c r="E171" s="63" t="str">
        <f t="array" ref="E171">IF(not(ISBLANK(D171)),INDEX(Members!R:R,MATCH(D171,Members!D:D,0)), "")</f>
        <v/>
      </c>
      <c r="F171" s="100" t="str">
        <f t="array" ref="F171">IF(not(ISBLANK(D171)),INDEX(Members!F:F,MATCH(D171,Members!D:D,0)), "")</f>
        <v/>
      </c>
      <c r="G171" s="94"/>
      <c r="H171" s="69" t="str">
        <f>IF(ISBLANK(D171), "",IF(COUNTIFS(LOAROA!C:C,D171,LOAROA!I:I,"Yes",LOAROA!H:H,"Active") = 1, "Absent", IF(J171+K171+L171&gt;= 3,"Active", IF(L171+K171+J171&gt;=1,"Semi-Active",IF(L171+K171+J171=0,"Inactive")))))</f>
        <v/>
      </c>
      <c r="I171" s="72" t="str">
        <f t="array" ref="I171">IF(not(ISBLANK(D171)), INDEX('Activity Tracker'!F:F,MATCH(D171,'Activity Tracker'!B:B,0)), "")</f>
        <v/>
      </c>
      <c r="J171" s="65" t="str">
        <f>IF(ISBLANK(D171), "",COUNTIFS(Input!B:B,D171,Input!I:I,"Yes"))</f>
        <v/>
      </c>
      <c r="K171" s="100" t="str">
        <f>IF(ISBLANK(D171), "",COUNTIFS(EL!B:B,D171,EL!F:F,"Yes",EL!G:G,"Yes"))</f>
        <v/>
      </c>
      <c r="L171" s="100" t="str">
        <f>IF(ISBLANK(D171), "",COUNTIFS(TL!B:B,D171,TL!G:G,"Yes",TL!H:H,"Yes"))</f>
        <v/>
      </c>
      <c r="M171" s="94"/>
      <c r="N171" s="78" t="str">
        <f t="array" ref="N171">IFERROR(INDEX(PD!A:A,MATCH(D171,PD!E:E,0)), IFERROR (INDEX(Input!A:A,MATCH(D171,Input!F:F,0)), ""))</f>
        <v/>
      </c>
      <c r="O171" s="94"/>
      <c r="P171" s="100" t="str">
        <f t="array" ref="P171">IF(not(ISBLANK(D171)),INDEX(Members!T:T,MATCH(D171,Members!D:D,0)), "")</f>
        <v/>
      </c>
      <c r="Q171" s="108"/>
      <c r="R171" s="109" t="s">
        <v>52</v>
      </c>
      <c r="S171" s="39"/>
      <c r="T171" s="87"/>
    </row>
    <row r="172" ht="30.0" customHeight="1">
      <c r="A172" s="52">
        <f t="shared" si="1"/>
        <v>0</v>
      </c>
      <c r="B172" s="110" t="str">
        <f t="array" ref="B172">IF(not(ISBLANK(D172)),INDEX(Members!B:B,MATCH(D172,Members!D:D,0)), "")</f>
        <v/>
      </c>
      <c r="C172" s="94"/>
      <c r="D172" s="96"/>
      <c r="E172" s="63" t="str">
        <f t="array" ref="E172">IF(not(ISBLANK(D172)),INDEX(Members!R:R,MATCH(D172,Members!D:D,0)), "")</f>
        <v/>
      </c>
      <c r="F172" s="100" t="str">
        <f t="array" ref="F172">IF(not(ISBLANK(D172)),INDEX(Members!F:F,MATCH(D172,Members!D:D,0)), "")</f>
        <v/>
      </c>
      <c r="G172" s="94"/>
      <c r="H172" s="69" t="str">
        <f>IF(ISBLANK(D172), "",IF(COUNTIFS(LOAROA!C:C,D172,LOAROA!I:I,"Yes",LOAROA!H:H,"Active") = 1, "Absent", IF(J172+K172+L172&gt;= 3,"Active", IF(L172+K172+J172&gt;=1,"Semi-Active",IF(L172+K172+J172=0,"Inactive")))))</f>
        <v/>
      </c>
      <c r="I172" s="72" t="str">
        <f t="array" ref="I172">IF(not(ISBLANK(D172)), INDEX('Activity Tracker'!F:F,MATCH(D172,'Activity Tracker'!B:B,0)), "")</f>
        <v/>
      </c>
      <c r="J172" s="65" t="str">
        <f>IF(ISBLANK(D172), "",COUNTIFS(Input!B:B,D172,Input!I:I,"Yes"))</f>
        <v/>
      </c>
      <c r="K172" s="100" t="str">
        <f>IF(ISBLANK(D172), "",COUNTIFS(EL!B:B,D172,EL!F:F,"Yes",EL!G:G,"Yes"))</f>
        <v/>
      </c>
      <c r="L172" s="100" t="str">
        <f>IF(ISBLANK(D172), "",COUNTIFS(TL!B:B,D172,TL!G:G,"Yes",TL!H:H,"Yes"))</f>
        <v/>
      </c>
      <c r="M172" s="94"/>
      <c r="N172" s="78" t="str">
        <f t="array" ref="N172">IFERROR(INDEX(PD!A:A,MATCH(D172,PD!E:E,0)), IFERROR (INDEX(Input!A:A,MATCH(D172,Input!F:F,0)), ""))</f>
        <v/>
      </c>
      <c r="O172" s="94"/>
      <c r="P172" s="100" t="str">
        <f t="array" ref="P172">IF(not(ISBLANK(D172)),INDEX(Members!T:T,MATCH(D172,Members!D:D,0)), "")</f>
        <v/>
      </c>
      <c r="Q172" s="108"/>
      <c r="R172" s="109" t="s">
        <v>52</v>
      </c>
      <c r="S172" s="39"/>
      <c r="T172" s="87"/>
    </row>
    <row r="173" ht="30.0" customHeight="1">
      <c r="A173" s="52">
        <f t="shared" si="1"/>
        <v>0</v>
      </c>
      <c r="B173" s="110" t="str">
        <f t="array" ref="B173">IF(not(ISBLANK(D173)),INDEX(Members!B:B,MATCH(D173,Members!D:D,0)), "")</f>
        <v/>
      </c>
      <c r="C173" s="94"/>
      <c r="D173" s="96"/>
      <c r="E173" s="63" t="str">
        <f t="array" ref="E173">IF(not(ISBLANK(D173)),INDEX(Members!R:R,MATCH(D173,Members!D:D,0)), "")</f>
        <v/>
      </c>
      <c r="F173" s="100" t="str">
        <f t="array" ref="F173">IF(not(ISBLANK(D173)),INDEX(Members!F:F,MATCH(D173,Members!D:D,0)), "")</f>
        <v/>
      </c>
      <c r="G173" s="94"/>
      <c r="H173" s="69" t="str">
        <f>IF(ISBLANK(D173), "",IF(COUNTIFS(LOAROA!C:C,D173,LOAROA!I:I,"Yes",LOAROA!H:H,"Active") = 1, "Absent", IF(J173+K173+L173&gt;= 3,"Active", IF(L173+K173+J173&gt;=1,"Semi-Active",IF(L173+K173+J173=0,"Inactive")))))</f>
        <v/>
      </c>
      <c r="I173" s="72" t="str">
        <f t="array" ref="I173">IF(not(ISBLANK(D173)), INDEX('Activity Tracker'!F:F,MATCH(D173,'Activity Tracker'!B:B,0)), "")</f>
        <v/>
      </c>
      <c r="J173" s="65" t="str">
        <f>IF(ISBLANK(D173), "",COUNTIFS(Input!B:B,D173,Input!I:I,"Yes"))</f>
        <v/>
      </c>
      <c r="K173" s="100" t="str">
        <f>IF(ISBLANK(D173), "",COUNTIFS(EL!B:B,D173,EL!F:F,"Yes",EL!G:G,"Yes"))</f>
        <v/>
      </c>
      <c r="L173" s="100" t="str">
        <f>IF(ISBLANK(D173), "",COUNTIFS(TL!B:B,D173,TL!G:G,"Yes",TL!H:H,"Yes"))</f>
        <v/>
      </c>
      <c r="M173" s="94"/>
      <c r="N173" s="78" t="str">
        <f t="array" ref="N173">IFERROR(INDEX(PD!A:A,MATCH(D173,PD!E:E,0)), IFERROR (INDEX(Input!A:A,MATCH(D173,Input!F:F,0)), ""))</f>
        <v/>
      </c>
      <c r="O173" s="94"/>
      <c r="P173" s="100" t="str">
        <f t="array" ref="P173">IF(not(ISBLANK(D173)),INDEX(Members!T:T,MATCH(D173,Members!D:D,0)), "")</f>
        <v/>
      </c>
      <c r="Q173" s="108"/>
      <c r="R173" s="109" t="s">
        <v>52</v>
      </c>
      <c r="S173" s="39"/>
      <c r="T173" s="87"/>
    </row>
    <row r="174" ht="30.0" customHeight="1">
      <c r="A174" s="52">
        <f t="shared" si="1"/>
        <v>0</v>
      </c>
      <c r="B174" s="110" t="str">
        <f t="array" ref="B174">IF(not(ISBLANK(D174)),INDEX(Members!B:B,MATCH(D174,Members!D:D,0)), "")</f>
        <v/>
      </c>
      <c r="C174" s="94"/>
      <c r="D174" s="96"/>
      <c r="E174" s="63" t="str">
        <f t="array" ref="E174">IF(not(ISBLANK(D174)),INDEX(Members!R:R,MATCH(D174,Members!D:D,0)), "")</f>
        <v/>
      </c>
      <c r="F174" s="100" t="str">
        <f t="array" ref="F174">IF(not(ISBLANK(D174)),INDEX(Members!F:F,MATCH(D174,Members!D:D,0)), "")</f>
        <v/>
      </c>
      <c r="G174" s="94"/>
      <c r="H174" s="69" t="str">
        <f>IF(ISBLANK(D174), "",IF(COUNTIFS(LOAROA!C:C,D174,LOAROA!I:I,"Yes",LOAROA!H:H,"Active") = 1, "Absent", IF(J174+K174+L174&gt;= 3,"Active", IF(L174+K174+J174&gt;=1,"Semi-Active",IF(L174+K174+J174=0,"Inactive")))))</f>
        <v/>
      </c>
      <c r="I174" s="72" t="str">
        <f t="array" ref="I174">IF(not(ISBLANK(D174)), INDEX('Activity Tracker'!F:F,MATCH(D174,'Activity Tracker'!B:B,0)), "")</f>
        <v/>
      </c>
      <c r="J174" s="65" t="str">
        <f>IF(ISBLANK(D174), "",COUNTIFS(Input!B:B,D174,Input!I:I,"Yes"))</f>
        <v/>
      </c>
      <c r="K174" s="100" t="str">
        <f>IF(ISBLANK(D174), "",COUNTIFS(EL!B:B,D174,EL!F:F,"Yes",EL!G:G,"Yes"))</f>
        <v/>
      </c>
      <c r="L174" s="100" t="str">
        <f>IF(ISBLANK(D174), "",COUNTIFS(TL!B:B,D174,TL!G:G,"Yes",TL!H:H,"Yes"))</f>
        <v/>
      </c>
      <c r="M174" s="94"/>
      <c r="N174" s="78" t="str">
        <f t="array" ref="N174">IFERROR(INDEX(PD!A:A,MATCH(D174,PD!E:E,0)), IFERROR (INDEX(Input!A:A,MATCH(D174,Input!F:F,0)), ""))</f>
        <v/>
      </c>
      <c r="O174" s="94"/>
      <c r="P174" s="100" t="str">
        <f t="array" ref="P174">IF(not(ISBLANK(D174)),INDEX(Members!T:T,MATCH(D174,Members!D:D,0)), "")</f>
        <v/>
      </c>
      <c r="Q174" s="108"/>
      <c r="R174" s="109" t="s">
        <v>52</v>
      </c>
      <c r="S174" s="39"/>
      <c r="T174" s="87"/>
    </row>
    <row r="175" ht="30.0" customHeight="1">
      <c r="A175" s="52">
        <f t="shared" si="1"/>
        <v>0</v>
      </c>
      <c r="B175" s="110" t="str">
        <f t="array" ref="B175">IF(not(ISBLANK(D175)),INDEX(Members!B:B,MATCH(D175,Members!D:D,0)), "")</f>
        <v/>
      </c>
      <c r="C175" s="94"/>
      <c r="D175" s="96"/>
      <c r="E175" s="63" t="str">
        <f t="array" ref="E175">IF(not(ISBLANK(D175)),INDEX(Members!R:R,MATCH(D175,Members!D:D,0)), "")</f>
        <v/>
      </c>
      <c r="F175" s="100" t="str">
        <f t="array" ref="F175">IF(not(ISBLANK(D175)),INDEX(Members!F:F,MATCH(D175,Members!D:D,0)), "")</f>
        <v/>
      </c>
      <c r="G175" s="94"/>
      <c r="H175" s="69" t="str">
        <f>IF(ISBLANK(D175), "",IF(COUNTIFS(LOAROA!C:C,D175,LOAROA!I:I,"Yes",LOAROA!H:H,"Active") = 1, "Absent", IF(J175+K175+L175&gt;= 3,"Active", IF(L175+K175+J175&gt;=1,"Semi-Active",IF(L175+K175+J175=0,"Inactive")))))</f>
        <v/>
      </c>
      <c r="I175" s="72" t="str">
        <f t="array" ref="I175">IF(not(ISBLANK(D175)), INDEX('Activity Tracker'!F:F,MATCH(D175,'Activity Tracker'!B:B,0)), "")</f>
        <v/>
      </c>
      <c r="J175" s="65" t="str">
        <f>IF(ISBLANK(D175), "",COUNTIFS(Input!B:B,D175,Input!I:I,"Yes"))</f>
        <v/>
      </c>
      <c r="K175" s="100" t="str">
        <f>IF(ISBLANK(D175), "",COUNTIFS(EL!B:B,D175,EL!F:F,"Yes",EL!G:G,"Yes"))</f>
        <v/>
      </c>
      <c r="L175" s="100" t="str">
        <f>IF(ISBLANK(D175), "",COUNTIFS(TL!B:B,D175,TL!G:G,"Yes",TL!H:H,"Yes"))</f>
        <v/>
      </c>
      <c r="M175" s="94"/>
      <c r="N175" s="78" t="str">
        <f t="array" ref="N175">IFERROR(INDEX(PD!A:A,MATCH(D175,PD!E:E,0)), IFERROR (INDEX(Input!A:A,MATCH(D175,Input!F:F,0)), ""))</f>
        <v/>
      </c>
      <c r="O175" s="94"/>
      <c r="P175" s="100" t="str">
        <f t="array" ref="P175">IF(not(ISBLANK(D175)),INDEX(Members!T:T,MATCH(D175,Members!D:D,0)), "")</f>
        <v/>
      </c>
      <c r="Q175" s="108"/>
      <c r="R175" s="109" t="s">
        <v>52</v>
      </c>
      <c r="S175" s="39"/>
      <c r="T175" s="87"/>
    </row>
    <row r="176" ht="30.0" customHeight="1">
      <c r="A176" s="52">
        <f t="shared" si="1"/>
        <v>0</v>
      </c>
      <c r="B176" s="110" t="str">
        <f t="array" ref="B176">IF(not(ISBLANK(D176)),INDEX(Members!B:B,MATCH(D176,Members!D:D,0)), "")</f>
        <v/>
      </c>
      <c r="C176" s="94"/>
      <c r="D176" s="96"/>
      <c r="E176" s="63" t="str">
        <f t="array" ref="E176">IF(not(ISBLANK(D176)),INDEX(Members!R:R,MATCH(D176,Members!D:D,0)), "")</f>
        <v/>
      </c>
      <c r="F176" s="100" t="str">
        <f t="array" ref="F176">IF(not(ISBLANK(D176)),INDEX(Members!F:F,MATCH(D176,Members!D:D,0)), "")</f>
        <v/>
      </c>
      <c r="G176" s="94"/>
      <c r="H176" s="69" t="str">
        <f>IF(ISBLANK(D176), "",IF(COUNTIFS(LOAROA!C:C,D176,LOAROA!I:I,"Yes",LOAROA!H:H,"Active") = 1, "Absent", IF(J176+K176+L176&gt;= 3,"Active", IF(L176+K176+J176&gt;=1,"Semi-Active",IF(L176+K176+J176=0,"Inactive")))))</f>
        <v/>
      </c>
      <c r="I176" s="72" t="str">
        <f t="array" ref="I176">IF(not(ISBLANK(D176)), INDEX('Activity Tracker'!F:F,MATCH(D176,'Activity Tracker'!B:B,0)), "")</f>
        <v/>
      </c>
      <c r="J176" s="65" t="str">
        <f>IF(ISBLANK(D176), "",COUNTIFS(Input!B:B,D176,Input!I:I,"Yes"))</f>
        <v/>
      </c>
      <c r="K176" s="100" t="str">
        <f>IF(ISBLANK(D176), "",COUNTIFS(EL!B:B,D176,EL!F:F,"Yes",EL!G:G,"Yes"))</f>
        <v/>
      </c>
      <c r="L176" s="100" t="str">
        <f>IF(ISBLANK(D176), "",COUNTIFS(TL!B:B,D176,TL!G:G,"Yes",TL!H:H,"Yes"))</f>
        <v/>
      </c>
      <c r="M176" s="94"/>
      <c r="N176" s="78" t="str">
        <f t="array" ref="N176">IFERROR(INDEX(PD!A:A,MATCH(D176,PD!E:E,0)), IFERROR (INDEX(Input!A:A,MATCH(D176,Input!F:F,0)), ""))</f>
        <v/>
      </c>
      <c r="O176" s="94"/>
      <c r="P176" s="100" t="str">
        <f t="array" ref="P176">IF(not(ISBLANK(D176)),INDEX(Members!T:T,MATCH(D176,Members!D:D,0)), "")</f>
        <v/>
      </c>
      <c r="Q176" s="108"/>
      <c r="R176" s="109" t="s">
        <v>52</v>
      </c>
      <c r="S176" s="39"/>
      <c r="T176" s="87"/>
    </row>
    <row r="177" ht="30.0" customHeight="1">
      <c r="A177" s="52">
        <f t="shared" si="1"/>
        <v>0</v>
      </c>
      <c r="B177" s="110" t="str">
        <f t="array" ref="B177">IF(not(ISBLANK(D177)),INDEX(Members!B:B,MATCH(D177,Members!D:D,0)), "")</f>
        <v/>
      </c>
      <c r="C177" s="94"/>
      <c r="D177" s="96"/>
      <c r="E177" s="63" t="str">
        <f t="array" ref="E177">IF(not(ISBLANK(D177)),INDEX(Members!R:R,MATCH(D177,Members!D:D,0)), "")</f>
        <v/>
      </c>
      <c r="F177" s="100" t="str">
        <f t="array" ref="F177">IF(not(ISBLANK(D177)),INDEX(Members!F:F,MATCH(D177,Members!D:D,0)), "")</f>
        <v/>
      </c>
      <c r="G177" s="94"/>
      <c r="H177" s="69" t="str">
        <f>IF(ISBLANK(D177), "",IF(COUNTIFS(LOAROA!C:C,D177,LOAROA!I:I,"Yes",LOAROA!H:H,"Active") = 1, "Absent", IF(J177+K177+L177&gt;= 3,"Active", IF(L177+K177+J177&gt;=1,"Semi-Active",IF(L177+K177+J177=0,"Inactive")))))</f>
        <v/>
      </c>
      <c r="I177" s="72" t="str">
        <f t="array" ref="I177">IF(not(ISBLANK(D177)), INDEX('Activity Tracker'!F:F,MATCH(D177,'Activity Tracker'!B:B,0)), "")</f>
        <v/>
      </c>
      <c r="J177" s="65" t="str">
        <f>IF(ISBLANK(D177), "",COUNTIFS(Input!B:B,D177,Input!I:I,"Yes"))</f>
        <v/>
      </c>
      <c r="K177" s="100" t="str">
        <f>IF(ISBLANK(D177), "",COUNTIFS(EL!B:B,D177,EL!F:F,"Yes",EL!G:G,"Yes"))</f>
        <v/>
      </c>
      <c r="L177" s="100" t="str">
        <f>IF(ISBLANK(D177), "",COUNTIFS(TL!B:B,D177,TL!G:G,"Yes",TL!H:H,"Yes"))</f>
        <v/>
      </c>
      <c r="M177" s="94"/>
      <c r="N177" s="78" t="str">
        <f t="array" ref="N177">IFERROR(INDEX(PD!A:A,MATCH(D177,PD!E:E,0)), IFERROR (INDEX(Input!A:A,MATCH(D177,Input!F:F,0)), ""))</f>
        <v/>
      </c>
      <c r="O177" s="94"/>
      <c r="P177" s="100" t="str">
        <f t="array" ref="P177">IF(not(ISBLANK(D177)),INDEX(Members!T:T,MATCH(D177,Members!D:D,0)), "")</f>
        <v/>
      </c>
      <c r="Q177" s="108"/>
      <c r="R177" s="109" t="s">
        <v>52</v>
      </c>
      <c r="S177" s="39"/>
      <c r="T177" s="87"/>
    </row>
    <row r="178" ht="30.0" customHeight="1">
      <c r="A178" s="52">
        <f t="shared" si="1"/>
        <v>0</v>
      </c>
      <c r="B178" s="110" t="str">
        <f t="array" ref="B178">IF(not(ISBLANK(D178)),INDEX(Members!B:B,MATCH(D178,Members!D:D,0)), "")</f>
        <v/>
      </c>
      <c r="C178" s="94"/>
      <c r="D178" s="96"/>
      <c r="E178" s="63" t="str">
        <f t="array" ref="E178">IF(not(ISBLANK(D178)),INDEX(Members!R:R,MATCH(D178,Members!D:D,0)), "")</f>
        <v/>
      </c>
      <c r="F178" s="100" t="str">
        <f t="array" ref="F178">IF(not(ISBLANK(D178)),INDEX(Members!F:F,MATCH(D178,Members!D:D,0)), "")</f>
        <v/>
      </c>
      <c r="G178" s="94"/>
      <c r="H178" s="69" t="str">
        <f>IF(ISBLANK(D178), "",IF(COUNTIFS(LOAROA!C:C,D178,LOAROA!I:I,"Yes",LOAROA!H:H,"Active") = 1, "Absent", IF(J178+K178+L178&gt;= 3,"Active", IF(L178+K178+J178&gt;=1,"Semi-Active",IF(L178+K178+J178=0,"Inactive")))))</f>
        <v/>
      </c>
      <c r="I178" s="72" t="str">
        <f t="array" ref="I178">IF(not(ISBLANK(D178)), INDEX('Activity Tracker'!F:F,MATCH(D178,'Activity Tracker'!B:B,0)), "")</f>
        <v/>
      </c>
      <c r="J178" s="65" t="str">
        <f>IF(ISBLANK(D178), "",COUNTIFS(Input!B:B,D178,Input!I:I,"Yes"))</f>
        <v/>
      </c>
      <c r="K178" s="100" t="str">
        <f>IF(ISBLANK(D178), "",COUNTIFS(EL!B:B,D178,EL!F:F,"Yes",EL!G:G,"Yes"))</f>
        <v/>
      </c>
      <c r="L178" s="100" t="str">
        <f>IF(ISBLANK(D178), "",COUNTIFS(TL!B:B,D178,TL!G:G,"Yes",TL!H:H,"Yes"))</f>
        <v/>
      </c>
      <c r="M178" s="94"/>
      <c r="N178" s="78" t="str">
        <f t="array" ref="N178">IFERROR(INDEX(PD!A:A,MATCH(D178,PD!E:E,0)), IFERROR (INDEX(Input!A:A,MATCH(D178,Input!F:F,0)), ""))</f>
        <v/>
      </c>
      <c r="O178" s="94"/>
      <c r="P178" s="100" t="str">
        <f t="array" ref="P178">IF(not(ISBLANK(D178)),INDEX(Members!T:T,MATCH(D178,Members!D:D,0)), "")</f>
        <v/>
      </c>
      <c r="Q178" s="108"/>
      <c r="R178" s="109" t="s">
        <v>52</v>
      </c>
      <c r="S178" s="39"/>
      <c r="T178" s="87"/>
    </row>
    <row r="179" ht="30.0" customHeight="1">
      <c r="A179" s="52">
        <f t="shared" si="1"/>
        <v>0</v>
      </c>
      <c r="B179" s="110" t="str">
        <f t="array" ref="B179">IF(not(ISBLANK(D179)),INDEX(Members!B:B,MATCH(D179,Members!D:D,0)), "")</f>
        <v/>
      </c>
      <c r="C179" s="94"/>
      <c r="D179" s="96"/>
      <c r="E179" s="63" t="str">
        <f t="array" ref="E179">IF(not(ISBLANK(D179)),INDEX(Members!R:R,MATCH(D179,Members!D:D,0)), "")</f>
        <v/>
      </c>
      <c r="F179" s="100" t="str">
        <f t="array" ref="F179">IF(not(ISBLANK(D179)),INDEX(Members!F:F,MATCH(D179,Members!D:D,0)), "")</f>
        <v/>
      </c>
      <c r="G179" s="94"/>
      <c r="H179" s="69" t="str">
        <f>IF(ISBLANK(D179), "",IF(COUNTIFS(LOAROA!C:C,D179,LOAROA!I:I,"Yes",LOAROA!H:H,"Active") = 1, "Absent", IF(J179+K179+L179&gt;= 3,"Active", IF(L179+K179+J179&gt;=1,"Semi-Active",IF(L179+K179+J179=0,"Inactive")))))</f>
        <v/>
      </c>
      <c r="I179" s="72" t="str">
        <f t="array" ref="I179">IF(not(ISBLANK(D179)), INDEX('Activity Tracker'!F:F,MATCH(D179,'Activity Tracker'!B:B,0)), "")</f>
        <v/>
      </c>
      <c r="J179" s="65" t="str">
        <f>IF(ISBLANK(D179), "",COUNTIFS(Input!B:B,D179,Input!I:I,"Yes"))</f>
        <v/>
      </c>
      <c r="K179" s="100" t="str">
        <f>IF(ISBLANK(D179), "",COUNTIFS(EL!B:B,D179,EL!F:F,"Yes",EL!G:G,"Yes"))</f>
        <v/>
      </c>
      <c r="L179" s="100" t="str">
        <f>IF(ISBLANK(D179), "",COUNTIFS(TL!B:B,D179,TL!G:G,"Yes",TL!H:H,"Yes"))</f>
        <v/>
      </c>
      <c r="M179" s="94"/>
      <c r="N179" s="78" t="str">
        <f t="array" ref="N179">IFERROR(INDEX(PD!A:A,MATCH(D179,PD!E:E,0)), IFERROR (INDEX(Input!A:A,MATCH(D179,Input!F:F,0)), ""))</f>
        <v/>
      </c>
      <c r="O179" s="94"/>
      <c r="P179" s="100" t="str">
        <f t="array" ref="P179">IF(not(ISBLANK(D179)),INDEX(Members!T:T,MATCH(D179,Members!D:D,0)), "")</f>
        <v/>
      </c>
      <c r="Q179" s="108"/>
      <c r="R179" s="109" t="s">
        <v>52</v>
      </c>
      <c r="S179" s="39"/>
      <c r="T179" s="87"/>
    </row>
    <row r="180" ht="30.0" customHeight="1">
      <c r="A180" s="52">
        <f t="shared" si="1"/>
        <v>0</v>
      </c>
      <c r="B180" s="110" t="str">
        <f t="array" ref="B180">IF(not(ISBLANK(D180)),INDEX(Members!B:B,MATCH(D180,Members!D:D,0)), "")</f>
        <v/>
      </c>
      <c r="C180" s="94"/>
      <c r="D180" s="96"/>
      <c r="E180" s="63" t="str">
        <f t="array" ref="E180">IF(not(ISBLANK(D180)),INDEX(Members!R:R,MATCH(D180,Members!D:D,0)), "")</f>
        <v/>
      </c>
      <c r="F180" s="100" t="str">
        <f t="array" ref="F180">IF(not(ISBLANK(D180)),INDEX(Members!F:F,MATCH(D180,Members!D:D,0)), "")</f>
        <v/>
      </c>
      <c r="G180" s="94"/>
      <c r="H180" s="69" t="str">
        <f>IF(ISBLANK(D180), "",IF(COUNTIFS(LOAROA!C:C,D180,LOAROA!I:I,"Yes",LOAROA!H:H,"Active") = 1, "Absent", IF(J180+K180+L180&gt;= 3,"Active", IF(L180+K180+J180&gt;=1,"Semi-Active",IF(L180+K180+J180=0,"Inactive")))))</f>
        <v/>
      </c>
      <c r="I180" s="72" t="str">
        <f t="array" ref="I180">IF(not(ISBLANK(D180)), INDEX('Activity Tracker'!F:F,MATCH(D180,'Activity Tracker'!B:B,0)), "")</f>
        <v/>
      </c>
      <c r="J180" s="65" t="str">
        <f t="shared" ref="J180:J250" si="2">IF(ISBLANK(D180), "",COUNTIFS(Input!B:B,D180,Input!I:I,"Yes"))</f>
        <v/>
      </c>
      <c r="K180" s="100" t="str">
        <f>IF(ISBLANK(D180), "",COUNTIFS(EL!B:B,D180,EL!F:F,"Yes",EL!G:G,"Yes"))</f>
        <v/>
      </c>
      <c r="L180" s="100" t="str">
        <f>IF(ISBLANK(D180), "",COUNTIFS(TL!B:B,D180,TL!G:G,"Yes",TL!H:H,"Yes"))</f>
        <v/>
      </c>
      <c r="M180" s="94"/>
      <c r="N180" s="78" t="str">
        <f t="array" ref="N180">IFERROR(INDEX(PD!A:A,MATCH(D180,PD!E:E,0)), IFERROR (INDEX(Input!A:A,MATCH(D180,Input!F:F,0)), ""))</f>
        <v/>
      </c>
      <c r="O180" s="94"/>
      <c r="P180" s="100" t="str">
        <f t="array" ref="P180">IF(not(ISBLANK(D180)),INDEX(Members!T:T,MATCH(D180,Members!D:D,0)), "")</f>
        <v/>
      </c>
      <c r="Q180" s="108"/>
      <c r="R180" s="250"/>
      <c r="S180" s="39"/>
      <c r="T180" s="87"/>
    </row>
    <row r="181" ht="30.0" customHeight="1">
      <c r="A181" s="52">
        <f t="shared" si="1"/>
        <v>0</v>
      </c>
      <c r="B181" s="110" t="str">
        <f t="array" ref="B181">IF(not(ISBLANK(D181)),INDEX(Members!B:B,MATCH(D181,Members!D:D,0)), "")</f>
        <v/>
      </c>
      <c r="C181" s="94"/>
      <c r="D181" s="96"/>
      <c r="E181" s="63" t="str">
        <f t="array" ref="E181">IF(not(ISBLANK(D181)),INDEX(Members!R:R,MATCH(D181,Members!D:D,0)), "")</f>
        <v/>
      </c>
      <c r="F181" s="100" t="str">
        <f t="array" ref="F181">IF(not(ISBLANK(D181)),INDEX(Members!F:F,MATCH(D181,Members!D:D,0)), "")</f>
        <v/>
      </c>
      <c r="G181" s="94"/>
      <c r="H181" s="69" t="str">
        <f>IF(ISBLANK(D181), "",IF(COUNTIFS(LOAROA!C:C,D181,LOAROA!I:I,"Yes",LOAROA!H:H,"Active") = 1, "Absent", IF(J181+K181+L181&gt;= 3,"Active", IF(L181+K181+J181&gt;=1,"Semi-Active",IF(L181+K181+J181=0,"Inactive")))))</f>
        <v/>
      </c>
      <c r="I181" s="72" t="str">
        <f t="array" ref="I181">IF(not(ISBLANK(D181)), INDEX('Activity Tracker'!F:F,MATCH(D181,'Activity Tracker'!B:B,0)), "")</f>
        <v/>
      </c>
      <c r="J181" s="100" t="str">
        <f t="shared" si="2"/>
        <v/>
      </c>
      <c r="K181" s="100" t="str">
        <f>IF(ISBLANK(D181), "",COUNTIFS(EL!B:B,D181,EL!F:F,"Yes",EL!G:G,"Yes"))</f>
        <v/>
      </c>
      <c r="L181" s="100" t="str">
        <f>IF(ISBLANK(D181), "",COUNTIFS(TL!B:B,D181,TL!G:G,"Yes",TL!H:H,"Yes"))</f>
        <v/>
      </c>
      <c r="M181" s="94"/>
      <c r="N181" s="78" t="str">
        <f t="array" ref="N181">IFERROR(INDEX(PD!A:A,MATCH(D181,PD!E:E,0)), IFERROR (INDEX(Input!A:A,MATCH(D181,Input!F:F,0)), ""))</f>
        <v/>
      </c>
      <c r="O181" s="94"/>
      <c r="P181" s="100" t="str">
        <f t="array" ref="P181">IF(not(ISBLANK(D181)),INDEX(Members!T:T,MATCH(D181,Members!D:D,0)), "")</f>
        <v/>
      </c>
      <c r="Q181" s="108"/>
      <c r="R181" s="250"/>
      <c r="S181" s="39"/>
      <c r="T181" s="87"/>
    </row>
    <row r="182" ht="30.0" customHeight="1">
      <c r="A182" s="52">
        <f t="shared" si="1"/>
        <v>0</v>
      </c>
      <c r="B182" s="110" t="str">
        <f t="array" ref="B182">IF(not(ISBLANK(D182)),INDEX(Members!B:B,MATCH(D182,Members!D:D,0)), "")</f>
        <v/>
      </c>
      <c r="C182" s="94"/>
      <c r="D182" s="96"/>
      <c r="E182" s="63" t="str">
        <f t="array" ref="E182">IF(not(ISBLANK(D182)),INDEX(Members!R:R,MATCH(D182,Members!D:D,0)), "")</f>
        <v/>
      </c>
      <c r="F182" s="100" t="str">
        <f t="array" ref="F182">IF(not(ISBLANK(D182)),INDEX(Members!F:F,MATCH(D182,Members!D:D,0)), "")</f>
        <v/>
      </c>
      <c r="G182" s="94"/>
      <c r="H182" s="69" t="str">
        <f>IF(ISBLANK(D182), "",IF(COUNTIFS(LOAROA!C:C,D182,LOAROA!I:I,"Yes",LOAROA!H:H,"Active") = 1, "Absent", IF(J182+K182+L182&gt;= 3,"Active", IF(L182+K182+J182&gt;=1,"Semi-Active",IF(L182+K182+J182=0,"Inactive")))))</f>
        <v/>
      </c>
      <c r="I182" s="72" t="str">
        <f t="array" ref="I182">IF(not(ISBLANK(D182)), INDEX('Activity Tracker'!F:F,MATCH(D182,'Activity Tracker'!B:B,0)), "")</f>
        <v/>
      </c>
      <c r="J182" s="100" t="str">
        <f t="shared" si="2"/>
        <v/>
      </c>
      <c r="K182" s="100" t="str">
        <f>IF(ISBLANK(D182), "",COUNTIFS(EL!B:B,D182,EL!F:F,"Yes",EL!G:G,"Yes"))</f>
        <v/>
      </c>
      <c r="L182" s="100" t="str">
        <f>IF(ISBLANK(D182), "",COUNTIFS(TL!B:B,D182,TL!G:G,"Yes",TL!H:H,"Yes"))</f>
        <v/>
      </c>
      <c r="M182" s="94"/>
      <c r="N182" s="78" t="str">
        <f t="array" ref="N182">IFERROR(INDEX(PD!A:A,MATCH(D182,PD!E:E,0)), IFERROR (INDEX(Input!A:A,MATCH(D182,Input!F:F,0)), ""))</f>
        <v/>
      </c>
      <c r="O182" s="94"/>
      <c r="P182" s="100" t="str">
        <f t="array" ref="P182">IF(not(ISBLANK(D182)),INDEX(Members!T:T,MATCH(D182,Members!D:D,0)), "")</f>
        <v/>
      </c>
      <c r="Q182" s="108"/>
      <c r="R182" s="250"/>
      <c r="S182" s="39"/>
      <c r="T182" s="87"/>
    </row>
    <row r="183" ht="30.0" customHeight="1">
      <c r="A183" s="52">
        <f t="shared" si="1"/>
        <v>0</v>
      </c>
      <c r="B183" s="110" t="str">
        <f t="array" ref="B183">IF(not(ISBLANK(D183)),INDEX(Members!B:B,MATCH(D183,Members!D:D,0)), "")</f>
        <v/>
      </c>
      <c r="C183" s="94"/>
      <c r="D183" s="96"/>
      <c r="E183" s="63" t="str">
        <f t="array" ref="E183">IF(not(ISBLANK(D183)),INDEX(Members!R:R,MATCH(D183,Members!D:D,0)), "")</f>
        <v/>
      </c>
      <c r="F183" s="100" t="str">
        <f t="array" ref="F183">IF(not(ISBLANK(D183)),INDEX(Members!F:F,MATCH(D183,Members!D:D,0)), "")</f>
        <v/>
      </c>
      <c r="G183" s="94"/>
      <c r="H183" s="69" t="str">
        <f>IF(ISBLANK(D183), "",IF(COUNTIFS(LOAROA!C:C,D183,LOAROA!I:I,"Yes",LOAROA!H:H,"Active") = 1, "Absent", IF(J183+K183+L183&gt;= 3,"Active", IF(L183+K183+J183&gt;=1,"Semi-Active",IF(L183+K183+J183=0,"Inactive")))))</f>
        <v/>
      </c>
      <c r="I183" s="72" t="str">
        <f t="array" ref="I183">IF(not(ISBLANK(D183)), INDEX('Activity Tracker'!F:F,MATCH(D183,'Activity Tracker'!B:B,0)), "")</f>
        <v/>
      </c>
      <c r="J183" s="100" t="str">
        <f t="shared" si="2"/>
        <v/>
      </c>
      <c r="K183" s="100" t="str">
        <f>IF(ISBLANK(D183), "",COUNTIFS(EL!B:B,D183,EL!F:F,"Yes",EL!G:G,"Yes"))</f>
        <v/>
      </c>
      <c r="L183" s="100" t="str">
        <f>IF(ISBLANK(D183), "",COUNTIFS(TL!B:B,D183,TL!G:G,"Yes",TL!H:H,"Yes"))</f>
        <v/>
      </c>
      <c r="M183" s="94"/>
      <c r="N183" s="78" t="str">
        <f t="array" ref="N183">IFERROR(INDEX(PD!A:A,MATCH(D183,PD!E:E,0)), IFERROR (INDEX(Input!A:A,MATCH(D183,Input!F:F,0)), ""))</f>
        <v/>
      </c>
      <c r="O183" s="94"/>
      <c r="P183" s="100" t="str">
        <f t="array" ref="P183">IF(not(ISBLANK(D183)),INDEX(Members!T:T,MATCH(D183,Members!D:D,0)), "")</f>
        <v/>
      </c>
      <c r="Q183" s="108"/>
      <c r="R183" s="250"/>
      <c r="S183" s="39"/>
      <c r="T183" s="87"/>
    </row>
    <row r="184" ht="30.0" customHeight="1">
      <c r="A184" s="52">
        <f t="shared" si="1"/>
        <v>0</v>
      </c>
      <c r="B184" s="110" t="str">
        <f t="array" ref="B184">IF(not(ISBLANK(D184)),INDEX(Members!B:B,MATCH(D184,Members!D:D,0)), "")</f>
        <v/>
      </c>
      <c r="C184" s="94"/>
      <c r="D184" s="96"/>
      <c r="E184" s="63" t="str">
        <f t="array" ref="E184">IF(not(ISBLANK(D184)),INDEX(Members!R:R,MATCH(D184,Members!D:D,0)), "")</f>
        <v/>
      </c>
      <c r="F184" s="100" t="str">
        <f t="array" ref="F184">IF(not(ISBLANK(D184)),INDEX(Members!F:F,MATCH(D184,Members!D:D,0)), "")</f>
        <v/>
      </c>
      <c r="G184" s="94"/>
      <c r="H184" s="69" t="str">
        <f>IF(ISBLANK(D184), "",IF(COUNTIFS(LOAROA!C:C,D184,LOAROA!I:I,"Yes",LOAROA!H:H,"Active") = 1, "Absent", IF(J184+K184+L184&gt;= 3,"Active", IF(L184+K184+J184&gt;=1,"Semi-Active",IF(L184+K184+J184=0,"Inactive")))))</f>
        <v/>
      </c>
      <c r="I184" s="72" t="str">
        <f t="array" ref="I184">IF(not(ISBLANK(D184)), INDEX('Activity Tracker'!F:F,MATCH(D184,'Activity Tracker'!B:B,0)), "")</f>
        <v/>
      </c>
      <c r="J184" s="100" t="str">
        <f t="shared" si="2"/>
        <v/>
      </c>
      <c r="K184" s="100" t="str">
        <f>IF(ISBLANK(D184), "",COUNTIFS(EL!B:B,D184,EL!F:F,"Yes",EL!G:G,"Yes"))</f>
        <v/>
      </c>
      <c r="L184" s="100" t="str">
        <f>IF(ISBLANK(D184), "",COUNTIFS(TL!B:B,D184,TL!G:G,"Yes",TL!H:H,"Yes"))</f>
        <v/>
      </c>
      <c r="M184" s="94"/>
      <c r="N184" s="78" t="str">
        <f t="array" ref="N184">IFERROR(INDEX(PD!A:A,MATCH(D184,PD!E:E,0)), IFERROR (INDEX(Input!A:A,MATCH(D184,Input!F:F,0)), ""))</f>
        <v/>
      </c>
      <c r="O184" s="94"/>
      <c r="P184" s="100" t="str">
        <f t="array" ref="P184">IF(not(ISBLANK(D184)),INDEX(Members!T:T,MATCH(D184,Members!D:D,0)), "")</f>
        <v/>
      </c>
      <c r="Q184" s="108"/>
      <c r="R184" s="250"/>
      <c r="S184" s="39"/>
      <c r="T184" s="87"/>
    </row>
    <row r="185" ht="30.0" customHeight="1">
      <c r="A185" s="52">
        <f t="shared" si="1"/>
        <v>0</v>
      </c>
      <c r="B185" s="110" t="str">
        <f t="array" ref="B185">IF(not(ISBLANK(D185)),INDEX(Members!B:B,MATCH(D185,Members!D:D,0)), "")</f>
        <v/>
      </c>
      <c r="C185" s="94"/>
      <c r="D185" s="96"/>
      <c r="E185" s="63" t="str">
        <f t="array" ref="E185">IF(not(ISBLANK(D185)),INDEX(Members!R:R,MATCH(D185,Members!D:D,0)), "")</f>
        <v/>
      </c>
      <c r="F185" s="100" t="str">
        <f t="array" ref="F185">IF(not(ISBLANK(D185)),INDEX(Members!F:F,MATCH(D185,Members!D:D,0)), "")</f>
        <v/>
      </c>
      <c r="G185" s="94"/>
      <c r="H185" s="69" t="str">
        <f>IF(ISBLANK(D185), "",IF(COUNTIFS(LOAROA!C:C,D185,LOAROA!I:I,"Yes",LOAROA!H:H,"Active") = 1, "Absent", IF(J185+K185+L185&gt;= 3,"Active", IF(L185+K185+J185&gt;=1,"Semi-Active",IF(L185+K185+J185=0,"Inactive")))))</f>
        <v/>
      </c>
      <c r="I185" s="72" t="str">
        <f t="array" ref="I185">IF(not(ISBLANK(D185)), INDEX('Activity Tracker'!F:F,MATCH(D185,'Activity Tracker'!B:B,0)), "")</f>
        <v/>
      </c>
      <c r="J185" s="100" t="str">
        <f t="shared" si="2"/>
        <v/>
      </c>
      <c r="K185" s="100" t="str">
        <f>IF(ISBLANK(D185), "",COUNTIFS(EL!B:B,D185,EL!F:F,"Yes",EL!G:G,"Yes"))</f>
        <v/>
      </c>
      <c r="L185" s="100" t="str">
        <f>IF(ISBLANK(D185), "",COUNTIFS(TL!B:B,D185,TL!G:G,"Yes",TL!H:H,"Yes"))</f>
        <v/>
      </c>
      <c r="M185" s="94"/>
      <c r="N185" s="78" t="str">
        <f t="array" ref="N185">IFERROR(INDEX(PD!A:A,MATCH(D185,PD!E:E,0)), IFERROR (INDEX(Input!A:A,MATCH(D185,Input!F:F,0)), ""))</f>
        <v/>
      </c>
      <c r="O185" s="94"/>
      <c r="P185" s="100" t="str">
        <f t="array" ref="P185">IF(not(ISBLANK(D185)),INDEX(Members!T:T,MATCH(D185,Members!D:D,0)), "")</f>
        <v/>
      </c>
      <c r="Q185" s="108"/>
      <c r="R185" s="250"/>
      <c r="S185" s="39"/>
      <c r="T185" s="87"/>
    </row>
    <row r="186" ht="30.0" customHeight="1">
      <c r="A186" s="52">
        <f t="shared" si="1"/>
        <v>0</v>
      </c>
      <c r="B186" s="110" t="str">
        <f t="array" ref="B186">IF(not(ISBLANK(D186)),INDEX(Members!B:B,MATCH(D186,Members!D:D,0)), "")</f>
        <v/>
      </c>
      <c r="C186" s="94"/>
      <c r="D186" s="96"/>
      <c r="E186" s="63" t="str">
        <f t="array" ref="E186">IF(not(ISBLANK(D186)),INDEX(Members!R:R,MATCH(D186,Members!D:D,0)), "")</f>
        <v/>
      </c>
      <c r="F186" s="100" t="str">
        <f t="array" ref="F186">IF(not(ISBLANK(D186)),INDEX(Members!F:F,MATCH(D186,Members!D:D,0)), "")</f>
        <v/>
      </c>
      <c r="G186" s="94"/>
      <c r="H186" s="69" t="str">
        <f>IF(ISBLANK(D186), "",IF(COUNTIFS(LOAROA!C:C,D186,LOAROA!I:I,"Yes",LOAROA!H:H,"Active") = 1, "Absent", IF(J186+K186+L186&gt;= 3,"Active", IF(L186+K186+J186&gt;=1,"Semi-Active",IF(L186+K186+J186=0,"Inactive")))))</f>
        <v/>
      </c>
      <c r="I186" s="72" t="str">
        <f t="array" ref="I186">IF(not(ISBLANK(D186)), INDEX('Activity Tracker'!F:F,MATCH(D186,'Activity Tracker'!B:B,0)), "")</f>
        <v/>
      </c>
      <c r="J186" s="100" t="str">
        <f t="shared" si="2"/>
        <v/>
      </c>
      <c r="K186" s="100" t="str">
        <f>IF(ISBLANK(D186), "",COUNTIFS(EL!B:B,D186,EL!F:F,"Yes",EL!G:G,"Yes"))</f>
        <v/>
      </c>
      <c r="L186" s="100" t="str">
        <f>IF(ISBLANK(D186), "",COUNTIFS(TL!B:B,D186,TL!G:G,"Yes",TL!H:H,"Yes"))</f>
        <v/>
      </c>
      <c r="M186" s="94"/>
      <c r="N186" s="78" t="str">
        <f t="array" ref="N186">IFERROR(INDEX(PD!A:A,MATCH(D186,PD!E:E,0)), IFERROR (INDEX(Input!A:A,MATCH(D186,Input!F:F,0)), ""))</f>
        <v/>
      </c>
      <c r="O186" s="94"/>
      <c r="P186" s="100" t="str">
        <f t="array" ref="P186">IF(not(ISBLANK(D186)),INDEX(Members!T:T,MATCH(D186,Members!D:D,0)), "")</f>
        <v/>
      </c>
      <c r="Q186" s="108"/>
      <c r="R186" s="250"/>
      <c r="S186" s="39"/>
      <c r="T186" s="87"/>
    </row>
    <row r="187" ht="30.0" customHeight="1">
      <c r="A187" s="52">
        <f t="shared" si="1"/>
        <v>0</v>
      </c>
      <c r="B187" s="110" t="str">
        <f t="array" ref="B187">IF(not(ISBLANK(D187)),INDEX(Members!B:B,MATCH(D187,Members!D:D,0)), "")</f>
        <v/>
      </c>
      <c r="C187" s="94"/>
      <c r="D187" s="96"/>
      <c r="E187" s="63" t="str">
        <f t="array" ref="E187">IF(not(ISBLANK(D187)),INDEX(Members!R:R,MATCH(D187,Members!D:D,0)), "")</f>
        <v/>
      </c>
      <c r="F187" s="100" t="str">
        <f t="array" ref="F187">IF(not(ISBLANK(D187)),INDEX(Members!F:F,MATCH(D187,Members!D:D,0)), "")</f>
        <v/>
      </c>
      <c r="G187" s="94"/>
      <c r="H187" s="69" t="str">
        <f>IF(ISBLANK(D187), "",IF(COUNTIFS(LOAROA!C:C,D187,LOAROA!I:I,"Yes",LOAROA!H:H,"Active") = 1, "Absent", IF(J187+K187+L187&gt;= 3,"Active", IF(L187+K187+J187&gt;=1,"Semi-Active",IF(L187+K187+J187=0,"Inactive")))))</f>
        <v/>
      </c>
      <c r="I187" s="72" t="str">
        <f t="array" ref="I187">IF(not(ISBLANK(D187)), INDEX('Activity Tracker'!F:F,MATCH(D187,'Activity Tracker'!B:B,0)), "")</f>
        <v/>
      </c>
      <c r="J187" s="100" t="str">
        <f t="shared" si="2"/>
        <v/>
      </c>
      <c r="K187" s="100" t="str">
        <f>IF(ISBLANK(D187), "",COUNTIFS(EL!B:B,D187,EL!F:F,"Yes",EL!G:G,"Yes"))</f>
        <v/>
      </c>
      <c r="L187" s="100" t="str">
        <f>IF(ISBLANK(D187), "",COUNTIFS(TL!B:B,D187,TL!G:G,"Yes",TL!H:H,"Yes"))</f>
        <v/>
      </c>
      <c r="M187" s="94"/>
      <c r="N187" s="78" t="str">
        <f t="array" ref="N187">IFERROR(INDEX(PD!A:A,MATCH(D187,PD!E:E,0)), IFERROR (INDEX(Input!A:A,MATCH(D187,Input!F:F,0)), ""))</f>
        <v/>
      </c>
      <c r="O187" s="94"/>
      <c r="P187" s="100" t="str">
        <f t="array" ref="P187">IF(not(ISBLANK(D187)),INDEX(Members!T:T,MATCH(D187,Members!D:D,0)), "")</f>
        <v/>
      </c>
      <c r="Q187" s="108"/>
      <c r="R187" s="250"/>
      <c r="S187" s="39"/>
      <c r="T187" s="87"/>
    </row>
    <row r="188" ht="30.0" customHeight="1">
      <c r="A188" s="52">
        <f t="shared" si="1"/>
        <v>0</v>
      </c>
      <c r="B188" s="110" t="str">
        <f t="array" ref="B188">IF(not(ISBLANK(D188)),INDEX(Members!B:B,MATCH(D188,Members!D:D,0)), "")</f>
        <v/>
      </c>
      <c r="C188" s="94"/>
      <c r="D188" s="96"/>
      <c r="E188" s="63" t="str">
        <f t="array" ref="E188">IF(not(ISBLANK(D188)),INDEX(Members!R:R,MATCH(D188,Members!D:D,0)), "")</f>
        <v/>
      </c>
      <c r="F188" s="100" t="str">
        <f t="array" ref="F188">IF(not(ISBLANK(D188)),INDEX(Members!F:F,MATCH(D188,Members!D:D,0)), "")</f>
        <v/>
      </c>
      <c r="G188" s="94"/>
      <c r="H188" s="69" t="str">
        <f>IF(ISBLANK(D188), "",IF(COUNTIFS(LOAROA!C:C,D188,LOAROA!I:I,"Yes",LOAROA!H:H,"Active") = 1, "Absent", IF(J188+K188+L188&gt;= 3,"Active", IF(L188+K188+J188&gt;=1,"Semi-Active",IF(L188+K188+J188=0,"Inactive")))))</f>
        <v/>
      </c>
      <c r="I188" s="72" t="str">
        <f t="array" ref="I188">IF(not(ISBLANK(D188)), INDEX('Activity Tracker'!F:F,MATCH(D188,'Activity Tracker'!B:B,0)), "")</f>
        <v/>
      </c>
      <c r="J188" s="100" t="str">
        <f t="shared" si="2"/>
        <v/>
      </c>
      <c r="K188" s="100" t="str">
        <f>IF(ISBLANK(D188), "",COUNTIFS(EL!B:B,D188,EL!F:F,"Yes",EL!G:G,"Yes"))</f>
        <v/>
      </c>
      <c r="L188" s="100" t="str">
        <f>IF(ISBLANK(D188), "",COUNTIFS(TL!B:B,D188,TL!G:G,"Yes",TL!H:H,"Yes"))</f>
        <v/>
      </c>
      <c r="M188" s="94"/>
      <c r="N188" s="78" t="str">
        <f t="array" ref="N188">IFERROR(INDEX(PD!A:A,MATCH(D188,PD!E:E,0)), IFERROR (INDEX(Input!A:A,MATCH(D188,Input!F:F,0)), ""))</f>
        <v/>
      </c>
      <c r="O188" s="94"/>
      <c r="P188" s="100" t="str">
        <f t="array" ref="P188">IF(not(ISBLANK(D188)),INDEX(Members!T:T,MATCH(D188,Members!D:D,0)), "")</f>
        <v/>
      </c>
      <c r="Q188" s="108"/>
      <c r="R188" s="250"/>
      <c r="S188" s="39"/>
      <c r="T188" s="87"/>
    </row>
    <row r="189" ht="30.0" customHeight="1">
      <c r="A189" s="52">
        <f t="shared" si="1"/>
        <v>0</v>
      </c>
      <c r="B189" s="110" t="str">
        <f t="array" ref="B189">IF(not(ISBLANK(D189)),INDEX(Members!B:B,MATCH(D189,Members!D:D,0)), "")</f>
        <v/>
      </c>
      <c r="C189" s="94"/>
      <c r="D189" s="96"/>
      <c r="E189" s="63" t="str">
        <f t="array" ref="E189">IF(not(ISBLANK(D189)),INDEX(Members!R:R,MATCH(D189,Members!D:D,0)), "")</f>
        <v/>
      </c>
      <c r="F189" s="100" t="str">
        <f t="array" ref="F189">IF(not(ISBLANK(D189)),INDEX(Members!F:F,MATCH(D189,Members!D:D,0)), "")</f>
        <v/>
      </c>
      <c r="G189" s="94"/>
      <c r="H189" s="69" t="str">
        <f>IF(ISBLANK(D189), "",IF(COUNTIFS(LOAROA!C:C,D189,LOAROA!I:I,"Yes",LOAROA!H:H,"Active") = 1, "Absent", IF(J189+K189+L189&gt;= 3,"Active", IF(L189+K189+J189&gt;=1,"Semi-Active",IF(L189+K189+J189=0,"Inactive")))))</f>
        <v/>
      </c>
      <c r="I189" s="72" t="str">
        <f t="array" ref="I189">IF(not(ISBLANK(D189)), INDEX('Activity Tracker'!F:F,MATCH(D189,'Activity Tracker'!B:B,0)), "")</f>
        <v/>
      </c>
      <c r="J189" s="100" t="str">
        <f t="shared" si="2"/>
        <v/>
      </c>
      <c r="K189" s="100" t="str">
        <f>IF(ISBLANK(D189), "",COUNTIFS(EL!B:B,D189,EL!F:F,"Yes",EL!G:G,"Yes"))</f>
        <v/>
      </c>
      <c r="L189" s="100" t="str">
        <f>IF(ISBLANK(D189), "",COUNTIFS(TL!B:B,D189,TL!G:G,"Yes",TL!H:H,"Yes"))</f>
        <v/>
      </c>
      <c r="M189" s="94"/>
      <c r="N189" s="78" t="str">
        <f t="array" ref="N189">IFERROR(INDEX(PD!A:A,MATCH(D189,PD!E:E,0)), IFERROR (INDEX(Input!A:A,MATCH(D189,Input!F:F,0)), ""))</f>
        <v/>
      </c>
      <c r="O189" s="94"/>
      <c r="P189" s="100" t="str">
        <f t="array" ref="P189">IF(not(ISBLANK(D189)),INDEX(Members!T:T,MATCH(D189,Members!D:D,0)), "")</f>
        <v/>
      </c>
      <c r="Q189" s="108"/>
      <c r="R189" s="250"/>
      <c r="S189" s="39"/>
      <c r="T189" s="87"/>
    </row>
    <row r="190" ht="30.0" customHeight="1">
      <c r="A190" s="52">
        <f t="shared" si="1"/>
        <v>0</v>
      </c>
      <c r="B190" s="110" t="str">
        <f t="array" ref="B190">IF(not(ISBLANK(D190)),INDEX(Members!B:B,MATCH(D190,Members!D:D,0)), "")</f>
        <v/>
      </c>
      <c r="C190" s="94"/>
      <c r="D190" s="96"/>
      <c r="E190" s="63" t="str">
        <f t="array" ref="E190">IF(not(ISBLANK(D190)),INDEX(Members!R:R,MATCH(D190,Members!D:D,0)), "")</f>
        <v/>
      </c>
      <c r="F190" s="100" t="str">
        <f t="array" ref="F190">IF(not(ISBLANK(D190)),INDEX(Members!F:F,MATCH(D190,Members!D:D,0)), "")</f>
        <v/>
      </c>
      <c r="G190" s="94"/>
      <c r="H190" s="69" t="str">
        <f>IF(ISBLANK(D190), "",IF(COUNTIFS(LOAROA!C:C,D190,LOAROA!I:I,"Yes",LOAROA!H:H,"Active") = 1, "Absent", IF(J190+K190+L190&gt;= 3,"Active", IF(L190+K190+J190&gt;=1,"Semi-Active",IF(L190+K190+J190=0,"Inactive")))))</f>
        <v/>
      </c>
      <c r="I190" s="72" t="str">
        <f t="array" ref="I190">IF(not(ISBLANK(D190)), INDEX('Activity Tracker'!F:F,MATCH(D190,'Activity Tracker'!B:B,0)), "")</f>
        <v/>
      </c>
      <c r="J190" s="100" t="str">
        <f t="shared" si="2"/>
        <v/>
      </c>
      <c r="K190" s="100" t="str">
        <f>IF(ISBLANK(D190), "",COUNTIFS(EL!B:B,D190,EL!F:F,"Yes",EL!G:G,"Yes"))</f>
        <v/>
      </c>
      <c r="L190" s="100" t="str">
        <f>IF(ISBLANK(D190), "",COUNTIFS(TL!B:B,D190,TL!G:G,"Yes",TL!H:H,"Yes"))</f>
        <v/>
      </c>
      <c r="M190" s="94"/>
      <c r="N190" s="78" t="str">
        <f t="array" ref="N190">IFERROR(INDEX(PD!A:A,MATCH(D190,PD!E:E,0)), IFERROR (INDEX(Input!A:A,MATCH(D190,Input!F:F,0)), ""))</f>
        <v/>
      </c>
      <c r="O190" s="94"/>
      <c r="P190" s="100" t="str">
        <f t="array" ref="P190">IF(not(ISBLANK(D190)),INDEX(Members!T:T,MATCH(D190,Members!D:D,0)), "")</f>
        <v/>
      </c>
      <c r="Q190" s="108"/>
      <c r="R190" s="250"/>
      <c r="S190" s="39"/>
      <c r="T190" s="87"/>
    </row>
    <row r="191" ht="30.0" customHeight="1">
      <c r="A191" s="52">
        <f t="shared" si="1"/>
        <v>0</v>
      </c>
      <c r="B191" s="110" t="str">
        <f t="array" ref="B191">IF(not(ISBLANK(D191)),INDEX(Members!B:B,MATCH(D191,Members!D:D,0)), "")</f>
        <v/>
      </c>
      <c r="C191" s="94"/>
      <c r="D191" s="96"/>
      <c r="E191" s="63" t="str">
        <f t="array" ref="E191">IF(not(ISBLANK(D191)),INDEX(Members!R:R,MATCH(D191,Members!D:D,0)), "")</f>
        <v/>
      </c>
      <c r="F191" s="100" t="str">
        <f t="array" ref="F191">IF(not(ISBLANK(D191)),INDEX(Members!F:F,MATCH(D191,Members!D:D,0)), "")</f>
        <v/>
      </c>
      <c r="G191" s="94"/>
      <c r="H191" s="69" t="str">
        <f>IF(ISBLANK(D191), "",IF(COUNTIFS(LOAROA!C:C,D191,LOAROA!I:I,"Yes",LOAROA!H:H,"Active") = 1, "Absent", IF(J191+K191+L191&gt;= 3,"Active", IF(L191+K191+J191&gt;=1,"Semi-Active",IF(L191+K191+J191=0,"Inactive")))))</f>
        <v/>
      </c>
      <c r="I191" s="72" t="str">
        <f t="array" ref="I191">IF(not(ISBLANK(D191)), INDEX('Activity Tracker'!F:F,MATCH(D191,'Activity Tracker'!B:B,0)), "")</f>
        <v/>
      </c>
      <c r="J191" s="100" t="str">
        <f t="shared" si="2"/>
        <v/>
      </c>
      <c r="K191" s="100" t="str">
        <f>IF(ISBLANK(D191), "",COUNTIFS(EL!B:B,D191,EL!F:F,"Yes",EL!G:G,"Yes"))</f>
        <v/>
      </c>
      <c r="L191" s="100" t="str">
        <f>IF(ISBLANK(D191), "",COUNTIFS(TL!B:B,D191,TL!G:G,"Yes",TL!H:H,"Yes"))</f>
        <v/>
      </c>
      <c r="M191" s="94"/>
      <c r="N191" s="78" t="str">
        <f t="array" ref="N191">IFERROR(INDEX(PD!A:A,MATCH(D191,PD!E:E,0)), IFERROR (INDEX(Input!A:A,MATCH(D191,Input!F:F,0)), ""))</f>
        <v/>
      </c>
      <c r="O191" s="94"/>
      <c r="P191" s="100" t="str">
        <f t="array" ref="P191">IF(not(ISBLANK(D191)),INDEX(Members!T:T,MATCH(D191,Members!D:D,0)), "")</f>
        <v/>
      </c>
      <c r="Q191" s="108"/>
      <c r="R191" s="250"/>
      <c r="S191" s="39"/>
      <c r="T191" s="87"/>
    </row>
    <row r="192" ht="30.0" customHeight="1">
      <c r="A192" s="52">
        <f t="shared" si="1"/>
        <v>0</v>
      </c>
      <c r="B192" s="110" t="str">
        <f t="array" ref="B192">IF(not(ISBLANK(D192)),INDEX(Members!B:B,MATCH(D192,Members!D:D,0)), "")</f>
        <v/>
      </c>
      <c r="C192" s="94"/>
      <c r="D192" s="96"/>
      <c r="E192" s="63" t="str">
        <f t="array" ref="E192">IF(not(ISBLANK(D192)),INDEX(Members!R:R,MATCH(D192,Members!D:D,0)), "")</f>
        <v/>
      </c>
      <c r="F192" s="100" t="str">
        <f t="array" ref="F192">IF(not(ISBLANK(D192)),INDEX(Members!F:F,MATCH(D192,Members!D:D,0)), "")</f>
        <v/>
      </c>
      <c r="G192" s="94"/>
      <c r="H192" s="69" t="str">
        <f>IF(ISBLANK(D192), "",IF(COUNTIFS(LOAROA!C:C,D192,LOAROA!I:I,"Yes",LOAROA!H:H,"Active") = 1, "Absent", IF(J192+K192+L192&gt;= 3,"Active", IF(L192+K192+J192&gt;=1,"Semi-Active",IF(L192+K192+J192=0,"Inactive")))))</f>
        <v/>
      </c>
      <c r="I192" s="72" t="str">
        <f t="array" ref="I192">IF(not(ISBLANK(D192)), INDEX('Activity Tracker'!F:F,MATCH(D192,'Activity Tracker'!B:B,0)), "")</f>
        <v/>
      </c>
      <c r="J192" s="100" t="str">
        <f t="shared" si="2"/>
        <v/>
      </c>
      <c r="K192" s="100" t="str">
        <f>IF(ISBLANK(D192), "",COUNTIFS(EL!B:B,D192,EL!F:F,"Yes",EL!G:G,"Yes"))</f>
        <v/>
      </c>
      <c r="L192" s="100" t="str">
        <f>IF(ISBLANK(D192), "",COUNTIFS(TL!B:B,D192,TL!G:G,"Yes",TL!H:H,"Yes"))</f>
        <v/>
      </c>
      <c r="M192" s="94"/>
      <c r="N192" s="78" t="str">
        <f t="array" ref="N192">IFERROR(INDEX(PD!A:A,MATCH(D192,PD!E:E,0)), IFERROR (INDEX(Input!A:A,MATCH(D192,Input!F:F,0)), ""))</f>
        <v/>
      </c>
      <c r="O192" s="94"/>
      <c r="P192" s="100" t="str">
        <f t="array" ref="P192">IF(not(ISBLANK(D192)),INDEX(Members!T:T,MATCH(D192,Members!D:D,0)), "")</f>
        <v/>
      </c>
      <c r="Q192" s="108"/>
      <c r="R192" s="250"/>
      <c r="S192" s="39"/>
      <c r="T192" s="87"/>
    </row>
    <row r="193" ht="30.0" customHeight="1">
      <c r="A193" s="52">
        <f t="shared" si="1"/>
        <v>0</v>
      </c>
      <c r="B193" s="110" t="str">
        <f t="array" ref="B193">IF(not(ISBLANK(D193)),INDEX(Members!B:B,MATCH(D193,Members!D:D,0)), "")</f>
        <v/>
      </c>
      <c r="C193" s="94"/>
      <c r="D193" s="96"/>
      <c r="E193" s="63" t="str">
        <f t="array" ref="E193">IF(not(ISBLANK(D193)),INDEX(Members!R:R,MATCH(D193,Members!D:D,0)), "")</f>
        <v/>
      </c>
      <c r="F193" s="100" t="str">
        <f t="array" ref="F193">IF(not(ISBLANK(D193)),INDEX(Members!F:F,MATCH(D193,Members!D:D,0)), "")</f>
        <v/>
      </c>
      <c r="G193" s="94"/>
      <c r="H193" s="69" t="str">
        <f>IF(ISBLANK(D193), "",IF(COUNTIFS(LOAROA!C:C,D193,LOAROA!I:I,"Yes",LOAROA!H:H,"Active") = 1, "Absent", IF(J193+K193+L193&gt;= 3,"Active", IF(L193+K193+J193&gt;=1,"Semi-Active",IF(L193+K193+J193=0,"Inactive")))))</f>
        <v/>
      </c>
      <c r="I193" s="72" t="str">
        <f t="array" ref="I193">IF(not(ISBLANK(D193)), INDEX('Activity Tracker'!F:F,MATCH(D193,'Activity Tracker'!B:B,0)), "")</f>
        <v/>
      </c>
      <c r="J193" s="100" t="str">
        <f t="shared" si="2"/>
        <v/>
      </c>
      <c r="K193" s="100" t="str">
        <f>IF(ISBLANK(D193), "",COUNTIFS(EL!B:B,D193,EL!F:F,"Yes",EL!G:G,"Yes"))</f>
        <v/>
      </c>
      <c r="L193" s="100" t="str">
        <f>IF(ISBLANK(D193), "",COUNTIFS(TL!B:B,D193,TL!G:G,"Yes",TL!H:H,"Yes"))</f>
        <v/>
      </c>
      <c r="M193" s="94"/>
      <c r="N193" s="78" t="str">
        <f t="array" ref="N193">IFERROR(INDEX(PD!A:A,MATCH(D193,PD!E:E,0)), IFERROR (INDEX(Input!A:A,MATCH(D193,Input!F:F,0)), ""))</f>
        <v/>
      </c>
      <c r="O193" s="94"/>
      <c r="P193" s="100" t="str">
        <f t="array" ref="P193">IF(not(ISBLANK(D193)),INDEX(Members!T:T,MATCH(D193,Members!D:D,0)), "")</f>
        <v/>
      </c>
      <c r="Q193" s="108"/>
      <c r="R193" s="250"/>
      <c r="S193" s="39"/>
      <c r="T193" s="87"/>
    </row>
    <row r="194" ht="30.0" customHeight="1">
      <c r="A194" s="52">
        <f t="shared" si="1"/>
        <v>0</v>
      </c>
      <c r="B194" s="110" t="str">
        <f t="array" ref="B194">IF(not(ISBLANK(D194)),INDEX(Members!B:B,MATCH(D194,Members!D:D,0)), "")</f>
        <v/>
      </c>
      <c r="C194" s="94"/>
      <c r="D194" s="96"/>
      <c r="E194" s="63" t="str">
        <f t="array" ref="E194">IF(not(ISBLANK(D194)),INDEX(Members!R:R,MATCH(D194,Members!D:D,0)), "")</f>
        <v/>
      </c>
      <c r="F194" s="100" t="str">
        <f t="array" ref="F194">IF(not(ISBLANK(D194)),INDEX(Members!F:F,MATCH(D194,Members!D:D,0)), "")</f>
        <v/>
      </c>
      <c r="G194" s="94"/>
      <c r="H194" s="69" t="str">
        <f>IF(ISBLANK(D194), "",IF(COUNTIFS(LOAROA!C:C,D194,LOAROA!I:I,"Yes",LOAROA!H:H,"Active") = 1, "Absent", IF(J194+K194+L194&gt;= 3,"Active", IF(L194+K194+J194&gt;=1,"Semi-Active",IF(L194+K194+J194=0,"Inactive")))))</f>
        <v/>
      </c>
      <c r="I194" s="72" t="str">
        <f t="array" ref="I194">IF(not(ISBLANK(D194)), INDEX('Activity Tracker'!F:F,MATCH(D194,'Activity Tracker'!B:B,0)), "")</f>
        <v/>
      </c>
      <c r="J194" s="100" t="str">
        <f t="shared" si="2"/>
        <v/>
      </c>
      <c r="K194" s="100" t="str">
        <f>IF(ISBLANK(D194), "",COUNTIFS(EL!B:B,D194,EL!F:F,"Yes",EL!G:G,"Yes"))</f>
        <v/>
      </c>
      <c r="L194" s="100" t="str">
        <f>IF(ISBLANK(D194), "",COUNTIFS(TL!B:B,D194,TL!G:G,"Yes",TL!H:H,"Yes"))</f>
        <v/>
      </c>
      <c r="M194" s="94"/>
      <c r="N194" s="78" t="str">
        <f t="array" ref="N194">IFERROR(INDEX(PD!A:A,MATCH(D194,PD!E:E,0)), IFERROR (INDEX(Input!A:A,MATCH(D194,Input!F:F,0)), ""))</f>
        <v/>
      </c>
      <c r="O194" s="94"/>
      <c r="P194" s="100" t="str">
        <f t="array" ref="P194">IF(not(ISBLANK(D194)),INDEX(Members!T:T,MATCH(D194,Members!D:D,0)), "")</f>
        <v/>
      </c>
      <c r="Q194" s="108"/>
      <c r="R194" s="250"/>
      <c r="S194" s="39"/>
      <c r="T194" s="87"/>
    </row>
    <row r="195" ht="30.0" customHeight="1">
      <c r="A195" s="52">
        <f t="shared" si="1"/>
        <v>0</v>
      </c>
      <c r="B195" s="110" t="str">
        <f t="array" ref="B195">IF(not(ISBLANK(D195)),INDEX(Members!B:B,MATCH(D195,Members!D:D,0)), "")</f>
        <v/>
      </c>
      <c r="C195" s="94"/>
      <c r="D195" s="96"/>
      <c r="E195" s="63" t="str">
        <f t="array" ref="E195">IF(not(ISBLANK(D195)),INDEX(Members!R:R,MATCH(D195,Members!D:D,0)), "")</f>
        <v/>
      </c>
      <c r="F195" s="100" t="str">
        <f t="array" ref="F195">IF(not(ISBLANK(D195)),INDEX(Members!F:F,MATCH(D195,Members!D:D,0)), "")</f>
        <v/>
      </c>
      <c r="G195" s="94"/>
      <c r="H195" s="69" t="str">
        <f>IF(ISBLANK(D195), "",IF(COUNTIFS(LOAROA!C:C,D195,LOAROA!I:I,"Yes",LOAROA!H:H,"Active") = 1, "Absent", IF(J195+K195+L195&gt;= 3,"Active", IF(L195+K195+J195&gt;=1,"Semi-Active",IF(L195+K195+J195=0,"Inactive")))))</f>
        <v/>
      </c>
      <c r="I195" s="72" t="str">
        <f t="array" ref="I195">IF(not(ISBLANK(D195)), INDEX('Activity Tracker'!F:F,MATCH(D195,'Activity Tracker'!B:B,0)), "")</f>
        <v/>
      </c>
      <c r="J195" s="100" t="str">
        <f t="shared" si="2"/>
        <v/>
      </c>
      <c r="K195" s="100" t="str">
        <f>IF(ISBLANK(D195), "",COUNTIFS(EL!B:B,D195,EL!F:F,"Yes",EL!G:G,"Yes"))</f>
        <v/>
      </c>
      <c r="L195" s="100" t="str">
        <f>IF(ISBLANK(D195), "",COUNTIFS(TL!B:B,D195,TL!G:G,"Yes",TL!H:H,"Yes"))</f>
        <v/>
      </c>
      <c r="M195" s="94"/>
      <c r="N195" s="78" t="str">
        <f t="array" ref="N195">IFERROR(INDEX(PD!A:A,MATCH(D195,PD!E:E,0)), IFERROR (INDEX(Input!A:A,MATCH(D195,Input!F:F,0)), ""))</f>
        <v/>
      </c>
      <c r="O195" s="94"/>
      <c r="P195" s="100" t="str">
        <f t="array" ref="P195">IF(not(ISBLANK(D195)),INDEX(Members!T:T,MATCH(D195,Members!D:D,0)), "")</f>
        <v/>
      </c>
      <c r="Q195" s="108"/>
      <c r="R195" s="250"/>
      <c r="S195" s="39"/>
      <c r="T195" s="87"/>
    </row>
    <row r="196" ht="30.0" customHeight="1">
      <c r="A196" s="52">
        <f t="shared" si="1"/>
        <v>0</v>
      </c>
      <c r="B196" s="110" t="str">
        <f t="array" ref="B196">IF(not(ISBLANK(D196)),INDEX(Members!B:B,MATCH(D196,Members!D:D,0)), "")</f>
        <v/>
      </c>
      <c r="C196" s="94"/>
      <c r="D196" s="96"/>
      <c r="E196" s="63" t="str">
        <f t="array" ref="E196">IF(not(ISBLANK(D196)),INDEX(Members!R:R,MATCH(D196,Members!D:D,0)), "")</f>
        <v/>
      </c>
      <c r="F196" s="100" t="str">
        <f t="array" ref="F196">IF(not(ISBLANK(D196)),INDEX(Members!F:F,MATCH(D196,Members!D:D,0)), "")</f>
        <v/>
      </c>
      <c r="G196" s="94"/>
      <c r="H196" s="69" t="str">
        <f>IF(ISBLANK(D196), "",IF(COUNTIFS(LOAROA!C:C,D196,LOAROA!I:I,"Yes",LOAROA!H:H,"Active") = 1, "Absent", IF(J196+K196+L196&gt;= 3,"Active", IF(L196+K196+J196&gt;=1,"Semi-Active",IF(L196+K196+J196=0,"Inactive")))))</f>
        <v/>
      </c>
      <c r="I196" s="72" t="str">
        <f t="array" ref="I196">IF(not(ISBLANK(D196)), INDEX('Activity Tracker'!F:F,MATCH(D196,'Activity Tracker'!B:B,0)), "")</f>
        <v/>
      </c>
      <c r="J196" s="100" t="str">
        <f t="shared" si="2"/>
        <v/>
      </c>
      <c r="K196" s="100" t="str">
        <f>IF(ISBLANK(D196), "",COUNTIFS(EL!B:B,D196,EL!F:F,"Yes",EL!G:G,"Yes"))</f>
        <v/>
      </c>
      <c r="L196" s="100" t="str">
        <f>IF(ISBLANK(D196), "",COUNTIFS(TL!B:B,D196,TL!G:G,"Yes",TL!H:H,"Yes"))</f>
        <v/>
      </c>
      <c r="M196" s="94"/>
      <c r="N196" s="78" t="str">
        <f t="array" ref="N196">IFERROR(INDEX(PD!A:A,MATCH(D196,PD!E:E,0)), IFERROR (INDEX(Input!A:A,MATCH(D196,Input!F:F,0)), ""))</f>
        <v/>
      </c>
      <c r="O196" s="94"/>
      <c r="P196" s="100" t="str">
        <f t="array" ref="P196">IF(not(ISBLANK(D196)),INDEX(Members!T:T,MATCH(D196,Members!D:D,0)), "")</f>
        <v/>
      </c>
      <c r="Q196" s="108"/>
      <c r="R196" s="250"/>
      <c r="S196" s="39"/>
      <c r="T196" s="87"/>
    </row>
    <row r="197" ht="30.0" customHeight="1">
      <c r="A197" s="52">
        <f t="shared" si="1"/>
        <v>0</v>
      </c>
      <c r="B197" s="110" t="str">
        <f t="array" ref="B197">IF(not(ISBLANK(D197)),INDEX(Members!B:B,MATCH(D197,Members!D:D,0)), "")</f>
        <v/>
      </c>
      <c r="C197" s="94"/>
      <c r="D197" s="96"/>
      <c r="E197" s="63" t="str">
        <f t="array" ref="E197">IF(not(ISBLANK(D197)),INDEX(Members!R:R,MATCH(D197,Members!D:D,0)), "")</f>
        <v/>
      </c>
      <c r="F197" s="100" t="str">
        <f t="array" ref="F197">IF(not(ISBLANK(D197)),INDEX(Members!F:F,MATCH(D197,Members!D:D,0)), "")</f>
        <v/>
      </c>
      <c r="G197" s="94"/>
      <c r="H197" s="69" t="str">
        <f>IF(ISBLANK(D197), "",IF(COUNTIFS(LOAROA!C:C,D197,LOAROA!I:I,"Yes",LOAROA!H:H,"Active") = 1, "Absent", IF(J197+K197+L197&gt;= 3,"Active", IF(L197+K197+J197&gt;=1,"Semi-Active",IF(L197+K197+J197=0,"Inactive")))))</f>
        <v/>
      </c>
      <c r="I197" s="72" t="str">
        <f t="array" ref="I197">IF(not(ISBLANK(D197)), INDEX('Activity Tracker'!F:F,MATCH(D197,'Activity Tracker'!B:B,0)), "")</f>
        <v/>
      </c>
      <c r="J197" s="100" t="str">
        <f t="shared" si="2"/>
        <v/>
      </c>
      <c r="K197" s="100" t="str">
        <f>IF(ISBLANK(D197), "",COUNTIFS(EL!B:B,D197,EL!F:F,"Yes",EL!G:G,"Yes"))</f>
        <v/>
      </c>
      <c r="L197" s="100" t="str">
        <f>IF(ISBLANK(D197), "",COUNTIFS(TL!B:B,D197,TL!G:G,"Yes",TL!H:H,"Yes"))</f>
        <v/>
      </c>
      <c r="M197" s="94"/>
      <c r="N197" s="78" t="str">
        <f t="array" ref="N197">IFERROR(INDEX(PD!A:A,MATCH(D197,PD!E:E,0)), IFERROR (INDEX(Input!A:A,MATCH(D197,Input!F:F,0)), ""))</f>
        <v/>
      </c>
      <c r="O197" s="94"/>
      <c r="P197" s="100" t="str">
        <f t="array" ref="P197">IF(not(ISBLANK(D197)),INDEX(Members!T:T,MATCH(D197,Members!D:D,0)), "")</f>
        <v/>
      </c>
      <c r="Q197" s="108"/>
      <c r="R197" s="250"/>
      <c r="S197" s="39"/>
      <c r="T197" s="87"/>
    </row>
    <row r="198" ht="30.0" customHeight="1">
      <c r="A198" s="52">
        <f t="shared" si="1"/>
        <v>0</v>
      </c>
      <c r="B198" s="110" t="str">
        <f t="array" ref="B198">IF(not(ISBLANK(D198)),INDEX(Members!B:B,MATCH(D198,Members!D:D,0)), "")</f>
        <v/>
      </c>
      <c r="C198" s="94"/>
      <c r="D198" s="96"/>
      <c r="E198" s="63" t="str">
        <f t="array" ref="E198">IF(not(ISBLANK(D198)),INDEX(Members!R:R,MATCH(D198,Members!D:D,0)), "")</f>
        <v/>
      </c>
      <c r="F198" s="100" t="str">
        <f t="array" ref="F198">IF(not(ISBLANK(D198)),INDEX(Members!F:F,MATCH(D198,Members!D:D,0)), "")</f>
        <v/>
      </c>
      <c r="G198" s="94"/>
      <c r="H198" s="69" t="str">
        <f>IF(ISBLANK(D198), "",IF(COUNTIFS(LOAROA!C:C,D198,LOAROA!I:I,"Yes",LOAROA!H:H,"Active") = 1, "Absent", IF(J198+K198+L198&gt;= 3,"Active", IF(L198+K198+J198&gt;=1,"Semi-Active",IF(L198+K198+J198=0,"Inactive")))))</f>
        <v/>
      </c>
      <c r="I198" s="72" t="str">
        <f t="array" ref="I198">IF(not(ISBLANK(D198)), INDEX('Activity Tracker'!F:F,MATCH(D198,'Activity Tracker'!B:B,0)), "")</f>
        <v/>
      </c>
      <c r="J198" s="100" t="str">
        <f t="shared" si="2"/>
        <v/>
      </c>
      <c r="K198" s="100" t="str">
        <f>IF(ISBLANK(D198), "",COUNTIFS(EL!B:B,D198,EL!F:F,"Yes",EL!G:G,"Yes"))</f>
        <v/>
      </c>
      <c r="L198" s="100" t="str">
        <f>IF(ISBLANK(D198), "",COUNTIFS(TL!B:B,D198,TL!G:G,"Yes",TL!H:H,"Yes"))</f>
        <v/>
      </c>
      <c r="M198" s="94"/>
      <c r="N198" s="78" t="str">
        <f t="array" ref="N198">IFERROR(INDEX(PD!A:A,MATCH(D198,PD!E:E,0)), IFERROR (INDEX(Input!A:A,MATCH(D198,Input!F:F,0)), ""))</f>
        <v/>
      </c>
      <c r="O198" s="94"/>
      <c r="P198" s="100" t="str">
        <f t="array" ref="P198">IF(not(ISBLANK(D198)),INDEX(Members!T:T,MATCH(D198,Members!D:D,0)), "")</f>
        <v/>
      </c>
      <c r="Q198" s="108"/>
      <c r="R198" s="250"/>
      <c r="S198" s="39"/>
      <c r="T198" s="87"/>
    </row>
    <row r="199" ht="30.0" customHeight="1">
      <c r="A199" s="52">
        <f t="shared" si="1"/>
        <v>0</v>
      </c>
      <c r="B199" s="110" t="str">
        <f t="array" ref="B199">IF(not(ISBLANK(D199)),INDEX(Members!B:B,MATCH(D199,Members!D:D,0)), "")</f>
        <v/>
      </c>
      <c r="C199" s="94"/>
      <c r="D199" s="96"/>
      <c r="E199" s="63" t="str">
        <f t="array" ref="E199">IF(not(ISBLANK(D199)),INDEX(Members!R:R,MATCH(D199,Members!D:D,0)), "")</f>
        <v/>
      </c>
      <c r="F199" s="100" t="str">
        <f t="array" ref="F199">IF(not(ISBLANK(D199)),INDEX(Members!F:F,MATCH(D199,Members!D:D,0)), "")</f>
        <v/>
      </c>
      <c r="G199" s="94"/>
      <c r="H199" s="69" t="str">
        <f>IF(ISBLANK(D199), "",IF(COUNTIFS(LOAROA!C:C,D199,LOAROA!I:I,"Yes",LOAROA!H:H,"Active") = 1, "Absent", IF(J199+K199+L199&gt;= 3,"Active", IF(L199+K199+J199&gt;=1,"Semi-Active",IF(L199+K199+J199=0,"Inactive")))))</f>
        <v/>
      </c>
      <c r="I199" s="72" t="str">
        <f t="array" ref="I199">IF(not(ISBLANK(D199)), INDEX('Activity Tracker'!F:F,MATCH(D199,'Activity Tracker'!B:B,0)), "")</f>
        <v/>
      </c>
      <c r="J199" s="100" t="str">
        <f t="shared" si="2"/>
        <v/>
      </c>
      <c r="K199" s="100" t="str">
        <f>IF(ISBLANK(D199), "",COUNTIFS(EL!B:B,D199,EL!F:F,"Yes",EL!G:G,"Yes"))</f>
        <v/>
      </c>
      <c r="L199" s="100" t="str">
        <f>IF(ISBLANK(D199), "",COUNTIFS(TL!B:B,D199,TL!G:G,"Yes",TL!H:H,"Yes"))</f>
        <v/>
      </c>
      <c r="M199" s="94"/>
      <c r="N199" s="78" t="str">
        <f t="array" ref="N199">IFERROR(INDEX(PD!A:A,MATCH(D199,PD!E:E,0)), IFERROR (INDEX(Input!A:A,MATCH(D199,Input!F:F,0)), ""))</f>
        <v/>
      </c>
      <c r="O199" s="94"/>
      <c r="P199" s="100" t="str">
        <f t="array" ref="P199">IF(not(ISBLANK(D199)),INDEX(Members!T:T,MATCH(D199,Members!D:D,0)), "")</f>
        <v/>
      </c>
      <c r="Q199" s="108"/>
      <c r="R199" s="250"/>
      <c r="S199" s="39"/>
      <c r="T199" s="87"/>
    </row>
    <row r="200" ht="30.0" customHeight="1">
      <c r="A200" s="52">
        <f t="shared" si="1"/>
        <v>0</v>
      </c>
      <c r="B200" s="110" t="str">
        <f t="array" ref="B200">IF(not(ISBLANK(D200)),INDEX(Members!B:B,MATCH(D200,Members!D:D,0)), "")</f>
        <v/>
      </c>
      <c r="C200" s="94"/>
      <c r="D200" s="96"/>
      <c r="E200" s="63" t="str">
        <f t="array" ref="E200">IF(not(ISBLANK(D200)),INDEX(Members!R:R,MATCH(D200,Members!D:D,0)), "")</f>
        <v/>
      </c>
      <c r="F200" s="100" t="str">
        <f t="array" ref="F200">IF(not(ISBLANK(D200)),INDEX(Members!F:F,MATCH(D200,Members!D:D,0)), "")</f>
        <v/>
      </c>
      <c r="G200" s="94"/>
      <c r="H200" s="69" t="str">
        <f>IF(ISBLANK(D200), "",IF(COUNTIFS(LOAROA!C:C,D200,LOAROA!I:I,"Yes",LOAROA!H:H,"Active") = 1, "Absent", IF(J200+K200+L200&gt;= 3,"Active", IF(L200+K200+J200&gt;=1,"Semi-Active",IF(L200+K200+J200=0,"Inactive")))))</f>
        <v/>
      </c>
      <c r="I200" s="72" t="str">
        <f t="array" ref="I200">IF(not(ISBLANK(D200)), INDEX('Activity Tracker'!F:F,MATCH(D200,'Activity Tracker'!B:B,0)), "")</f>
        <v/>
      </c>
      <c r="J200" s="100" t="str">
        <f t="shared" si="2"/>
        <v/>
      </c>
      <c r="K200" s="100" t="str">
        <f>IF(ISBLANK(D200), "",COUNTIFS(EL!B:B,D200,EL!F:F,"Yes",EL!G:G,"Yes"))</f>
        <v/>
      </c>
      <c r="L200" s="100" t="str">
        <f>IF(ISBLANK(D200), "",COUNTIFS(TL!B:B,D200,TL!G:G,"Yes",TL!H:H,"Yes"))</f>
        <v/>
      </c>
      <c r="M200" s="94"/>
      <c r="N200" s="78" t="str">
        <f t="array" ref="N200">IFERROR(INDEX(PD!A:A,MATCH(D200,PD!E:E,0)), IFERROR (INDEX(Input!A:A,MATCH(D200,Input!F:F,0)), ""))</f>
        <v/>
      </c>
      <c r="O200" s="94"/>
      <c r="P200" s="100" t="str">
        <f t="array" ref="P200">IF(not(ISBLANK(D200)),INDEX(Members!T:T,MATCH(D200,Members!D:D,0)), "")</f>
        <v/>
      </c>
      <c r="Q200" s="108"/>
      <c r="R200" s="250"/>
      <c r="S200" s="39"/>
      <c r="T200" s="87"/>
    </row>
    <row r="201" ht="30.0" customHeight="1">
      <c r="A201" s="52">
        <f t="shared" si="1"/>
        <v>0</v>
      </c>
      <c r="B201" s="110" t="str">
        <f t="array" ref="B201">IF(not(ISBLANK(D201)),INDEX(Members!B:B,MATCH(D201,Members!D:D,0)), "")</f>
        <v/>
      </c>
      <c r="C201" s="94"/>
      <c r="D201" s="96"/>
      <c r="E201" s="63" t="str">
        <f t="array" ref="E201">IF(not(ISBLANK(D201)),INDEX(Members!R:R,MATCH(D201,Members!D:D,0)), "")</f>
        <v/>
      </c>
      <c r="F201" s="100" t="str">
        <f t="array" ref="F201">IF(not(ISBLANK(D201)),INDEX(Members!F:F,MATCH(D201,Members!D:D,0)), "")</f>
        <v/>
      </c>
      <c r="G201" s="94"/>
      <c r="H201" s="69" t="str">
        <f>IF(ISBLANK(D201), "",IF(COUNTIFS(LOAROA!C:C,D201,LOAROA!I:I,"Yes",LOAROA!H:H,"Active") = 1, "Absent", IF(J201+K201+L201&gt;= 3,"Active", IF(L201+K201+J201&gt;=1,"Semi-Active",IF(L201+K201+J201=0,"Inactive")))))</f>
        <v/>
      </c>
      <c r="I201" s="72" t="str">
        <f t="array" ref="I201">IF(not(ISBLANK(D201)), INDEX('Activity Tracker'!F:F,MATCH(D201,'Activity Tracker'!B:B,0)), "")</f>
        <v/>
      </c>
      <c r="J201" s="100" t="str">
        <f t="shared" si="2"/>
        <v/>
      </c>
      <c r="K201" s="100" t="str">
        <f>IF(ISBLANK(D201), "",COUNTIFS(EL!B:B,D201,EL!F:F,"Yes",EL!G:G,"Yes"))</f>
        <v/>
      </c>
      <c r="L201" s="100" t="str">
        <f>IF(ISBLANK(D201), "",COUNTIFS(TL!B:B,D201,TL!G:G,"Yes",TL!H:H,"Yes"))</f>
        <v/>
      </c>
      <c r="M201" s="94"/>
      <c r="N201" s="78" t="str">
        <f t="array" ref="N201">IFERROR(INDEX(PD!A:A,MATCH(D201,PD!E:E,0)), IFERROR (INDEX(Input!A:A,MATCH(D201,Input!F:F,0)), ""))</f>
        <v/>
      </c>
      <c r="O201" s="94"/>
      <c r="P201" s="100" t="str">
        <f t="array" ref="P201">IF(not(ISBLANK(D201)),INDEX(Members!T:T,MATCH(D201,Members!D:D,0)), "")</f>
        <v/>
      </c>
      <c r="Q201" s="108"/>
      <c r="R201" s="250"/>
      <c r="S201" s="39"/>
      <c r="T201" s="87"/>
    </row>
    <row r="202" ht="30.0" customHeight="1">
      <c r="A202" s="52">
        <f t="shared" si="1"/>
        <v>0</v>
      </c>
      <c r="B202" s="110" t="str">
        <f t="array" ref="B202">IF(not(ISBLANK(D202)),INDEX(Members!B:B,MATCH(D202,Members!D:D,0)), "")</f>
        <v/>
      </c>
      <c r="C202" s="94"/>
      <c r="D202" s="96"/>
      <c r="E202" s="63" t="str">
        <f t="array" ref="E202">IF(not(ISBLANK(D202)),INDEX(Members!R:R,MATCH(D202,Members!D:D,0)), "")</f>
        <v/>
      </c>
      <c r="F202" s="100" t="str">
        <f t="array" ref="F202">IF(not(ISBLANK(D202)),INDEX(Members!F:F,MATCH(D202,Members!D:D,0)), "")</f>
        <v/>
      </c>
      <c r="G202" s="94"/>
      <c r="H202" s="69" t="str">
        <f>IF(ISBLANK(D202), "",IF(COUNTIFS(LOAROA!C:C,D202,LOAROA!I:I,"Yes",LOAROA!H:H,"Active") = 1, "Absent", IF(J202+K202+L202&gt;= 3,"Active", IF(L202+K202+J202&gt;=1,"Semi-Active",IF(L202+K202+J202=0,"Inactive")))))</f>
        <v/>
      </c>
      <c r="I202" s="72" t="str">
        <f t="array" ref="I202">IF(not(ISBLANK(D202)), INDEX('Activity Tracker'!F:F,MATCH(D202,'Activity Tracker'!B:B,0)), "")</f>
        <v/>
      </c>
      <c r="J202" s="100" t="str">
        <f t="shared" si="2"/>
        <v/>
      </c>
      <c r="K202" s="100" t="str">
        <f>IF(ISBLANK(D202), "",COUNTIFS(EL!B:B,D202,EL!F:F,"Yes",EL!G:G,"Yes"))</f>
        <v/>
      </c>
      <c r="L202" s="100" t="str">
        <f>IF(ISBLANK(D202), "",COUNTIFS(TL!B:B,D202,TL!G:G,"Yes",TL!H:H,"Yes"))</f>
        <v/>
      </c>
      <c r="M202" s="94"/>
      <c r="N202" s="78" t="str">
        <f t="array" ref="N202">IFERROR(INDEX(PD!A:A,MATCH(D202,PD!E:E,0)), IFERROR (INDEX(Input!A:A,MATCH(D202,Input!F:F,0)), ""))</f>
        <v/>
      </c>
      <c r="O202" s="94"/>
      <c r="P202" s="100" t="str">
        <f t="array" ref="P202">IF(not(ISBLANK(D202)),INDEX(Members!T:T,MATCH(D202,Members!D:D,0)), "")</f>
        <v/>
      </c>
      <c r="Q202" s="108"/>
      <c r="R202" s="250"/>
      <c r="S202" s="39"/>
      <c r="T202" s="87"/>
    </row>
    <row r="203" ht="30.0" customHeight="1">
      <c r="A203" s="52">
        <f t="shared" si="1"/>
        <v>0</v>
      </c>
      <c r="B203" s="110" t="str">
        <f t="array" ref="B203">IF(not(ISBLANK(D203)),INDEX(Members!B:B,MATCH(D203,Members!D:D,0)), "")</f>
        <v/>
      </c>
      <c r="C203" s="94"/>
      <c r="D203" s="96"/>
      <c r="E203" s="63" t="str">
        <f t="array" ref="E203">IF(not(ISBLANK(D203)),INDEX(Members!R:R,MATCH(D203,Members!D:D,0)), "")</f>
        <v/>
      </c>
      <c r="F203" s="100" t="str">
        <f t="array" ref="F203">IF(not(ISBLANK(D203)),INDEX(Members!F:F,MATCH(D203,Members!D:D,0)), "")</f>
        <v/>
      </c>
      <c r="G203" s="94"/>
      <c r="H203" s="69" t="str">
        <f>IF(ISBLANK(D203), "",IF(COUNTIFS(LOAROA!C:C,D203,LOAROA!I:I,"Yes",LOAROA!H:H,"Active") = 1, "Absent", IF(J203+K203+L203&gt;= 3,"Active", IF(L203+K203+J203&gt;=1,"Semi-Active",IF(L203+K203+J203=0,"Inactive")))))</f>
        <v/>
      </c>
      <c r="I203" s="72" t="str">
        <f t="array" ref="I203">IF(not(ISBLANK(D203)), INDEX('Activity Tracker'!F:F,MATCH(D203,'Activity Tracker'!B:B,0)), "")</f>
        <v/>
      </c>
      <c r="J203" s="100" t="str">
        <f t="shared" si="2"/>
        <v/>
      </c>
      <c r="K203" s="100" t="str">
        <f>IF(ISBLANK(D203), "",COUNTIFS(EL!B:B,D203,EL!F:F,"Yes",EL!G:G,"Yes"))</f>
        <v/>
      </c>
      <c r="L203" s="100" t="str">
        <f>IF(ISBLANK(D203), "",COUNTIFS(TL!B:B,D203,TL!G:G,"Yes",TL!H:H,"Yes"))</f>
        <v/>
      </c>
      <c r="M203" s="94"/>
      <c r="N203" s="78" t="str">
        <f t="array" ref="N203">IFERROR(INDEX(PD!A:A,MATCH(D203,PD!E:E,0)), IFERROR (INDEX(Input!A:A,MATCH(D203,Input!F:F,0)), ""))</f>
        <v/>
      </c>
      <c r="O203" s="94"/>
      <c r="P203" s="100" t="str">
        <f t="array" ref="P203">IF(not(ISBLANK(D203)),INDEX(Members!T:T,MATCH(D203,Members!D:D,0)), "")</f>
        <v/>
      </c>
      <c r="Q203" s="108"/>
      <c r="R203" s="250"/>
      <c r="S203" s="39"/>
      <c r="T203" s="87"/>
    </row>
    <row r="204" ht="30.0" customHeight="1">
      <c r="A204" s="52">
        <f t="shared" si="1"/>
        <v>0</v>
      </c>
      <c r="B204" s="110" t="str">
        <f t="array" ref="B204">IF(not(ISBLANK(D204)),INDEX(Members!B:B,MATCH(D204,Members!D:D,0)), "")</f>
        <v/>
      </c>
      <c r="C204" s="94"/>
      <c r="D204" s="96"/>
      <c r="E204" s="63" t="str">
        <f t="array" ref="E204">IF(not(ISBLANK(D204)),INDEX(Members!R:R,MATCH(D204,Members!D:D,0)), "")</f>
        <v/>
      </c>
      <c r="F204" s="100" t="str">
        <f t="array" ref="F204">IF(not(ISBLANK(D204)),INDEX(Members!F:F,MATCH(D204,Members!D:D,0)), "")</f>
        <v/>
      </c>
      <c r="G204" s="94"/>
      <c r="H204" s="69" t="str">
        <f>IF(ISBLANK(D204), "",IF(COUNTIFS(LOAROA!C:C,D204,LOAROA!I:I,"Yes",LOAROA!H:H,"Active") = 1, "Absent", IF(J204+K204+L204&gt;= 3,"Active", IF(L204+K204+J204&gt;=1,"Semi-Active",IF(L204+K204+J204=0,"Inactive")))))</f>
        <v/>
      </c>
      <c r="I204" s="72" t="str">
        <f t="array" ref="I204">IF(not(ISBLANK(D204)), INDEX('Activity Tracker'!F:F,MATCH(D204,'Activity Tracker'!B:B,0)), "")</f>
        <v/>
      </c>
      <c r="J204" s="100" t="str">
        <f t="shared" si="2"/>
        <v/>
      </c>
      <c r="K204" s="100" t="str">
        <f>IF(ISBLANK(D204), "",COUNTIFS(EL!B:B,D204,EL!F:F,"Yes",EL!G:G,"Yes"))</f>
        <v/>
      </c>
      <c r="L204" s="100" t="str">
        <f>IF(ISBLANK(D204), "",COUNTIFS(TL!B:B,D204,TL!G:G,"Yes",TL!H:H,"Yes"))</f>
        <v/>
      </c>
      <c r="M204" s="94"/>
      <c r="N204" s="78" t="str">
        <f t="array" ref="N204">IFERROR(INDEX(PD!A:A,MATCH(D204,PD!E:E,0)), IFERROR (INDEX(Input!A:A,MATCH(D204,Input!F:F,0)), ""))</f>
        <v/>
      </c>
      <c r="O204" s="94"/>
      <c r="P204" s="100" t="str">
        <f t="array" ref="P204">IF(not(ISBLANK(D204)),INDEX(Members!T:T,MATCH(D204,Members!D:D,0)), "")</f>
        <v/>
      </c>
      <c r="Q204" s="108"/>
      <c r="R204" s="250"/>
      <c r="S204" s="39"/>
      <c r="T204" s="87"/>
    </row>
    <row r="205" ht="30.0" customHeight="1">
      <c r="A205" s="52">
        <f t="shared" si="1"/>
        <v>0</v>
      </c>
      <c r="B205" s="110" t="str">
        <f t="array" ref="B205">IF(not(ISBLANK(D205)),INDEX(Members!B:B,MATCH(D205,Members!D:D,0)), "")</f>
        <v/>
      </c>
      <c r="C205" s="94"/>
      <c r="D205" s="96"/>
      <c r="E205" s="63" t="str">
        <f t="array" ref="E205">IF(not(ISBLANK(D205)),INDEX(Members!R:R,MATCH(D205,Members!D:D,0)), "")</f>
        <v/>
      </c>
      <c r="F205" s="100" t="str">
        <f t="array" ref="F205">IF(not(ISBLANK(D205)),INDEX(Members!F:F,MATCH(D205,Members!D:D,0)), "")</f>
        <v/>
      </c>
      <c r="G205" s="94"/>
      <c r="H205" s="69" t="str">
        <f>IF(ISBLANK(D205), "",IF(COUNTIFS(LOAROA!C:C,D205,LOAROA!I:I,"Yes",LOAROA!H:H,"Active") = 1, "Absent", IF(J205+K205+L205&gt;= 3,"Active", IF(L205+K205+J205&gt;=1,"Semi-Active",IF(L205+K205+J205=0,"Inactive")))))</f>
        <v/>
      </c>
      <c r="I205" s="72" t="str">
        <f t="array" ref="I205">IF(not(ISBLANK(D205)), INDEX('Activity Tracker'!F:F,MATCH(D205,'Activity Tracker'!B:B,0)), "")</f>
        <v/>
      </c>
      <c r="J205" s="100" t="str">
        <f t="shared" si="2"/>
        <v/>
      </c>
      <c r="K205" s="100" t="str">
        <f>IF(ISBLANK(D205), "",COUNTIFS(EL!B:B,D205,EL!F:F,"Yes",EL!G:G,"Yes"))</f>
        <v/>
      </c>
      <c r="L205" s="100" t="str">
        <f>IF(ISBLANK(D205), "",COUNTIFS(TL!B:B,D205,TL!G:G,"Yes",TL!H:H,"Yes"))</f>
        <v/>
      </c>
      <c r="M205" s="94"/>
      <c r="N205" s="78" t="str">
        <f t="array" ref="N205">IFERROR(INDEX(PD!A:A,MATCH(D205,PD!E:E,0)), IFERROR (INDEX(Input!A:A,MATCH(D205,Input!F:F,0)), ""))</f>
        <v/>
      </c>
      <c r="O205" s="94"/>
      <c r="P205" s="100" t="str">
        <f t="array" ref="P205">IF(not(ISBLANK(D205)),INDEX(Members!T:T,MATCH(D205,Members!D:D,0)), "")</f>
        <v/>
      </c>
      <c r="Q205" s="108"/>
      <c r="R205" s="250"/>
      <c r="S205" s="39"/>
      <c r="T205" s="87"/>
    </row>
    <row r="206" ht="30.0" customHeight="1">
      <c r="A206" s="52">
        <f t="shared" si="1"/>
        <v>0</v>
      </c>
      <c r="B206" s="110" t="str">
        <f t="array" ref="B206">IF(not(ISBLANK(D206)),INDEX(Members!B:B,MATCH(D206,Members!D:D,0)), "")</f>
        <v/>
      </c>
      <c r="C206" s="94"/>
      <c r="D206" s="96"/>
      <c r="E206" s="63" t="str">
        <f t="array" ref="E206">IF(not(ISBLANK(D206)),INDEX(Members!R:R,MATCH(D206,Members!D:D,0)), "")</f>
        <v/>
      </c>
      <c r="F206" s="100" t="str">
        <f t="array" ref="F206">IF(not(ISBLANK(D206)),INDEX(Members!F:F,MATCH(D206,Members!D:D,0)), "")</f>
        <v/>
      </c>
      <c r="G206" s="94"/>
      <c r="H206" s="69" t="str">
        <f>IF(ISBLANK(D206), "",IF(COUNTIFS(LOAROA!C:C,D206,LOAROA!I:I,"Yes",LOAROA!H:H,"Active") = 1, "Absent", IF(J206+K206+L206&gt;= 3,"Active", IF(L206+K206+J206&gt;=1,"Semi-Active",IF(L206+K206+J206=0,"Inactive")))))</f>
        <v/>
      </c>
      <c r="I206" s="72" t="str">
        <f t="array" ref="I206">IF(not(ISBLANK(D206)), INDEX('Activity Tracker'!F:F,MATCH(D206,'Activity Tracker'!B:B,0)), "")</f>
        <v/>
      </c>
      <c r="J206" s="100" t="str">
        <f t="shared" si="2"/>
        <v/>
      </c>
      <c r="K206" s="100" t="str">
        <f>IF(ISBLANK(D206), "",COUNTIFS(EL!B:B,D206,EL!F:F,"Yes",EL!G:G,"Yes"))</f>
        <v/>
      </c>
      <c r="L206" s="100" t="str">
        <f>IF(ISBLANK(D206), "",COUNTIFS(TL!B:B,D206,TL!G:G,"Yes",TL!H:H,"Yes"))</f>
        <v/>
      </c>
      <c r="M206" s="94"/>
      <c r="N206" s="78" t="str">
        <f t="array" ref="N206">IFERROR(INDEX(PD!A:A,MATCH(D206,PD!E:E,0)), IFERROR (INDEX(Input!A:A,MATCH(D206,Input!F:F,0)), ""))</f>
        <v/>
      </c>
      <c r="O206" s="94"/>
      <c r="P206" s="100" t="str">
        <f t="array" ref="P206">IF(not(ISBLANK(D206)),INDEX(Members!T:T,MATCH(D206,Members!D:D,0)), "")</f>
        <v/>
      </c>
      <c r="Q206" s="108"/>
      <c r="R206" s="250"/>
      <c r="S206" s="39"/>
      <c r="T206" s="87"/>
    </row>
    <row r="207" ht="30.0" customHeight="1">
      <c r="A207" s="52">
        <f t="shared" si="1"/>
        <v>0</v>
      </c>
      <c r="B207" s="110" t="str">
        <f t="array" ref="B207">IF(not(ISBLANK(D207)),INDEX(Members!B:B,MATCH(D207,Members!D:D,0)), "")</f>
        <v/>
      </c>
      <c r="C207" s="94"/>
      <c r="D207" s="96"/>
      <c r="E207" s="63" t="str">
        <f t="array" ref="E207">IF(not(ISBLANK(D207)),INDEX(Members!R:R,MATCH(D207,Members!D:D,0)), "")</f>
        <v/>
      </c>
      <c r="F207" s="100" t="str">
        <f t="array" ref="F207">IF(not(ISBLANK(D207)),INDEX(Members!F:F,MATCH(D207,Members!D:D,0)), "")</f>
        <v/>
      </c>
      <c r="G207" s="94"/>
      <c r="H207" s="69" t="str">
        <f>IF(ISBLANK(D207), "",IF(COUNTIFS(LOAROA!C:C,D207,LOAROA!I:I,"Yes",LOAROA!H:H,"Active") = 1, "Absent", IF(J207+K207+L207&gt;= 3,"Active", IF(L207+K207+J207&gt;=1,"Semi-Active",IF(L207+K207+J207=0,"Inactive")))))</f>
        <v/>
      </c>
      <c r="I207" s="72" t="str">
        <f t="array" ref="I207">IF(not(ISBLANK(D207)), INDEX('Activity Tracker'!F:F,MATCH(D207,'Activity Tracker'!B:B,0)), "")</f>
        <v/>
      </c>
      <c r="J207" s="100" t="str">
        <f t="shared" si="2"/>
        <v/>
      </c>
      <c r="K207" s="100" t="str">
        <f>IF(ISBLANK(D207), "",COUNTIFS(EL!B:B,D207,EL!F:F,"Yes",EL!G:G,"Yes"))</f>
        <v/>
      </c>
      <c r="L207" s="100" t="str">
        <f>IF(ISBLANK(D207), "",COUNTIFS(TL!B:B,D207,TL!G:G,"Yes",TL!H:H,"Yes"))</f>
        <v/>
      </c>
      <c r="M207" s="94"/>
      <c r="N207" s="78" t="str">
        <f t="array" ref="N207">IFERROR(INDEX(PD!A:A,MATCH(D207,PD!E:E,0)), IFERROR (INDEX(Input!A:A,MATCH(D207,Input!F:F,0)), ""))</f>
        <v/>
      </c>
      <c r="O207" s="94"/>
      <c r="P207" s="100" t="str">
        <f t="array" ref="P207">IF(not(ISBLANK(D207)),INDEX(Members!T:T,MATCH(D207,Members!D:D,0)), "")</f>
        <v/>
      </c>
      <c r="Q207" s="108"/>
      <c r="R207" s="250"/>
      <c r="S207" s="39"/>
      <c r="T207" s="87"/>
    </row>
    <row r="208" ht="30.0" customHeight="1">
      <c r="A208" s="52">
        <f t="shared" si="1"/>
        <v>0</v>
      </c>
      <c r="B208" s="110" t="str">
        <f t="array" ref="B208">IF(not(ISBLANK(D208)),INDEX(Members!B:B,MATCH(D208,Members!D:D,0)), "")</f>
        <v/>
      </c>
      <c r="C208" s="94"/>
      <c r="D208" s="96"/>
      <c r="E208" s="63" t="str">
        <f t="array" ref="E208">IF(not(ISBLANK(D208)),INDEX(Members!R:R,MATCH(D208,Members!D:D,0)), "")</f>
        <v/>
      </c>
      <c r="F208" s="100" t="str">
        <f t="array" ref="F208">IF(not(ISBLANK(D208)),INDEX(Members!F:F,MATCH(D208,Members!D:D,0)), "")</f>
        <v/>
      </c>
      <c r="G208" s="94"/>
      <c r="H208" s="69" t="str">
        <f>IF(ISBLANK(D208), "",IF(COUNTIFS(LOAROA!C:C,D208,LOAROA!I:I,"Yes",LOAROA!H:H,"Active") = 1, "Absent", IF(J208+K208+L208&gt;= 3,"Active", IF(L208+K208+J208&gt;=1,"Semi-Active",IF(L208+K208+J208=0,"Inactive")))))</f>
        <v/>
      </c>
      <c r="I208" s="72" t="str">
        <f t="array" ref="I208">IF(not(ISBLANK(D208)), INDEX('Activity Tracker'!F:F,MATCH(D208,'Activity Tracker'!B:B,0)), "")</f>
        <v/>
      </c>
      <c r="J208" s="100" t="str">
        <f t="shared" si="2"/>
        <v/>
      </c>
      <c r="K208" s="100" t="str">
        <f>IF(ISBLANK(D208), "",COUNTIFS(EL!B:B,D208,EL!F:F,"Yes",EL!G:G,"Yes"))</f>
        <v/>
      </c>
      <c r="L208" s="100" t="str">
        <f>IF(ISBLANK(D208), "",COUNTIFS(TL!B:B,D208,TL!G:G,"Yes",TL!H:H,"Yes"))</f>
        <v/>
      </c>
      <c r="M208" s="94"/>
      <c r="N208" s="78" t="str">
        <f t="array" ref="N208">IFERROR(INDEX(PD!A:A,MATCH(D208,PD!E:E,0)), IFERROR (INDEX(Input!A:A,MATCH(D208,Input!F:F,0)), ""))</f>
        <v/>
      </c>
      <c r="O208" s="94"/>
      <c r="P208" s="100" t="str">
        <f t="array" ref="P208">IF(not(ISBLANK(D208)),INDEX(Members!T:T,MATCH(D208,Members!D:D,0)), "")</f>
        <v/>
      </c>
      <c r="Q208" s="108"/>
      <c r="R208" s="250"/>
      <c r="S208" s="39"/>
      <c r="T208" s="87"/>
    </row>
    <row r="209" ht="30.0" customHeight="1">
      <c r="A209" s="52">
        <f t="shared" si="1"/>
        <v>0</v>
      </c>
      <c r="B209" s="110" t="str">
        <f t="array" ref="B209">IF(not(ISBLANK(D209)),INDEX(Members!B:B,MATCH(D209,Members!D:D,0)), "")</f>
        <v/>
      </c>
      <c r="C209" s="94"/>
      <c r="D209" s="96"/>
      <c r="E209" s="63" t="str">
        <f t="array" ref="E209">IF(not(ISBLANK(D209)),INDEX(Members!R:R,MATCH(D209,Members!D:D,0)), "")</f>
        <v/>
      </c>
      <c r="F209" s="100" t="str">
        <f t="array" ref="F209">IF(not(ISBLANK(D209)),INDEX(Members!F:F,MATCH(D209,Members!D:D,0)), "")</f>
        <v/>
      </c>
      <c r="G209" s="94"/>
      <c r="H209" s="69" t="str">
        <f>IF(ISBLANK(D209), "",IF(COUNTIFS(LOAROA!C:C,D209,LOAROA!I:I,"Yes",LOAROA!H:H,"Active") = 1, "Absent", IF(J209+K209+L209&gt;= 3,"Active", IF(L209+K209+J209&gt;=1,"Semi-Active",IF(L209+K209+J209=0,"Inactive")))))</f>
        <v/>
      </c>
      <c r="I209" s="72" t="str">
        <f t="array" ref="I209">IF(not(ISBLANK(D209)), INDEX('Activity Tracker'!F:F,MATCH(D209,'Activity Tracker'!B:B,0)), "")</f>
        <v/>
      </c>
      <c r="J209" s="100" t="str">
        <f t="shared" si="2"/>
        <v/>
      </c>
      <c r="K209" s="100" t="str">
        <f>IF(ISBLANK(D209), "",COUNTIFS(EL!B:B,D209,EL!F:F,"Yes",EL!G:G,"Yes"))</f>
        <v/>
      </c>
      <c r="L209" s="100" t="str">
        <f>IF(ISBLANK(D209), "",COUNTIFS(TL!B:B,D209,TL!G:G,"Yes",TL!H:H,"Yes"))</f>
        <v/>
      </c>
      <c r="M209" s="94"/>
      <c r="N209" s="78" t="str">
        <f t="array" ref="N209">IFERROR(INDEX(PD!A:A,MATCH(D209,PD!E:E,0)), IFERROR (INDEX(Input!A:A,MATCH(D209,Input!F:F,0)), ""))</f>
        <v/>
      </c>
      <c r="O209" s="94"/>
      <c r="P209" s="100" t="str">
        <f t="array" ref="P209">IF(not(ISBLANK(D209)),INDEX(Members!T:T,MATCH(D209,Members!D:D,0)), "")</f>
        <v/>
      </c>
      <c r="Q209" s="108"/>
      <c r="R209" s="250"/>
      <c r="S209" s="39"/>
      <c r="T209" s="87"/>
    </row>
    <row r="210" ht="30.0" customHeight="1">
      <c r="A210" s="52">
        <f t="shared" si="1"/>
        <v>0</v>
      </c>
      <c r="B210" s="110" t="str">
        <f t="array" ref="B210">IF(not(ISBLANK(D210)),INDEX(Members!B:B,MATCH(D210,Members!D:D,0)), "")</f>
        <v/>
      </c>
      <c r="C210" s="94"/>
      <c r="D210" s="96"/>
      <c r="E210" s="63" t="str">
        <f t="array" ref="E210">IF(not(ISBLANK(D210)),INDEX(Members!R:R,MATCH(D210,Members!D:D,0)), "")</f>
        <v/>
      </c>
      <c r="F210" s="100" t="str">
        <f t="array" ref="F210">IF(not(ISBLANK(D210)),INDEX(Members!F:F,MATCH(D210,Members!D:D,0)), "")</f>
        <v/>
      </c>
      <c r="G210" s="94"/>
      <c r="H210" s="69" t="str">
        <f>IF(ISBLANK(D210), "",IF(COUNTIFS(LOAROA!C:C,D210,LOAROA!I:I,"Yes",LOAROA!H:H,"Active") = 1, "Absent", IF(J210+K210+L210&gt;= 3,"Active", IF(L210+K210+J210&gt;=1,"Semi-Active",IF(L210+K210+J210=0,"Inactive")))))</f>
        <v/>
      </c>
      <c r="I210" s="72" t="str">
        <f t="array" ref="I210">IF(not(ISBLANK(D210)), INDEX('Activity Tracker'!F:F,MATCH(D210,'Activity Tracker'!B:B,0)), "")</f>
        <v/>
      </c>
      <c r="J210" s="100" t="str">
        <f t="shared" si="2"/>
        <v/>
      </c>
      <c r="K210" s="100" t="str">
        <f>IF(ISBLANK(D210), "",COUNTIFS(EL!B:B,D210,EL!F:F,"Yes",EL!G:G,"Yes"))</f>
        <v/>
      </c>
      <c r="L210" s="100" t="str">
        <f>IF(ISBLANK(D210), "",COUNTIFS(TL!B:B,D210,TL!G:G,"Yes",TL!H:H,"Yes"))</f>
        <v/>
      </c>
      <c r="M210" s="94"/>
      <c r="N210" s="78" t="str">
        <f t="array" ref="N210">IFERROR(INDEX(PD!A:A,MATCH(D210,PD!E:E,0)), IFERROR (INDEX(Input!A:A,MATCH(D210,Input!F:F,0)), ""))</f>
        <v/>
      </c>
      <c r="O210" s="94"/>
      <c r="P210" s="100" t="str">
        <f t="array" ref="P210">IF(not(ISBLANK(D210)),INDEX(Members!T:T,MATCH(D210,Members!D:D,0)), "")</f>
        <v/>
      </c>
      <c r="Q210" s="108"/>
      <c r="R210" s="250"/>
      <c r="S210" s="39"/>
      <c r="T210" s="87"/>
    </row>
    <row r="211" ht="30.0" customHeight="1">
      <c r="A211" s="52">
        <f t="shared" si="1"/>
        <v>0</v>
      </c>
      <c r="B211" s="110" t="str">
        <f t="array" ref="B211">IF(not(ISBLANK(D211)),INDEX(Members!B:B,MATCH(D211,Members!D:D,0)), "")</f>
        <v/>
      </c>
      <c r="C211" s="94"/>
      <c r="D211" s="96"/>
      <c r="E211" s="63" t="str">
        <f t="array" ref="E211">IF(not(ISBLANK(D211)),INDEX(Members!R:R,MATCH(D211,Members!D:D,0)), "")</f>
        <v/>
      </c>
      <c r="F211" s="100" t="str">
        <f t="array" ref="F211">IF(not(ISBLANK(D211)),INDEX(Members!F:F,MATCH(D211,Members!D:D,0)), "")</f>
        <v/>
      </c>
      <c r="G211" s="94"/>
      <c r="H211" s="69" t="str">
        <f>IF(ISBLANK(D211), "",IF(COUNTIFS(LOAROA!C:C,D211,LOAROA!I:I,"Yes",LOAROA!H:H,"Active") = 1, "Absent", IF(J211+K211+L211&gt;= 3,"Active", IF(L211+K211+J211&gt;=1,"Semi-Active",IF(L211+K211+J211=0,"Inactive")))))</f>
        <v/>
      </c>
      <c r="I211" s="72" t="str">
        <f t="array" ref="I211">IF(not(ISBLANK(D211)), INDEX('Activity Tracker'!F:F,MATCH(D211,'Activity Tracker'!B:B,0)), "")</f>
        <v/>
      </c>
      <c r="J211" s="100" t="str">
        <f t="shared" si="2"/>
        <v/>
      </c>
      <c r="K211" s="100" t="str">
        <f>IF(ISBLANK(D211), "",COUNTIFS(EL!B:B,D211,EL!F:F,"Yes",EL!G:G,"Yes"))</f>
        <v/>
      </c>
      <c r="L211" s="100" t="str">
        <f>IF(ISBLANK(D211), "",COUNTIFS(TL!B:B,D211,TL!G:G,"Yes",TL!H:H,"Yes"))</f>
        <v/>
      </c>
      <c r="M211" s="94"/>
      <c r="N211" s="78" t="str">
        <f t="array" ref="N211">IFERROR(INDEX(PD!A:A,MATCH(D211,PD!E:E,0)), IFERROR (INDEX(Input!A:A,MATCH(D211,Input!F:F,0)), ""))</f>
        <v/>
      </c>
      <c r="O211" s="94"/>
      <c r="P211" s="100" t="str">
        <f t="array" ref="P211">IF(not(ISBLANK(D211)),INDEX(Members!T:T,MATCH(D211,Members!D:D,0)), "")</f>
        <v/>
      </c>
      <c r="Q211" s="108"/>
      <c r="R211" s="250"/>
      <c r="S211" s="39"/>
      <c r="T211" s="87"/>
    </row>
    <row r="212" ht="30.0" customHeight="1">
      <c r="A212" s="52">
        <f t="shared" si="1"/>
        <v>0</v>
      </c>
      <c r="B212" s="110" t="str">
        <f t="array" ref="B212">IF(not(ISBLANK(D212)),INDEX(Members!B:B,MATCH(D212,Members!D:D,0)), "")</f>
        <v/>
      </c>
      <c r="C212" s="94"/>
      <c r="D212" s="96"/>
      <c r="E212" s="63" t="str">
        <f t="array" ref="E212">IF(not(ISBLANK(D212)),INDEX(Members!R:R,MATCH(D212,Members!D:D,0)), "")</f>
        <v/>
      </c>
      <c r="F212" s="100" t="str">
        <f t="array" ref="F212">IF(not(ISBLANK(D212)),INDEX(Members!F:F,MATCH(D212,Members!D:D,0)), "")</f>
        <v/>
      </c>
      <c r="G212" s="94"/>
      <c r="H212" s="69" t="str">
        <f>IF(ISBLANK(D212), "",IF(COUNTIFS(LOAROA!C:C,D212,LOAROA!I:I,"Yes",LOAROA!H:H,"Active") = 1, "Absent", IF(J212+K212+L212&gt;= 3,"Active", IF(L212+K212+J212&gt;=1,"Semi-Active",IF(L212+K212+J212=0,"Inactive")))))</f>
        <v/>
      </c>
      <c r="I212" s="72" t="str">
        <f t="array" ref="I212">IF(not(ISBLANK(D212)), INDEX('Activity Tracker'!F:F,MATCH(D212,'Activity Tracker'!B:B,0)), "")</f>
        <v/>
      </c>
      <c r="J212" s="100" t="str">
        <f t="shared" si="2"/>
        <v/>
      </c>
      <c r="K212" s="100" t="str">
        <f>IF(ISBLANK(D212), "",COUNTIFS(EL!B:B,D212,EL!F:F,"Yes",EL!G:G,"Yes"))</f>
        <v/>
      </c>
      <c r="L212" s="100" t="str">
        <f>IF(ISBLANK(D212), "",COUNTIFS(TL!B:B,D212,TL!G:G,"Yes",TL!H:H,"Yes"))</f>
        <v/>
      </c>
      <c r="M212" s="94"/>
      <c r="N212" s="78" t="str">
        <f t="array" ref="N212">IFERROR(INDEX(PD!A:A,MATCH(D212,PD!E:E,0)), IFERROR (INDEX(Input!A:A,MATCH(D212,Input!F:F,0)), ""))</f>
        <v/>
      </c>
      <c r="O212" s="94"/>
      <c r="P212" s="100" t="str">
        <f t="array" ref="P212">IF(not(ISBLANK(D212)),INDEX(Members!T:T,MATCH(D212,Members!D:D,0)), "")</f>
        <v/>
      </c>
      <c r="Q212" s="108"/>
      <c r="R212" s="250"/>
      <c r="S212" s="39"/>
      <c r="T212" s="87"/>
    </row>
    <row r="213" ht="30.0" customHeight="1">
      <c r="A213" s="52">
        <f t="shared" si="1"/>
        <v>0</v>
      </c>
      <c r="B213" s="110" t="str">
        <f t="array" ref="B213">IF(not(ISBLANK(D213)),INDEX(Members!B:B,MATCH(D213,Members!D:D,0)), "")</f>
        <v/>
      </c>
      <c r="C213" s="94"/>
      <c r="D213" s="96"/>
      <c r="E213" s="63" t="str">
        <f t="array" ref="E213">IF(not(ISBLANK(D213)),INDEX(Members!R:R,MATCH(D213,Members!D:D,0)), "")</f>
        <v/>
      </c>
      <c r="F213" s="100" t="str">
        <f t="array" ref="F213">IF(not(ISBLANK(D213)),INDEX(Members!F:F,MATCH(D213,Members!D:D,0)), "")</f>
        <v/>
      </c>
      <c r="G213" s="94"/>
      <c r="H213" s="69" t="str">
        <f>IF(ISBLANK(D213), "",IF(COUNTIFS(LOAROA!C:C,D213,LOAROA!I:I,"Yes",LOAROA!H:H,"Active") = 1, "Absent", IF(J213+K213+L213&gt;= 3,"Active", IF(L213+K213+J213&gt;=1,"Semi-Active",IF(L213+K213+J213=0,"Inactive")))))</f>
        <v/>
      </c>
      <c r="I213" s="72" t="str">
        <f t="array" ref="I213">IF(not(ISBLANK(D213)), INDEX('Activity Tracker'!F:F,MATCH(D213,'Activity Tracker'!B:B,0)), "")</f>
        <v/>
      </c>
      <c r="J213" s="100" t="str">
        <f t="shared" si="2"/>
        <v/>
      </c>
      <c r="K213" s="100" t="str">
        <f>IF(ISBLANK(D213), "",COUNTIFS(EL!B:B,D213,EL!F:F,"Yes",EL!G:G,"Yes"))</f>
        <v/>
      </c>
      <c r="L213" s="100" t="str">
        <f>IF(ISBLANK(D213), "",COUNTIFS(TL!B:B,D213,TL!G:G,"Yes",TL!H:H,"Yes"))</f>
        <v/>
      </c>
      <c r="M213" s="94"/>
      <c r="N213" s="78" t="str">
        <f t="array" ref="N213">IFERROR(INDEX(PD!A:A,MATCH(D213,PD!E:E,0)), IFERROR (INDEX(Input!A:A,MATCH(D213,Input!F:F,0)), ""))</f>
        <v/>
      </c>
      <c r="O213" s="94"/>
      <c r="P213" s="100" t="str">
        <f t="array" ref="P213">IF(not(ISBLANK(D213)),INDEX(Members!T:T,MATCH(D213,Members!D:D,0)), "")</f>
        <v/>
      </c>
      <c r="Q213" s="108"/>
      <c r="R213" s="250"/>
      <c r="S213" s="39"/>
      <c r="T213" s="87"/>
    </row>
    <row r="214" ht="30.0" customHeight="1">
      <c r="A214" s="52">
        <f t="shared" si="1"/>
        <v>0</v>
      </c>
      <c r="B214" s="110" t="str">
        <f t="array" ref="B214">IF(not(ISBLANK(D214)),INDEX(Members!B:B,MATCH(D214,Members!D:D,0)), "")</f>
        <v/>
      </c>
      <c r="C214" s="94"/>
      <c r="D214" s="96"/>
      <c r="E214" s="63" t="str">
        <f t="array" ref="E214">IF(not(ISBLANK(D214)),INDEX(Members!R:R,MATCH(D214,Members!D:D,0)), "")</f>
        <v/>
      </c>
      <c r="F214" s="100" t="str">
        <f t="array" ref="F214">IF(not(ISBLANK(D214)),INDEX(Members!F:F,MATCH(D214,Members!D:D,0)), "")</f>
        <v/>
      </c>
      <c r="G214" s="94"/>
      <c r="H214" s="69" t="str">
        <f>IF(ISBLANK(D214), "",IF(COUNTIFS(LOAROA!C:C,D214,LOAROA!I:I,"Yes",LOAROA!H:H,"Active") = 1, "Absent", IF(J214+K214+L214&gt;= 3,"Active", IF(L214+K214+J214&gt;=1,"Semi-Active",IF(L214+K214+J214=0,"Inactive")))))</f>
        <v/>
      </c>
      <c r="I214" s="72" t="str">
        <f t="array" ref="I214">IF(not(ISBLANK(D214)), INDEX('Activity Tracker'!F:F,MATCH(D214,'Activity Tracker'!B:B,0)), "")</f>
        <v/>
      </c>
      <c r="J214" s="100" t="str">
        <f t="shared" si="2"/>
        <v/>
      </c>
      <c r="K214" s="100" t="str">
        <f>IF(ISBLANK(D214), "",COUNTIFS(EL!B:B,D214,EL!F:F,"Yes",EL!G:G,"Yes"))</f>
        <v/>
      </c>
      <c r="L214" s="100" t="str">
        <f>IF(ISBLANK(D214), "",COUNTIFS(TL!B:B,D214,TL!G:G,"Yes",TL!H:H,"Yes"))</f>
        <v/>
      </c>
      <c r="M214" s="94"/>
      <c r="N214" s="78" t="str">
        <f t="array" ref="N214">IFERROR(INDEX(PD!A:A,MATCH(D214,PD!E:E,0)), IFERROR (INDEX(Input!A:A,MATCH(D214,Input!F:F,0)), ""))</f>
        <v/>
      </c>
      <c r="O214" s="94"/>
      <c r="P214" s="100" t="str">
        <f t="array" ref="P214">IF(not(ISBLANK(D214)),INDEX(Members!T:T,MATCH(D214,Members!D:D,0)), "")</f>
        <v/>
      </c>
      <c r="Q214" s="108"/>
      <c r="R214" s="250"/>
      <c r="S214" s="39"/>
      <c r="T214" s="87"/>
    </row>
    <row r="215" ht="30.0" customHeight="1">
      <c r="A215" s="52">
        <f t="shared" si="1"/>
        <v>0</v>
      </c>
      <c r="B215" s="110" t="str">
        <f t="array" ref="B215">IF(not(ISBLANK(D215)),INDEX(Members!B:B,MATCH(D215,Members!D:D,0)), "")</f>
        <v/>
      </c>
      <c r="C215" s="94"/>
      <c r="D215" s="96"/>
      <c r="E215" s="63" t="str">
        <f t="array" ref="E215">IF(not(ISBLANK(D215)),INDEX(Members!R:R,MATCH(D215,Members!D:D,0)), "")</f>
        <v/>
      </c>
      <c r="F215" s="100" t="str">
        <f t="array" ref="F215">IF(not(ISBLANK(D215)),INDEX(Members!F:F,MATCH(D215,Members!D:D,0)), "")</f>
        <v/>
      </c>
      <c r="G215" s="94"/>
      <c r="H215" s="69" t="str">
        <f>IF(ISBLANK(D215), "",IF(COUNTIFS(LOAROA!C:C,D215,LOAROA!I:I,"Yes",LOAROA!H:H,"Active") = 1, "Absent", IF(J215+K215+L215&gt;= 3,"Active", IF(L215+K215+J215&gt;=1,"Semi-Active",IF(L215+K215+J215=0,"Inactive")))))</f>
        <v/>
      </c>
      <c r="I215" s="72" t="str">
        <f t="array" ref="I215">IF(not(ISBLANK(D215)), INDEX('Activity Tracker'!F:F,MATCH(D215,'Activity Tracker'!B:B,0)), "")</f>
        <v/>
      </c>
      <c r="J215" s="100" t="str">
        <f t="shared" si="2"/>
        <v/>
      </c>
      <c r="K215" s="100" t="str">
        <f>IF(ISBLANK(D215), "",COUNTIFS(EL!B:B,D215,EL!F:F,"Yes",EL!G:G,"Yes"))</f>
        <v/>
      </c>
      <c r="L215" s="100" t="str">
        <f>IF(ISBLANK(D215), "",COUNTIFS(TL!B:B,D215,TL!G:G,"Yes",TL!H:H,"Yes"))</f>
        <v/>
      </c>
      <c r="M215" s="94"/>
      <c r="N215" s="78" t="str">
        <f t="array" ref="N215">IFERROR(INDEX(PD!A:A,MATCH(D215,PD!E:E,0)), IFERROR (INDEX(Input!A:A,MATCH(D215,Input!F:F,0)), ""))</f>
        <v/>
      </c>
      <c r="O215" s="94"/>
      <c r="P215" s="100" t="str">
        <f t="array" ref="P215">IF(not(ISBLANK(D215)),INDEX(Members!T:T,MATCH(D215,Members!D:D,0)), "")</f>
        <v/>
      </c>
      <c r="Q215" s="108"/>
      <c r="R215" s="250"/>
      <c r="S215" s="39"/>
      <c r="T215" s="87"/>
    </row>
    <row r="216" ht="30.0" customHeight="1">
      <c r="A216" s="52">
        <f t="shared" si="1"/>
        <v>0</v>
      </c>
      <c r="B216" s="110" t="str">
        <f t="array" ref="B216">IF(not(ISBLANK(D216)),INDEX(Members!B:B,MATCH(D216,Members!D:D,0)), "")</f>
        <v/>
      </c>
      <c r="C216" s="94"/>
      <c r="D216" s="96"/>
      <c r="E216" s="63" t="str">
        <f t="array" ref="E216">IF(not(ISBLANK(D216)),INDEX(Members!R:R,MATCH(D216,Members!D:D,0)), "")</f>
        <v/>
      </c>
      <c r="F216" s="100" t="str">
        <f t="array" ref="F216">IF(not(ISBLANK(D216)),INDEX(Members!F:F,MATCH(D216,Members!D:D,0)), "")</f>
        <v/>
      </c>
      <c r="G216" s="94"/>
      <c r="H216" s="69" t="str">
        <f>IF(ISBLANK(D216), "",IF(COUNTIFS(LOAROA!C:C,D216,LOAROA!I:I,"Yes",LOAROA!H:H,"Active") = 1, "Absent", IF(J216+K216+L216&gt;= 3,"Active", IF(L216+K216+J216&gt;=1,"Semi-Active",IF(L216+K216+J216=0,"Inactive")))))</f>
        <v/>
      </c>
      <c r="I216" s="72" t="str">
        <f t="array" ref="I216">IF(not(ISBLANK(D216)), INDEX('Activity Tracker'!F:F,MATCH(D216,'Activity Tracker'!B:B,0)), "")</f>
        <v/>
      </c>
      <c r="J216" s="100" t="str">
        <f t="shared" si="2"/>
        <v/>
      </c>
      <c r="K216" s="100" t="str">
        <f>IF(ISBLANK(D216), "",COUNTIFS(EL!B:B,D216,EL!F:F,"Yes",EL!G:G,"Yes"))</f>
        <v/>
      </c>
      <c r="L216" s="100" t="str">
        <f>IF(ISBLANK(D216), "",COUNTIFS(TL!B:B,D216,TL!G:G,"Yes",TL!H:H,"Yes"))</f>
        <v/>
      </c>
      <c r="M216" s="94"/>
      <c r="N216" s="78" t="str">
        <f t="array" ref="N216">IFERROR(INDEX(PD!A:A,MATCH(D216,PD!E:E,0)), IFERROR (INDEX(Input!A:A,MATCH(D216,Input!F:F,0)), ""))</f>
        <v/>
      </c>
      <c r="O216" s="94"/>
      <c r="P216" s="100" t="str">
        <f t="array" ref="P216">IF(not(ISBLANK(D216)),INDEX(Members!T:T,MATCH(D216,Members!D:D,0)), "")</f>
        <v/>
      </c>
      <c r="Q216" s="108"/>
      <c r="R216" s="250"/>
      <c r="S216" s="39"/>
      <c r="T216" s="87"/>
    </row>
    <row r="217" ht="30.0" customHeight="1">
      <c r="A217" s="52">
        <f t="shared" si="1"/>
        <v>0</v>
      </c>
      <c r="B217" s="110" t="str">
        <f t="array" ref="B217">IF(not(ISBLANK(D217)),INDEX(Members!B:B,MATCH(D217,Members!D:D,0)), "")</f>
        <v/>
      </c>
      <c r="C217" s="94"/>
      <c r="D217" s="96"/>
      <c r="E217" s="63" t="str">
        <f t="array" ref="E217">IF(not(ISBLANK(D217)),INDEX(Members!R:R,MATCH(D217,Members!D:D,0)), "")</f>
        <v/>
      </c>
      <c r="F217" s="100" t="str">
        <f t="array" ref="F217">IF(not(ISBLANK(D217)),INDEX(Members!F:F,MATCH(D217,Members!D:D,0)), "")</f>
        <v/>
      </c>
      <c r="G217" s="94"/>
      <c r="H217" s="69" t="str">
        <f>IF(ISBLANK(D217), "",IF(COUNTIFS(LOAROA!C:C,D217,LOAROA!I:I,"Yes",LOAROA!H:H,"Active") = 1, "Absent", IF(J217+K217+L217&gt;= 3,"Active", IF(L217+K217+J217&gt;=1,"Semi-Active",IF(L217+K217+J217=0,"Inactive")))))</f>
        <v/>
      </c>
      <c r="I217" s="72" t="str">
        <f t="array" ref="I217">IF(not(ISBLANK(D217)), INDEX('Activity Tracker'!F:F,MATCH(D217,'Activity Tracker'!B:B,0)), "")</f>
        <v/>
      </c>
      <c r="J217" s="100" t="str">
        <f t="shared" si="2"/>
        <v/>
      </c>
      <c r="K217" s="100" t="str">
        <f>IF(ISBLANK(D217), "",COUNTIFS(EL!B:B,D217,EL!F:F,"Yes",EL!G:G,"Yes"))</f>
        <v/>
      </c>
      <c r="L217" s="100" t="str">
        <f>IF(ISBLANK(D217), "",COUNTIFS(TL!B:B,D217,TL!G:G,"Yes",TL!H:H,"Yes"))</f>
        <v/>
      </c>
      <c r="M217" s="94"/>
      <c r="N217" s="78" t="str">
        <f t="array" ref="N217">IFERROR(INDEX(PD!A:A,MATCH(D217,PD!E:E,0)), IFERROR (INDEX(Input!A:A,MATCH(D217,Input!F:F,0)), ""))</f>
        <v/>
      </c>
      <c r="O217" s="94"/>
      <c r="P217" s="100" t="str">
        <f t="array" ref="P217">IF(not(ISBLANK(D217)),INDEX(Members!T:T,MATCH(D217,Members!D:D,0)), "")</f>
        <v/>
      </c>
      <c r="Q217" s="108"/>
      <c r="R217" s="250"/>
      <c r="S217" s="39"/>
      <c r="T217" s="87"/>
    </row>
    <row r="218" ht="30.0" customHeight="1">
      <c r="A218" s="52">
        <f t="shared" si="1"/>
        <v>0</v>
      </c>
      <c r="B218" s="110" t="str">
        <f t="array" ref="B218">IF(not(ISBLANK(D218)),INDEX(Members!B:B,MATCH(D218,Members!D:D,0)), "")</f>
        <v/>
      </c>
      <c r="C218" s="94"/>
      <c r="D218" s="96"/>
      <c r="E218" s="63" t="str">
        <f t="array" ref="E218">IF(not(ISBLANK(D218)),INDEX(Members!R:R,MATCH(D218,Members!D:D,0)), "")</f>
        <v/>
      </c>
      <c r="F218" s="100" t="str">
        <f t="array" ref="F218">IF(not(ISBLANK(D218)),INDEX(Members!F:F,MATCH(D218,Members!D:D,0)), "")</f>
        <v/>
      </c>
      <c r="G218" s="94"/>
      <c r="H218" s="69" t="str">
        <f>IF(ISBLANK(D218), "",IF(COUNTIFS(LOAROA!C:C,D218,LOAROA!I:I,"Yes",LOAROA!H:H,"Active") = 1, "Absent", IF(J218+K218+L218&gt;= 3,"Active", IF(L218+K218+J218&gt;=1,"Semi-Active",IF(L218+K218+J218=0,"Inactive")))))</f>
        <v/>
      </c>
      <c r="I218" s="72" t="str">
        <f t="array" ref="I218">IF(not(ISBLANK(D218)), INDEX('Activity Tracker'!F:F,MATCH(D218,'Activity Tracker'!B:B,0)), "")</f>
        <v/>
      </c>
      <c r="J218" s="100" t="str">
        <f t="shared" si="2"/>
        <v/>
      </c>
      <c r="K218" s="100" t="str">
        <f>IF(ISBLANK(D218), "",COUNTIFS(EL!B:B,D218,EL!F:F,"Yes",EL!G:G,"Yes"))</f>
        <v/>
      </c>
      <c r="L218" s="100" t="str">
        <f>IF(ISBLANK(D218), "",COUNTIFS(TL!B:B,D218,TL!G:G,"Yes",TL!H:H,"Yes"))</f>
        <v/>
      </c>
      <c r="M218" s="94"/>
      <c r="N218" s="78" t="str">
        <f t="array" ref="N218">IFERROR(INDEX(PD!A:A,MATCH(D218,PD!E:E,0)), IFERROR (INDEX(Input!A:A,MATCH(D218,Input!F:F,0)), ""))</f>
        <v/>
      </c>
      <c r="O218" s="94"/>
      <c r="P218" s="100" t="str">
        <f t="array" ref="P218">IF(not(ISBLANK(D218)),INDEX(Members!T:T,MATCH(D218,Members!D:D,0)), "")</f>
        <v/>
      </c>
      <c r="Q218" s="108"/>
      <c r="R218" s="250"/>
      <c r="S218" s="39"/>
      <c r="T218" s="87"/>
    </row>
    <row r="219" ht="30.0" customHeight="1">
      <c r="A219" s="52">
        <f t="shared" si="1"/>
        <v>0</v>
      </c>
      <c r="B219" s="110" t="str">
        <f t="array" ref="B219">IF(not(ISBLANK(D219)),INDEX(Members!B:B,MATCH(D219,Members!D:D,0)), "")</f>
        <v/>
      </c>
      <c r="C219" s="94"/>
      <c r="D219" s="96"/>
      <c r="E219" s="63" t="str">
        <f t="array" ref="E219">IF(not(ISBLANK(D219)),INDEX(Members!R:R,MATCH(D219,Members!D:D,0)), "")</f>
        <v/>
      </c>
      <c r="F219" s="100" t="str">
        <f t="array" ref="F219">IF(not(ISBLANK(D219)),INDEX(Members!F:F,MATCH(D219,Members!D:D,0)), "")</f>
        <v/>
      </c>
      <c r="G219" s="94"/>
      <c r="H219" s="69" t="str">
        <f>IF(ISBLANK(D219), "",IF(COUNTIFS(LOAROA!C:C,D219,LOAROA!I:I,"Yes",LOAROA!H:H,"Active") = 1, "Absent", IF(J219+K219+L219&gt;= 3,"Active", IF(L219+K219+J219&gt;=1,"Semi-Active",IF(L219+K219+J219=0,"Inactive")))))</f>
        <v/>
      </c>
      <c r="I219" s="72" t="str">
        <f t="array" ref="I219">IF(not(ISBLANK(D219)), INDEX('Activity Tracker'!F:F,MATCH(D219,'Activity Tracker'!B:B,0)), "")</f>
        <v/>
      </c>
      <c r="J219" s="100" t="str">
        <f t="shared" si="2"/>
        <v/>
      </c>
      <c r="K219" s="100" t="str">
        <f>IF(ISBLANK(D219), "",COUNTIFS(EL!B:B,D219,EL!F:F,"Yes",EL!G:G,"Yes"))</f>
        <v/>
      </c>
      <c r="L219" s="100" t="str">
        <f>IF(ISBLANK(D219), "",COUNTIFS(TL!B:B,D219,TL!G:G,"Yes",TL!H:H,"Yes"))</f>
        <v/>
      </c>
      <c r="M219" s="94"/>
      <c r="N219" s="78" t="str">
        <f t="array" ref="N219">IFERROR(INDEX(PD!A:A,MATCH(D219,PD!E:E,0)), IFERROR (INDEX(Input!A:A,MATCH(D219,Input!F:F,0)), ""))</f>
        <v/>
      </c>
      <c r="O219" s="94"/>
      <c r="P219" s="100" t="str">
        <f t="array" ref="P219">IF(not(ISBLANK(D219)),INDEX(Members!T:T,MATCH(D219,Members!D:D,0)), "")</f>
        <v/>
      </c>
      <c r="Q219" s="108"/>
      <c r="R219" s="250"/>
      <c r="S219" s="39"/>
      <c r="T219" s="87"/>
    </row>
    <row r="220" ht="30.0" customHeight="1">
      <c r="A220" s="52">
        <f t="shared" si="1"/>
        <v>0</v>
      </c>
      <c r="B220" s="110" t="str">
        <f t="array" ref="B220">IF(not(ISBLANK(D220)),INDEX(Members!B:B,MATCH(D220,Members!D:D,0)), "")</f>
        <v/>
      </c>
      <c r="C220" s="94"/>
      <c r="D220" s="96"/>
      <c r="E220" s="63" t="str">
        <f t="array" ref="E220">IF(not(ISBLANK(D220)),INDEX(Members!R:R,MATCH(D220,Members!D:D,0)), "")</f>
        <v/>
      </c>
      <c r="F220" s="100" t="str">
        <f t="array" ref="F220">IF(not(ISBLANK(D220)),INDEX(Members!F:F,MATCH(D220,Members!D:D,0)), "")</f>
        <v/>
      </c>
      <c r="G220" s="94"/>
      <c r="H220" s="69" t="str">
        <f>IF(ISBLANK(D220), "",IF(COUNTIFS(LOAROA!C:C,D220,LOAROA!I:I,"Yes",LOAROA!H:H,"Active") = 1, "Absent", IF(J220+K220+L220&gt;= 3,"Active", IF(L220+K220+J220&gt;=1,"Semi-Active",IF(L220+K220+J220=0,"Inactive")))))</f>
        <v/>
      </c>
      <c r="I220" s="72" t="str">
        <f t="array" ref="I220">IF(not(ISBLANK(D220)), INDEX('Activity Tracker'!F:F,MATCH(D220,'Activity Tracker'!B:B,0)), "")</f>
        <v/>
      </c>
      <c r="J220" s="100" t="str">
        <f t="shared" si="2"/>
        <v/>
      </c>
      <c r="K220" s="100" t="str">
        <f>IF(ISBLANK(D220), "",COUNTIFS(EL!B:B,D220,EL!F:F,"Yes",EL!G:G,"Yes"))</f>
        <v/>
      </c>
      <c r="L220" s="100" t="str">
        <f>IF(ISBLANK(D220), "",COUNTIFS(TL!B:B,D220,TL!G:G,"Yes",TL!H:H,"Yes"))</f>
        <v/>
      </c>
      <c r="M220" s="94"/>
      <c r="N220" s="78" t="str">
        <f t="array" ref="N220">IFERROR(INDEX(PD!A:A,MATCH(D220,PD!E:E,0)), IFERROR (INDEX(Input!A:A,MATCH(D220,Input!F:F,0)), ""))</f>
        <v/>
      </c>
      <c r="O220" s="94"/>
      <c r="P220" s="100" t="str">
        <f t="array" ref="P220">IF(not(ISBLANK(D220)),INDEX(Members!T:T,MATCH(D220,Members!D:D,0)), "")</f>
        <v/>
      </c>
      <c r="Q220" s="108"/>
      <c r="R220" s="250"/>
      <c r="S220" s="39"/>
      <c r="T220" s="87"/>
    </row>
    <row r="221" ht="30.0" customHeight="1">
      <c r="A221" s="52">
        <f t="shared" si="1"/>
        <v>0</v>
      </c>
      <c r="B221" s="110" t="str">
        <f t="array" ref="B221">IF(not(ISBLANK(D221)),INDEX(Members!B:B,MATCH(D221,Members!D:D,0)), "")</f>
        <v/>
      </c>
      <c r="C221" s="94"/>
      <c r="D221" s="96"/>
      <c r="E221" s="63" t="str">
        <f t="array" ref="E221">IF(not(ISBLANK(D221)),INDEX(Members!R:R,MATCH(D221,Members!D:D,0)), "")</f>
        <v/>
      </c>
      <c r="F221" s="100" t="str">
        <f t="array" ref="F221">IF(not(ISBLANK(D221)),INDEX(Members!F:F,MATCH(D221,Members!D:D,0)), "")</f>
        <v/>
      </c>
      <c r="G221" s="94"/>
      <c r="H221" s="69" t="str">
        <f>IF(ISBLANK(D221), "",IF(COUNTIFS(LOAROA!C:C,D221,LOAROA!I:I,"Yes",LOAROA!H:H,"Active") = 1, "Absent", IF(J221+K221+L221&gt;= 3,"Active", IF(L221+K221+J221&gt;=1,"Semi-Active",IF(L221+K221+J221=0,"Inactive")))))</f>
        <v/>
      </c>
      <c r="I221" s="72" t="str">
        <f t="array" ref="I221">IF(not(ISBLANK(D221)), INDEX('Activity Tracker'!F:F,MATCH(D221,'Activity Tracker'!B:B,0)), "")</f>
        <v/>
      </c>
      <c r="J221" s="100" t="str">
        <f t="shared" si="2"/>
        <v/>
      </c>
      <c r="K221" s="100" t="str">
        <f>IF(ISBLANK(D221), "",COUNTIFS(EL!B:B,D221,EL!F:F,"Yes",EL!G:G,"Yes"))</f>
        <v/>
      </c>
      <c r="L221" s="100" t="str">
        <f>IF(ISBLANK(D221), "",COUNTIFS(TL!B:B,D221,TL!G:G,"Yes",TL!H:H,"Yes"))</f>
        <v/>
      </c>
      <c r="M221" s="94"/>
      <c r="N221" s="78" t="str">
        <f t="array" ref="N221">IFERROR(INDEX(PD!A:A,MATCH(D221,PD!E:E,0)), IFERROR (INDEX(Input!A:A,MATCH(D221,Input!F:F,0)), ""))</f>
        <v/>
      </c>
      <c r="O221" s="94"/>
      <c r="P221" s="100" t="str">
        <f t="array" ref="P221">IF(not(ISBLANK(D221)),INDEX(Members!T:T,MATCH(D221,Members!D:D,0)), "")</f>
        <v/>
      </c>
      <c r="Q221" s="108"/>
      <c r="R221" s="250"/>
      <c r="S221" s="39"/>
      <c r="T221" s="87"/>
    </row>
    <row r="222" ht="30.0" customHeight="1">
      <c r="A222" s="52">
        <f t="shared" si="1"/>
        <v>0</v>
      </c>
      <c r="B222" s="110" t="str">
        <f t="array" ref="B222">IF(not(ISBLANK(D222)),INDEX(Members!B:B,MATCH(D222,Members!D:D,0)), "")</f>
        <v/>
      </c>
      <c r="C222" s="94"/>
      <c r="D222" s="96"/>
      <c r="E222" s="63" t="str">
        <f t="array" ref="E222">IF(not(ISBLANK(D222)),INDEX(Members!R:R,MATCH(D222,Members!D:D,0)), "")</f>
        <v/>
      </c>
      <c r="F222" s="100" t="str">
        <f t="array" ref="F222">IF(not(ISBLANK(D222)),INDEX(Members!F:F,MATCH(D222,Members!D:D,0)), "")</f>
        <v/>
      </c>
      <c r="G222" s="94"/>
      <c r="H222" s="69" t="str">
        <f>IF(ISBLANK(D222), "",IF(COUNTIFS(LOAROA!C:C,D222,LOAROA!I:I,"Yes",LOAROA!H:H,"Active") = 1, "Absent", IF(J222+K222+L222&gt;= 3,"Active", IF(L222+K222+J222&gt;=1,"Semi-Active",IF(L222+K222+J222=0,"Inactive")))))</f>
        <v/>
      </c>
      <c r="I222" s="72" t="str">
        <f t="array" ref="I222">IF(not(ISBLANK(D222)), INDEX('Activity Tracker'!F:F,MATCH(D222,'Activity Tracker'!B:B,0)), "")</f>
        <v/>
      </c>
      <c r="J222" s="100" t="str">
        <f t="shared" si="2"/>
        <v/>
      </c>
      <c r="K222" s="100" t="str">
        <f>IF(ISBLANK(D222), "",COUNTIFS(EL!B:B,D222,EL!F:F,"Yes",EL!G:G,"Yes"))</f>
        <v/>
      </c>
      <c r="L222" s="100" t="str">
        <f>IF(ISBLANK(D222), "",COUNTIFS(TL!B:B,D222,TL!G:G,"Yes",TL!H:H,"Yes"))</f>
        <v/>
      </c>
      <c r="M222" s="94"/>
      <c r="N222" s="78" t="str">
        <f t="array" ref="N222">IFERROR(INDEX(PD!A:A,MATCH(D222,PD!E:E,0)), IFERROR (INDEX(Input!A:A,MATCH(D222,Input!F:F,0)), ""))</f>
        <v/>
      </c>
      <c r="O222" s="94"/>
      <c r="P222" s="100" t="str">
        <f t="array" ref="P222">IF(not(ISBLANK(D222)),INDEX(Members!T:T,MATCH(D222,Members!D:D,0)), "")</f>
        <v/>
      </c>
      <c r="Q222" s="108"/>
      <c r="R222" s="250"/>
      <c r="S222" s="39"/>
      <c r="T222" s="87"/>
    </row>
    <row r="223" ht="30.0" customHeight="1">
      <c r="A223" s="52">
        <f t="shared" si="1"/>
        <v>0</v>
      </c>
      <c r="B223" s="110" t="str">
        <f t="array" ref="B223">IF(not(ISBLANK(D223)),INDEX(Members!B:B,MATCH(D223,Members!D:D,0)), "")</f>
        <v/>
      </c>
      <c r="C223" s="94"/>
      <c r="D223" s="96"/>
      <c r="E223" s="63" t="str">
        <f t="array" ref="E223">IF(not(ISBLANK(D223)),INDEX(Members!R:R,MATCH(D223,Members!D:D,0)), "")</f>
        <v/>
      </c>
      <c r="F223" s="100" t="str">
        <f t="array" ref="F223">IF(not(ISBLANK(D223)),INDEX(Members!F:F,MATCH(D223,Members!D:D,0)), "")</f>
        <v/>
      </c>
      <c r="G223" s="94"/>
      <c r="H223" s="69" t="str">
        <f>IF(ISBLANK(D223), "",IF(COUNTIFS(LOAROA!C:C,D223,LOAROA!I:I,"Yes",LOAROA!H:H,"Active") = 1, "Absent", IF(J223+K223+L223&gt;= 3,"Active", IF(L223+K223+J223&gt;=1,"Semi-Active",IF(L223+K223+J223=0,"Inactive")))))</f>
        <v/>
      </c>
      <c r="I223" s="72" t="str">
        <f t="array" ref="I223">IF(not(ISBLANK(D223)), INDEX('Activity Tracker'!F:F,MATCH(D223,'Activity Tracker'!B:B,0)), "")</f>
        <v/>
      </c>
      <c r="J223" s="100" t="str">
        <f t="shared" si="2"/>
        <v/>
      </c>
      <c r="K223" s="100" t="str">
        <f>IF(ISBLANK(D223), "",COUNTIFS(EL!B:B,D223,EL!F:F,"Yes",EL!G:G,"Yes"))</f>
        <v/>
      </c>
      <c r="L223" s="100" t="str">
        <f>IF(ISBLANK(D223), "",COUNTIFS(TL!B:B,D223,TL!G:G,"Yes",TL!H:H,"Yes"))</f>
        <v/>
      </c>
      <c r="M223" s="94"/>
      <c r="N223" s="78" t="str">
        <f t="array" ref="N223">IFERROR(INDEX(PD!A:A,MATCH(D223,PD!E:E,0)), IFERROR (INDEX(Input!A:A,MATCH(D223,Input!F:F,0)), ""))</f>
        <v/>
      </c>
      <c r="O223" s="94"/>
      <c r="P223" s="100" t="str">
        <f t="array" ref="P223">IF(not(ISBLANK(D223)),INDEX(Members!T:T,MATCH(D223,Members!D:D,0)), "")</f>
        <v/>
      </c>
      <c r="Q223" s="108"/>
      <c r="R223" s="250"/>
      <c r="S223" s="39"/>
      <c r="T223" s="87"/>
    </row>
    <row r="224" ht="30.0" customHeight="1">
      <c r="A224" s="52">
        <f t="shared" si="1"/>
        <v>0</v>
      </c>
      <c r="B224" s="110" t="str">
        <f t="array" ref="B224">IF(not(ISBLANK(D224)),INDEX(Members!B:B,MATCH(D224,Members!D:D,0)), "")</f>
        <v/>
      </c>
      <c r="C224" s="94"/>
      <c r="D224" s="96"/>
      <c r="E224" s="63" t="str">
        <f t="array" ref="E224">IF(not(ISBLANK(D224)),INDEX(Members!R:R,MATCH(D224,Members!D:D,0)), "")</f>
        <v/>
      </c>
      <c r="F224" s="100" t="str">
        <f t="array" ref="F224">IF(not(ISBLANK(D224)),INDEX(Members!F:F,MATCH(D224,Members!D:D,0)), "")</f>
        <v/>
      </c>
      <c r="G224" s="94"/>
      <c r="H224" s="69" t="str">
        <f>IF(ISBLANK(D224), "",IF(COUNTIFS(LOAROA!C:C,D224,LOAROA!I:I,"Yes",LOAROA!H:H,"Active") = 1, "Absent", IF(J224+K224+L224&gt;= 3,"Active", IF(L224+K224+J224&gt;=1,"Semi-Active",IF(L224+K224+J224=0,"Inactive")))))</f>
        <v/>
      </c>
      <c r="I224" s="72" t="str">
        <f t="array" ref="I224">IF(not(ISBLANK(D224)), INDEX('Activity Tracker'!F:F,MATCH(D224,'Activity Tracker'!B:B,0)), "")</f>
        <v/>
      </c>
      <c r="J224" s="100" t="str">
        <f t="shared" si="2"/>
        <v/>
      </c>
      <c r="K224" s="100" t="str">
        <f>IF(ISBLANK(D224), "",COUNTIFS(EL!B:B,D224,EL!F:F,"Yes",EL!G:G,"Yes"))</f>
        <v/>
      </c>
      <c r="L224" s="100" t="str">
        <f>IF(ISBLANK(D224), "",COUNTIFS(TL!B:B,D224,TL!G:G,"Yes",TL!H:H,"Yes"))</f>
        <v/>
      </c>
      <c r="M224" s="94"/>
      <c r="N224" s="78" t="str">
        <f t="array" ref="N224">IFERROR(INDEX(PD!A:A,MATCH(D224,PD!E:E,0)), IFERROR (INDEX(Input!A:A,MATCH(D224,Input!F:F,0)), ""))</f>
        <v/>
      </c>
      <c r="O224" s="94"/>
      <c r="P224" s="100" t="str">
        <f t="array" ref="P224">IF(not(ISBLANK(D224)),INDEX(Members!T:T,MATCH(D224,Members!D:D,0)), "")</f>
        <v/>
      </c>
      <c r="Q224" s="108"/>
      <c r="R224" s="250"/>
      <c r="S224" s="39"/>
      <c r="T224" s="87"/>
    </row>
    <row r="225" ht="30.0" customHeight="1">
      <c r="A225" s="52">
        <f t="shared" si="1"/>
        <v>0</v>
      </c>
      <c r="B225" s="110" t="str">
        <f t="array" ref="B225">IF(not(ISBLANK(D225)),INDEX(Members!B:B,MATCH(D225,Members!D:D,0)), "")</f>
        <v/>
      </c>
      <c r="C225" s="94"/>
      <c r="D225" s="96"/>
      <c r="E225" s="63" t="str">
        <f t="array" ref="E225">IF(not(ISBLANK(D225)),INDEX(Members!R:R,MATCH(D225,Members!D:D,0)), "")</f>
        <v/>
      </c>
      <c r="F225" s="100" t="str">
        <f t="array" ref="F225">IF(not(ISBLANK(D225)),INDEX(Members!F:F,MATCH(D225,Members!D:D,0)), "")</f>
        <v/>
      </c>
      <c r="G225" s="94"/>
      <c r="H225" s="69" t="str">
        <f>IF(ISBLANK(D225), "",IF(COUNTIFS(LOAROA!C:C,D225,LOAROA!I:I,"Yes",LOAROA!H:H,"Active") = 1, "Absent", IF(J225+K225+L225&gt;= 3,"Active", IF(L225+K225+J225&gt;=1,"Semi-Active",IF(L225+K225+J225=0,"Inactive")))))</f>
        <v/>
      </c>
      <c r="I225" s="72" t="str">
        <f t="array" ref="I225">IF(not(ISBLANK(D225)), INDEX('Activity Tracker'!F:F,MATCH(D225,'Activity Tracker'!B:B,0)), "")</f>
        <v/>
      </c>
      <c r="J225" s="100" t="str">
        <f t="shared" si="2"/>
        <v/>
      </c>
      <c r="K225" s="100" t="str">
        <f>IF(ISBLANK(D225), "",COUNTIFS(EL!B:B,D225,EL!F:F,"Yes",EL!G:G,"Yes"))</f>
        <v/>
      </c>
      <c r="L225" s="100" t="str">
        <f>IF(ISBLANK(D225), "",COUNTIFS(TL!B:B,D225,TL!G:G,"Yes",TL!H:H,"Yes"))</f>
        <v/>
      </c>
      <c r="M225" s="94"/>
      <c r="N225" s="78" t="str">
        <f t="array" ref="N225">IFERROR(INDEX(PD!A:A,MATCH(D225,PD!E:E,0)), IFERROR (INDEX(Input!A:A,MATCH(D225,Input!F:F,0)), ""))</f>
        <v/>
      </c>
      <c r="O225" s="94"/>
      <c r="P225" s="100" t="str">
        <f t="array" ref="P225">IF(not(ISBLANK(D225)),INDEX(Members!T:T,MATCH(D225,Members!D:D,0)), "")</f>
        <v/>
      </c>
      <c r="Q225" s="108"/>
      <c r="R225" s="250"/>
      <c r="S225" s="39"/>
      <c r="T225" s="87"/>
    </row>
    <row r="226" ht="30.0" customHeight="1">
      <c r="A226" s="52">
        <f t="shared" si="1"/>
        <v>0</v>
      </c>
      <c r="B226" s="110" t="str">
        <f t="array" ref="B226">IF(not(ISBLANK(D226)),INDEX(Members!B:B,MATCH(D226,Members!D:D,0)), "")</f>
        <v/>
      </c>
      <c r="C226" s="94"/>
      <c r="D226" s="96"/>
      <c r="E226" s="63" t="str">
        <f t="array" ref="E226">IF(not(ISBLANK(D226)),INDEX(Members!R:R,MATCH(D226,Members!D:D,0)), "")</f>
        <v/>
      </c>
      <c r="F226" s="100" t="str">
        <f t="array" ref="F226">IF(not(ISBLANK(D226)),INDEX(Members!F:F,MATCH(D226,Members!D:D,0)), "")</f>
        <v/>
      </c>
      <c r="G226" s="94"/>
      <c r="H226" s="69" t="str">
        <f>IF(ISBLANK(D226), "",IF(COUNTIFS(LOAROA!C:C,D226,LOAROA!I:I,"Yes",LOAROA!H:H,"Active") = 1, "Absent", IF(J226+K226+L226&gt;= 3,"Active", IF(L226+K226+J226&gt;=1,"Semi-Active",IF(L226+K226+J226=0,"Inactive")))))</f>
        <v/>
      </c>
      <c r="I226" s="72" t="str">
        <f t="array" ref="I226">IF(not(ISBLANK(D226)), INDEX('Activity Tracker'!F:F,MATCH(D226,'Activity Tracker'!B:B,0)), "")</f>
        <v/>
      </c>
      <c r="J226" s="100" t="str">
        <f t="shared" si="2"/>
        <v/>
      </c>
      <c r="K226" s="100" t="str">
        <f>IF(ISBLANK(D226), "",COUNTIFS(EL!B:B,D226,EL!F:F,"Yes",EL!G:G,"Yes"))</f>
        <v/>
      </c>
      <c r="L226" s="100" t="str">
        <f>IF(ISBLANK(D226), "",COUNTIFS(TL!B:B,D226,TL!G:G,"Yes",TL!H:H,"Yes"))</f>
        <v/>
      </c>
      <c r="M226" s="94"/>
      <c r="N226" s="78" t="str">
        <f t="array" ref="N226">IFERROR(INDEX(PD!A:A,MATCH(D226,PD!E:E,0)), IFERROR (INDEX(Input!A:A,MATCH(D226,Input!F:F,0)), ""))</f>
        <v/>
      </c>
      <c r="O226" s="94"/>
      <c r="P226" s="100" t="str">
        <f t="array" ref="P226">IF(not(ISBLANK(D226)),INDEX(Members!T:T,MATCH(D226,Members!D:D,0)), "")</f>
        <v/>
      </c>
      <c r="Q226" s="108"/>
      <c r="R226" s="250"/>
      <c r="S226" s="39"/>
      <c r="T226" s="87"/>
    </row>
    <row r="227" ht="30.0" customHeight="1">
      <c r="A227" s="52">
        <f t="shared" si="1"/>
        <v>0</v>
      </c>
      <c r="B227" s="110" t="str">
        <f t="array" ref="B227">IF(not(ISBLANK(D227)),INDEX(Members!B:B,MATCH(D227,Members!D:D,0)), "")</f>
        <v/>
      </c>
      <c r="C227" s="94"/>
      <c r="D227" s="96"/>
      <c r="E227" s="63" t="str">
        <f t="array" ref="E227">IF(not(ISBLANK(D227)),INDEX(Members!R:R,MATCH(D227,Members!D:D,0)), "")</f>
        <v/>
      </c>
      <c r="F227" s="100" t="str">
        <f t="array" ref="F227">IF(not(ISBLANK(D227)),INDEX(Members!F:F,MATCH(D227,Members!D:D,0)), "")</f>
        <v/>
      </c>
      <c r="G227" s="94"/>
      <c r="H227" s="69" t="str">
        <f>IF(ISBLANK(D227), "",IF(COUNTIFS(LOAROA!C:C,D227,LOAROA!I:I,"Yes",LOAROA!H:H,"Active") = 1, "Absent", IF(J227+K227+L227&gt;= 3,"Active", IF(L227+K227+J227&gt;=1,"Semi-Active",IF(L227+K227+J227=0,"Inactive")))))</f>
        <v/>
      </c>
      <c r="I227" s="72" t="str">
        <f t="array" ref="I227">IF(not(ISBLANK(D227)), INDEX('Activity Tracker'!F:F,MATCH(D227,'Activity Tracker'!B:B,0)), "")</f>
        <v/>
      </c>
      <c r="J227" s="100" t="str">
        <f t="shared" si="2"/>
        <v/>
      </c>
      <c r="K227" s="100" t="str">
        <f>IF(ISBLANK(D227), "",COUNTIFS(EL!B:B,D227,EL!F:F,"Yes",EL!G:G,"Yes"))</f>
        <v/>
      </c>
      <c r="L227" s="100" t="str">
        <f>IF(ISBLANK(D227), "",COUNTIFS(TL!B:B,D227,TL!G:G,"Yes",TL!H:H,"Yes"))</f>
        <v/>
      </c>
      <c r="M227" s="94"/>
      <c r="N227" s="78" t="str">
        <f t="array" ref="N227">IFERROR(INDEX(PD!A:A,MATCH(D227,PD!E:E,0)), IFERROR (INDEX(Input!A:A,MATCH(D227,Input!F:F,0)), ""))</f>
        <v/>
      </c>
      <c r="O227" s="94"/>
      <c r="P227" s="100" t="str">
        <f t="array" ref="P227">IF(not(ISBLANK(D227)),INDEX(Members!T:T,MATCH(D227,Members!D:D,0)), "")</f>
        <v/>
      </c>
      <c r="Q227" s="108"/>
      <c r="R227" s="250"/>
      <c r="S227" s="39"/>
      <c r="T227" s="87"/>
    </row>
    <row r="228" ht="30.0" customHeight="1">
      <c r="A228" s="52">
        <f t="shared" si="1"/>
        <v>0</v>
      </c>
      <c r="B228" s="110" t="str">
        <f t="array" ref="B228">IF(not(ISBLANK(D228)),INDEX(Members!B:B,MATCH(D228,Members!D:D,0)), "")</f>
        <v/>
      </c>
      <c r="C228" s="94"/>
      <c r="D228" s="96"/>
      <c r="E228" s="63" t="str">
        <f t="array" ref="E228">IF(not(ISBLANK(D228)),INDEX(Members!R:R,MATCH(D228,Members!D:D,0)), "")</f>
        <v/>
      </c>
      <c r="F228" s="100" t="str">
        <f t="array" ref="F228">IF(not(ISBLANK(D228)),INDEX(Members!F:F,MATCH(D228,Members!D:D,0)), "")</f>
        <v/>
      </c>
      <c r="G228" s="94"/>
      <c r="H228" s="69" t="str">
        <f>IF(ISBLANK(D228), "",IF(COUNTIFS(LOAROA!C:C,D228,LOAROA!I:I,"Yes",LOAROA!H:H,"Active") = 1, "Absent", IF(J228+K228+L228&gt;= 3,"Active", IF(L228+K228+J228&gt;=1,"Semi-Active",IF(L228+K228+J228=0,"Inactive")))))</f>
        <v/>
      </c>
      <c r="I228" s="72" t="str">
        <f t="array" ref="I228">IF(not(ISBLANK(D228)), INDEX('Activity Tracker'!F:F,MATCH(D228,'Activity Tracker'!B:B,0)), "")</f>
        <v/>
      </c>
      <c r="J228" s="100" t="str">
        <f t="shared" si="2"/>
        <v/>
      </c>
      <c r="K228" s="100" t="str">
        <f>IF(ISBLANK(D228), "",COUNTIFS(EL!B:B,D228,EL!F:F,"Yes",EL!G:G,"Yes"))</f>
        <v/>
      </c>
      <c r="L228" s="100" t="str">
        <f>IF(ISBLANK(D228), "",COUNTIFS(TL!B:B,D228,TL!G:G,"Yes",TL!H:H,"Yes"))</f>
        <v/>
      </c>
      <c r="M228" s="94"/>
      <c r="N228" s="78" t="str">
        <f t="array" ref="N228">IFERROR(INDEX(PD!A:A,MATCH(D228,PD!E:E,0)), IFERROR (INDEX(Input!A:A,MATCH(D228,Input!F:F,0)), ""))</f>
        <v/>
      </c>
      <c r="O228" s="94"/>
      <c r="P228" s="100" t="str">
        <f t="array" ref="P228">IF(not(ISBLANK(D228)),INDEX(Members!T:T,MATCH(D228,Members!D:D,0)), "")</f>
        <v/>
      </c>
      <c r="Q228" s="108"/>
      <c r="R228" s="250"/>
      <c r="S228" s="39"/>
      <c r="T228" s="87"/>
    </row>
    <row r="229" ht="30.0" customHeight="1">
      <c r="A229" s="52">
        <f t="shared" si="1"/>
        <v>0</v>
      </c>
      <c r="B229" s="110" t="str">
        <f t="array" ref="B229">IF(not(ISBLANK(D229)),INDEX(Members!B:B,MATCH(D229,Members!D:D,0)), "")</f>
        <v/>
      </c>
      <c r="C229" s="94"/>
      <c r="D229" s="96"/>
      <c r="E229" s="63" t="str">
        <f t="array" ref="E229">IF(not(ISBLANK(D229)),INDEX(Members!R:R,MATCH(D229,Members!D:D,0)), "")</f>
        <v/>
      </c>
      <c r="F229" s="100" t="str">
        <f t="array" ref="F229">IF(not(ISBLANK(D229)),INDEX(Members!F:F,MATCH(D229,Members!D:D,0)), "")</f>
        <v/>
      </c>
      <c r="G229" s="94"/>
      <c r="H229" s="69" t="str">
        <f>IF(ISBLANK(D229), "",IF(COUNTIFS(LOAROA!C:C,D229,LOAROA!I:I,"Yes",LOAROA!H:H,"Active") = 1, "Absent", IF(J229+K229+L229&gt;= 3,"Active", IF(L229+K229+J229&gt;=1,"Semi-Active",IF(L229+K229+J229=0,"Inactive")))))</f>
        <v/>
      </c>
      <c r="I229" s="72" t="str">
        <f t="array" ref="I229">IF(not(ISBLANK(D229)), INDEX('Activity Tracker'!F:F,MATCH(D229,'Activity Tracker'!B:B,0)), "")</f>
        <v/>
      </c>
      <c r="J229" s="100" t="str">
        <f t="shared" si="2"/>
        <v/>
      </c>
      <c r="K229" s="100" t="str">
        <f>IF(ISBLANK(D229), "",COUNTIFS(EL!B:B,D229,EL!F:F,"Yes",EL!G:G,"Yes"))</f>
        <v/>
      </c>
      <c r="L229" s="100" t="str">
        <f>IF(ISBLANK(D229), "",COUNTIFS(TL!B:B,D229,TL!G:G,"Yes",TL!H:H,"Yes"))</f>
        <v/>
      </c>
      <c r="M229" s="94"/>
      <c r="N229" s="78" t="str">
        <f t="array" ref="N229">IFERROR(INDEX(PD!A:A,MATCH(D229,PD!E:E,0)), IFERROR (INDEX(Input!A:A,MATCH(D229,Input!F:F,0)), ""))</f>
        <v/>
      </c>
      <c r="O229" s="94"/>
      <c r="P229" s="100" t="str">
        <f t="array" ref="P229">IF(not(ISBLANK(D229)),INDEX(Members!T:T,MATCH(D229,Members!D:D,0)), "")</f>
        <v/>
      </c>
      <c r="Q229" s="108"/>
      <c r="R229" s="250"/>
      <c r="S229" s="39"/>
      <c r="T229" s="87"/>
    </row>
    <row r="230" ht="30.0" customHeight="1">
      <c r="A230" s="52">
        <f t="shared" si="1"/>
        <v>0</v>
      </c>
      <c r="B230" s="110" t="str">
        <f t="array" ref="B230">IF(not(ISBLANK(D230)),INDEX(Members!B:B,MATCH(D230,Members!D:D,0)), "")</f>
        <v/>
      </c>
      <c r="C230" s="94"/>
      <c r="D230" s="96"/>
      <c r="E230" s="63" t="str">
        <f t="array" ref="E230">IF(not(ISBLANK(D230)),INDEX(Members!R:R,MATCH(D230,Members!D:D,0)), "")</f>
        <v/>
      </c>
      <c r="F230" s="100" t="str">
        <f t="array" ref="F230">IF(not(ISBLANK(D230)),INDEX(Members!F:F,MATCH(D230,Members!D:D,0)), "")</f>
        <v/>
      </c>
      <c r="G230" s="94"/>
      <c r="H230" s="69" t="str">
        <f>IF(ISBLANK(D230), "",IF(COUNTIFS(LOAROA!C:C,D230,LOAROA!I:I,"Yes",LOAROA!H:H,"Active") = 1, "Absent", IF(J230+K230+L230&gt;= 3,"Active", IF(L230+K230+J230&gt;=1,"Semi-Active",IF(L230+K230+J230=0,"Inactive")))))</f>
        <v/>
      </c>
      <c r="I230" s="72" t="str">
        <f t="array" ref="I230">IF(not(ISBLANK(D230)), INDEX('Activity Tracker'!F:F,MATCH(D230,'Activity Tracker'!B:B,0)), "")</f>
        <v/>
      </c>
      <c r="J230" s="100" t="str">
        <f t="shared" si="2"/>
        <v/>
      </c>
      <c r="K230" s="100" t="str">
        <f>IF(ISBLANK(D230), "",COUNTIFS(EL!B:B,D230,EL!F:F,"Yes",EL!G:G,"Yes"))</f>
        <v/>
      </c>
      <c r="L230" s="100" t="str">
        <f>IF(ISBLANK(D230), "",COUNTIFS(TL!B:B,D230,TL!G:G,"Yes",TL!H:H,"Yes"))</f>
        <v/>
      </c>
      <c r="M230" s="94"/>
      <c r="N230" s="78" t="str">
        <f t="array" ref="N230">IFERROR(INDEX(PD!A:A,MATCH(D230,PD!E:E,0)), IFERROR (INDEX(Input!A:A,MATCH(D230,Input!F:F,0)), ""))</f>
        <v/>
      </c>
      <c r="O230" s="94"/>
      <c r="P230" s="100" t="str">
        <f t="array" ref="P230">IF(not(ISBLANK(D230)),INDEX(Members!T:T,MATCH(D230,Members!D:D,0)), "")</f>
        <v/>
      </c>
      <c r="Q230" s="108"/>
      <c r="R230" s="250"/>
      <c r="S230" s="39"/>
      <c r="T230" s="87"/>
    </row>
    <row r="231" ht="30.0" customHeight="1">
      <c r="A231" s="52">
        <f t="shared" si="1"/>
        <v>0</v>
      </c>
      <c r="B231" s="110" t="str">
        <f t="array" ref="B231">IF(not(ISBLANK(D231)),INDEX(Members!B:B,MATCH(D231,Members!D:D,0)), "")</f>
        <v/>
      </c>
      <c r="C231" s="94"/>
      <c r="D231" s="96"/>
      <c r="E231" s="63" t="str">
        <f t="array" ref="E231">IF(not(ISBLANK(D231)),INDEX(Members!R:R,MATCH(D231,Members!D:D,0)), "")</f>
        <v/>
      </c>
      <c r="F231" s="100" t="str">
        <f t="array" ref="F231">IF(not(ISBLANK(D231)),INDEX(Members!F:F,MATCH(D231,Members!D:D,0)), "")</f>
        <v/>
      </c>
      <c r="G231" s="94"/>
      <c r="H231" s="69" t="str">
        <f>IF(ISBLANK(D231), "",IF(COUNTIFS(LOAROA!C:C,D231,LOAROA!I:I,"Yes",LOAROA!H:H,"Active") = 1, "Absent", IF(J231+K231+L231&gt;= 3,"Active", IF(L231+K231+J231&gt;=1,"Semi-Active",IF(L231+K231+J231=0,"Inactive")))))</f>
        <v/>
      </c>
      <c r="I231" s="72" t="str">
        <f t="array" ref="I231">IF(not(ISBLANK(D231)), INDEX('Activity Tracker'!F:F,MATCH(D231,'Activity Tracker'!B:B,0)), "")</f>
        <v/>
      </c>
      <c r="J231" s="100" t="str">
        <f t="shared" si="2"/>
        <v/>
      </c>
      <c r="K231" s="100" t="str">
        <f>IF(ISBLANK(D231), "",COUNTIFS(EL!B:B,D231,EL!F:F,"Yes",EL!G:G,"Yes"))</f>
        <v/>
      </c>
      <c r="L231" s="100" t="str">
        <f>IF(ISBLANK(D231), "",COUNTIFS(TL!B:B,D231,TL!G:G,"Yes",TL!H:H,"Yes"))</f>
        <v/>
      </c>
      <c r="M231" s="94"/>
      <c r="N231" s="78" t="str">
        <f t="array" ref="N231">IFERROR(INDEX(PD!A:A,MATCH(D231,PD!E:E,0)), IFERROR (INDEX(Input!A:A,MATCH(D231,Input!F:F,0)), ""))</f>
        <v/>
      </c>
      <c r="O231" s="94"/>
      <c r="P231" s="100" t="str">
        <f t="array" ref="P231">IF(not(ISBLANK(D231)),INDEX(Members!T:T,MATCH(D231,Members!D:D,0)), "")</f>
        <v/>
      </c>
      <c r="Q231" s="108"/>
      <c r="R231" s="250"/>
      <c r="S231" s="39"/>
      <c r="T231" s="87"/>
    </row>
    <row r="232" ht="30.0" customHeight="1">
      <c r="A232" s="52">
        <f t="shared" si="1"/>
        <v>0</v>
      </c>
      <c r="B232" s="110" t="str">
        <f t="array" ref="B232">IF(not(ISBLANK(D232)),INDEX(Members!B:B,MATCH(D232,Members!D:D,0)), "")</f>
        <v/>
      </c>
      <c r="C232" s="94"/>
      <c r="D232" s="96"/>
      <c r="E232" s="63" t="str">
        <f t="array" ref="E232">IF(not(ISBLANK(D232)),INDEX(Members!R:R,MATCH(D232,Members!D:D,0)), "")</f>
        <v/>
      </c>
      <c r="F232" s="100" t="str">
        <f t="array" ref="F232">IF(not(ISBLANK(D232)),INDEX(Members!F:F,MATCH(D232,Members!D:D,0)), "")</f>
        <v/>
      </c>
      <c r="G232" s="94"/>
      <c r="H232" s="69" t="str">
        <f>IF(ISBLANK(D232), "",IF(COUNTIFS(LOAROA!C:C,D232,LOAROA!I:I,"Yes",LOAROA!H:H,"Active") = 1, "Absent", IF(J232+K232+L232&gt;= 3,"Active", IF(L232+K232+J232&gt;=1,"Semi-Active",IF(L232+K232+J232=0,"Inactive")))))</f>
        <v/>
      </c>
      <c r="I232" s="72" t="str">
        <f t="array" ref="I232">IF(not(ISBLANK(D232)), INDEX('Activity Tracker'!F:F,MATCH(D232,'Activity Tracker'!B:B,0)), "")</f>
        <v/>
      </c>
      <c r="J232" s="100" t="str">
        <f t="shared" si="2"/>
        <v/>
      </c>
      <c r="K232" s="100" t="str">
        <f>IF(ISBLANK(D232), "",COUNTIFS(EL!B:B,D232,EL!F:F,"Yes",EL!G:G,"Yes"))</f>
        <v/>
      </c>
      <c r="L232" s="100" t="str">
        <f>IF(ISBLANK(D232), "",COUNTIFS(TL!B:B,D232,TL!G:G,"Yes",TL!H:H,"Yes"))</f>
        <v/>
      </c>
      <c r="M232" s="94"/>
      <c r="N232" s="78" t="str">
        <f t="array" ref="N232">IFERROR(INDEX(PD!A:A,MATCH(D232,PD!E:E,0)), IFERROR (INDEX(Input!A:A,MATCH(D232,Input!F:F,0)), ""))</f>
        <v/>
      </c>
      <c r="O232" s="94"/>
      <c r="P232" s="100" t="str">
        <f t="array" ref="P232">IF(not(ISBLANK(D232)),INDEX(Members!T:T,MATCH(D232,Members!D:D,0)), "")</f>
        <v/>
      </c>
      <c r="Q232" s="108"/>
      <c r="R232" s="250"/>
      <c r="S232" s="39"/>
      <c r="T232" s="87"/>
    </row>
    <row r="233" ht="30.0" customHeight="1">
      <c r="A233" s="52">
        <f t="shared" si="1"/>
        <v>0</v>
      </c>
      <c r="B233" s="110" t="str">
        <f t="array" ref="B233">IF(not(ISBLANK(D233)),INDEX(Members!B:B,MATCH(D233,Members!D:D,0)), "")</f>
        <v/>
      </c>
      <c r="C233" s="94"/>
      <c r="D233" s="96"/>
      <c r="E233" s="63" t="str">
        <f t="array" ref="E233">IF(not(ISBLANK(D233)),INDEX(Members!R:R,MATCH(D233,Members!D:D,0)), "")</f>
        <v/>
      </c>
      <c r="F233" s="100" t="str">
        <f t="array" ref="F233">IF(not(ISBLANK(D233)),INDEX(Members!F:F,MATCH(D233,Members!D:D,0)), "")</f>
        <v/>
      </c>
      <c r="G233" s="94"/>
      <c r="H233" s="69" t="str">
        <f>IF(ISBLANK(D233), "",IF(COUNTIFS(LOAROA!C:C,D233,LOAROA!I:I,"Yes",LOAROA!H:H,"Active") = 1, "Absent", IF(J233+K233+L233&gt;= 3,"Active", IF(L233+K233+J233&gt;=1,"Semi-Active",IF(L233+K233+J233=0,"Inactive")))))</f>
        <v/>
      </c>
      <c r="I233" s="72" t="str">
        <f t="array" ref="I233">IF(not(ISBLANK(D233)), INDEX('Activity Tracker'!F:F,MATCH(D233,'Activity Tracker'!B:B,0)), "")</f>
        <v/>
      </c>
      <c r="J233" s="100" t="str">
        <f t="shared" si="2"/>
        <v/>
      </c>
      <c r="K233" s="100" t="str">
        <f>IF(ISBLANK(D233), "",COUNTIFS(EL!B:B,D233,EL!F:F,"Yes",EL!G:G,"Yes"))</f>
        <v/>
      </c>
      <c r="L233" s="100" t="str">
        <f>IF(ISBLANK(D233), "",COUNTIFS(TL!B:B,D233,TL!G:G,"Yes",TL!H:H,"Yes"))</f>
        <v/>
      </c>
      <c r="M233" s="94"/>
      <c r="N233" s="78" t="str">
        <f t="array" ref="N233">IFERROR(INDEX(PD!A:A,MATCH(D233,PD!E:E,0)), IFERROR (INDEX(Input!A:A,MATCH(D233,Input!F:F,0)), ""))</f>
        <v/>
      </c>
      <c r="O233" s="94"/>
      <c r="P233" s="100" t="str">
        <f t="array" ref="P233">IF(not(ISBLANK(D233)),INDEX(Members!T:T,MATCH(D233,Members!D:D,0)), "")</f>
        <v/>
      </c>
      <c r="Q233" s="108"/>
      <c r="R233" s="250"/>
      <c r="S233" s="39"/>
      <c r="T233" s="87"/>
    </row>
    <row r="234" ht="30.0" customHeight="1">
      <c r="A234" s="52">
        <f t="shared" si="1"/>
        <v>0</v>
      </c>
      <c r="B234" s="110" t="str">
        <f t="array" ref="B234">IF(not(ISBLANK(D234)),INDEX(Members!B:B,MATCH(D234,Members!D:D,0)), "")</f>
        <v/>
      </c>
      <c r="C234" s="94"/>
      <c r="D234" s="96"/>
      <c r="E234" s="63" t="str">
        <f t="array" ref="E234">IF(not(ISBLANK(D234)),INDEX(Members!R:R,MATCH(D234,Members!D:D,0)), "")</f>
        <v/>
      </c>
      <c r="F234" s="100" t="str">
        <f t="array" ref="F234">IF(not(ISBLANK(D234)),INDEX(Members!F:F,MATCH(D234,Members!D:D,0)), "")</f>
        <v/>
      </c>
      <c r="G234" s="94"/>
      <c r="H234" s="69" t="str">
        <f>IF(ISBLANK(D234), "",IF(COUNTIFS(LOAROA!C:C,D234,LOAROA!I:I,"Yes",LOAROA!H:H,"Active") = 1, "Absent", IF(J234+K234+L234&gt;= 3,"Active", IF(L234+K234+J234&gt;=1,"Semi-Active",IF(L234+K234+J234=0,"Inactive")))))</f>
        <v/>
      </c>
      <c r="I234" s="72" t="str">
        <f t="array" ref="I234">IF(not(ISBLANK(D234)), INDEX('Activity Tracker'!F:F,MATCH(D234,'Activity Tracker'!B:B,0)), "")</f>
        <v/>
      </c>
      <c r="J234" s="100" t="str">
        <f t="shared" si="2"/>
        <v/>
      </c>
      <c r="K234" s="100" t="str">
        <f>IF(ISBLANK(D234), "",COUNTIFS(EL!B:B,D234,EL!F:F,"Yes",EL!G:G,"Yes"))</f>
        <v/>
      </c>
      <c r="L234" s="100" t="str">
        <f>IF(ISBLANK(D234), "",COUNTIFS(TL!B:B,D234,TL!G:G,"Yes",TL!H:H,"Yes"))</f>
        <v/>
      </c>
      <c r="M234" s="94"/>
      <c r="N234" s="78" t="str">
        <f t="array" ref="N234">IFERROR(INDEX(PD!A:A,MATCH(D234,PD!E:E,0)), IFERROR (INDEX(Input!A:A,MATCH(D234,Input!F:F,0)), ""))</f>
        <v/>
      </c>
      <c r="O234" s="94"/>
      <c r="P234" s="100" t="str">
        <f t="array" ref="P234">IF(not(ISBLANK(D234)),INDEX(Members!T:T,MATCH(D234,Members!D:D,0)), "")</f>
        <v/>
      </c>
      <c r="Q234" s="108"/>
      <c r="R234" s="250"/>
      <c r="S234" s="39"/>
      <c r="T234" s="87"/>
    </row>
    <row r="235" ht="30.0" customHeight="1">
      <c r="A235" s="52">
        <f t="shared" si="1"/>
        <v>0</v>
      </c>
      <c r="B235" s="110" t="str">
        <f t="array" ref="B235">IF(not(ISBLANK(D235)),INDEX(Members!B:B,MATCH(D235,Members!D:D,0)), "")</f>
        <v/>
      </c>
      <c r="C235" s="94"/>
      <c r="D235" s="96"/>
      <c r="E235" s="63" t="str">
        <f t="array" ref="E235">IF(not(ISBLANK(D235)),INDEX(Members!R:R,MATCH(D235,Members!D:D,0)), "")</f>
        <v/>
      </c>
      <c r="F235" s="100" t="str">
        <f t="array" ref="F235">IF(not(ISBLANK(D235)),INDEX(Members!F:F,MATCH(D235,Members!D:D,0)), "")</f>
        <v/>
      </c>
      <c r="G235" s="94"/>
      <c r="H235" s="69" t="str">
        <f>IF(ISBLANK(D235), "",IF(COUNTIFS(LOAROA!C:C,D235,LOAROA!I:I,"Yes",LOAROA!H:H,"Active") = 1, "Absent", IF(J235+K235+L235&gt;= 3,"Active", IF(L235+K235+J235&gt;=1,"Semi-Active",IF(L235+K235+J235=0,"Inactive")))))</f>
        <v/>
      </c>
      <c r="I235" s="72" t="str">
        <f t="array" ref="I235">IF(not(ISBLANK(D235)), INDEX('Activity Tracker'!F:F,MATCH(D235,'Activity Tracker'!B:B,0)), "")</f>
        <v/>
      </c>
      <c r="J235" s="100" t="str">
        <f t="shared" si="2"/>
        <v/>
      </c>
      <c r="K235" s="100" t="str">
        <f>IF(ISBLANK(D235), "",COUNTIFS(EL!B:B,D235,EL!F:F,"Yes",EL!G:G,"Yes"))</f>
        <v/>
      </c>
      <c r="L235" s="100" t="str">
        <f>IF(ISBLANK(D235), "",COUNTIFS(TL!B:B,D235,TL!G:G,"Yes",TL!H:H,"Yes"))</f>
        <v/>
      </c>
      <c r="M235" s="94"/>
      <c r="N235" s="78" t="str">
        <f t="array" ref="N235">IFERROR(INDEX(PD!A:A,MATCH(D235,PD!E:E,0)), IFERROR (INDEX(Input!A:A,MATCH(D235,Input!F:F,0)), ""))</f>
        <v/>
      </c>
      <c r="O235" s="94"/>
      <c r="P235" s="100" t="str">
        <f t="array" ref="P235">IF(not(ISBLANK(D235)),INDEX(Members!T:T,MATCH(D235,Members!D:D,0)), "")</f>
        <v/>
      </c>
      <c r="Q235" s="108"/>
      <c r="R235" s="250"/>
      <c r="S235" s="39"/>
      <c r="T235" s="87"/>
    </row>
    <row r="236" ht="30.0" customHeight="1">
      <c r="A236" s="52">
        <f t="shared" si="1"/>
        <v>0</v>
      </c>
      <c r="B236" s="110" t="str">
        <f t="array" ref="B236">IF(not(ISBLANK(D236)),INDEX(Members!B:B,MATCH(D236,Members!D:D,0)), "")</f>
        <v/>
      </c>
      <c r="C236" s="94"/>
      <c r="D236" s="96"/>
      <c r="E236" s="63" t="str">
        <f t="array" ref="E236">IF(not(ISBLANK(D236)),INDEX(Members!R:R,MATCH(D236,Members!D:D,0)), "")</f>
        <v/>
      </c>
      <c r="F236" s="100" t="str">
        <f t="array" ref="F236">IF(not(ISBLANK(D236)),INDEX(Members!F:F,MATCH(D236,Members!D:D,0)), "")</f>
        <v/>
      </c>
      <c r="G236" s="94"/>
      <c r="H236" s="69" t="str">
        <f>IF(ISBLANK(D236), "",IF(COUNTIFS(LOAROA!C:C,D236,LOAROA!I:I,"Yes",LOAROA!H:H,"Active") = 1, "Absent", IF(J236+K236+L236&gt;= 3,"Active", IF(L236+K236+J236&gt;=1,"Semi-Active",IF(L236+K236+J236=0,"Inactive")))))</f>
        <v/>
      </c>
      <c r="I236" s="72" t="str">
        <f t="array" ref="I236">IF(not(ISBLANK(D236)), INDEX('Activity Tracker'!F:F,MATCH(D236,'Activity Tracker'!B:B,0)), "")</f>
        <v/>
      </c>
      <c r="J236" s="100" t="str">
        <f t="shared" si="2"/>
        <v/>
      </c>
      <c r="K236" s="100" t="str">
        <f>IF(ISBLANK(D236), "",COUNTIFS(EL!B:B,D236,EL!F:F,"Yes",EL!G:G,"Yes"))</f>
        <v/>
      </c>
      <c r="L236" s="100" t="str">
        <f>IF(ISBLANK(D236), "",COUNTIFS(TL!B:B,D236,TL!G:G,"Yes",TL!H:H,"Yes"))</f>
        <v/>
      </c>
      <c r="M236" s="94"/>
      <c r="N236" s="78" t="str">
        <f t="array" ref="N236">IFERROR(INDEX(PD!A:A,MATCH(D236,PD!E:E,0)), IFERROR (INDEX(Input!A:A,MATCH(D236,Input!F:F,0)), ""))</f>
        <v/>
      </c>
      <c r="O236" s="94"/>
      <c r="P236" s="100" t="str">
        <f t="array" ref="P236">IF(not(ISBLANK(D236)),INDEX(Members!T:T,MATCH(D236,Members!D:D,0)), "")</f>
        <v/>
      </c>
      <c r="Q236" s="108"/>
      <c r="R236" s="250"/>
      <c r="S236" s="39"/>
      <c r="T236" s="87"/>
    </row>
    <row r="237" ht="30.0" customHeight="1">
      <c r="A237" s="52">
        <f t="shared" si="1"/>
        <v>0</v>
      </c>
      <c r="B237" s="110" t="str">
        <f t="array" ref="B237">IF(not(ISBLANK(D237)),INDEX(Members!B:B,MATCH(D237,Members!D:D,0)), "")</f>
        <v/>
      </c>
      <c r="C237" s="94"/>
      <c r="D237" s="96"/>
      <c r="E237" s="63" t="str">
        <f t="array" ref="E237">IF(not(ISBLANK(D237)),INDEX(Members!R:R,MATCH(D237,Members!D:D,0)), "")</f>
        <v/>
      </c>
      <c r="F237" s="100" t="str">
        <f t="array" ref="F237">IF(not(ISBLANK(D237)),INDEX(Members!F:F,MATCH(D237,Members!D:D,0)), "")</f>
        <v/>
      </c>
      <c r="G237" s="94"/>
      <c r="H237" s="69" t="str">
        <f>IF(ISBLANK(D237), "",IF(COUNTIFS(LOAROA!C:C,D237,LOAROA!I:I,"Yes",LOAROA!H:H,"Active") = 1, "Absent", IF(J237+K237+L237&gt;= 3,"Active", IF(L237+K237+J237&gt;=1,"Semi-Active",IF(L237+K237+J237=0,"Inactive")))))</f>
        <v/>
      </c>
      <c r="I237" s="72" t="str">
        <f t="array" ref="I237">IF(not(ISBLANK(D237)), INDEX('Activity Tracker'!F:F,MATCH(D237,'Activity Tracker'!B:B,0)), "")</f>
        <v/>
      </c>
      <c r="J237" s="100" t="str">
        <f t="shared" si="2"/>
        <v/>
      </c>
      <c r="K237" s="100" t="str">
        <f>IF(ISBLANK(D237), "",COUNTIFS(EL!B:B,D237,EL!F:F,"Yes",EL!G:G,"Yes"))</f>
        <v/>
      </c>
      <c r="L237" s="100" t="str">
        <f>IF(ISBLANK(D237), "",COUNTIFS(TL!B:B,D237,TL!G:G,"Yes",TL!H:H,"Yes"))</f>
        <v/>
      </c>
      <c r="M237" s="94"/>
      <c r="N237" s="78" t="str">
        <f t="array" ref="N237">IFERROR(INDEX(PD!A:A,MATCH(D237,PD!E:E,0)), IFERROR (INDEX(Input!A:A,MATCH(D237,Input!F:F,0)), ""))</f>
        <v/>
      </c>
      <c r="O237" s="94"/>
      <c r="P237" s="100" t="str">
        <f t="array" ref="P237">IF(not(ISBLANK(D237)),INDEX(Members!T:T,MATCH(D237,Members!D:D,0)), "")</f>
        <v/>
      </c>
      <c r="Q237" s="108"/>
      <c r="R237" s="250"/>
      <c r="S237" s="39"/>
      <c r="T237" s="87"/>
    </row>
    <row r="238" ht="30.0" customHeight="1">
      <c r="A238" s="52">
        <f t="shared" si="1"/>
        <v>0</v>
      </c>
      <c r="B238" s="110" t="str">
        <f t="array" ref="B238">IF(not(ISBLANK(D238)),INDEX(Members!B:B,MATCH(D238,Members!D:D,0)), "")</f>
        <v/>
      </c>
      <c r="C238" s="94"/>
      <c r="D238" s="96"/>
      <c r="E238" s="63" t="str">
        <f t="array" ref="E238">IF(not(ISBLANK(D238)),INDEX(Members!R:R,MATCH(D238,Members!D:D,0)), "")</f>
        <v/>
      </c>
      <c r="F238" s="100" t="str">
        <f t="array" ref="F238">IF(not(ISBLANK(D238)),INDEX(Members!F:F,MATCH(D238,Members!D:D,0)), "")</f>
        <v/>
      </c>
      <c r="G238" s="94"/>
      <c r="H238" s="69" t="str">
        <f>IF(ISBLANK(D238), "",IF(COUNTIFS(LOAROA!C:C,D238,LOAROA!I:I,"Yes",LOAROA!H:H,"Active") = 1, "Absent", IF(J238+K238+L238&gt;= 3,"Active", IF(L238+K238+J238&gt;=1,"Semi-Active",IF(L238+K238+J238=0,"Inactive")))))</f>
        <v/>
      </c>
      <c r="I238" s="72" t="str">
        <f t="array" ref="I238">IF(not(ISBLANK(D238)), INDEX('Activity Tracker'!F:F,MATCH(D238,'Activity Tracker'!B:B,0)), "")</f>
        <v/>
      </c>
      <c r="J238" s="100" t="str">
        <f t="shared" si="2"/>
        <v/>
      </c>
      <c r="K238" s="100" t="str">
        <f>IF(ISBLANK(D238), "",COUNTIFS(EL!B:B,D238,EL!F:F,"Yes",EL!G:G,"Yes"))</f>
        <v/>
      </c>
      <c r="L238" s="100" t="str">
        <f>IF(ISBLANK(D238), "",COUNTIFS(TL!B:B,D238,TL!G:G,"Yes",TL!H:H,"Yes"))</f>
        <v/>
      </c>
      <c r="M238" s="94"/>
      <c r="N238" s="78" t="str">
        <f t="array" ref="N238">IFERROR(INDEX(PD!A:A,MATCH(D238,PD!E:E,0)), IFERROR (INDEX(Input!A:A,MATCH(D238,Input!F:F,0)), ""))</f>
        <v/>
      </c>
      <c r="O238" s="94"/>
      <c r="P238" s="100" t="str">
        <f t="array" ref="P238">IF(not(ISBLANK(D238)),INDEX(Members!T:T,MATCH(D238,Members!D:D,0)), "")</f>
        <v/>
      </c>
      <c r="Q238" s="108"/>
      <c r="R238" s="250"/>
      <c r="S238" s="39"/>
      <c r="T238" s="87"/>
    </row>
    <row r="239" ht="30.0" customHeight="1">
      <c r="A239" s="52">
        <f t="shared" si="1"/>
        <v>0</v>
      </c>
      <c r="B239" s="110" t="str">
        <f t="array" ref="B239">IF(not(ISBLANK(D239)),INDEX(Members!B:B,MATCH(D239,Members!D:D,0)), "")</f>
        <v/>
      </c>
      <c r="C239" s="94"/>
      <c r="D239" s="96"/>
      <c r="E239" s="63" t="str">
        <f t="array" ref="E239">IF(not(ISBLANK(D239)),INDEX(Members!R:R,MATCH(D239,Members!D:D,0)), "")</f>
        <v/>
      </c>
      <c r="F239" s="100" t="str">
        <f t="array" ref="F239">IF(not(ISBLANK(D239)),INDEX(Members!F:F,MATCH(D239,Members!D:D,0)), "")</f>
        <v/>
      </c>
      <c r="G239" s="94"/>
      <c r="H239" s="69" t="str">
        <f>IF(ISBLANK(D239), "",IF(COUNTIFS(LOAROA!C:C,D239,LOAROA!I:I,"Yes",LOAROA!H:H,"Active") = 1, "Absent", IF(J239+K239+L239&gt;= 3,"Active", IF(L239+K239+J239&gt;=1,"Semi-Active",IF(L239+K239+J239=0,"Inactive")))))</f>
        <v/>
      </c>
      <c r="I239" s="72" t="str">
        <f t="array" ref="I239">IF(not(ISBLANK(D239)), INDEX('Activity Tracker'!F:F,MATCH(D239,'Activity Tracker'!B:B,0)), "")</f>
        <v/>
      </c>
      <c r="J239" s="100" t="str">
        <f t="shared" si="2"/>
        <v/>
      </c>
      <c r="K239" s="100" t="str">
        <f>IF(ISBLANK(D239), "",COUNTIFS(EL!B:B,D239,EL!F:F,"Yes",EL!G:G,"Yes"))</f>
        <v/>
      </c>
      <c r="L239" s="100" t="str">
        <f>IF(ISBLANK(D239), "",COUNTIFS(TL!B:B,D239,TL!G:G,"Yes",TL!H:H,"Yes"))</f>
        <v/>
      </c>
      <c r="M239" s="94"/>
      <c r="N239" s="78" t="str">
        <f t="array" ref="N239">IFERROR(INDEX(PD!A:A,MATCH(D239,PD!E:E,0)), IFERROR (INDEX(Input!A:A,MATCH(D239,Input!F:F,0)), ""))</f>
        <v/>
      </c>
      <c r="O239" s="94"/>
      <c r="P239" s="100" t="str">
        <f t="array" ref="P239">IF(not(ISBLANK(D239)),INDEX(Members!T:T,MATCH(D239,Members!D:D,0)), "")</f>
        <v/>
      </c>
      <c r="Q239" s="108"/>
      <c r="R239" s="250"/>
      <c r="S239" s="39"/>
      <c r="T239" s="87"/>
    </row>
    <row r="240" ht="30.0" customHeight="1">
      <c r="A240" s="52">
        <f t="shared" si="1"/>
        <v>0</v>
      </c>
      <c r="B240" s="110" t="str">
        <f t="array" ref="B240">IF(not(ISBLANK(D240)),INDEX(Members!B:B,MATCH(D240,Members!D:D,0)), "")</f>
        <v/>
      </c>
      <c r="C240" s="94"/>
      <c r="D240" s="96"/>
      <c r="E240" s="63" t="str">
        <f t="array" ref="E240">IF(not(ISBLANK(D240)),INDEX(Members!R:R,MATCH(D240,Members!D:D,0)), "")</f>
        <v/>
      </c>
      <c r="F240" s="100" t="str">
        <f t="array" ref="F240">IF(not(ISBLANK(D240)),INDEX(Members!F:F,MATCH(D240,Members!D:D,0)), "")</f>
        <v/>
      </c>
      <c r="G240" s="94"/>
      <c r="H240" s="69" t="str">
        <f>IF(ISBLANK(D240), "",IF(COUNTIFS(LOAROA!C:C,D240,LOAROA!I:I,"Yes",LOAROA!H:H,"Active") = 1, "Absent", IF(J240+K240+L240&gt;= 3,"Active", IF(L240+K240+J240&gt;=1,"Semi-Active",IF(L240+K240+J240=0,"Inactive")))))</f>
        <v/>
      </c>
      <c r="I240" s="72" t="str">
        <f t="array" ref="I240">IF(not(ISBLANK(D240)), INDEX('Activity Tracker'!F:F,MATCH(D240,'Activity Tracker'!B:B,0)), "")</f>
        <v/>
      </c>
      <c r="J240" s="100" t="str">
        <f t="shared" si="2"/>
        <v/>
      </c>
      <c r="K240" s="100" t="str">
        <f>IF(ISBLANK(D240), "",COUNTIFS(EL!B:B,D240,EL!F:F,"Yes",EL!G:G,"Yes"))</f>
        <v/>
      </c>
      <c r="L240" s="100" t="str">
        <f>IF(ISBLANK(D240), "",COUNTIFS(TL!B:B,D240,TL!G:G,"Yes",TL!H:H,"Yes"))</f>
        <v/>
      </c>
      <c r="M240" s="94"/>
      <c r="N240" s="78" t="str">
        <f t="array" ref="N240">IFERROR(INDEX(PD!A:A,MATCH(D240,PD!E:E,0)), IFERROR (INDEX(Input!A:A,MATCH(D240,Input!F:F,0)), ""))</f>
        <v/>
      </c>
      <c r="O240" s="94"/>
      <c r="P240" s="100" t="str">
        <f t="array" ref="P240">IF(not(ISBLANK(D240)),INDEX(Members!T:T,MATCH(D240,Members!D:D,0)), "")</f>
        <v/>
      </c>
      <c r="Q240" s="108"/>
      <c r="R240" s="250"/>
      <c r="S240" s="39"/>
      <c r="T240" s="87"/>
    </row>
    <row r="241" ht="30.0" customHeight="1">
      <c r="A241" s="52">
        <f t="shared" si="1"/>
        <v>0</v>
      </c>
      <c r="B241" s="110" t="str">
        <f t="array" ref="B241">IF(not(ISBLANK(D241)),INDEX(Members!B:B,MATCH(D241,Members!D:D,0)), "")</f>
        <v/>
      </c>
      <c r="C241" s="94"/>
      <c r="D241" s="96"/>
      <c r="E241" s="63" t="str">
        <f t="array" ref="E241">IF(not(ISBLANK(D241)),INDEX(Members!R:R,MATCH(D241,Members!D:D,0)), "")</f>
        <v/>
      </c>
      <c r="F241" s="100" t="str">
        <f t="array" ref="F241">IF(not(ISBLANK(D241)),INDEX(Members!F:F,MATCH(D241,Members!D:D,0)), "")</f>
        <v/>
      </c>
      <c r="G241" s="94"/>
      <c r="H241" s="69" t="str">
        <f>IF(ISBLANK(D241), "",IF(COUNTIFS(LOAROA!C:C,D241,LOAROA!I:I,"Yes",LOAROA!H:H,"Active") = 1, "Absent", IF(J241+K241+L241&gt;= 3,"Active", IF(L241+K241+J241&gt;=1,"Semi-Active",IF(L241+K241+J241=0,"Inactive")))))</f>
        <v/>
      </c>
      <c r="I241" s="72" t="str">
        <f t="array" ref="I241">IF(not(ISBLANK(D241)), INDEX('Activity Tracker'!F:F,MATCH(D241,'Activity Tracker'!B:B,0)), "")</f>
        <v/>
      </c>
      <c r="J241" s="100" t="str">
        <f t="shared" si="2"/>
        <v/>
      </c>
      <c r="K241" s="100" t="str">
        <f>IF(ISBLANK(D241), "",COUNTIFS(EL!B:B,D241,EL!F:F,"Yes",EL!G:G,"Yes"))</f>
        <v/>
      </c>
      <c r="L241" s="100" t="str">
        <f>IF(ISBLANK(D241), "",COUNTIFS(TL!B:B,D241,TL!G:G,"Yes",TL!H:H,"Yes"))</f>
        <v/>
      </c>
      <c r="M241" s="94"/>
      <c r="N241" s="78" t="str">
        <f t="array" ref="N241">IFERROR(INDEX(PD!A:A,MATCH(D241,PD!E:E,0)), IFERROR (INDEX(Input!A:A,MATCH(D241,Input!F:F,0)), ""))</f>
        <v/>
      </c>
      <c r="O241" s="94"/>
      <c r="P241" s="100" t="str">
        <f t="array" ref="P241">IF(not(ISBLANK(D241)),INDEX(Members!T:T,MATCH(D241,Members!D:D,0)), "")</f>
        <v/>
      </c>
      <c r="Q241" s="108"/>
      <c r="R241" s="250"/>
      <c r="S241" s="39"/>
      <c r="T241" s="87"/>
    </row>
    <row r="242" ht="30.0" customHeight="1">
      <c r="A242" s="52">
        <f t="shared" si="1"/>
        <v>0</v>
      </c>
      <c r="B242" s="110" t="str">
        <f t="array" ref="B242">IF(not(ISBLANK(D242)),INDEX(Members!B:B,MATCH(D242,Members!D:D,0)), "")</f>
        <v/>
      </c>
      <c r="C242" s="94"/>
      <c r="D242" s="96"/>
      <c r="E242" s="63" t="str">
        <f t="array" ref="E242">IF(not(ISBLANK(D242)),INDEX(Members!R:R,MATCH(D242,Members!D:D,0)), "")</f>
        <v/>
      </c>
      <c r="F242" s="100" t="str">
        <f t="array" ref="F242">IF(not(ISBLANK(D242)),INDEX(Members!F:F,MATCH(D242,Members!D:D,0)), "")</f>
        <v/>
      </c>
      <c r="G242" s="94"/>
      <c r="H242" s="69" t="str">
        <f>IF(ISBLANK(D242), "",IF(COUNTIFS(LOAROA!C:C,D242,LOAROA!I:I,"Yes",LOAROA!H:H,"Active") = 1, "Absent", IF(J242+K242+L242&gt;=4,"Active", IF(L242+K242+J242&gt;=1,"Semi-Active",IF(L242+K242+J242=0,"Inactive")))))</f>
        <v/>
      </c>
      <c r="I242" s="72" t="str">
        <f t="array" ref="I242">IF(not(ISBLANK(D242)), INDEX('Activity Tracker'!F:F,MATCH(D242,'Activity Tracker'!B:B,0)), "")</f>
        <v/>
      </c>
      <c r="J242" s="100" t="str">
        <f t="shared" si="2"/>
        <v/>
      </c>
      <c r="K242" s="100" t="str">
        <f>IF(ISBLANK(D242), "",COUNTIFS(EL!B:B,D242,EL!F:F,"Yes",EL!G:G,"Yes"))</f>
        <v/>
      </c>
      <c r="L242" s="100" t="str">
        <f>IF(ISBLANK(D242), "",COUNTIFS(TL!B:B,D242,TL!G:G,"Yes",TL!H:H,"Yes"))</f>
        <v/>
      </c>
      <c r="M242" s="94"/>
      <c r="N242" s="78" t="str">
        <f t="array" ref="N242">IFERROR(INDEX(PD!A:A,MATCH(D242,PD!E:E,0)), IFERROR (INDEX(Input!A:A,MATCH(D242,Input!F:F,0)), ""))</f>
        <v/>
      </c>
      <c r="O242" s="94"/>
      <c r="P242" s="100" t="str">
        <f t="array" ref="P242">IF(not(ISBLANK(D242)),INDEX(Members!T:T,MATCH(D242,Members!D:D,0)), "")</f>
        <v/>
      </c>
      <c r="Q242" s="108"/>
      <c r="R242" s="250"/>
      <c r="S242" s="39"/>
      <c r="T242" s="87"/>
    </row>
    <row r="243" ht="30.0" customHeight="1">
      <c r="A243" s="52">
        <f t="shared" si="1"/>
        <v>0</v>
      </c>
      <c r="B243" s="110" t="str">
        <f t="array" ref="B243">IF(not(ISBLANK(D243)),INDEX(Members!B:B,MATCH(D243,Members!D:D,0)), "")</f>
        <v/>
      </c>
      <c r="C243" s="94"/>
      <c r="D243" s="96"/>
      <c r="E243" s="63" t="str">
        <f t="array" ref="E243">IF(not(ISBLANK(D243)),INDEX(Members!R:R,MATCH(D243,Members!D:D,0)), "")</f>
        <v/>
      </c>
      <c r="F243" s="100" t="str">
        <f t="array" ref="F243">IF(not(ISBLANK(D243)),INDEX(Members!F:F,MATCH(D243,Members!D:D,0)), "")</f>
        <v/>
      </c>
      <c r="G243" s="94"/>
      <c r="H243" s="69" t="str">
        <f>IF(ISBLANK(D243), "",IF(COUNTIFS(LOAROA!C:C,D243,LOAROA!I:I,"Yes",LOAROA!H:H,"Active") = 1, "Absent", IF(J243+K243+L243&gt;=4,"Active", IF(L243+K243+J243&gt;=1,"Semi-Active",IF(L243+K243+J243=0,"Inactive")))))</f>
        <v/>
      </c>
      <c r="I243" s="72" t="str">
        <f t="array" ref="I243">IF(not(ISBLANK(D243)), INDEX('Activity Tracker'!F:F,MATCH(D243,'Activity Tracker'!B:B,0)), "")</f>
        <v/>
      </c>
      <c r="J243" s="100" t="str">
        <f t="shared" si="2"/>
        <v/>
      </c>
      <c r="K243" s="100" t="str">
        <f>IF(ISBLANK(D243), "",COUNTIFS(EL!B:B,D243,EL!F:F,"Yes",EL!G:G,"Yes"))</f>
        <v/>
      </c>
      <c r="L243" s="100" t="str">
        <f>IF(ISBLANK(D243), "",COUNTIFS(TL!B:B,D243,TL!G:G,"Yes",TL!H:H,"Yes"))</f>
        <v/>
      </c>
      <c r="M243" s="94"/>
      <c r="N243" s="78" t="str">
        <f t="array" ref="N243">IFERROR(INDEX(PD!A:A,MATCH(D243,PD!E:E,0)), IFERROR (INDEX(Input!A:A,MATCH(D243,Input!F:F,0)), ""))</f>
        <v/>
      </c>
      <c r="O243" s="94"/>
      <c r="P243" s="100" t="str">
        <f t="array" ref="P243">IF(not(ISBLANK(D243)),INDEX(Members!T:T,MATCH(D243,Members!D:D,0)), "")</f>
        <v/>
      </c>
      <c r="Q243" s="108"/>
      <c r="R243" s="250"/>
      <c r="S243" s="39"/>
      <c r="T243" s="87"/>
    </row>
    <row r="244" ht="30.0" customHeight="1">
      <c r="A244" s="52">
        <f t="shared" si="1"/>
        <v>0</v>
      </c>
      <c r="B244" s="110" t="str">
        <f t="array" ref="B244">IF(not(ISBLANK(D244)),INDEX(Members!B:B,MATCH(D244,Members!D:D,0)), "")</f>
        <v/>
      </c>
      <c r="C244" s="94"/>
      <c r="D244" s="96"/>
      <c r="E244" s="63" t="str">
        <f t="array" ref="E244">IF(not(ISBLANK(D244)),INDEX(Members!R:R,MATCH(D244,Members!D:D,0)), "")</f>
        <v/>
      </c>
      <c r="F244" s="100" t="str">
        <f t="array" ref="F244">IF(not(ISBLANK(D244)),INDEX(Members!F:F,MATCH(D244,Members!D:D,0)), "")</f>
        <v/>
      </c>
      <c r="G244" s="94"/>
      <c r="H244" s="69" t="str">
        <f>IF(ISBLANK(D244), "",IF(COUNTIFS(LOAROA!C:C,D244,LOAROA!I:I,"Yes",LOAROA!H:H,"Active") = 1, "Absent", IF(J244+K244+L244&gt;=4,"Active", IF(L244+K244+J244&gt;=1,"Semi-Active",IF(L244+K244+J244=0,"Inactive")))))</f>
        <v/>
      </c>
      <c r="I244" s="72" t="str">
        <f t="array" ref="I244">IF(not(ISBLANK(D244)), INDEX('Activity Tracker'!F:F,MATCH(D244,'Activity Tracker'!B:B,0)), "")</f>
        <v/>
      </c>
      <c r="J244" s="100" t="str">
        <f t="shared" si="2"/>
        <v/>
      </c>
      <c r="K244" s="100" t="str">
        <f>IF(ISBLANK(D244), "",COUNTIFS(EL!B:B,D244,EL!F:F,"Yes",EL!G:G,"Yes"))</f>
        <v/>
      </c>
      <c r="L244" s="100" t="str">
        <f>IF(ISBLANK(D244), "",COUNTIFS(TL!B:B,D244,TL!G:G,"Yes",TL!H:H,"Yes"))</f>
        <v/>
      </c>
      <c r="M244" s="94"/>
      <c r="N244" s="78" t="str">
        <f t="array" ref="N244">IFERROR(INDEX(PD!A:A,MATCH(D244,PD!E:E,0)), IFERROR (INDEX(Input!A:A,MATCH(D244,Input!F:F,0)), ""))</f>
        <v/>
      </c>
      <c r="O244" s="94"/>
      <c r="P244" s="100" t="str">
        <f t="array" ref="P244">IF(not(ISBLANK(D244)),INDEX(Members!T:T,MATCH(D244,Members!D:D,0)), "")</f>
        <v/>
      </c>
      <c r="Q244" s="108"/>
      <c r="R244" s="250"/>
      <c r="S244" s="39"/>
      <c r="T244" s="87"/>
    </row>
    <row r="245" ht="30.0" customHeight="1">
      <c r="A245" s="52">
        <f t="shared" si="1"/>
        <v>0</v>
      </c>
      <c r="B245" s="110" t="str">
        <f t="array" ref="B245">IF(not(ISBLANK(D245)),INDEX(Members!B:B,MATCH(D245,Members!D:D,0)), "")</f>
        <v/>
      </c>
      <c r="C245" s="94"/>
      <c r="D245" s="96"/>
      <c r="E245" s="63" t="str">
        <f t="array" ref="E245">IF(not(ISBLANK(D245)),INDEX(Members!R:R,MATCH(D245,Members!D:D,0)), "")</f>
        <v/>
      </c>
      <c r="F245" s="100" t="str">
        <f t="array" ref="F245">IF(not(ISBLANK(D245)),INDEX(Members!F:F,MATCH(D245,Members!D:D,0)), "")</f>
        <v/>
      </c>
      <c r="G245" s="94"/>
      <c r="H245" s="69" t="str">
        <f>IF(ISBLANK(D245), "",IF(COUNTIFS(LOAROA!C:C,D245,LOAROA!I:I,"Yes",LOAROA!H:H,"Active") = 1, "Absent", IF(J245+K245+L245&gt;=4,"Active", IF(L245+K245+J245&gt;=1,"Semi-Active",IF(L245+K245+J245=0,"Inactive")))))</f>
        <v/>
      </c>
      <c r="I245" s="72" t="str">
        <f t="array" ref="I245">IF(not(ISBLANK(D245)), INDEX('Activity Tracker'!F:F,MATCH(D245,'Activity Tracker'!B:B,0)), "")</f>
        <v/>
      </c>
      <c r="J245" s="100" t="str">
        <f t="shared" si="2"/>
        <v/>
      </c>
      <c r="K245" s="100" t="str">
        <f>IF(ISBLANK(D245), "",COUNTIFS(EL!B:B,D245,EL!F:F,"Yes",EL!G:G,"Yes"))</f>
        <v/>
      </c>
      <c r="L245" s="100" t="str">
        <f>IF(ISBLANK(D245), "",COUNTIFS(TL!B:B,D245,TL!G:G,"Yes",TL!H:H,"Yes"))</f>
        <v/>
      </c>
      <c r="M245" s="94"/>
      <c r="N245" s="78" t="str">
        <f t="array" ref="N245">IFERROR(INDEX(PD!A:A,MATCH(D245,PD!E:E,0)), IFERROR (INDEX(Input!A:A,MATCH(D245,Input!F:F,0)), ""))</f>
        <v/>
      </c>
      <c r="O245" s="94"/>
      <c r="P245" s="100" t="str">
        <f t="array" ref="P245">IF(not(ISBLANK(D245)),INDEX(Members!T:T,MATCH(D245,Members!D:D,0)), "")</f>
        <v/>
      </c>
      <c r="Q245" s="108"/>
      <c r="R245" s="250"/>
      <c r="S245" s="39"/>
      <c r="T245" s="87"/>
    </row>
    <row r="246" ht="30.0" customHeight="1">
      <c r="A246" s="52">
        <f t="shared" si="1"/>
        <v>0</v>
      </c>
      <c r="B246" s="110" t="str">
        <f t="array" ref="B246">IF(not(ISBLANK(D246)),INDEX(Members!B:B,MATCH(D246,Members!D:D,0)), "")</f>
        <v/>
      </c>
      <c r="C246" s="94"/>
      <c r="D246" s="96"/>
      <c r="E246" s="63" t="str">
        <f t="array" ref="E246">IF(not(ISBLANK(D246)),INDEX(Members!R:R,MATCH(D246,Members!D:D,0)), "")</f>
        <v/>
      </c>
      <c r="F246" s="100" t="str">
        <f t="array" ref="F246">IF(not(ISBLANK(D246)),INDEX(Members!F:F,MATCH(D246,Members!D:D,0)), "")</f>
        <v/>
      </c>
      <c r="G246" s="94"/>
      <c r="H246" s="69" t="str">
        <f>IF(ISBLANK(D246), "",IF(COUNTIFS(LOAROA!C:C,D246,LOAROA!I:I,"Yes",LOAROA!H:H,"Active") = 1, "Absent", IF(J246+K246+L246&gt;=4,"Active", IF(L246+K246+J246&gt;=1,"Semi-Active",IF(L246+K246+J246=0,"Inactive")))))</f>
        <v/>
      </c>
      <c r="I246" s="72" t="str">
        <f t="array" ref="I246">IF(not(ISBLANK(D246)), INDEX('Activity Tracker'!F:F,MATCH(D246,'Activity Tracker'!B:B,0)), "")</f>
        <v/>
      </c>
      <c r="J246" s="100" t="str">
        <f t="shared" si="2"/>
        <v/>
      </c>
      <c r="K246" s="100" t="str">
        <f>IF(ISBLANK(D246), "",COUNTIFS(EL!B:B,D246,EL!F:F,"Yes",EL!G:G,"Yes"))</f>
        <v/>
      </c>
      <c r="L246" s="100" t="str">
        <f>IF(ISBLANK(D246), "",COUNTIFS(TL!B:B,D246,TL!G:G,"Yes",TL!H:H,"Yes"))</f>
        <v/>
      </c>
      <c r="M246" s="94"/>
      <c r="N246" s="78" t="str">
        <f t="array" ref="N246">IFERROR(INDEX(PD!A:A,MATCH(D246,PD!E:E,0)), IFERROR (INDEX(Input!A:A,MATCH(D246,Input!F:F,0)), ""))</f>
        <v/>
      </c>
      <c r="O246" s="94"/>
      <c r="P246" s="100" t="str">
        <f t="array" ref="P246">IF(not(ISBLANK(D246)),INDEX(Members!T:T,MATCH(D246,Members!D:D,0)), "")</f>
        <v/>
      </c>
      <c r="Q246" s="108"/>
      <c r="R246" s="250"/>
      <c r="S246" s="39"/>
      <c r="T246" s="87"/>
    </row>
    <row r="247" ht="30.0" customHeight="1">
      <c r="A247" s="52">
        <f t="shared" si="1"/>
        <v>0</v>
      </c>
      <c r="B247" s="110" t="str">
        <f t="array" ref="B247">IF(not(ISBLANK(D247)),INDEX(Members!B:B,MATCH(D247,Members!D:D,0)), "")</f>
        <v/>
      </c>
      <c r="C247" s="94"/>
      <c r="D247" s="96"/>
      <c r="E247" s="63" t="str">
        <f t="array" ref="E247">IF(not(ISBLANK(D247)),INDEX(Members!R:R,MATCH(D247,Members!D:D,0)), "")</f>
        <v/>
      </c>
      <c r="F247" s="100" t="str">
        <f t="array" ref="F247">IF(not(ISBLANK(D247)),INDEX(Members!F:F,MATCH(D247,Members!D:D,0)), "")</f>
        <v/>
      </c>
      <c r="G247" s="94"/>
      <c r="H247" s="69" t="str">
        <f>IF(ISBLANK(D247), "",IF(COUNTIFS(LOAROA!C:C,D247,LOAROA!I:I,"Yes",LOAROA!H:H,"Active") = 1, "Absent", IF(J247+K247+L247&gt;=4,"Active", IF(L247+K247+J247&gt;=1,"Semi-Active",IF(L247+K247+J247=0,"Inactive")))))</f>
        <v/>
      </c>
      <c r="I247" s="72" t="str">
        <f t="array" ref="I247">IF(not(ISBLANK(D247)), INDEX('Activity Tracker'!F:F,MATCH(D247,'Activity Tracker'!B:B,0)), "")</f>
        <v/>
      </c>
      <c r="J247" s="100" t="str">
        <f t="shared" si="2"/>
        <v/>
      </c>
      <c r="K247" s="100" t="str">
        <f>IF(ISBLANK(D247), "",COUNTIFS(EL!B:B,D247,EL!F:F,"Yes",EL!G:G,"Yes"))</f>
        <v/>
      </c>
      <c r="L247" s="100" t="str">
        <f>IF(ISBLANK(D247), "",COUNTIFS(TL!B:B,D247,TL!G:G,"Yes",TL!H:H,"Yes"))</f>
        <v/>
      </c>
      <c r="M247" s="94"/>
      <c r="N247" s="78" t="str">
        <f t="array" ref="N247">IFERROR(INDEX(PD!A:A,MATCH(D247,PD!E:E,0)), IFERROR (INDEX(Input!A:A,MATCH(D247,Input!F:F,0)), ""))</f>
        <v/>
      </c>
      <c r="O247" s="94"/>
      <c r="P247" s="100" t="str">
        <f t="array" ref="P247">IF(not(ISBLANK(D247)),INDEX(Members!T:T,MATCH(D247,Members!D:D,0)), "")</f>
        <v/>
      </c>
      <c r="Q247" s="108"/>
      <c r="R247" s="250"/>
      <c r="S247" s="39"/>
      <c r="T247" s="87"/>
    </row>
    <row r="248" ht="30.0" customHeight="1">
      <c r="A248" s="52">
        <f t="shared" si="1"/>
        <v>0</v>
      </c>
      <c r="B248" s="110" t="str">
        <f t="array" ref="B248">IF(not(ISBLANK(D248)),INDEX(Members!B:B,MATCH(D248,Members!D:D,0)), "")</f>
        <v/>
      </c>
      <c r="C248" s="94"/>
      <c r="D248" s="96"/>
      <c r="E248" s="63" t="str">
        <f t="array" ref="E248">IF(not(ISBLANK(D248)),INDEX(Members!R:R,MATCH(D248,Members!D:D,0)), "")</f>
        <v/>
      </c>
      <c r="F248" s="100" t="str">
        <f t="array" ref="F248">IF(not(ISBLANK(D248)),INDEX(Members!F:F,MATCH(D248,Members!D:D,0)), "")</f>
        <v/>
      </c>
      <c r="G248" s="94"/>
      <c r="H248" s="69" t="str">
        <f>IF(ISBLANK(D248), "",IF(COUNTIFS(LOAROA!C:C,D248,LOAROA!I:I,"Yes",LOAROA!H:H,"Active") = 1, "Absent", IF(J248+K248+L248&gt;=4,"Active", IF(L248+K248+J248&gt;=1,"Semi-Active",IF(L248+K248+J248=0,"Inactive")))))</f>
        <v/>
      </c>
      <c r="I248" s="72" t="str">
        <f t="array" ref="I248">IF(not(ISBLANK(D248)), INDEX('Activity Tracker'!F:F,MATCH(D248,'Activity Tracker'!B:B,0)), "")</f>
        <v/>
      </c>
      <c r="J248" s="100" t="str">
        <f t="shared" si="2"/>
        <v/>
      </c>
      <c r="K248" s="100" t="str">
        <f>IF(ISBLANK(D248), "",COUNTIFS(EL!B:B,D248,EL!F:F,"Yes",EL!G:G,"Yes"))</f>
        <v/>
      </c>
      <c r="L248" s="100" t="str">
        <f>IF(ISBLANK(D248), "",COUNTIFS(TL!B:B,D248,TL!G:G,"Yes",TL!H:H,"Yes"))</f>
        <v/>
      </c>
      <c r="M248" s="94"/>
      <c r="N248" s="78" t="str">
        <f t="array" ref="N248">IFERROR(INDEX(PD!A:A,MATCH(D248,PD!E:E,0)), IFERROR (INDEX(Input!A:A,MATCH(D248,Input!F:F,0)), ""))</f>
        <v/>
      </c>
      <c r="O248" s="94"/>
      <c r="P248" s="100" t="str">
        <f t="array" ref="P248">IF(not(ISBLANK(D248)),INDEX(Members!T:T,MATCH(D248,Members!D:D,0)), "")</f>
        <v/>
      </c>
      <c r="Q248" s="108"/>
      <c r="R248" s="250"/>
      <c r="S248" s="39"/>
      <c r="T248" s="87"/>
    </row>
    <row r="249" ht="30.0" customHeight="1">
      <c r="A249" s="52">
        <f t="shared" si="1"/>
        <v>0</v>
      </c>
      <c r="B249" s="110" t="str">
        <f t="array" ref="B249">IF(not(ISBLANK(D249)),INDEX(Members!B:B,MATCH(D249,Members!D:D,0)), "")</f>
        <v/>
      </c>
      <c r="C249" s="94"/>
      <c r="D249" s="96"/>
      <c r="E249" s="63" t="str">
        <f t="array" ref="E249">IF(not(ISBLANK(D249)),INDEX(Members!R:R,MATCH(D249,Members!D:D,0)), "")</f>
        <v/>
      </c>
      <c r="F249" s="100" t="str">
        <f t="array" ref="F249">IF(not(ISBLANK(D249)),INDEX(Members!F:F,MATCH(D249,Members!D:D,0)), "")</f>
        <v/>
      </c>
      <c r="G249" s="94"/>
      <c r="H249" s="69" t="str">
        <f>IF(ISBLANK(D249), "",IF(COUNTIFS(LOAROA!C:C,D249,LOAROA!I:I,"Yes",LOAROA!H:H,"Active") = 1, "Absent", IF(J249+K249+L249&gt;=4,"Active", IF(L249+K249+J249&gt;=1,"Semi-Active",IF(L249+K249+J249=0,"Inactive")))))</f>
        <v/>
      </c>
      <c r="I249" s="72" t="str">
        <f t="array" ref="I249">IF(not(ISBLANK(D249)), INDEX('Activity Tracker'!F:F,MATCH(D249,'Activity Tracker'!B:B,0)), "")</f>
        <v/>
      </c>
      <c r="J249" s="100" t="str">
        <f t="shared" si="2"/>
        <v/>
      </c>
      <c r="K249" s="100" t="str">
        <f>IF(ISBLANK(D249), "",COUNTIFS(EL!B:B,D249,EL!F:F,"Yes",EL!G:G,"Yes"))</f>
        <v/>
      </c>
      <c r="L249" s="100" t="str">
        <f>IF(ISBLANK(D249), "",COUNTIFS(TL!B:B,D249,TL!G:G,"Yes",TL!H:H,"Yes"))</f>
        <v/>
      </c>
      <c r="M249" s="94"/>
      <c r="N249" s="78" t="str">
        <f t="array" ref="N249">IFERROR(INDEX(PD!A:A,MATCH(D249,PD!E:E,0)), IFERROR (INDEX(Input!A:A,MATCH(D249,Input!F:F,0)), ""))</f>
        <v/>
      </c>
      <c r="O249" s="94"/>
      <c r="P249" s="100" t="str">
        <f t="array" ref="P249">IF(not(ISBLANK(D249)),INDEX(Members!T:T,MATCH(D249,Members!D:D,0)), "")</f>
        <v/>
      </c>
      <c r="Q249" s="108"/>
      <c r="R249" s="250"/>
      <c r="S249" s="39"/>
      <c r="T249" s="87"/>
    </row>
    <row r="250" ht="30.0" customHeight="1">
      <c r="A250" s="52">
        <f t="shared" si="1"/>
        <v>0</v>
      </c>
      <c r="B250" s="110" t="str">
        <f t="array" ref="B250">IF(not(ISBLANK(D250)),INDEX(Members!B:B,MATCH(D250,Members!D:D,0)), "")</f>
        <v/>
      </c>
      <c r="C250" s="94"/>
      <c r="D250" s="96"/>
      <c r="E250" s="63" t="str">
        <f t="array" ref="E250">IF(not(ISBLANK(D250)),INDEX(Members!R:R,MATCH(D250,Members!D:D,0)), "")</f>
        <v/>
      </c>
      <c r="F250" s="100" t="str">
        <f t="array" ref="F250">IF(not(ISBLANK(D250)),INDEX(Members!F:F,MATCH(D250,Members!D:D,0)), "")</f>
        <v/>
      </c>
      <c r="G250" s="94"/>
      <c r="H250" s="69" t="str">
        <f>IF(ISBLANK(D250), "",IF(COUNTIFS(LOAROA!C:C,D250,LOAROA!I:I,"Yes",LOAROA!H:H,"Active") = 1, "Absent", IF(J250+K250+L250&gt;=4,"Active", IF(L250+K250+J250&gt;=1,"Semi-Active",IF(L250+K250+J250=0,"Inactive")))))</f>
        <v/>
      </c>
      <c r="I250" s="72" t="str">
        <f t="array" ref="I250">IF(not(ISBLANK(D250)), INDEX('Activity Tracker'!F:F,MATCH(D250,'Activity Tracker'!B:B,0)), "")</f>
        <v/>
      </c>
      <c r="J250" s="100" t="str">
        <f t="shared" si="2"/>
        <v/>
      </c>
      <c r="K250" s="100" t="str">
        <f>IF(ISBLANK(D250), "",COUNTIFS(EL!B:B,D250,EL!F:F,"Yes",EL!G:G,"Yes"))</f>
        <v/>
      </c>
      <c r="L250" s="100" t="str">
        <f>IF(ISBLANK(D250), "",COUNTIFS(TL!B:B,D250,TL!G:G,"Yes",TL!H:H,"Yes"))</f>
        <v/>
      </c>
      <c r="M250" s="94"/>
      <c r="N250" s="78" t="str">
        <f t="array" ref="N250">IFERROR(INDEX(PD!A:A,MATCH(D250,PD!E:E,0)), IFERROR (INDEX(Input!A:A,MATCH(D250,Input!F:F,0)), ""))</f>
        <v/>
      </c>
      <c r="O250" s="94"/>
      <c r="P250" s="100" t="str">
        <f t="array" ref="P250">IF(not(ISBLANK(D250)),INDEX(Members!T:T,MATCH(D250,Members!D:D,0)), "")</f>
        <v/>
      </c>
      <c r="Q250" s="108"/>
      <c r="R250" s="250"/>
      <c r="S250" s="39"/>
      <c r="T250" s="87"/>
    </row>
    <row r="251" ht="30.0" customHeight="1">
      <c r="A251" s="52">
        <f t="shared" si="1"/>
        <v>0</v>
      </c>
      <c r="B251" s="110" t="str">
        <f t="array" ref="B251">IF(not(ISBLANK(D251)),INDEX(Members!B:B,MATCH(D251,Members!D:D,0)), "")</f>
        <v/>
      </c>
      <c r="C251" s="94"/>
      <c r="D251" s="282"/>
      <c r="E251" s="63" t="str">
        <f t="array" ref="E251">IF(not(ISBLANK(D251)),INDEX(Members!R:R,MATCH(D251,Members!D:D,0)), "")</f>
        <v/>
      </c>
      <c r="F251" s="100"/>
      <c r="G251" s="94"/>
      <c r="H251" s="69" t="str">
        <f>IF(ISBLANK(D251), "",IF(COUNTIFS(LOAROA!C:C,D251,LOAROA!I:I,"Yes",LOAROA!H:H,"Active") = 1, "Absent", IF(J251+K251+L251&gt;=4,"Active", IF(L251+K251+J251&gt;=1,"Semi-Active",IF(L251+K251+J251=0,"Inactive")))))</f>
        <v/>
      </c>
      <c r="I251" s="72" t="str">
        <f t="array" ref="I251">IF(not(ISBLANK(D251)), INDEX('Activity Tracker'!F:F,MATCH(D251,'Activity Tracker'!B:B,0)), "")</f>
        <v/>
      </c>
      <c r="J251" s="100"/>
      <c r="K251" s="100" t="str">
        <f>IF(ISBLANK(D251), "",COUNTIFS(EL!B:B,D251,EL!F:F,"Yes",EL!G:G,"Yes"))</f>
        <v/>
      </c>
      <c r="L251" s="100" t="str">
        <f>IF(ISBLANK(D251), "",COUNTIFS(TL!B:B,D251,TL!G:G,"Yes",TL!H:H,"Yes"))</f>
        <v/>
      </c>
      <c r="M251" s="94"/>
      <c r="N251" s="78" t="str">
        <f t="array" ref="N251">IFERROR(INDEX(PD!A:A,MATCH(D251,PD!E:E,0)), IFERROR (INDEX(Input!A:A,MATCH(D251,Input!F:F,0)), ""))</f>
        <v/>
      </c>
      <c r="O251" s="94"/>
      <c r="P251" s="100"/>
      <c r="Q251" s="108"/>
      <c r="R251" s="250"/>
      <c r="S251" s="39"/>
      <c r="T251" s="87"/>
    </row>
    <row r="252" ht="30.0" customHeight="1">
      <c r="A252" s="52">
        <f t="shared" si="1"/>
        <v>0</v>
      </c>
      <c r="B252" s="110" t="str">
        <f t="array" ref="B252">IF(not(ISBLANK(D252)),INDEX(Members!B:B,MATCH(D252,Members!D:D,0)), "")</f>
        <v/>
      </c>
      <c r="C252" s="94"/>
      <c r="D252" s="282"/>
      <c r="E252" s="63" t="str">
        <f t="array" ref="E252">IF(not(ISBLANK(D252)),INDEX(Members!R:R,MATCH(D252,Members!D:D,0)), "")</f>
        <v/>
      </c>
      <c r="F252" s="100"/>
      <c r="G252" s="94"/>
      <c r="H252" s="69" t="str">
        <f>IF(ISBLANK(D252), "",IF(COUNTIFS(LOAROA!C:C,D252,LOAROA!I:I,"Yes",LOAROA!H:H,"Active") = 1, "Absent", IF(J252+K252+L252&gt;=4,"Active", IF(L252+K252+J252&gt;=1,"Semi-Active",IF(L252+K252+J252=0,"Inactive")))))</f>
        <v/>
      </c>
      <c r="I252" s="72" t="str">
        <f t="array" ref="I252">IF(not(ISBLANK(D252)), INDEX('Activity Tracker'!F:F,MATCH(D252,'Activity Tracker'!B:B,0)), "")</f>
        <v/>
      </c>
      <c r="J252" s="100"/>
      <c r="K252" s="100" t="str">
        <f>IF(ISBLANK(D252), "",COUNTIFS(EL!B:B,D252,EL!F:F,"Yes",EL!G:G,"Yes"))</f>
        <v/>
      </c>
      <c r="L252" s="100" t="str">
        <f>IF(ISBLANK(D252), "",COUNTIFS(TL!B:B,D252,TL!G:G,"Yes",TL!H:H,"Yes"))</f>
        <v/>
      </c>
      <c r="M252" s="94"/>
      <c r="N252" s="78" t="str">
        <f t="array" ref="N252">IFERROR(INDEX(PD!A:A,MATCH(D252,PD!E:E,0)), IFERROR (INDEX(Input!A:A,MATCH(D252,Input!F:F,0)), ""))</f>
        <v/>
      </c>
      <c r="O252" s="94"/>
      <c r="P252" s="100"/>
      <c r="Q252" s="108"/>
      <c r="R252" s="250"/>
      <c r="S252" s="39"/>
      <c r="T252" s="87"/>
    </row>
    <row r="253" ht="30.0" customHeight="1">
      <c r="A253" s="52">
        <f t="shared" si="1"/>
        <v>0</v>
      </c>
      <c r="B253" s="110" t="str">
        <f t="array" ref="B253">IF(not(ISBLANK(D253)),INDEX(Members!B:B,MATCH(D253,Members!D:D,0)), "")</f>
        <v/>
      </c>
      <c r="C253" s="94"/>
      <c r="D253" s="282"/>
      <c r="E253" s="63" t="str">
        <f t="array" ref="E253">IF(not(ISBLANK(D253)),INDEX(Members!R:R,MATCH(D253,Members!D:D,0)), "")</f>
        <v/>
      </c>
      <c r="F253" s="100"/>
      <c r="G253" s="94"/>
      <c r="H253" s="69" t="str">
        <f>IF(ISBLANK(D253), "",IF(COUNTIFS(LOAROA!C:C,D253,LOAROA!I:I,"Yes",LOAROA!H:H,"Active") = 1, "Absent", IF(J253+K253+L253&gt;=4,"Active", IF(L253+K253+J253&gt;=1,"Semi-Active",IF(L253+K253+J253=0,"Inactive")))))</f>
        <v/>
      </c>
      <c r="I253" s="72" t="str">
        <f t="array" ref="I253">IF(not(ISBLANK(D253)), INDEX('Activity Tracker'!F:F,MATCH(D253,'Activity Tracker'!B:B,0)), "")</f>
        <v/>
      </c>
      <c r="J253" s="100"/>
      <c r="K253" s="100" t="str">
        <f>IF(ISBLANK(D253), "",COUNTIFS(EL!B:B,D253,EL!F:F,"Yes",EL!G:G,"Yes"))</f>
        <v/>
      </c>
      <c r="L253" s="100" t="str">
        <f>IF(ISBLANK(D253), "",COUNTIFS(TL!B:B,D253,TL!G:G,"Yes",TL!H:H,"Yes"))</f>
        <v/>
      </c>
      <c r="M253" s="94"/>
      <c r="N253" s="78" t="str">
        <f t="array" ref="N253">IFERROR(INDEX(PD!A:A,MATCH(D253,PD!E:E,0)), IFERROR (INDEX(Input!A:A,MATCH(D253,Input!F:F,0)), ""))</f>
        <v/>
      </c>
      <c r="O253" s="94"/>
      <c r="P253" s="100"/>
      <c r="Q253" s="108"/>
      <c r="R253" s="250"/>
      <c r="S253" s="39"/>
      <c r="T253" s="87"/>
    </row>
    <row r="254" ht="30.0" customHeight="1">
      <c r="A254" s="52">
        <f t="shared" si="1"/>
        <v>0</v>
      </c>
      <c r="B254" s="110" t="str">
        <f t="array" ref="B254">IF(not(ISBLANK(D254)),INDEX(Members!B:B,MATCH(D254,Members!D:D,0)), "")</f>
        <v/>
      </c>
      <c r="C254" s="94"/>
      <c r="D254" s="282"/>
      <c r="E254" s="63" t="str">
        <f t="array" ref="E254">IF(not(ISBLANK(D254)),INDEX(Members!R:R,MATCH(D254,Members!D:D,0)), "")</f>
        <v/>
      </c>
      <c r="F254" s="100"/>
      <c r="G254" s="94"/>
      <c r="H254" s="69" t="str">
        <f>IF(ISBLANK(D254), "",IF(COUNTIFS(LOAROA!C:C,D254,LOAROA!I:I,"Yes",LOAROA!H:H,"Active") = 1, "Absent", IF(J254+K254+L254&gt;=4,"Active", IF(L254+K254+J254&gt;=1,"Semi-Active",IF(L254+K254+J254=0,"Inactive")))))</f>
        <v/>
      </c>
      <c r="I254" s="72" t="str">
        <f t="array" ref="I254">IF(not(ISBLANK(D254)), INDEX('Activity Tracker'!F:F,MATCH(D254,'Activity Tracker'!B:B,0)), "")</f>
        <v/>
      </c>
      <c r="J254" s="100"/>
      <c r="K254" s="100" t="str">
        <f>IF(ISBLANK(D254), "",COUNTIFS(EL!B:B,D254,EL!F:F,"Yes",EL!G:G,"Yes"))</f>
        <v/>
      </c>
      <c r="L254" s="100" t="str">
        <f>IF(ISBLANK(D254), "",COUNTIFS(TL!B:B,D254,TL!G:G,"Yes",TL!H:H,"Yes"))</f>
        <v/>
      </c>
      <c r="M254" s="94"/>
      <c r="N254" s="78" t="str">
        <f t="array" ref="N254">IFERROR(INDEX(PD!A:A,MATCH(D254,PD!E:E,0)), IFERROR (INDEX(Input!A:A,MATCH(D254,Input!F:F,0)), ""))</f>
        <v/>
      </c>
      <c r="O254" s="94"/>
      <c r="P254" s="100"/>
      <c r="Q254" s="108"/>
      <c r="R254" s="250"/>
      <c r="S254" s="39"/>
      <c r="T254" s="87"/>
    </row>
    <row r="255" ht="30.0" customHeight="1">
      <c r="A255" s="52">
        <f t="shared" si="1"/>
        <v>0</v>
      </c>
      <c r="B255" s="110" t="str">
        <f t="array" ref="B255">IF(not(ISBLANK(D255)),INDEX(Members!B:B,MATCH(D255,Members!D:D,0)), "")</f>
        <v/>
      </c>
      <c r="C255" s="94"/>
      <c r="D255" s="282"/>
      <c r="E255" s="63" t="str">
        <f t="array" ref="E255">IF(not(ISBLANK(D255)),INDEX(Members!R:R,MATCH(D255,Members!D:D,0)), "")</f>
        <v/>
      </c>
      <c r="F255" s="100"/>
      <c r="G255" s="94"/>
      <c r="H255" s="69" t="str">
        <f>IF(ISBLANK(D255), "",IF(COUNTIFS(LOAROA!C:C,D255,LOAROA!I:I,"Yes",LOAROA!H:H,"Active") = 1, "Absent", IF(J255+K255+L255&gt;=4,"Active", IF(L255+K255+J255&gt;=1,"Semi-Active",IF(L255+K255+J255=0,"Inactive")))))</f>
        <v/>
      </c>
      <c r="I255" s="72" t="str">
        <f t="array" ref="I255">IF(not(ISBLANK(D255)), INDEX('Activity Tracker'!F:F,MATCH(D255,'Activity Tracker'!B:B,0)), "")</f>
        <v/>
      </c>
      <c r="J255" s="100"/>
      <c r="K255" s="100" t="str">
        <f>IF(ISBLANK(D255), "",COUNTIFS(EL!B:B,D255,EL!F:F,"Yes",EL!G:G,"Yes"))</f>
        <v/>
      </c>
      <c r="L255" s="100" t="str">
        <f>IF(ISBLANK(D255), "",COUNTIFS(TL!B:B,D255,TL!G:G,"Yes",TL!H:H,"Yes"))</f>
        <v/>
      </c>
      <c r="M255" s="94"/>
      <c r="N255" s="78" t="str">
        <f t="array" ref="N255">IFERROR(INDEX(PD!A:A,MATCH(D255,PD!E:E,0)), IFERROR (INDEX(Input!A:A,MATCH(D255,Input!F:F,0)), ""))</f>
        <v/>
      </c>
      <c r="O255" s="94"/>
      <c r="P255" s="100"/>
      <c r="Q255" s="108"/>
      <c r="R255" s="250"/>
      <c r="S255" s="39"/>
      <c r="T255" s="87"/>
    </row>
    <row r="256" ht="30.0" customHeight="1">
      <c r="A256" s="52">
        <f t="shared" si="1"/>
        <v>0</v>
      </c>
      <c r="B256" s="110" t="str">
        <f t="array" ref="B256">IF(not(ISBLANK(D256)),INDEX(Members!B:B,MATCH(D256,Members!D:D,0)), "")</f>
        <v/>
      </c>
      <c r="C256" s="94"/>
      <c r="D256" s="282"/>
      <c r="E256" s="63" t="str">
        <f t="array" ref="E256">IF(not(ISBLANK(D256)),INDEX(Members!R:R,MATCH(D256,Members!D:D,0)), "")</f>
        <v/>
      </c>
      <c r="F256" s="100"/>
      <c r="G256" s="94"/>
      <c r="H256" s="69" t="str">
        <f>IF(ISBLANK(D256), "",IF(COUNTIFS(LOAROA!C:C,D256,LOAROA!I:I,"Yes",LOAROA!H:H,"Active") = 1, "Absent", IF(J256+K256+L256&gt;=4,"Active", IF(L256+K256+J256&gt;=1,"Semi-Active",IF(L256+K256+J256=0,"Inactive")))))</f>
        <v/>
      </c>
      <c r="I256" s="72" t="str">
        <f t="array" ref="I256">IF(not(ISBLANK(D256)), INDEX('Activity Tracker'!F:F,MATCH(D256,'Activity Tracker'!B:B,0)), "")</f>
        <v/>
      </c>
      <c r="J256" s="100"/>
      <c r="K256" s="100" t="str">
        <f>IF(ISBLANK(D256), "",COUNTIFS(EL!B:B,D256,EL!F:F,"Yes",EL!G:G,"Yes"))</f>
        <v/>
      </c>
      <c r="L256" s="100" t="str">
        <f>IF(ISBLANK(D256), "",COUNTIFS(TL!B:B,D256,TL!G:G,"Yes",TL!H:H,"Yes"))</f>
        <v/>
      </c>
      <c r="M256" s="94"/>
      <c r="N256" s="78" t="str">
        <f t="array" ref="N256">IFERROR(INDEX(PD!A:A,MATCH(D256,PD!E:E,0)), IFERROR (INDEX(Input!A:A,MATCH(D256,Input!F:F,0)), ""))</f>
        <v/>
      </c>
      <c r="O256" s="94"/>
      <c r="P256" s="100"/>
      <c r="Q256" s="108"/>
      <c r="R256" s="250"/>
      <c r="S256" s="39"/>
      <c r="T256" s="87"/>
    </row>
    <row r="257" ht="30.0" customHeight="1">
      <c r="A257" s="52">
        <f t="shared" si="1"/>
        <v>0</v>
      </c>
      <c r="B257" s="110" t="str">
        <f t="array" ref="B257">IF(not(ISBLANK(D257)),INDEX(Members!B:B,MATCH(D257,Members!D:D,0)), "")</f>
        <v/>
      </c>
      <c r="C257" s="94"/>
      <c r="D257" s="282"/>
      <c r="E257" s="63" t="str">
        <f t="array" ref="E257">IF(not(ISBLANK(D257)),INDEX(Members!R:R,MATCH(D257,Members!D:D,0)), "")</f>
        <v/>
      </c>
      <c r="F257" s="100"/>
      <c r="G257" s="94"/>
      <c r="H257" s="69" t="str">
        <f>IF(ISBLANK(D257), "",IF(COUNTIFS(LOAROA!C:C,D257,LOAROA!I:I,"Yes",LOAROA!H:H,"Active") = 1, "Absent", IF(J257+K257+L257&gt;=4,"Active", IF(L257+K257+J257&gt;=1,"Semi-Active",IF(L257+K257+J257=0,"Inactive")))))</f>
        <v/>
      </c>
      <c r="I257" s="72" t="str">
        <f t="array" ref="I257">IF(not(ISBLANK(D257)), INDEX('Activity Tracker'!F:F,MATCH(D257,'Activity Tracker'!B:B,0)), "")</f>
        <v/>
      </c>
      <c r="J257" s="100"/>
      <c r="K257" s="100" t="str">
        <f>IF(ISBLANK(D257), "",COUNTIFS(EL!B:B,D257,EL!F:F,"Yes",EL!G:G,"Yes"))</f>
        <v/>
      </c>
      <c r="L257" s="100" t="str">
        <f>IF(ISBLANK(D257), "",COUNTIFS(TL!B:B,D257,TL!G:G,"Yes",TL!H:H,"Yes"))</f>
        <v/>
      </c>
      <c r="M257" s="94"/>
      <c r="N257" s="78" t="str">
        <f t="array" ref="N257">IFERROR(INDEX(PD!A:A,MATCH(D257,PD!E:E,0)), IFERROR (INDEX(Input!A:A,MATCH(D257,Input!F:F,0)), ""))</f>
        <v/>
      </c>
      <c r="O257" s="94"/>
      <c r="P257" s="100"/>
      <c r="Q257" s="108"/>
      <c r="R257" s="250"/>
      <c r="S257" s="39"/>
      <c r="T257" s="87"/>
    </row>
    <row r="258" ht="30.0" customHeight="1">
      <c r="A258" s="52">
        <f t="shared" si="1"/>
        <v>0</v>
      </c>
      <c r="B258" s="110" t="str">
        <f t="array" ref="B258">IF(not(ISBLANK(D258)),INDEX(Members!B:B,MATCH(D258,Members!D:D,0)), "")</f>
        <v/>
      </c>
      <c r="C258" s="94"/>
      <c r="D258" s="282"/>
      <c r="E258" s="63" t="str">
        <f t="array" ref="E258">IF(not(ISBLANK(D258)),INDEX(Members!R:R,MATCH(D258,Members!D:D,0)), "")</f>
        <v/>
      </c>
      <c r="F258" s="100"/>
      <c r="G258" s="94"/>
      <c r="H258" s="69" t="str">
        <f>IF(ISBLANK(D258), "",IF(COUNTIFS(LOAROA!C:C,D258,LOAROA!I:I,"Yes",LOAROA!H:H,"Active") = 1, "Absent", IF(J258+K258+L258&gt;=4,"Active", IF(L258+K258+J258&gt;=1,"Semi-Active",IF(L258+K258+J258=0,"Inactive")))))</f>
        <v/>
      </c>
      <c r="I258" s="72" t="str">
        <f t="array" ref="I258">IF(not(ISBLANK(D258)), INDEX('Activity Tracker'!F:F,MATCH(D258,'Activity Tracker'!B:B,0)), "")</f>
        <v/>
      </c>
      <c r="J258" s="100"/>
      <c r="K258" s="100" t="str">
        <f>IF(ISBLANK(D258), "",COUNTIFS(EL!B:B,D258,EL!F:F,"Yes",EL!G:G,"Yes"))</f>
        <v/>
      </c>
      <c r="L258" s="100" t="str">
        <f>IF(ISBLANK(D258), "",COUNTIFS(TL!B:B,D258,TL!G:G,"Yes",TL!H:H,"Yes"))</f>
        <v/>
      </c>
      <c r="M258" s="94"/>
      <c r="N258" s="78" t="str">
        <f t="array" ref="N258">IFERROR(INDEX(PD!A:A,MATCH(D258,PD!E:E,0)), IFERROR (INDEX(Input!A:A,MATCH(D258,Input!F:F,0)), ""))</f>
        <v/>
      </c>
      <c r="O258" s="94"/>
      <c r="P258" s="100"/>
      <c r="Q258" s="108"/>
      <c r="R258" s="250"/>
      <c r="S258" s="39"/>
      <c r="T258" s="87"/>
    </row>
    <row r="259" ht="30.0" customHeight="1">
      <c r="A259" s="52">
        <f t="shared" si="1"/>
        <v>0</v>
      </c>
      <c r="B259" s="110" t="str">
        <f t="array" ref="B259">IF(not(ISBLANK(D259)),INDEX(Members!B:B,MATCH(D259,Members!D:D,0)), "")</f>
        <v/>
      </c>
      <c r="C259" s="94"/>
      <c r="D259" s="282"/>
      <c r="E259" s="63" t="str">
        <f t="array" ref="E259">IF(not(ISBLANK(D259)),INDEX(Members!R:R,MATCH(D259,Members!D:D,0)), "")</f>
        <v/>
      </c>
      <c r="F259" s="100"/>
      <c r="G259" s="94"/>
      <c r="H259" s="69" t="str">
        <f>IF(ISBLANK(D259), "",IF(COUNTIFS(LOAROA!C:C,D259,LOAROA!I:I,"Yes",LOAROA!H:H,"Active") = 1, "Absent", IF(J259+K259+L259&gt;=4,"Active", IF(L259+K259+J259&gt;=1,"Semi-Active",IF(L259+K259+J259=0,"Inactive")))))</f>
        <v/>
      </c>
      <c r="I259" s="72" t="str">
        <f t="array" ref="I259">IF(not(ISBLANK(D259)), INDEX('Activity Tracker'!F:F,MATCH(D259,'Activity Tracker'!B:B,0)), "")</f>
        <v/>
      </c>
      <c r="J259" s="100"/>
      <c r="K259" s="100" t="str">
        <f>IF(ISBLANK(D259), "",COUNTIFS(EL!B:B,D259,EL!F:F,"Yes",EL!G:G,"Yes"))</f>
        <v/>
      </c>
      <c r="L259" s="100" t="str">
        <f>IF(ISBLANK(D259), "",COUNTIFS(TL!B:B,D259,TL!G:G,"Yes",TL!H:H,"Yes"))</f>
        <v/>
      </c>
      <c r="M259" s="94"/>
      <c r="N259" s="78" t="str">
        <f t="array" ref="N259">IFERROR(INDEX(PD!A:A,MATCH(D259,PD!E:E,0)), IFERROR (INDEX(Input!A:A,MATCH(D259,Input!F:F,0)), ""))</f>
        <v/>
      </c>
      <c r="O259" s="94"/>
      <c r="P259" s="100"/>
      <c r="Q259" s="108"/>
      <c r="R259" s="250"/>
      <c r="S259" s="39"/>
      <c r="T259" s="87"/>
    </row>
    <row r="260" ht="30.0" customHeight="1">
      <c r="A260" s="52">
        <f t="shared" si="1"/>
        <v>0</v>
      </c>
      <c r="B260" s="110" t="str">
        <f t="array" ref="B260">IF(not(ISBLANK(D260)),INDEX(Members!B:B,MATCH(D260,Members!D:D,0)), "")</f>
        <v/>
      </c>
      <c r="C260" s="94"/>
      <c r="D260" s="282"/>
      <c r="E260" s="63" t="str">
        <f t="array" ref="E260">IF(not(ISBLANK(D260)),INDEX(Members!R:R,MATCH(D260,Members!D:D,0)), "")</f>
        <v/>
      </c>
      <c r="F260" s="100"/>
      <c r="G260" s="94"/>
      <c r="H260" s="69" t="str">
        <f>IF(ISBLANK(D260), "",IF(COUNTIFS(LOAROA!C:C,D260,LOAROA!I:I,"Yes",LOAROA!H:H,"Active") = 1, "Absent", IF(J260+K260+L260&gt;=4,"Active", IF(L260+K260+J260&gt;=1,"Semi-Active",IF(L260+K260+J260=0,"Inactive")))))</f>
        <v/>
      </c>
      <c r="I260" s="72" t="str">
        <f t="array" ref="I260">IF(not(ISBLANK(D260)), INDEX('Activity Tracker'!F:F,MATCH(D260,'Activity Tracker'!B:B,0)), "")</f>
        <v/>
      </c>
      <c r="J260" s="100"/>
      <c r="K260" s="100" t="str">
        <f>IF(ISBLANK(D260), "",COUNTIFS(EL!B:B,D260,EL!F:F,"Yes",EL!G:G,"Yes"))</f>
        <v/>
      </c>
      <c r="L260" s="100" t="str">
        <f>IF(ISBLANK(D260), "",COUNTIFS(TL!B:B,D260,TL!G:G,"Yes",TL!H:H,"Yes"))</f>
        <v/>
      </c>
      <c r="M260" s="94"/>
      <c r="N260" s="78" t="str">
        <f t="array" ref="N260">IFERROR(INDEX(PD!A:A,MATCH(D260,PD!E:E,0)), IFERROR (INDEX(Input!A:A,MATCH(D260,Input!F:F,0)), ""))</f>
        <v/>
      </c>
      <c r="O260" s="94"/>
      <c r="P260" s="100"/>
      <c r="Q260" s="108"/>
      <c r="R260" s="250"/>
      <c r="S260" s="39"/>
      <c r="T260" s="87"/>
    </row>
    <row r="261" ht="30.0" customHeight="1">
      <c r="A261" s="52">
        <f t="shared" si="1"/>
        <v>0</v>
      </c>
      <c r="B261" s="110" t="str">
        <f t="array" ref="B261">IF(not(ISBLANK(D261)),INDEX(Members!B:B,MATCH(D261,Members!D:D,0)), "")</f>
        <v/>
      </c>
      <c r="C261" s="94"/>
      <c r="D261" s="282"/>
      <c r="E261" s="63" t="str">
        <f t="array" ref="E261">IF(not(ISBLANK(D261)),INDEX(Members!R:R,MATCH(D261,Members!D:D,0)), "")</f>
        <v/>
      </c>
      <c r="F261" s="100"/>
      <c r="G261" s="94"/>
      <c r="H261" s="69" t="str">
        <f>IF(ISBLANK(D261), "",IF(COUNTIFS(LOAROA!C:C,D261,LOAROA!I:I,"Yes",LOAROA!H:H,"Active") = 1, "Absent", IF(J261+K261+L261&gt;=4,"Active", IF(L261+K261+J261&gt;=1,"Semi-Active",IF(L261+K261+J261=0,"Inactive")))))</f>
        <v/>
      </c>
      <c r="I261" s="72" t="str">
        <f t="array" ref="I261">IF(not(ISBLANK(D261)), INDEX('Activity Tracker'!F:F,MATCH(D261,'Activity Tracker'!B:B,0)), "")</f>
        <v/>
      </c>
      <c r="J261" s="100"/>
      <c r="K261" s="100" t="str">
        <f>IF(ISBLANK(D261), "",COUNTIFS(EL!B:B,D261,EL!F:F,"Yes",EL!G:G,"Yes"))</f>
        <v/>
      </c>
      <c r="L261" s="100" t="str">
        <f>IF(ISBLANK(D261), "",COUNTIFS(TL!B:B,D261,TL!G:G,"Yes",TL!H:H,"Yes"))</f>
        <v/>
      </c>
      <c r="M261" s="94"/>
      <c r="N261" s="78" t="str">
        <f t="array" ref="N261">IFERROR(INDEX(PD!A:A,MATCH(D261,PD!E:E,0)), IFERROR (INDEX(Input!A:A,MATCH(D261,Input!F:F,0)), ""))</f>
        <v/>
      </c>
      <c r="O261" s="94"/>
      <c r="P261" s="100"/>
      <c r="Q261" s="108"/>
      <c r="R261" s="250"/>
      <c r="S261" s="39"/>
      <c r="T261" s="87"/>
    </row>
    <row r="262" ht="30.0" customHeight="1">
      <c r="A262" s="52">
        <f t="shared" si="1"/>
        <v>0</v>
      </c>
      <c r="B262" s="110" t="str">
        <f t="array" ref="B262">IF(not(ISBLANK(D262)),INDEX(Members!B:B,MATCH(D262,Members!D:D,0)), "")</f>
        <v/>
      </c>
      <c r="C262" s="94"/>
      <c r="D262" s="282"/>
      <c r="E262" s="63" t="str">
        <f t="array" ref="E262">IF(not(ISBLANK(D262)),INDEX(Members!R:R,MATCH(D262,Members!D:D,0)), "")</f>
        <v/>
      </c>
      <c r="F262" s="100"/>
      <c r="G262" s="94"/>
      <c r="H262" s="69" t="str">
        <f>IF(ISBLANK(D262), "",IF(COUNTIFS(LOAROA!C:C,D262,LOAROA!I:I,"Yes",LOAROA!H:H,"Active") = 1, "Absent", IF(J262+K262+L262&gt;=4,"Active", IF(L262+K262+J262&gt;=1,"Semi-Active",IF(L262+K262+J262=0,"Inactive")))))</f>
        <v/>
      </c>
      <c r="I262" s="72" t="str">
        <f t="array" ref="I262">IF(not(ISBLANK(D262)), INDEX('Activity Tracker'!F:F,MATCH(D262,'Activity Tracker'!B:B,0)), "")</f>
        <v/>
      </c>
      <c r="J262" s="100"/>
      <c r="K262" s="100" t="str">
        <f>IF(ISBLANK(D262), "",COUNTIFS(EL!B:B,D262,EL!F:F,"Yes",EL!G:G,"Yes"))</f>
        <v/>
      </c>
      <c r="L262" s="100" t="str">
        <f>IF(ISBLANK(D262), "",COUNTIFS(TL!B:B,D262,TL!G:G,"Yes",TL!H:H,"Yes"))</f>
        <v/>
      </c>
      <c r="M262" s="94"/>
      <c r="N262" s="78" t="str">
        <f t="array" ref="N262">IFERROR(INDEX(PD!A:A,MATCH(D262,PD!E:E,0)), IFERROR (INDEX(Input!A:A,MATCH(D262,Input!F:F,0)), ""))</f>
        <v/>
      </c>
      <c r="O262" s="94"/>
      <c r="P262" s="100"/>
      <c r="Q262" s="108"/>
      <c r="R262" s="250"/>
      <c r="S262" s="39"/>
      <c r="T262" s="87"/>
    </row>
    <row r="263" ht="30.0" customHeight="1">
      <c r="A263" s="52">
        <f t="shared" si="1"/>
        <v>0</v>
      </c>
      <c r="B263" s="110" t="str">
        <f t="array" ref="B263">IF(not(ISBLANK(D263)),INDEX(Members!B:B,MATCH(D263,Members!D:D,0)), "")</f>
        <v/>
      </c>
      <c r="C263" s="94"/>
      <c r="D263" s="282"/>
      <c r="E263" s="63" t="str">
        <f t="array" ref="E263">IF(not(ISBLANK(D263)),INDEX(Members!R:R,MATCH(D263,Members!D:D,0)), "")</f>
        <v/>
      </c>
      <c r="F263" s="100"/>
      <c r="G263" s="94"/>
      <c r="H263" s="69" t="str">
        <f>IF(ISBLANK(D263), "",IF(COUNTIFS(LOAROA!C:C,D263,LOAROA!I:I,"Yes",LOAROA!H:H,"Active") = 1, "Absent", IF(J263+K263+L263&gt;=4,"Active", IF(L263+K263+J263&gt;=1,"Semi-Active",IF(L263+K263+J263=0,"Inactive")))))</f>
        <v/>
      </c>
      <c r="I263" s="72" t="str">
        <f t="array" ref="I263">IF(not(ISBLANK(D263)), INDEX('Activity Tracker'!F:F,MATCH(D263,'Activity Tracker'!B:B,0)), "")</f>
        <v/>
      </c>
      <c r="J263" s="100"/>
      <c r="K263" s="100" t="str">
        <f>IF(ISBLANK(D263), "",COUNTIFS(EL!B:B,D263,EL!F:F,"Yes",EL!G:G,"Yes"))</f>
        <v/>
      </c>
      <c r="L263" s="100" t="str">
        <f>IF(ISBLANK(D263), "",COUNTIFS(TL!B:B,D263,TL!G:G,"Yes",TL!H:H,"Yes"))</f>
        <v/>
      </c>
      <c r="M263" s="94"/>
      <c r="N263" s="78" t="str">
        <f t="array" ref="N263">IFERROR(INDEX(PD!A:A,MATCH(D263,PD!E:E,0)), IFERROR (INDEX(Input!A:A,MATCH(D263,Input!F:F,0)), ""))</f>
        <v/>
      </c>
      <c r="O263" s="94"/>
      <c r="P263" s="100"/>
      <c r="Q263" s="108"/>
      <c r="R263" s="250"/>
      <c r="S263" s="39"/>
      <c r="T263" s="87"/>
    </row>
    <row r="264" ht="30.0" customHeight="1">
      <c r="A264" s="52">
        <f t="shared" si="1"/>
        <v>0</v>
      </c>
      <c r="B264" s="110" t="str">
        <f t="array" ref="B264">IF(not(ISBLANK(D264)),INDEX(Members!B:B,MATCH(D264,Members!D:D,0)), "")</f>
        <v/>
      </c>
      <c r="C264" s="94"/>
      <c r="D264" s="282"/>
      <c r="E264" s="63" t="str">
        <f t="array" ref="E264">IF(not(ISBLANK(D264)),INDEX(Members!R:R,MATCH(D264,Members!D:D,0)), "")</f>
        <v/>
      </c>
      <c r="F264" s="100"/>
      <c r="G264" s="94"/>
      <c r="H264" s="69" t="str">
        <f>IF(ISBLANK(D264), "",IF(COUNTIFS(LOAROA!C:C,D264,LOAROA!I:I,"Yes",LOAROA!H:H,"Active") = 1, "Absent", IF(J264+K264+L264&gt;=4,"Active", IF(L264+K264+J264&gt;=1,"Semi-Active",IF(L264+K264+J264=0,"Inactive")))))</f>
        <v/>
      </c>
      <c r="I264" s="72" t="str">
        <f t="array" ref="I264">IF(not(ISBLANK(D264)), INDEX('Activity Tracker'!F:F,MATCH(D264,'Activity Tracker'!B:B,0)), "")</f>
        <v/>
      </c>
      <c r="J264" s="100"/>
      <c r="K264" s="100" t="str">
        <f>IF(ISBLANK(D264), "",COUNTIFS(EL!B:B,D264,EL!F:F,"Yes",EL!G:G,"Yes"))</f>
        <v/>
      </c>
      <c r="L264" s="100" t="str">
        <f>IF(ISBLANK(D264), "",COUNTIFS(TL!B:B,D264,TL!G:G,"Yes",TL!H:H,"Yes"))</f>
        <v/>
      </c>
      <c r="M264" s="94"/>
      <c r="N264" s="78" t="str">
        <f t="array" ref="N264">IFERROR(INDEX(PD!A:A,MATCH(D264,PD!E:E,0)), IFERROR (INDEX(Input!A:A,MATCH(D264,Input!F:F,0)), ""))</f>
        <v/>
      </c>
      <c r="O264" s="94"/>
      <c r="P264" s="100"/>
      <c r="Q264" s="108"/>
      <c r="R264" s="250"/>
      <c r="S264" s="39"/>
      <c r="T264" s="87"/>
    </row>
    <row r="265" ht="30.0" customHeight="1">
      <c r="A265" s="52">
        <f t="shared" si="1"/>
        <v>0</v>
      </c>
      <c r="B265" s="110" t="str">
        <f t="array" ref="B265">IF(not(ISBLANK(D265)),INDEX(Members!B:B,MATCH(D265,Members!D:D,0)), "")</f>
        <v/>
      </c>
      <c r="C265" s="94"/>
      <c r="D265" s="282"/>
      <c r="E265" s="63" t="str">
        <f t="array" ref="E265">IF(not(ISBLANK(D265)),INDEX(Members!R:R,MATCH(D265,Members!D:D,0)), "")</f>
        <v/>
      </c>
      <c r="F265" s="100"/>
      <c r="G265" s="94"/>
      <c r="H265" s="69" t="str">
        <f>IF(ISBLANK(D265), "",IF(COUNTIFS(LOAROA!C:C,D265,LOAROA!I:I,"Yes",LOAROA!H:H,"Active") = 1, "Absent", IF(J265+K265+L265&gt;=4,"Active", IF(L265+K265+J265&gt;=1,"Semi-Active",IF(L265+K265+J265=0,"Inactive")))))</f>
        <v/>
      </c>
      <c r="I265" s="72" t="str">
        <f t="array" ref="I265">IF(not(ISBLANK(D265)), INDEX('Activity Tracker'!F:F,MATCH(D265,'Activity Tracker'!B:B,0)), "")</f>
        <v/>
      </c>
      <c r="J265" s="100"/>
      <c r="K265" s="100" t="str">
        <f>IF(ISBLANK(D265), "",COUNTIFS(EL!B:B,D265,EL!F:F,"Yes",EL!G:G,"Yes"))</f>
        <v/>
      </c>
      <c r="L265" s="100" t="str">
        <f>IF(ISBLANK(D265), "",COUNTIFS(TL!B:B,D265,TL!G:G,"Yes",TL!H:H,"Yes"))</f>
        <v/>
      </c>
      <c r="M265" s="94"/>
      <c r="N265" s="78" t="str">
        <f t="array" ref="N265">IFERROR(INDEX(PD!A:A,MATCH(D265,PD!E:E,0)), IFERROR (INDEX(Input!A:A,MATCH(D265,Input!F:F,0)), ""))</f>
        <v/>
      </c>
      <c r="O265" s="94"/>
      <c r="P265" s="100"/>
      <c r="Q265" s="108"/>
      <c r="R265" s="250"/>
      <c r="S265" s="39"/>
      <c r="T265" s="87"/>
    </row>
    <row r="266" ht="30.0" customHeight="1">
      <c r="A266" s="52">
        <f t="shared" si="1"/>
        <v>0</v>
      </c>
      <c r="B266" s="110" t="str">
        <f t="array" ref="B266">IF(not(ISBLANK(D266)),INDEX(Members!B:B,MATCH(D266,Members!D:D,0)), "")</f>
        <v/>
      </c>
      <c r="C266" s="94"/>
      <c r="D266" s="282"/>
      <c r="E266" s="63" t="str">
        <f t="array" ref="E266">IF(not(ISBLANK(D266)),INDEX(Members!R:R,MATCH(D266,Members!D:D,0)), "")</f>
        <v/>
      </c>
      <c r="F266" s="100"/>
      <c r="G266" s="94"/>
      <c r="H266" s="69" t="str">
        <f>IF(ISBLANK(D266), "",IF(COUNTIFS(LOAROA!C:C,D266,LOAROA!I:I,"Yes",LOAROA!H:H,"Active") = 1, "Absent", IF(J266+K266+L266&gt;=4,"Active", IF(L266+K266+J266&gt;=1,"Semi-Active",IF(L266+K266+J266=0,"Inactive")))))</f>
        <v/>
      </c>
      <c r="I266" s="72" t="str">
        <f t="array" ref="I266">IF(not(ISBLANK(D266)), INDEX('Activity Tracker'!F:F,MATCH(D266,'Activity Tracker'!B:B,0)), "")</f>
        <v/>
      </c>
      <c r="J266" s="100"/>
      <c r="K266" s="100" t="str">
        <f>IF(ISBLANK(D266), "",COUNTIFS(EL!B:B,D266,EL!F:F,"Yes",EL!G:G,"Yes"))</f>
        <v/>
      </c>
      <c r="L266" s="100" t="str">
        <f>IF(ISBLANK(D266), "",COUNTIFS(TL!B:B,D266,TL!G:G,"Yes",TL!H:H,"Yes"))</f>
        <v/>
      </c>
      <c r="M266" s="94"/>
      <c r="N266" s="78" t="str">
        <f t="array" ref="N266">IFERROR(INDEX(PD!A:A,MATCH(D266,PD!E:E,0)), IFERROR (INDEX(Input!A:A,MATCH(D266,Input!F:F,0)), ""))</f>
        <v/>
      </c>
      <c r="O266" s="94"/>
      <c r="P266" s="100"/>
      <c r="Q266" s="108"/>
      <c r="R266" s="250"/>
      <c r="S266" s="39"/>
      <c r="T266" s="87"/>
    </row>
    <row r="267" ht="30.0" customHeight="1">
      <c r="A267" s="52">
        <f t="shared" si="1"/>
        <v>0</v>
      </c>
      <c r="B267" s="110" t="str">
        <f t="array" ref="B267">IF(not(ISBLANK(D267)),INDEX(Members!B:B,MATCH(D267,Members!D:D,0)), "")</f>
        <v/>
      </c>
      <c r="C267" s="94"/>
      <c r="D267" s="282"/>
      <c r="E267" s="63" t="str">
        <f t="array" ref="E267">IF(not(ISBLANK(D267)),INDEX(Members!R:R,MATCH(D267,Members!D:D,0)), "")</f>
        <v/>
      </c>
      <c r="F267" s="100"/>
      <c r="G267" s="94"/>
      <c r="H267" s="69" t="str">
        <f>IF(ISBLANK(D267), "",IF(COUNTIFS(LOAROA!C:C,D267,LOAROA!I:I,"Yes",LOAROA!H:H,"Active") = 1, "Absent", IF(J267+K267+L267&gt;=4,"Active", IF(L267+K267+J267&gt;=1,"Semi-Active",IF(L267+K267+J267=0,"Inactive")))))</f>
        <v/>
      </c>
      <c r="I267" s="72" t="str">
        <f t="array" ref="I267">IF(not(ISBLANK(D267)), INDEX('Activity Tracker'!F:F,MATCH(D267,'Activity Tracker'!B:B,0)), "")</f>
        <v/>
      </c>
      <c r="J267" s="100"/>
      <c r="K267" s="100" t="str">
        <f>IF(ISBLANK(D267), "",COUNTIFS(EL!B:B,D267,EL!F:F,"Yes",EL!G:G,"Yes"))</f>
        <v/>
      </c>
      <c r="L267" s="100" t="str">
        <f>IF(ISBLANK(D267), "",COUNTIFS(TL!B:B,D267,TL!G:G,"Yes",TL!H:H,"Yes"))</f>
        <v/>
      </c>
      <c r="M267" s="94"/>
      <c r="N267" s="78" t="str">
        <f t="array" ref="N267">IFERROR(INDEX(PD!A:A,MATCH(D267,PD!E:E,0)), IFERROR (INDEX(Input!A:A,MATCH(D267,Input!F:F,0)), ""))</f>
        <v/>
      </c>
      <c r="O267" s="94"/>
      <c r="P267" s="100"/>
      <c r="Q267" s="108"/>
      <c r="R267" s="250"/>
      <c r="S267" s="39"/>
      <c r="T267" s="87"/>
    </row>
    <row r="268" ht="30.0" customHeight="1">
      <c r="A268" s="52">
        <f t="shared" si="1"/>
        <v>0</v>
      </c>
      <c r="B268" s="110" t="str">
        <f t="array" ref="B268">IF(not(ISBLANK(D268)),INDEX(Members!B:B,MATCH(D268,Members!D:D,0)), "")</f>
        <v/>
      </c>
      <c r="C268" s="94"/>
      <c r="D268" s="282"/>
      <c r="E268" s="63" t="str">
        <f t="array" ref="E268">IF(not(ISBLANK(D268)),INDEX(Members!R:R,MATCH(D268,Members!D:D,0)), "")</f>
        <v/>
      </c>
      <c r="F268" s="100"/>
      <c r="G268" s="94"/>
      <c r="H268" s="69" t="str">
        <f>IF(ISBLANK(D268), "",IF(COUNTIFS(LOAROA!C:C,D268,LOAROA!I:I,"Yes",LOAROA!H:H,"Active") = 1, "Absent", IF(J268+K268+L268&gt;=4,"Active", IF(L268+K268+J268&gt;=1,"Semi-Active",IF(L268+K268+J268=0,"Inactive")))))</f>
        <v/>
      </c>
      <c r="I268" s="72" t="str">
        <f t="array" ref="I268">IF(not(ISBLANK(D268)), INDEX('Activity Tracker'!F:F,MATCH(D268,'Activity Tracker'!B:B,0)), "")</f>
        <v/>
      </c>
      <c r="J268" s="100"/>
      <c r="K268" s="100" t="str">
        <f>IF(ISBLANK(D268), "",COUNTIFS(EL!B:B,D268,EL!F:F,"Yes",EL!G:G,"Yes"))</f>
        <v/>
      </c>
      <c r="L268" s="100" t="str">
        <f>IF(ISBLANK(D268), "",COUNTIFS(TL!B:B,D268,TL!G:G,"Yes",TL!H:H,"Yes"))</f>
        <v/>
      </c>
      <c r="M268" s="94"/>
      <c r="N268" s="78" t="str">
        <f t="array" ref="N268">IFERROR(INDEX(PD!A:A,MATCH(D268,PD!E:E,0)), IFERROR (INDEX(Input!A:A,MATCH(D268,Input!F:F,0)), ""))</f>
        <v/>
      </c>
      <c r="O268" s="94"/>
      <c r="P268" s="100"/>
      <c r="Q268" s="108"/>
      <c r="R268" s="250"/>
      <c r="S268" s="39"/>
      <c r="T268" s="87"/>
    </row>
    <row r="269" ht="30.0" customHeight="1">
      <c r="A269" s="52">
        <f t="shared" si="1"/>
        <v>0</v>
      </c>
      <c r="B269" s="110" t="str">
        <f t="array" ref="B269">IF(not(ISBLANK(D269)),INDEX(Members!B:B,MATCH(D269,Members!D:D,0)), "")</f>
        <v/>
      </c>
      <c r="C269" s="94"/>
      <c r="D269" s="282"/>
      <c r="E269" s="63" t="str">
        <f t="array" ref="E269">IF(not(ISBLANK(D269)),INDEX(Members!R:R,MATCH(D269,Members!D:D,0)), "")</f>
        <v/>
      </c>
      <c r="F269" s="100"/>
      <c r="G269" s="94"/>
      <c r="H269" s="69" t="str">
        <f>IF(ISBLANK(D269), "",IF(COUNTIFS(LOAROA!C:C,D269,LOAROA!I:I,"Yes",LOAROA!H:H,"Active") = 1, "Absent", IF(J269+K269+L269&gt;=4,"Active", IF(L269+K269+J269&gt;=1,"Semi-Active",IF(L269+K269+J269=0,"Inactive")))))</f>
        <v/>
      </c>
      <c r="I269" s="72" t="str">
        <f t="array" ref="I269">IF(not(ISBLANK(D269)), INDEX('Activity Tracker'!F:F,MATCH(D269,'Activity Tracker'!B:B,0)), "")</f>
        <v/>
      </c>
      <c r="J269" s="100"/>
      <c r="K269" s="100" t="str">
        <f>IF(ISBLANK(D269), "",COUNTIFS(EL!B:B,D269,EL!F:F,"Yes",EL!G:G,"Yes"))</f>
        <v/>
      </c>
      <c r="L269" s="100" t="str">
        <f>IF(ISBLANK(D269), "",COUNTIFS(TL!B:B,D269,TL!G:G,"Yes",TL!H:H,"Yes"))</f>
        <v/>
      </c>
      <c r="M269" s="94"/>
      <c r="N269" s="78" t="str">
        <f t="array" ref="N269">IFERROR(INDEX(PD!A:A,MATCH(D269,PD!E:E,0)), IFERROR (INDEX(Input!A:A,MATCH(D269,Input!F:F,0)), ""))</f>
        <v/>
      </c>
      <c r="O269" s="94"/>
      <c r="P269" s="100"/>
      <c r="Q269" s="108"/>
      <c r="R269" s="250"/>
      <c r="S269" s="39"/>
      <c r="T269" s="87"/>
    </row>
    <row r="270" ht="30.0" customHeight="1">
      <c r="A270" s="52">
        <f t="shared" si="1"/>
        <v>0</v>
      </c>
      <c r="B270" s="110" t="str">
        <f t="array" ref="B270">IF(not(ISBLANK(D270)),INDEX(Members!B:B,MATCH(D270,Members!D:D,0)), "")</f>
        <v/>
      </c>
      <c r="C270" s="94"/>
      <c r="D270" s="282"/>
      <c r="E270" s="63" t="str">
        <f t="array" ref="E270">IF(not(ISBLANK(D270)),INDEX(Members!R:R,MATCH(D270,Members!D:D,0)), "")</f>
        <v/>
      </c>
      <c r="F270" s="100"/>
      <c r="G270" s="94"/>
      <c r="H270" s="69" t="str">
        <f>IF(ISBLANK(D270), "",IF(COUNTIFS(LOAROA!C:C,D270,LOAROA!I:I,"Yes",LOAROA!H:H,"Active") = 1, "Absent", IF(J270+K270+L270&gt;=4,"Active", IF(L270+K270+J270&gt;=1,"Semi-Active",IF(L270+K270+J270=0,"Inactive")))))</f>
        <v/>
      </c>
      <c r="I270" s="72" t="str">
        <f t="array" ref="I270">IF(not(ISBLANK(D270)), INDEX('Activity Tracker'!F:F,MATCH(D270,'Activity Tracker'!B:B,0)), "")</f>
        <v/>
      </c>
      <c r="J270" s="100"/>
      <c r="K270" s="100" t="str">
        <f>IF(ISBLANK(D270), "",COUNTIFS(EL!B:B,D270,EL!F:F,"Yes",EL!G:G,"Yes"))</f>
        <v/>
      </c>
      <c r="L270" s="100" t="str">
        <f>IF(ISBLANK(D270), "",COUNTIFS(TL!B:B,D270,TL!G:G,"Yes",TL!H:H,"Yes"))</f>
        <v/>
      </c>
      <c r="M270" s="94"/>
      <c r="N270" s="78" t="str">
        <f t="array" ref="N270">IFERROR(INDEX(PD!A:A,MATCH(D270,PD!E:E,0)), IFERROR (INDEX(Input!A:A,MATCH(D270,Input!F:F,0)), ""))</f>
        <v/>
      </c>
      <c r="O270" s="94"/>
      <c r="P270" s="100"/>
      <c r="Q270" s="108"/>
      <c r="R270" s="250"/>
      <c r="S270" s="39"/>
      <c r="T270" s="87"/>
    </row>
    <row r="271" ht="30.0" customHeight="1">
      <c r="A271" s="52">
        <f t="shared" si="1"/>
        <v>0</v>
      </c>
      <c r="B271" s="110" t="str">
        <f t="array" ref="B271">IF(not(ISBLANK(D271)),INDEX(Members!B:B,MATCH(D271,Members!D:D,0)), "")</f>
        <v/>
      </c>
      <c r="C271" s="94"/>
      <c r="D271" s="282"/>
      <c r="E271" s="63" t="str">
        <f t="array" ref="E271">IF(not(ISBLANK(D271)),INDEX(Members!R:R,MATCH(D271,Members!D:D,0)), "")</f>
        <v/>
      </c>
      <c r="F271" s="100"/>
      <c r="G271" s="94"/>
      <c r="H271" s="69" t="str">
        <f>IF(ISBLANK(D271), "",IF(COUNTIFS(LOAROA!C:C,D271,LOAROA!I:I,"Yes",LOAROA!H:H,"Active") = 1, "Absent", IF(J271+K271+L271&gt;=4,"Active", IF(L271+K271+J271&gt;=1,"Semi-Active",IF(L271+K271+J271=0,"Inactive")))))</f>
        <v/>
      </c>
      <c r="I271" s="72" t="str">
        <f t="array" ref="I271">IF(not(ISBLANK(D271)), INDEX('Activity Tracker'!F:F,MATCH(D271,'Activity Tracker'!B:B,0)), "")</f>
        <v/>
      </c>
      <c r="J271" s="100"/>
      <c r="K271" s="100" t="str">
        <f>IF(ISBLANK(D271), "",COUNTIFS(EL!B:B,D271,EL!F:F,"Yes",EL!G:G,"Yes"))</f>
        <v/>
      </c>
      <c r="L271" s="100" t="str">
        <f>IF(ISBLANK(D271), "",COUNTIFS(TL!B:B,D271,TL!G:G,"Yes",TL!H:H,"Yes"))</f>
        <v/>
      </c>
      <c r="M271" s="94"/>
      <c r="N271" s="78" t="str">
        <f t="array" ref="N271">IFERROR(INDEX(PD!A:A,MATCH(D271,PD!E:E,0)), IFERROR (INDEX(Input!A:A,MATCH(D271,Input!F:F,0)), ""))</f>
        <v/>
      </c>
      <c r="O271" s="94"/>
      <c r="P271" s="100"/>
      <c r="Q271" s="108"/>
      <c r="R271" s="250"/>
      <c r="S271" s="39"/>
      <c r="T271" s="87"/>
    </row>
    <row r="272" ht="30.0" customHeight="1">
      <c r="A272" s="52">
        <f t="shared" si="1"/>
        <v>0</v>
      </c>
      <c r="B272" s="110" t="str">
        <f t="array" ref="B272">IF(not(ISBLANK(D272)),INDEX(Members!B:B,MATCH(D272,Members!D:D,0)), "")</f>
        <v/>
      </c>
      <c r="C272" s="94"/>
      <c r="D272" s="282"/>
      <c r="E272" s="63" t="str">
        <f t="array" ref="E272">IF(not(ISBLANK(D272)),INDEX(Members!R:R,MATCH(D272,Members!D:D,0)), "")</f>
        <v/>
      </c>
      <c r="F272" s="100"/>
      <c r="G272" s="94"/>
      <c r="H272" s="69" t="str">
        <f>IF(ISBLANK(D272), "",IF(COUNTIFS(LOAROA!C:C,D272,LOAROA!I:I,"Yes",LOAROA!H:H,"Active") = 1, "Absent", IF(J272+K272+L272&gt;=4,"Active", IF(L272+K272+J272&gt;=1,"Semi-Active",IF(L272+K272+J272=0,"Inactive")))))</f>
        <v/>
      </c>
      <c r="I272" s="72" t="str">
        <f t="array" ref="I272">IF(not(ISBLANK(D272)), INDEX('Activity Tracker'!F:F,MATCH(D272,'Activity Tracker'!B:B,0)), "")</f>
        <v/>
      </c>
      <c r="J272" s="100"/>
      <c r="K272" s="100" t="str">
        <f>IF(ISBLANK(D272), "",COUNTIFS(EL!B:B,D272,EL!F:F,"Yes",EL!G:G,"Yes"))</f>
        <v/>
      </c>
      <c r="L272" s="100" t="str">
        <f>IF(ISBLANK(D272), "",COUNTIFS(TL!B:B,D272,TL!G:G,"Yes",TL!H:H,"Yes"))</f>
        <v/>
      </c>
      <c r="M272" s="94"/>
      <c r="N272" s="78" t="str">
        <f t="array" ref="N272">IFERROR(INDEX(PD!A:A,MATCH(D272,PD!E:E,0)), IFERROR (INDEX(Input!A:A,MATCH(D272,Input!F:F,0)), ""))</f>
        <v/>
      </c>
      <c r="O272" s="94"/>
      <c r="P272" s="100"/>
      <c r="Q272" s="108"/>
      <c r="R272" s="250"/>
      <c r="S272" s="39"/>
      <c r="T272" s="87"/>
    </row>
    <row r="273" ht="30.0" customHeight="1">
      <c r="A273" s="52">
        <f t="shared" si="1"/>
        <v>0</v>
      </c>
      <c r="B273" s="110" t="str">
        <f t="array" ref="B273">IF(not(ISBLANK(D273)),INDEX(Members!B:B,MATCH(D273,Members!D:D,0)), "")</f>
        <v/>
      </c>
      <c r="C273" s="94"/>
      <c r="D273" s="282"/>
      <c r="E273" s="63" t="str">
        <f t="array" ref="E273">IF(not(ISBLANK(D273)),INDEX(Members!R:R,MATCH(D273,Members!D:D,0)), "")</f>
        <v/>
      </c>
      <c r="F273" s="100"/>
      <c r="G273" s="94"/>
      <c r="H273" s="69" t="str">
        <f>IF(ISBLANK(D273), "",IF(COUNTIFS(LOAROA!C:C,D273,LOAROA!I:I,"Yes",LOAROA!H:H,"Active") = 1, "Absent", IF(J273+K273+L273&gt;=4,"Active", IF(L273+K273+J273&gt;=1,"Semi-Active",IF(L273+K273+J273=0,"Inactive")))))</f>
        <v/>
      </c>
      <c r="I273" s="72" t="str">
        <f t="array" ref="I273">IF(not(ISBLANK(D273)), INDEX('Activity Tracker'!F:F,MATCH(D273,'Activity Tracker'!B:B,0)), "")</f>
        <v/>
      </c>
      <c r="J273" s="100"/>
      <c r="K273" s="100" t="str">
        <f>IF(ISBLANK(D273), "",COUNTIFS(EL!B:B,D273,EL!F:F,"Yes",EL!G:G,"Yes"))</f>
        <v/>
      </c>
      <c r="L273" s="100" t="str">
        <f>IF(ISBLANK(D273), "",COUNTIFS(TL!B:B,D273,TL!G:G,"Yes",TL!H:H,"Yes"))</f>
        <v/>
      </c>
      <c r="M273" s="94"/>
      <c r="N273" s="78" t="str">
        <f t="array" ref="N273">IFERROR(INDEX(PD!A:A,MATCH(D273,PD!E:E,0)), IFERROR (INDEX(Input!A:A,MATCH(D273,Input!F:F,0)), ""))</f>
        <v/>
      </c>
      <c r="O273" s="94"/>
      <c r="P273" s="100"/>
      <c r="Q273" s="108"/>
      <c r="R273" s="250"/>
      <c r="S273" s="39"/>
      <c r="T273" s="87"/>
    </row>
    <row r="274" ht="30.0" customHeight="1">
      <c r="A274" s="52">
        <f t="shared" si="1"/>
        <v>0</v>
      </c>
      <c r="B274" s="110" t="str">
        <f t="array" ref="B274">IF(not(ISBLANK(D274)),INDEX(Members!B:B,MATCH(D274,Members!D:D,0)), "")</f>
        <v/>
      </c>
      <c r="C274" s="94"/>
      <c r="D274" s="282"/>
      <c r="E274" s="63" t="str">
        <f t="array" ref="E274">IF(not(ISBLANK(D274)),INDEX(Members!R:R,MATCH(D274,Members!D:D,0)), "")</f>
        <v/>
      </c>
      <c r="F274" s="100"/>
      <c r="G274" s="94"/>
      <c r="H274" s="69" t="str">
        <f>IF(ISBLANK(D274), "",IF(COUNTIFS(LOAROA!C:C,D274,LOAROA!I:I,"Yes",LOAROA!H:H,"Active") = 1, "Absent", IF(J274+K274+L274&gt;=4,"Active", IF(L274+K274+J274&gt;=1,"Semi-Active",IF(L274+K274+J274=0,"Inactive")))))</f>
        <v/>
      </c>
      <c r="I274" s="72" t="str">
        <f t="array" ref="I274">IF(not(ISBLANK(D274)), INDEX('Activity Tracker'!F:F,MATCH(D274,'Activity Tracker'!B:B,0)), "")</f>
        <v/>
      </c>
      <c r="J274" s="100"/>
      <c r="K274" s="100" t="str">
        <f>IF(ISBLANK(D274), "",COUNTIFS(EL!B:B,D274,EL!F:F,"Yes",EL!G:G,"Yes"))</f>
        <v/>
      </c>
      <c r="L274" s="100" t="str">
        <f>IF(ISBLANK(D274), "",COUNTIFS(TL!B:B,D274,TL!G:G,"Yes",TL!H:H,"Yes"))</f>
        <v/>
      </c>
      <c r="M274" s="94"/>
      <c r="N274" s="78" t="str">
        <f t="array" ref="N274">IFERROR(INDEX(PD!A:A,MATCH(D274,PD!E:E,0)), IFERROR (INDEX(Input!A:A,MATCH(D274,Input!F:F,0)), ""))</f>
        <v/>
      </c>
      <c r="O274" s="94"/>
      <c r="P274" s="100"/>
      <c r="Q274" s="108"/>
      <c r="R274" s="250"/>
      <c r="S274" s="39"/>
      <c r="T274" s="87"/>
    </row>
    <row r="275" ht="30.0" customHeight="1">
      <c r="A275" s="52">
        <f t="shared" si="1"/>
        <v>0</v>
      </c>
      <c r="B275" s="110" t="str">
        <f t="array" ref="B275">IF(not(ISBLANK(D275)),INDEX(Members!B:B,MATCH(D275,Members!D:D,0)), "")</f>
        <v/>
      </c>
      <c r="C275" s="94"/>
      <c r="D275" s="282"/>
      <c r="E275" s="63" t="str">
        <f t="array" ref="E275">IF(not(ISBLANK(D275)),INDEX(Members!R:R,MATCH(D275,Members!D:D,0)), "")</f>
        <v/>
      </c>
      <c r="F275" s="100"/>
      <c r="G275" s="94"/>
      <c r="H275" s="69" t="str">
        <f>IF(ISBLANK(D275), "",IF(COUNTIFS(LOAROA!C:C,D275,LOAROA!I:I,"Yes",LOAROA!H:H,"Active") = 1, "Absent", IF(J275+K275+L275&gt;=4,"Active", IF(L275+K275+J275&gt;=1,"Semi-Active",IF(L275+K275+J275=0,"Inactive")))))</f>
        <v/>
      </c>
      <c r="I275" s="72" t="str">
        <f t="array" ref="I275">IF(not(ISBLANK(D275)), INDEX('Activity Tracker'!F:F,MATCH(D275,'Activity Tracker'!B:B,0)), "")</f>
        <v/>
      </c>
      <c r="J275" s="100"/>
      <c r="K275" s="100" t="str">
        <f>IF(ISBLANK(D275), "",COUNTIFS(EL!B:B,D275,EL!F:F,"Yes",EL!G:G,"Yes"))</f>
        <v/>
      </c>
      <c r="L275" s="100" t="str">
        <f>IF(ISBLANK(D275), "",COUNTIFS(TL!B:B,D275,TL!G:G,"Yes",TL!H:H,"Yes"))</f>
        <v/>
      </c>
      <c r="M275" s="94"/>
      <c r="N275" s="78" t="str">
        <f t="array" ref="N275">IFERROR(INDEX(PD!A:A,MATCH(D275,PD!E:E,0)), IFERROR (INDEX(Input!A:A,MATCH(D275,Input!F:F,0)), ""))</f>
        <v/>
      </c>
      <c r="O275" s="94"/>
      <c r="P275" s="100"/>
      <c r="Q275" s="108"/>
      <c r="R275" s="250"/>
      <c r="S275" s="39"/>
      <c r="T275" s="87"/>
    </row>
    <row r="276" ht="30.0" customHeight="1">
      <c r="A276" s="52">
        <f t="shared" si="1"/>
        <v>0</v>
      </c>
      <c r="B276" s="110" t="str">
        <f t="array" ref="B276">IF(not(ISBLANK(D276)),INDEX(Members!B:B,MATCH(D276,Members!D:D,0)), "")</f>
        <v/>
      </c>
      <c r="C276" s="94"/>
      <c r="D276" s="282"/>
      <c r="E276" s="63" t="str">
        <f t="array" ref="E276">IF(not(ISBLANK(D276)),INDEX(Members!R:R,MATCH(D276,Members!D:D,0)), "")</f>
        <v/>
      </c>
      <c r="F276" s="100"/>
      <c r="G276" s="94"/>
      <c r="H276" s="69" t="str">
        <f>IF(ISBLANK(D276), "",IF(COUNTIFS(LOAROA!C:C,D276,LOAROA!I:I,"Yes",LOAROA!H:H,"Active") = 1, "Absent", IF(J276+K276+L276&gt;=4,"Active", IF(L276+K276+J276&gt;=1,"Semi-Active",IF(L276+K276+J276=0,"Inactive")))))</f>
        <v/>
      </c>
      <c r="I276" s="72" t="str">
        <f t="array" ref="I276">IF(not(ISBLANK(D276)), INDEX('Activity Tracker'!F:F,MATCH(D276,'Activity Tracker'!B:B,0)), "")</f>
        <v/>
      </c>
      <c r="J276" s="100"/>
      <c r="K276" s="100" t="str">
        <f>IF(ISBLANK(D276), "",COUNTIFS(EL!B:B,D276,EL!F:F,"Yes",EL!G:G,"Yes"))</f>
        <v/>
      </c>
      <c r="L276" s="100" t="str">
        <f>IF(ISBLANK(D276), "",COUNTIFS(TL!B:B,D276,TL!G:G,"Yes",TL!H:H,"Yes"))</f>
        <v/>
      </c>
      <c r="M276" s="94"/>
      <c r="N276" s="78" t="str">
        <f t="array" ref="N276">IFERROR(INDEX(PD!A:A,MATCH(D276,PD!E:E,0)), IFERROR (INDEX(Input!A:A,MATCH(D276,Input!F:F,0)), ""))</f>
        <v/>
      </c>
      <c r="O276" s="94"/>
      <c r="P276" s="100"/>
      <c r="Q276" s="108"/>
      <c r="R276" s="250"/>
      <c r="S276" s="39"/>
      <c r="T276" s="87"/>
    </row>
    <row r="277" ht="30.0" customHeight="1">
      <c r="A277" s="52">
        <f t="shared" si="1"/>
        <v>0</v>
      </c>
      <c r="B277" s="110" t="str">
        <f t="array" ref="B277">IF(not(ISBLANK(D277)),INDEX(Members!B:B,MATCH(D277,Members!D:D,0)), "")</f>
        <v/>
      </c>
      <c r="C277" s="94"/>
      <c r="D277" s="282"/>
      <c r="E277" s="63" t="str">
        <f t="array" ref="E277">IF(not(ISBLANK(D277)),INDEX(Members!R:R,MATCH(D277,Members!D:D,0)), "")</f>
        <v/>
      </c>
      <c r="F277" s="100"/>
      <c r="G277" s="94"/>
      <c r="H277" s="69" t="str">
        <f>IF(ISBLANK(D277), "",IF(COUNTIFS(LOAROA!C:C,D277,LOAROA!I:I,"Yes",LOAROA!H:H,"Active") = 1, "Absent", IF(J277+K277+L277&gt;=4,"Active", IF(L277+K277+J277&gt;=1,"Semi-Active",IF(L277+K277+J277=0,"Inactive")))))</f>
        <v/>
      </c>
      <c r="I277" s="72" t="str">
        <f t="array" ref="I277">IF(not(ISBLANK(D277)), INDEX('Activity Tracker'!F:F,MATCH(D277,'Activity Tracker'!B:B,0)), "")</f>
        <v/>
      </c>
      <c r="J277" s="100"/>
      <c r="K277" s="100" t="str">
        <f>IF(ISBLANK(D277), "",COUNTIFS(EL!B:B,D277,EL!F:F,"Yes",EL!G:G,"Yes"))</f>
        <v/>
      </c>
      <c r="L277" s="100" t="str">
        <f>IF(ISBLANK(D277), "",COUNTIFS(TL!B:B,D277,TL!G:G,"Yes",TL!H:H,"Yes"))</f>
        <v/>
      </c>
      <c r="M277" s="94"/>
      <c r="N277" s="78" t="str">
        <f t="array" ref="N277">IFERROR(INDEX(PD!A:A,MATCH(D277,PD!E:E,0)), IFERROR (INDEX(Input!A:A,MATCH(D277,Input!F:F,0)), ""))</f>
        <v/>
      </c>
      <c r="O277" s="94"/>
      <c r="P277" s="100"/>
      <c r="Q277" s="108"/>
      <c r="R277" s="250"/>
      <c r="S277" s="39"/>
      <c r="T277" s="87"/>
    </row>
    <row r="278" ht="30.0" customHeight="1">
      <c r="A278" s="52">
        <f t="shared" si="1"/>
        <v>0</v>
      </c>
      <c r="B278" s="110" t="str">
        <f t="array" ref="B278">IF(not(ISBLANK(D278)),INDEX(Members!B:B,MATCH(D278,Members!D:D,0)), "")</f>
        <v/>
      </c>
      <c r="C278" s="94"/>
      <c r="D278" s="282"/>
      <c r="E278" s="63" t="str">
        <f t="array" ref="E278">IF(not(ISBLANK(D278)),INDEX(Members!R:R,MATCH(D278,Members!D:D,0)), "")</f>
        <v/>
      </c>
      <c r="F278" s="100"/>
      <c r="G278" s="94"/>
      <c r="H278" s="69" t="str">
        <f>IF(ISBLANK(D278), "",IF(COUNTIFS(LOAROA!C:C,D278,LOAROA!I:I,"Yes",LOAROA!H:H,"Active") = 1, "Absent", IF(J278+K278+L278&gt;=4,"Active", IF(L278+K278+J278&gt;=1,"Semi-Active",IF(L278+K278+J278=0,"Inactive")))))</f>
        <v/>
      </c>
      <c r="I278" s="72" t="str">
        <f t="array" ref="I278">IF(not(ISBLANK(D278)), INDEX('Activity Tracker'!F:F,MATCH(D278,'Activity Tracker'!B:B,0)), "")</f>
        <v/>
      </c>
      <c r="J278" s="100"/>
      <c r="K278" s="100" t="str">
        <f>IF(ISBLANK(D278), "",COUNTIFS(EL!B:B,D278,EL!F:F,"Yes",EL!G:G,"Yes"))</f>
        <v/>
      </c>
      <c r="L278" s="100" t="str">
        <f>IF(ISBLANK(D278), "",COUNTIFS(TL!B:B,D278,TL!G:G,"Yes",TL!H:H,"Yes"))</f>
        <v/>
      </c>
      <c r="M278" s="94"/>
      <c r="N278" s="78" t="str">
        <f t="array" ref="N278">IFERROR(INDEX(PD!A:A,MATCH(D278,PD!E:E,0)), IFERROR (INDEX(Input!A:A,MATCH(D278,Input!F:F,0)), ""))</f>
        <v/>
      </c>
      <c r="O278" s="94"/>
      <c r="P278" s="100"/>
      <c r="Q278" s="108"/>
      <c r="R278" s="250"/>
      <c r="S278" s="39"/>
      <c r="T278" s="87"/>
    </row>
    <row r="279" ht="30.0" customHeight="1">
      <c r="A279" s="52">
        <f t="shared" si="1"/>
        <v>0</v>
      </c>
      <c r="B279" s="110" t="str">
        <f t="array" ref="B279">IF(not(ISBLANK(D279)),INDEX(Members!B:B,MATCH(D279,Members!D:D,0)), "")</f>
        <v/>
      </c>
      <c r="C279" s="94"/>
      <c r="D279" s="282"/>
      <c r="E279" s="63" t="str">
        <f t="array" ref="E279">IF(not(ISBLANK(D279)),INDEX(Members!R:R,MATCH(D279,Members!D:D,0)), "")</f>
        <v/>
      </c>
      <c r="F279" s="100"/>
      <c r="G279" s="94"/>
      <c r="H279" s="69" t="str">
        <f>IF(ISBLANK(D279), "",IF(COUNTIFS(LOAROA!C:C,D279,LOAROA!I:I,"Yes",LOAROA!H:H,"Active") = 1, "Absent", IF(J279+K279+L279&gt;=4,"Active", IF(L279+K279+J279&gt;=1,"Semi-Active",IF(L279+K279+J279=0,"Inactive")))))</f>
        <v/>
      </c>
      <c r="I279" s="72" t="str">
        <f t="array" ref="I279">IF(not(ISBLANK(D279)), INDEX('Activity Tracker'!F:F,MATCH(D279,'Activity Tracker'!B:B,0)), "")</f>
        <v/>
      </c>
      <c r="J279" s="100"/>
      <c r="K279" s="100" t="str">
        <f>IF(ISBLANK(D279), "",COUNTIFS(EL!B:B,D279,EL!F:F,"Yes",EL!G:G,"Yes"))</f>
        <v/>
      </c>
      <c r="L279" s="100" t="str">
        <f>IF(ISBLANK(D279), "",COUNTIFS(TL!B:B,D279,TL!G:G,"Yes",TL!H:H,"Yes"))</f>
        <v/>
      </c>
      <c r="M279" s="94"/>
      <c r="N279" s="78" t="str">
        <f t="array" ref="N279">IFERROR(INDEX(PD!A:A,MATCH(D279,PD!E:E,0)), IFERROR (INDEX(Input!A:A,MATCH(D279,Input!F:F,0)), ""))</f>
        <v/>
      </c>
      <c r="O279" s="94"/>
      <c r="P279" s="100"/>
      <c r="Q279" s="108"/>
      <c r="R279" s="250"/>
      <c r="S279" s="39"/>
      <c r="T279" s="87"/>
    </row>
    <row r="280" ht="30.0" customHeight="1">
      <c r="A280" s="52">
        <f t="shared" si="1"/>
        <v>0</v>
      </c>
      <c r="B280" s="110" t="str">
        <f t="array" ref="B280">IF(not(ISBLANK(D280)),INDEX(Members!B:B,MATCH(D280,Members!D:D,0)), "")</f>
        <v/>
      </c>
      <c r="C280" s="94"/>
      <c r="D280" s="282"/>
      <c r="E280" s="63" t="str">
        <f t="array" ref="E280">IF(not(ISBLANK(D280)),INDEX(Members!R:R,MATCH(D280,Members!D:D,0)), "")</f>
        <v/>
      </c>
      <c r="F280" s="100"/>
      <c r="G280" s="94"/>
      <c r="H280" s="69" t="str">
        <f>IF(ISBLANK(D280), "",IF(COUNTIFS(LOAROA!C:C,D280,LOAROA!I:I,"Yes",LOAROA!H:H,"Active") = 1, "Absent", IF(J280+K280+L280&gt;=4,"Active", IF(L280+K280+J280&gt;=1,"Semi-Active",IF(L280+K280+J280=0,"Inactive")))))</f>
        <v/>
      </c>
      <c r="I280" s="72" t="str">
        <f t="array" ref="I280">IF(not(ISBLANK(D280)), INDEX('Activity Tracker'!F:F,MATCH(D280,'Activity Tracker'!B:B,0)), "")</f>
        <v/>
      </c>
      <c r="J280" s="100"/>
      <c r="K280" s="100" t="str">
        <f>IF(ISBLANK(D280), "",COUNTIFS(EL!B:B,D280,EL!F:F,"Yes",EL!G:G,"Yes"))</f>
        <v/>
      </c>
      <c r="L280" s="100" t="str">
        <f>IF(ISBLANK(D280), "",COUNTIFS(TL!B:B,D280,TL!G:G,"Yes",TL!H:H,"Yes"))</f>
        <v/>
      </c>
      <c r="M280" s="94"/>
      <c r="N280" s="78" t="str">
        <f t="array" ref="N280">IFERROR(INDEX(PD!A:A,MATCH(D280,PD!E:E,0)), IFERROR (INDEX(Input!A:A,MATCH(D280,Input!F:F,0)), ""))</f>
        <v/>
      </c>
      <c r="O280" s="94"/>
      <c r="P280" s="100"/>
      <c r="Q280" s="108"/>
      <c r="R280" s="250"/>
      <c r="S280" s="39"/>
      <c r="T280" s="87"/>
    </row>
    <row r="281" ht="30.0" customHeight="1">
      <c r="A281" s="52">
        <f t="shared" si="1"/>
        <v>0</v>
      </c>
      <c r="B281" s="110" t="str">
        <f t="array" ref="B281">IF(not(ISBLANK(D281)),INDEX(Members!B:B,MATCH(D281,Members!D:D,0)), "")</f>
        <v/>
      </c>
      <c r="C281" s="94"/>
      <c r="D281" s="282"/>
      <c r="E281" s="63" t="str">
        <f t="array" ref="E281">IF(not(ISBLANK(D281)),INDEX(Members!R:R,MATCH(D281,Members!D:D,0)), "")</f>
        <v/>
      </c>
      <c r="F281" s="100"/>
      <c r="G281" s="94"/>
      <c r="H281" s="69" t="str">
        <f>IF(ISBLANK(D281), "",IF(COUNTIFS(LOAROA!C:C,D281,LOAROA!I:I,"Yes",LOAROA!H:H,"Active") = 1, "Absent", IF(J281+K281+L281&gt;=4,"Active", IF(L281+K281+J281&gt;=1,"Semi-Active",IF(L281+K281+J281=0,"Inactive")))))</f>
        <v/>
      </c>
      <c r="I281" s="72" t="str">
        <f t="array" ref="I281">IF(not(ISBLANK(D281)), INDEX('Activity Tracker'!F:F,MATCH(D281,'Activity Tracker'!B:B,0)), "")</f>
        <v/>
      </c>
      <c r="J281" s="100"/>
      <c r="K281" s="100" t="str">
        <f>IF(ISBLANK(D281), "",COUNTIFS(EL!B:B,D281,EL!F:F,"Yes",EL!G:G,"Yes"))</f>
        <v/>
      </c>
      <c r="L281" s="100" t="str">
        <f>IF(ISBLANK(D281), "",COUNTIFS(TL!B:B,D281,TL!G:G,"Yes",TL!H:H,"Yes"))</f>
        <v/>
      </c>
      <c r="M281" s="94"/>
      <c r="N281" s="78" t="str">
        <f t="array" ref="N281">IFERROR(INDEX(PD!A:A,MATCH(D281,PD!E:E,0)), IFERROR (INDEX(Input!A:A,MATCH(D281,Input!F:F,0)), ""))</f>
        <v/>
      </c>
      <c r="O281" s="94"/>
      <c r="P281" s="100"/>
      <c r="Q281" s="108"/>
      <c r="R281" s="250"/>
      <c r="S281" s="39"/>
      <c r="T281" s="87"/>
    </row>
    <row r="282" ht="30.0" customHeight="1">
      <c r="A282" s="52">
        <f t="shared" si="1"/>
        <v>0</v>
      </c>
      <c r="B282" s="110" t="str">
        <f t="array" ref="B282">IF(not(ISBLANK(D282)),INDEX(Members!B:B,MATCH(D282,Members!D:D,0)), "")</f>
        <v/>
      </c>
      <c r="C282" s="94"/>
      <c r="D282" s="282"/>
      <c r="E282" s="63" t="str">
        <f t="array" ref="E282">IF(not(ISBLANK(D282)),INDEX(Members!R:R,MATCH(D282,Members!D:D,0)), "")</f>
        <v/>
      </c>
      <c r="F282" s="100"/>
      <c r="G282" s="94"/>
      <c r="H282" s="69" t="str">
        <f>IF(ISBLANK(D282), "",IF(COUNTIFS(LOAROA!C:C,D282,LOAROA!I:I,"Yes",LOAROA!H:H,"Active") = 1, "Absent", IF(J282+K282+L282&gt;=4,"Active", IF(L282+K282+J282&gt;=1,"Semi-Active",IF(L282+K282+J282=0,"Inactive")))))</f>
        <v/>
      </c>
      <c r="I282" s="72" t="str">
        <f t="array" ref="I282">IF(not(ISBLANK(D282)), INDEX('Activity Tracker'!F:F,MATCH(D282,'Activity Tracker'!B:B,0)), "")</f>
        <v/>
      </c>
      <c r="J282" s="100"/>
      <c r="K282" s="100" t="str">
        <f>IF(ISBLANK(D282), "",COUNTIFS(EL!B:B,D282,EL!F:F,"Yes",EL!G:G,"Yes"))</f>
        <v/>
      </c>
      <c r="L282" s="100" t="str">
        <f>IF(ISBLANK(D282), "",COUNTIFS(TL!B:B,D282,TL!G:G,"Yes",TL!H:H,"Yes"))</f>
        <v/>
      </c>
      <c r="M282" s="94"/>
      <c r="N282" s="78" t="str">
        <f t="array" ref="N282">IFERROR(INDEX(PD!A:A,MATCH(D282,PD!E:E,0)), IFERROR (INDEX(Input!A:A,MATCH(D282,Input!F:F,0)), ""))</f>
        <v/>
      </c>
      <c r="O282" s="94"/>
      <c r="P282" s="100"/>
      <c r="Q282" s="108"/>
      <c r="R282" s="250"/>
      <c r="S282" s="39"/>
      <c r="T282" s="87"/>
    </row>
    <row r="283" ht="30.0" customHeight="1">
      <c r="A283" s="52">
        <f t="shared" si="1"/>
        <v>0</v>
      </c>
      <c r="B283" s="110" t="str">
        <f t="array" ref="B283">IF(not(ISBLANK(D283)),INDEX(Members!B:B,MATCH(D283,Members!D:D,0)), "")</f>
        <v/>
      </c>
      <c r="C283" s="94"/>
      <c r="D283" s="282"/>
      <c r="E283" s="63" t="str">
        <f t="array" ref="E283">IF(not(ISBLANK(D283)),INDEX(Members!R:R,MATCH(D283,Members!D:D,0)), "")</f>
        <v/>
      </c>
      <c r="F283" s="100"/>
      <c r="G283" s="94"/>
      <c r="H283" s="69" t="str">
        <f>IF(ISBLANK(D283), "",IF(COUNTIFS(LOAROA!C:C,D283,LOAROA!I:I,"Yes",LOAROA!H:H,"Active") = 1, "Absent", IF(J283+K283+L283&gt;=4,"Active", IF(L283+K283+J283&gt;=1,"Semi-Active",IF(L283+K283+J283=0,"Inactive")))))</f>
        <v/>
      </c>
      <c r="I283" s="72" t="str">
        <f t="array" ref="I283">IF(not(ISBLANK(D283)), INDEX('Activity Tracker'!F:F,MATCH(D283,'Activity Tracker'!B:B,0)), "")</f>
        <v/>
      </c>
      <c r="J283" s="100"/>
      <c r="K283" s="100" t="str">
        <f>IF(ISBLANK(D283), "",COUNTIFS(EL!B:B,D283,EL!F:F,"Yes",EL!G:G,"Yes"))</f>
        <v/>
      </c>
      <c r="L283" s="100" t="str">
        <f>IF(ISBLANK(D283), "",COUNTIFS(TL!B:B,D283,TL!G:G,"Yes",TL!H:H,"Yes"))</f>
        <v/>
      </c>
      <c r="M283" s="94"/>
      <c r="N283" s="78" t="str">
        <f t="array" ref="N283">IFERROR(INDEX(PD!A:A,MATCH(D283,PD!E:E,0)), IFERROR (INDEX(Input!A:A,MATCH(D283,Input!F:F,0)), ""))</f>
        <v/>
      </c>
      <c r="O283" s="94"/>
      <c r="P283" s="100"/>
      <c r="Q283" s="108"/>
      <c r="R283" s="250"/>
      <c r="S283" s="39"/>
      <c r="T283" s="87"/>
    </row>
    <row r="284" ht="30.0" customHeight="1">
      <c r="A284" s="52">
        <f t="shared" si="1"/>
        <v>0</v>
      </c>
      <c r="B284" s="110" t="str">
        <f t="array" ref="B284">IF(not(ISBLANK(D284)),INDEX(Members!B:B,MATCH(D284,Members!D:D,0)), "")</f>
        <v/>
      </c>
      <c r="C284" s="94"/>
      <c r="D284" s="282"/>
      <c r="E284" s="63" t="str">
        <f t="array" ref="E284">IF(not(ISBLANK(D284)),INDEX(Members!R:R,MATCH(D284,Members!D:D,0)), "")</f>
        <v/>
      </c>
      <c r="F284" s="100"/>
      <c r="G284" s="94"/>
      <c r="H284" s="69" t="str">
        <f>IF(ISBLANK(D284), "",IF(COUNTIFS(LOAROA!C:C,D284,LOAROA!I:I,"Yes",LOAROA!H:H,"Active") = 1, "Absent", IF(J284+K284+L284&gt;=4,"Active", IF(L284+K284+J284&gt;=1,"Semi-Active",IF(L284+K284+J284=0,"Inactive")))))</f>
        <v/>
      </c>
      <c r="I284" s="72" t="str">
        <f t="array" ref="I284">IF(not(ISBLANK(D284)), INDEX('Activity Tracker'!F:F,MATCH(D284,'Activity Tracker'!B:B,0)), "")</f>
        <v/>
      </c>
      <c r="J284" s="100"/>
      <c r="K284" s="100" t="str">
        <f>IF(ISBLANK(D284), "",COUNTIFS(EL!B:B,D284,EL!F:F,"Yes",EL!G:G,"Yes"))</f>
        <v/>
      </c>
      <c r="L284" s="100" t="str">
        <f>IF(ISBLANK(D284), "",COUNTIFS(TL!B:B,D284,TL!G:G,"Yes",TL!H:H,"Yes"))</f>
        <v/>
      </c>
      <c r="M284" s="94"/>
      <c r="N284" s="78" t="str">
        <f t="array" ref="N284">IFERROR(INDEX(PD!A:A,MATCH(D284,PD!E:E,0)), IFERROR (INDEX(Input!A:A,MATCH(D284,Input!F:F,0)), ""))</f>
        <v/>
      </c>
      <c r="O284" s="94"/>
      <c r="P284" s="100"/>
      <c r="Q284" s="108"/>
      <c r="R284" s="250"/>
      <c r="S284" s="39"/>
      <c r="T284" s="87"/>
    </row>
    <row r="285" ht="30.0" customHeight="1">
      <c r="A285" s="52">
        <f t="shared" si="1"/>
        <v>0</v>
      </c>
      <c r="B285" s="110" t="str">
        <f t="array" ref="B285">IF(not(ISBLANK(D285)),INDEX(Members!B:B,MATCH(D285,Members!D:D,0)), "")</f>
        <v/>
      </c>
      <c r="C285" s="94"/>
      <c r="D285" s="282"/>
      <c r="E285" s="63" t="str">
        <f t="array" ref="E285">IF(not(ISBLANK(D285)),INDEX(Members!R:R,MATCH(D285,Members!D:D,0)), "")</f>
        <v/>
      </c>
      <c r="F285" s="100"/>
      <c r="G285" s="94"/>
      <c r="H285" s="69" t="str">
        <f>IF(ISBLANK(D285), "",IF(COUNTIFS(LOAROA!C:C,D285,LOAROA!I:I,"Yes",LOAROA!H:H,"Active") = 1, "Absent", IF(J285+K285+L285&gt;=4,"Active", IF(L285+K285+J285&gt;=1,"Semi-Active",IF(L285+K285+J285=0,"Inactive")))))</f>
        <v/>
      </c>
      <c r="I285" s="72" t="str">
        <f t="array" ref="I285">IF(not(ISBLANK(D285)), INDEX('Activity Tracker'!F:F,MATCH(D285,'Activity Tracker'!B:B,0)), "")</f>
        <v/>
      </c>
      <c r="J285" s="100"/>
      <c r="K285" s="100" t="str">
        <f>IF(ISBLANK(D285), "",COUNTIFS(EL!B:B,D285,EL!F:F,"Yes",EL!G:G,"Yes"))</f>
        <v/>
      </c>
      <c r="L285" s="100" t="str">
        <f>IF(ISBLANK(D285), "",COUNTIFS(TL!B:B,D285,TL!G:G,"Yes",TL!H:H,"Yes"))</f>
        <v/>
      </c>
      <c r="M285" s="94"/>
      <c r="N285" s="78" t="str">
        <f t="array" ref="N285">IFERROR(INDEX(PD!A:A,MATCH(D285,PD!E:E,0)), IFERROR (INDEX(Input!A:A,MATCH(D285,Input!F:F,0)), ""))</f>
        <v/>
      </c>
      <c r="O285" s="94"/>
      <c r="P285" s="100"/>
      <c r="Q285" s="108"/>
      <c r="R285" s="250"/>
      <c r="S285" s="39"/>
      <c r="T285" s="87"/>
    </row>
    <row r="286" ht="30.0" customHeight="1">
      <c r="A286" s="52">
        <f t="shared" si="1"/>
        <v>0</v>
      </c>
      <c r="B286" s="110" t="str">
        <f t="array" ref="B286">IF(not(ISBLANK(D286)),INDEX(Members!B:B,MATCH(D286,Members!D:D,0)), "")</f>
        <v/>
      </c>
      <c r="C286" s="94"/>
      <c r="D286" s="282"/>
      <c r="E286" s="63" t="str">
        <f t="array" ref="E286">IF(not(ISBLANK(D286)),INDEX(Members!R:R,MATCH(D286,Members!D:D,0)), "")</f>
        <v/>
      </c>
      <c r="F286" s="100"/>
      <c r="G286" s="94"/>
      <c r="H286" s="69" t="str">
        <f>IF(ISBLANK(D286), "",IF(COUNTIFS(LOAROA!C:C,D286,LOAROA!I:I,"Yes",LOAROA!H:H,"Active") = 1, "Absent", IF(J286+K286+L286&gt;=4,"Active", IF(L286+K286+J286&gt;=1,"Semi-Active",IF(L286+K286+J286=0,"Inactive")))))</f>
        <v/>
      </c>
      <c r="I286" s="72" t="str">
        <f t="array" ref="I286">IF(not(ISBLANK(D286)), INDEX('Activity Tracker'!F:F,MATCH(D286,'Activity Tracker'!B:B,0)), "")</f>
        <v/>
      </c>
      <c r="J286" s="100"/>
      <c r="K286" s="100" t="str">
        <f>IF(ISBLANK(D286), "",COUNTIFS(EL!B:B,D286,EL!F:F,"Yes",EL!G:G,"Yes"))</f>
        <v/>
      </c>
      <c r="L286" s="100" t="str">
        <f>IF(ISBLANK(D286), "",COUNTIFS(TL!B:B,D286,TL!G:G,"Yes",TL!H:H,"Yes"))</f>
        <v/>
      </c>
      <c r="M286" s="94"/>
      <c r="N286" s="78" t="str">
        <f t="array" ref="N286">IFERROR(INDEX(PD!A:A,MATCH(D286,PD!E:E,0)), IFERROR (INDEX(Input!A:A,MATCH(D286,Input!F:F,0)), ""))</f>
        <v/>
      </c>
      <c r="O286" s="94"/>
      <c r="P286" s="100"/>
      <c r="Q286" s="108"/>
      <c r="R286" s="250"/>
      <c r="S286" s="39"/>
      <c r="T286" s="87"/>
    </row>
    <row r="287" ht="30.0" customHeight="1">
      <c r="A287" s="52">
        <f t="shared" si="1"/>
        <v>0</v>
      </c>
      <c r="B287" s="110" t="str">
        <f t="array" ref="B287">IF(not(ISBLANK(D287)),INDEX(Members!B:B,MATCH(D287,Members!D:D,0)), "")</f>
        <v/>
      </c>
      <c r="C287" s="94"/>
      <c r="D287" s="282"/>
      <c r="E287" s="63" t="str">
        <f t="array" ref="E287">IF(not(ISBLANK(D287)),INDEX(Members!R:R,MATCH(D287,Members!D:D,0)), "")</f>
        <v/>
      </c>
      <c r="F287" s="100"/>
      <c r="G287" s="94"/>
      <c r="H287" s="69" t="str">
        <f>IF(ISBLANK(D287), "",IF(COUNTIFS(LOAROA!C:C,D287,LOAROA!I:I,"Yes",LOAROA!H:H,"Active") = 1, "Absent", IF(J287+K287+L287&gt;=4,"Active", IF(L287+K287+J287&gt;=1,"Semi-Active",IF(L287+K287+J287=0,"Inactive")))))</f>
        <v/>
      </c>
      <c r="I287" s="72" t="str">
        <f t="array" ref="I287">IF(not(ISBLANK(D287)), INDEX('Activity Tracker'!F:F,MATCH(D287,'Activity Tracker'!B:B,0)), "")</f>
        <v/>
      </c>
      <c r="J287" s="100"/>
      <c r="K287" s="100" t="str">
        <f>IF(ISBLANK(D287), "",COUNTIFS(EL!B:B,D287,EL!F:F,"Yes",EL!G:G,"Yes"))</f>
        <v/>
      </c>
      <c r="L287" s="100" t="str">
        <f>IF(ISBLANK(D287), "",COUNTIFS(TL!B:B,D287,TL!G:G,"Yes",TL!H:H,"Yes"))</f>
        <v/>
      </c>
      <c r="M287" s="94"/>
      <c r="N287" s="78" t="str">
        <f t="array" ref="N287">IFERROR(INDEX(PD!A:A,MATCH(D287,PD!E:E,0)), IFERROR (INDEX(Input!A:A,MATCH(D287,Input!F:F,0)), ""))</f>
        <v/>
      </c>
      <c r="O287" s="94"/>
      <c r="P287" s="100"/>
      <c r="Q287" s="108"/>
      <c r="R287" s="250"/>
      <c r="S287" s="39"/>
      <c r="T287" s="87"/>
    </row>
    <row r="288" ht="30.0" customHeight="1">
      <c r="A288" s="52">
        <f t="shared" si="1"/>
        <v>0</v>
      </c>
      <c r="B288" s="110" t="str">
        <f t="array" ref="B288">IF(not(ISBLANK(D288)),INDEX(Members!B:B,MATCH(D288,Members!D:D,0)), "")</f>
        <v/>
      </c>
      <c r="C288" s="94"/>
      <c r="D288" s="282"/>
      <c r="E288" s="63" t="str">
        <f t="array" ref="E288">IF(not(ISBLANK(D288)),INDEX(Members!R:R,MATCH(D288,Members!D:D,0)), "")</f>
        <v/>
      </c>
      <c r="F288" s="100"/>
      <c r="G288" s="94"/>
      <c r="H288" s="69" t="str">
        <f>IF(ISBLANK(D288), "",IF(COUNTIFS(LOAROA!C:C,D288,LOAROA!I:I,"Yes",LOAROA!H:H,"Active") = 1, "Absent", IF(J288+K288+L288&gt;=4,"Active", IF(L288+K288+J288&gt;=1,"Semi-Active",IF(L288+K288+J288=0,"Inactive")))))</f>
        <v/>
      </c>
      <c r="I288" s="72" t="str">
        <f t="array" ref="I288">IF(not(ISBLANK(D288)), INDEX('Activity Tracker'!F:F,MATCH(D288,'Activity Tracker'!B:B,0)), "")</f>
        <v/>
      </c>
      <c r="J288" s="100"/>
      <c r="K288" s="100" t="str">
        <f>IF(ISBLANK(D288), "",COUNTIFS(EL!B:B,D288,EL!F:F,"Yes",EL!G:G,"Yes"))</f>
        <v/>
      </c>
      <c r="L288" s="100" t="str">
        <f>IF(ISBLANK(D288), "",COUNTIFS(TL!B:B,D288,TL!G:G,"Yes",TL!H:H,"Yes"))</f>
        <v/>
      </c>
      <c r="M288" s="94"/>
      <c r="N288" s="78" t="str">
        <f t="array" ref="N288">IFERROR(INDEX(PD!A:A,MATCH(D288,PD!E:E,0)), IFERROR (INDEX(Input!A:A,MATCH(D288,Input!F:F,0)), ""))</f>
        <v/>
      </c>
      <c r="O288" s="94"/>
      <c r="P288" s="100"/>
      <c r="Q288" s="108"/>
      <c r="R288" s="250"/>
      <c r="S288" s="39"/>
      <c r="T288" s="87"/>
    </row>
    <row r="289" ht="30.0" customHeight="1">
      <c r="A289" s="52">
        <f t="shared" si="1"/>
        <v>0</v>
      </c>
      <c r="B289" s="110" t="str">
        <f t="array" ref="B289">IF(not(ISBLANK(D289)),INDEX(Members!B:B,MATCH(D289,Members!D:D,0)), "")</f>
        <v/>
      </c>
      <c r="C289" s="94"/>
      <c r="D289" s="282"/>
      <c r="E289" s="63" t="str">
        <f t="array" ref="E289">IF(not(ISBLANK(D289)),INDEX(Members!R:R,MATCH(D289,Members!D:D,0)), "")</f>
        <v/>
      </c>
      <c r="F289" s="100"/>
      <c r="G289" s="94"/>
      <c r="H289" s="69" t="str">
        <f>IF(ISBLANK(D289), "",IF(COUNTIFS(LOAROA!C:C,D289,LOAROA!I:I,"Yes",LOAROA!H:H,"Active") = 1, "Absent", IF(J289+K289+L289&gt;=4,"Active", IF(L289+K289+J289&gt;=1,"Semi-Active",IF(L289+K289+J289=0,"Inactive")))))</f>
        <v/>
      </c>
      <c r="I289" s="72" t="str">
        <f t="array" ref="I289">IF(not(ISBLANK(D289)), INDEX('Activity Tracker'!F:F,MATCH(D289,'Activity Tracker'!B:B,0)), "")</f>
        <v/>
      </c>
      <c r="J289" s="100"/>
      <c r="K289" s="100" t="str">
        <f>IF(ISBLANK(D289), "",COUNTIFS(EL!B:B,D289,EL!F:F,"Yes",EL!G:G,"Yes"))</f>
        <v/>
      </c>
      <c r="L289" s="100" t="str">
        <f>IF(ISBLANK(D289), "",COUNTIFS(TL!B:B,D289,TL!G:G,"Yes",TL!H:H,"Yes"))</f>
        <v/>
      </c>
      <c r="M289" s="94"/>
      <c r="N289" s="78" t="str">
        <f t="array" ref="N289">IFERROR(INDEX(PD!A:A,MATCH(D289,PD!E:E,0)), IFERROR (INDEX(Input!A:A,MATCH(D289,Input!F:F,0)), ""))</f>
        <v/>
      </c>
      <c r="O289" s="94"/>
      <c r="P289" s="100"/>
      <c r="Q289" s="108"/>
      <c r="R289" s="250"/>
      <c r="S289" s="39"/>
      <c r="T289" s="87"/>
    </row>
    <row r="290" ht="30.0" customHeight="1">
      <c r="A290" s="52">
        <f t="shared" si="1"/>
        <v>0</v>
      </c>
      <c r="B290" s="110" t="str">
        <f t="array" ref="B290">IF(not(ISBLANK(D290)),INDEX(Members!B:B,MATCH(D290,Members!D:D,0)), "")</f>
        <v/>
      </c>
      <c r="C290" s="94"/>
      <c r="D290" s="282"/>
      <c r="E290" s="63" t="str">
        <f t="array" ref="E290">IF(not(ISBLANK(D290)),INDEX(Members!R:R,MATCH(D290,Members!D:D,0)), "")</f>
        <v/>
      </c>
      <c r="F290" s="100"/>
      <c r="G290" s="94"/>
      <c r="H290" s="69" t="str">
        <f>IF(ISBLANK(D290), "",IF(COUNTIFS(LOAROA!C:C,D290,LOAROA!I:I,"Yes",LOAROA!H:H,"Active") = 1, "Absent", IF(J290+K290+L290&gt;=4,"Active", IF(L290+K290+J290&gt;=1,"Semi-Active",IF(L290+K290+J290=0,"Inactive")))))</f>
        <v/>
      </c>
      <c r="I290" s="72" t="str">
        <f t="array" ref="I290">IF(not(ISBLANK(D290)), INDEX('Activity Tracker'!F:F,MATCH(D290,'Activity Tracker'!B:B,0)), "")</f>
        <v/>
      </c>
      <c r="J290" s="100"/>
      <c r="K290" s="100" t="str">
        <f>IF(ISBLANK(D290), "",COUNTIFS(EL!B:B,D290,EL!F:F,"Yes",EL!G:G,"Yes"))</f>
        <v/>
      </c>
      <c r="L290" s="100" t="str">
        <f>IF(ISBLANK(D290), "",COUNTIFS(TL!B:B,D290,TL!G:G,"Yes",TL!H:H,"Yes"))</f>
        <v/>
      </c>
      <c r="M290" s="94"/>
      <c r="N290" s="78" t="str">
        <f t="array" ref="N290">IFERROR(INDEX(PD!A:A,MATCH(D290,PD!E:E,0)), IFERROR (INDEX(Input!A:A,MATCH(D290,Input!F:F,0)), ""))</f>
        <v/>
      </c>
      <c r="O290" s="94"/>
      <c r="P290" s="100"/>
      <c r="Q290" s="108"/>
      <c r="R290" s="250"/>
      <c r="S290" s="39"/>
      <c r="T290" s="87"/>
    </row>
    <row r="291" ht="30.0" customHeight="1">
      <c r="A291" s="52">
        <f t="shared" si="1"/>
        <v>0</v>
      </c>
      <c r="B291" s="110" t="str">
        <f t="array" ref="B291">IF(not(ISBLANK(D291)),INDEX(Members!B:B,MATCH(D291,Members!D:D,0)), "")</f>
        <v/>
      </c>
      <c r="C291" s="94"/>
      <c r="D291" s="282"/>
      <c r="E291" s="63" t="str">
        <f t="array" ref="E291">IF(not(ISBLANK(D291)),INDEX(Members!R:R,MATCH(D291,Members!D:D,0)), "")</f>
        <v/>
      </c>
      <c r="F291" s="100"/>
      <c r="G291" s="94"/>
      <c r="H291" s="69" t="str">
        <f>IF(ISBLANK(D291), "",IF(COUNTIFS(LOAROA!C:C,D291,LOAROA!I:I,"Yes",LOAROA!H:H,"Active") = 1, "Absent", IF(J291+K291+L291&gt;=4,"Active", IF(L291+K291+J291&gt;=1,"Semi-Active",IF(L291+K291+J291=0,"Inactive")))))</f>
        <v/>
      </c>
      <c r="I291" s="72" t="str">
        <f t="array" ref="I291">IF(not(ISBLANK(D291)), INDEX('Activity Tracker'!F:F,MATCH(D291,'Activity Tracker'!B:B,0)), "")</f>
        <v/>
      </c>
      <c r="J291" s="100"/>
      <c r="K291" s="100" t="str">
        <f>IF(ISBLANK(D291), "",COUNTIFS(EL!B:B,D291,EL!F:F,"Yes",EL!G:G,"Yes"))</f>
        <v/>
      </c>
      <c r="L291" s="100" t="str">
        <f>IF(ISBLANK(D291), "",COUNTIFS(TL!B:B,D291,TL!G:G,"Yes",TL!H:H,"Yes"))</f>
        <v/>
      </c>
      <c r="M291" s="94"/>
      <c r="N291" s="78" t="str">
        <f t="array" ref="N291">IFERROR(INDEX(PD!A:A,MATCH(D291,PD!E:E,0)), IFERROR (INDEX(Input!A:A,MATCH(D291,Input!F:F,0)), ""))</f>
        <v/>
      </c>
      <c r="O291" s="94"/>
      <c r="P291" s="100"/>
      <c r="Q291" s="108"/>
      <c r="R291" s="250"/>
      <c r="S291" s="39"/>
      <c r="T291" s="87"/>
    </row>
    <row r="292" ht="30.0" customHeight="1">
      <c r="A292" s="52">
        <f t="shared" si="1"/>
        <v>0</v>
      </c>
      <c r="B292" s="110" t="str">
        <f t="array" ref="B292">IF(not(ISBLANK(D292)),INDEX(Members!B:B,MATCH(D292,Members!D:D,0)), "")</f>
        <v/>
      </c>
      <c r="C292" s="94"/>
      <c r="D292" s="282"/>
      <c r="E292" s="63" t="str">
        <f t="array" ref="E292">IF(not(ISBLANK(D292)),INDEX(Members!R:R,MATCH(D292,Members!D:D,0)), "")</f>
        <v/>
      </c>
      <c r="F292" s="100"/>
      <c r="G292" s="94"/>
      <c r="H292" s="69" t="str">
        <f>IF(ISBLANK(D292), "",IF(COUNTIFS(LOAROA!C:C,D292,LOAROA!I:I,"Yes",LOAROA!H:H,"Active") = 1, "Absent", IF(J292+K292+L292&gt;=4,"Active", IF(L292+K292+J292&gt;=1,"Semi-Active",IF(L292+K292+J292=0,"Inactive")))))</f>
        <v/>
      </c>
      <c r="I292" s="72" t="str">
        <f t="array" ref="I292">IF(not(ISBLANK(D292)), INDEX('Activity Tracker'!F:F,MATCH(D292,'Activity Tracker'!B:B,0)), "")</f>
        <v/>
      </c>
      <c r="J292" s="100"/>
      <c r="K292" s="100" t="str">
        <f>IF(ISBLANK(D292), "",COUNTIFS(EL!B:B,D292,EL!F:F,"Yes",EL!G:G,"Yes"))</f>
        <v/>
      </c>
      <c r="L292" s="100" t="str">
        <f>IF(ISBLANK(D292), "",COUNTIFS(TL!B:B,D292,TL!G:G,"Yes",TL!H:H,"Yes"))</f>
        <v/>
      </c>
      <c r="M292" s="94"/>
      <c r="N292" s="78" t="str">
        <f t="array" ref="N292">IFERROR(INDEX(PD!A:A,MATCH(D292,PD!E:E,0)), IFERROR (INDEX(Input!A:A,MATCH(D292,Input!F:F,0)), ""))</f>
        <v/>
      </c>
      <c r="O292" s="94"/>
      <c r="P292" s="100"/>
      <c r="Q292" s="108"/>
      <c r="R292" s="250"/>
      <c r="S292" s="39"/>
      <c r="T292" s="87"/>
    </row>
    <row r="293" ht="30.0" customHeight="1">
      <c r="A293" s="52">
        <f t="shared" si="1"/>
        <v>0</v>
      </c>
      <c r="B293" s="110" t="str">
        <f t="array" ref="B293">IF(not(ISBLANK(D293)),INDEX(Members!B:B,MATCH(D293,Members!D:D,0)), "")</f>
        <v/>
      </c>
      <c r="C293" s="94"/>
      <c r="D293" s="282"/>
      <c r="E293" s="63" t="str">
        <f t="array" ref="E293">IF(not(ISBLANK(D293)),INDEX(Members!R:R,MATCH(D293,Members!D:D,0)), "")</f>
        <v/>
      </c>
      <c r="F293" s="100"/>
      <c r="G293" s="94"/>
      <c r="H293" s="69" t="str">
        <f>IF(ISBLANK(D293), "",IF(COUNTIFS(LOAROA!C:C,D293,LOAROA!I:I,"Yes",LOAROA!H:H,"Active") = 1, "Absent", IF(J293+K293+L293&gt;=4,"Active", IF(L293+K293+J293&gt;=1,"Semi-Active",IF(L293+K293+J293=0,"Inactive")))))</f>
        <v/>
      </c>
      <c r="I293" s="72" t="str">
        <f t="array" ref="I293">IF(not(ISBLANK(D293)), INDEX('Activity Tracker'!F:F,MATCH(D293,'Activity Tracker'!B:B,0)), "")</f>
        <v/>
      </c>
      <c r="J293" s="100"/>
      <c r="K293" s="100" t="str">
        <f>IF(ISBLANK(D293), "",COUNTIFS(EL!B:B,D293,EL!F:F,"Yes",EL!G:G,"Yes"))</f>
        <v/>
      </c>
      <c r="L293" s="100" t="str">
        <f>IF(ISBLANK(D293), "",COUNTIFS(TL!B:B,D293,TL!G:G,"Yes",TL!H:H,"Yes"))</f>
        <v/>
      </c>
      <c r="M293" s="94"/>
      <c r="N293" s="78" t="str">
        <f t="array" ref="N293">IFERROR(INDEX(PD!A:A,MATCH(D293,PD!E:E,0)), IFERROR (INDEX(Input!A:A,MATCH(D293,Input!F:F,0)), ""))</f>
        <v/>
      </c>
      <c r="O293" s="94"/>
      <c r="P293" s="100"/>
      <c r="Q293" s="108"/>
      <c r="R293" s="250"/>
      <c r="S293" s="39"/>
      <c r="T293" s="87"/>
    </row>
    <row r="294" ht="30.0" customHeight="1">
      <c r="A294" s="52">
        <f t="shared" si="1"/>
        <v>0</v>
      </c>
      <c r="B294" s="110" t="str">
        <f t="array" ref="B294">IF(not(ISBLANK(D294)),INDEX(Members!B:B,MATCH(D294,Members!D:D,0)), "")</f>
        <v/>
      </c>
      <c r="C294" s="94"/>
      <c r="D294" s="282"/>
      <c r="E294" s="63" t="str">
        <f t="array" ref="E294">IF(not(ISBLANK(D294)),INDEX(Members!R:R,MATCH(D294,Members!D:D,0)), "")</f>
        <v/>
      </c>
      <c r="F294" s="100"/>
      <c r="G294" s="94"/>
      <c r="H294" s="69" t="str">
        <f>IF(ISBLANK(D294), "",IF(COUNTIFS(LOAROA!C:C,D294,LOAROA!I:I,"Yes",LOAROA!H:H,"Active") = 1, "Absent", IF(J294+K294+L294&gt;=4,"Active", IF(L294+K294+J294&gt;=1,"Semi-Active",IF(L294+K294+J294=0,"Inactive")))))</f>
        <v/>
      </c>
      <c r="I294" s="72" t="str">
        <f t="array" ref="I294">IF(not(ISBLANK(D294)), INDEX('Activity Tracker'!F:F,MATCH(D294,'Activity Tracker'!B:B,0)), "")</f>
        <v/>
      </c>
      <c r="J294" s="100"/>
      <c r="K294" s="100" t="str">
        <f>IF(ISBLANK(D294), "",COUNTIFS(EL!B:B,D294,EL!F:F,"Yes",EL!G:G,"Yes"))</f>
        <v/>
      </c>
      <c r="L294" s="100" t="str">
        <f>IF(ISBLANK(D294), "",COUNTIFS(TL!B:B,D294,TL!G:G,"Yes",TL!H:H,"Yes"))</f>
        <v/>
      </c>
      <c r="M294" s="94"/>
      <c r="N294" s="78" t="str">
        <f t="array" ref="N294">IFERROR(INDEX(PD!A:A,MATCH(D294,PD!E:E,0)), IFERROR (INDEX(Input!A:A,MATCH(D294,Input!F:F,0)), ""))</f>
        <v/>
      </c>
      <c r="O294" s="94"/>
      <c r="P294" s="100"/>
      <c r="Q294" s="108"/>
      <c r="R294" s="250"/>
      <c r="S294" s="39"/>
      <c r="T294" s="87"/>
    </row>
    <row r="295" ht="30.0" customHeight="1">
      <c r="A295" s="52">
        <f t="shared" si="1"/>
        <v>0</v>
      </c>
      <c r="B295" s="110" t="str">
        <f t="array" ref="B295">IF(not(ISBLANK(D295)),INDEX(Members!B:B,MATCH(D295,Members!D:D,0)), "")</f>
        <v/>
      </c>
      <c r="C295" s="94"/>
      <c r="D295" s="282"/>
      <c r="E295" s="63" t="str">
        <f t="array" ref="E295">IF(not(ISBLANK(D295)),INDEX(Members!R:R,MATCH(D295,Members!D:D,0)), "")</f>
        <v/>
      </c>
      <c r="F295" s="100"/>
      <c r="G295" s="94"/>
      <c r="H295" s="69" t="str">
        <f>IF(ISBLANK(D295), "",IF(COUNTIFS(LOAROA!C:C,D295,LOAROA!I:I,"Yes",LOAROA!H:H,"Active") = 1, "Absent", IF(J295+K295+L295&gt;=4,"Active", IF(L295+K295+J295&gt;=1,"Semi-Active",IF(L295+K295+J295=0,"Inactive")))))</f>
        <v/>
      </c>
      <c r="I295" s="72" t="str">
        <f t="array" ref="I295">IF(not(ISBLANK(D295)), INDEX('Activity Tracker'!F:F,MATCH(D295,'Activity Tracker'!B:B,0)), "")</f>
        <v/>
      </c>
      <c r="J295" s="100"/>
      <c r="K295" s="100" t="str">
        <f>IF(ISBLANK(D295), "",COUNTIFS(EL!B:B,D295,EL!F:F,"Yes",EL!G:G,"Yes"))</f>
        <v/>
      </c>
      <c r="L295" s="100" t="str">
        <f>IF(ISBLANK(D295), "",COUNTIFS(TL!B:B,D295,TL!G:G,"Yes",TL!H:H,"Yes"))</f>
        <v/>
      </c>
      <c r="M295" s="94"/>
      <c r="N295" s="78" t="str">
        <f t="array" ref="N295">IFERROR(INDEX(PD!A:A,MATCH(D295,PD!E:E,0)), IFERROR (INDEX(Input!A:A,MATCH(D295,Input!F:F,0)), ""))</f>
        <v/>
      </c>
      <c r="O295" s="94"/>
      <c r="P295" s="100"/>
      <c r="Q295" s="108"/>
      <c r="R295" s="250"/>
      <c r="S295" s="39"/>
      <c r="T295" s="87"/>
    </row>
    <row r="296" ht="30.0" customHeight="1">
      <c r="A296" s="52">
        <f t="shared" si="1"/>
        <v>0</v>
      </c>
      <c r="B296" s="110" t="str">
        <f t="array" ref="B296">IF(not(ISBLANK(D296)),INDEX(Members!B:B,MATCH(D296,Members!D:D,0)), "")</f>
        <v/>
      </c>
      <c r="C296" s="94"/>
      <c r="D296" s="282"/>
      <c r="E296" s="63" t="str">
        <f t="array" ref="E296">IF(not(ISBLANK(D296)),INDEX(Members!R:R,MATCH(D296,Members!D:D,0)), "")</f>
        <v/>
      </c>
      <c r="F296" s="100"/>
      <c r="G296" s="94"/>
      <c r="H296" s="69" t="str">
        <f>IF(ISBLANK(D296), "",IF(COUNTIFS(LOAROA!C:C,D296,LOAROA!I:I,"Yes",LOAROA!H:H,"Active") = 1, "Absent", IF(J296+K296+L296&gt;=4,"Active", IF(L296+K296+J296&gt;=1,"Semi-Active",IF(L296+K296+J296=0,"Inactive")))))</f>
        <v/>
      </c>
      <c r="I296" s="72" t="str">
        <f t="array" ref="I296">IF(not(ISBLANK(D296)), INDEX('Activity Tracker'!F:F,MATCH(D296,'Activity Tracker'!B:B,0)), "")</f>
        <v/>
      </c>
      <c r="J296" s="100"/>
      <c r="K296" s="100" t="str">
        <f>IF(ISBLANK(D296), "",COUNTIFS(EL!B:B,D296,EL!F:F,"Yes",EL!G:G,"Yes"))</f>
        <v/>
      </c>
      <c r="L296" s="100" t="str">
        <f>IF(ISBLANK(D296), "",COUNTIFS(TL!B:B,D296,TL!G:G,"Yes",TL!H:H,"Yes"))</f>
        <v/>
      </c>
      <c r="M296" s="94"/>
      <c r="N296" s="78" t="str">
        <f t="array" ref="N296">IFERROR(INDEX(PD!A:A,MATCH(D296,PD!E:E,0)), IFERROR (INDEX(Input!A:A,MATCH(D296,Input!F:F,0)), ""))</f>
        <v/>
      </c>
      <c r="O296" s="94"/>
      <c r="P296" s="100"/>
      <c r="Q296" s="108"/>
      <c r="R296" s="250"/>
      <c r="S296" s="39"/>
      <c r="T296" s="87"/>
    </row>
    <row r="297" ht="30.0" customHeight="1">
      <c r="A297" s="52">
        <f t="shared" si="1"/>
        <v>0</v>
      </c>
      <c r="B297" s="110" t="str">
        <f t="array" ref="B297">IF(not(ISBLANK(D297)),INDEX(Members!B:B,MATCH(D297,Members!D:D,0)), "")</f>
        <v/>
      </c>
      <c r="C297" s="94"/>
      <c r="D297" s="282"/>
      <c r="E297" s="63" t="str">
        <f t="array" ref="E297">IF(not(ISBLANK(D297)),INDEX(Members!R:R,MATCH(D297,Members!D:D,0)), "")</f>
        <v/>
      </c>
      <c r="F297" s="100"/>
      <c r="G297" s="94"/>
      <c r="H297" s="69" t="str">
        <f>IF(ISBLANK(D297), "",IF(COUNTIFS(LOAROA!C:C,D297,LOAROA!I:I,"Yes",LOAROA!H:H,"Active") = 1, "Absent", IF(J297+K297+L297&gt;=4,"Active", IF(L297+K297+J297&gt;=1,"Semi-Active",IF(L297+K297+J297=0,"Inactive")))))</f>
        <v/>
      </c>
      <c r="I297" s="72" t="str">
        <f t="array" ref="I297">IF(not(ISBLANK(D297)), INDEX('Activity Tracker'!F:F,MATCH(D297,'Activity Tracker'!B:B,0)), "")</f>
        <v/>
      </c>
      <c r="J297" s="100"/>
      <c r="K297" s="100" t="str">
        <f>IF(ISBLANK(D297), "",COUNTIFS(EL!B:B,D297,EL!F:F,"Yes",EL!G:G,"Yes"))</f>
        <v/>
      </c>
      <c r="L297" s="100" t="str">
        <f>IF(ISBLANK(D297), "",COUNTIFS(TL!B:B,D297,TL!G:G,"Yes",TL!H:H,"Yes"))</f>
        <v/>
      </c>
      <c r="M297" s="94"/>
      <c r="N297" s="78" t="str">
        <f t="array" ref="N297">IFERROR(INDEX(PD!A:A,MATCH(D297,PD!E:E,0)), IFERROR (INDEX(Input!A:A,MATCH(D297,Input!F:F,0)), ""))</f>
        <v/>
      </c>
      <c r="O297" s="94"/>
      <c r="P297" s="100"/>
      <c r="Q297" s="108"/>
      <c r="R297" s="250"/>
      <c r="S297" s="39"/>
      <c r="T297" s="87"/>
    </row>
    <row r="298" ht="30.0" customHeight="1">
      <c r="A298" s="52">
        <f t="shared" si="1"/>
        <v>0</v>
      </c>
      <c r="B298" s="110" t="str">
        <f t="array" ref="B298">IF(not(ISBLANK(D298)),INDEX(Members!B:B,MATCH(D298,Members!D:D,0)), "")</f>
        <v/>
      </c>
      <c r="C298" s="94"/>
      <c r="D298" s="282"/>
      <c r="E298" s="63" t="str">
        <f t="array" ref="E298">IF(not(ISBLANK(D298)),INDEX(Members!R:R,MATCH(D298,Members!D:D,0)), "")</f>
        <v/>
      </c>
      <c r="F298" s="100"/>
      <c r="G298" s="94"/>
      <c r="H298" s="69" t="str">
        <f>IF(ISBLANK(D298), "",IF(COUNTIFS(LOAROA!C:C,D298,LOAROA!I:I,"Yes",LOAROA!H:H,"Active") = 1, "Absent", IF(J298+K298+L298&gt;=4,"Active", IF(L298+K298+J298&gt;=1,"Semi-Active",IF(L298+K298+J298=0,"Inactive")))))</f>
        <v/>
      </c>
      <c r="I298" s="72" t="str">
        <f t="array" ref="I298">IF(not(ISBLANK(D298)), INDEX('Activity Tracker'!F:F,MATCH(D298,'Activity Tracker'!B:B,0)), "")</f>
        <v/>
      </c>
      <c r="J298" s="100"/>
      <c r="K298" s="100" t="str">
        <f>IF(ISBLANK(D298), "",COUNTIFS(EL!B:B,D298,EL!F:F,"Yes",EL!G:G,"Yes"))</f>
        <v/>
      </c>
      <c r="L298" s="100" t="str">
        <f>IF(ISBLANK(D298), "",COUNTIFS(TL!B:B,D298,TL!G:G,"Yes",TL!H:H,"Yes"))</f>
        <v/>
      </c>
      <c r="M298" s="94"/>
      <c r="N298" s="78" t="str">
        <f t="array" ref="N298">IFERROR(INDEX(PD!A:A,MATCH(D298,PD!E:E,0)), IFERROR (INDEX(Input!A:A,MATCH(D298,Input!F:F,0)), ""))</f>
        <v/>
      </c>
      <c r="O298" s="94"/>
      <c r="P298" s="100"/>
      <c r="Q298" s="108"/>
      <c r="R298" s="250"/>
      <c r="S298" s="39"/>
      <c r="T298" s="87"/>
    </row>
    <row r="299" ht="30.0" customHeight="1">
      <c r="A299" s="52">
        <f t="shared" si="1"/>
        <v>0</v>
      </c>
      <c r="B299" s="110" t="str">
        <f t="array" ref="B299">IF(not(ISBLANK(D299)),INDEX(Members!B:B,MATCH(D299,Members!D:D,0)), "")</f>
        <v/>
      </c>
      <c r="C299" s="94"/>
      <c r="D299" s="282"/>
      <c r="E299" s="63" t="str">
        <f t="array" ref="E299">IF(not(ISBLANK(D299)),INDEX(Members!R:R,MATCH(D299,Members!D:D,0)), "")</f>
        <v/>
      </c>
      <c r="F299" s="100"/>
      <c r="G299" s="94"/>
      <c r="H299" s="69" t="str">
        <f>IF(ISBLANK(D299), "",IF(COUNTIFS(LOAROA!C:C,D299,LOAROA!I:I,"Yes",LOAROA!H:H,"Active") = 1, "Absent", IF(J299+K299+L299&gt;=4,"Active", IF(L299+K299+J299&gt;=1,"Semi-Active",IF(L299+K299+J299=0,"Inactive")))))</f>
        <v/>
      </c>
      <c r="I299" s="72" t="str">
        <f t="array" ref="I299">IF(not(ISBLANK(D299)), INDEX('Activity Tracker'!F:F,MATCH(D299,'Activity Tracker'!B:B,0)), "")</f>
        <v/>
      </c>
      <c r="J299" s="100"/>
      <c r="K299" s="100" t="str">
        <f>IF(ISBLANK(D299), "",COUNTIFS(EL!B:B,D299,EL!F:F,"Yes",EL!G:G,"Yes"))</f>
        <v/>
      </c>
      <c r="L299" s="100" t="str">
        <f>IF(ISBLANK(D299), "",COUNTIFS(TL!B:B,D299,TL!G:G,"Yes",TL!H:H,"Yes"))</f>
        <v/>
      </c>
      <c r="M299" s="94"/>
      <c r="N299" s="78" t="str">
        <f t="array" ref="N299">IFERROR(INDEX(PD!A:A,MATCH(D299,PD!E:E,0)), IFERROR (INDEX(Input!A:A,MATCH(D299,Input!F:F,0)), ""))</f>
        <v/>
      </c>
      <c r="O299" s="94"/>
      <c r="P299" s="100"/>
      <c r="Q299" s="108"/>
      <c r="R299" s="250"/>
      <c r="S299" s="39"/>
      <c r="T299" s="87"/>
    </row>
    <row r="300" ht="30.0" customHeight="1">
      <c r="A300" s="52">
        <f t="shared" si="1"/>
        <v>0</v>
      </c>
      <c r="B300" s="110" t="str">
        <f t="array" ref="B300">IF(not(ISBLANK(D300)),INDEX(Members!B:B,MATCH(D300,Members!D:D,0)), "")</f>
        <v/>
      </c>
      <c r="C300" s="94"/>
      <c r="D300" s="282"/>
      <c r="E300" s="63" t="str">
        <f t="array" ref="E300">IF(not(ISBLANK(D300)),INDEX(Members!R:R,MATCH(D300,Members!D:D,0)), "")</f>
        <v/>
      </c>
      <c r="F300" s="100"/>
      <c r="G300" s="94"/>
      <c r="H300" s="69" t="str">
        <f>IF(ISBLANK(D300), "",IF(COUNTIFS(LOAROA!C:C,D300,LOAROA!I:I,"Yes",LOAROA!H:H,"Active") = 1, "Absent", IF(J300+K300+L300&gt;=4,"Active", IF(L300+K300+J300&gt;=1,"Semi-Active",IF(L300+K300+J300=0,"Inactive")))))</f>
        <v/>
      </c>
      <c r="I300" s="72" t="str">
        <f t="array" ref="I300">IF(not(ISBLANK(D300)), INDEX('Activity Tracker'!F:F,MATCH(D300,'Activity Tracker'!B:B,0)), "")</f>
        <v/>
      </c>
      <c r="J300" s="100"/>
      <c r="K300" s="100" t="str">
        <f>IF(ISBLANK(D300), "",COUNTIFS(EL!B:B,D300,EL!F:F,"Yes",EL!G:G,"Yes"))</f>
        <v/>
      </c>
      <c r="L300" s="100" t="str">
        <f>IF(ISBLANK(D300), "",COUNTIFS(TL!B:B,D300,TL!G:G,"Yes",TL!H:H,"Yes"))</f>
        <v/>
      </c>
      <c r="M300" s="94"/>
      <c r="N300" s="78" t="str">
        <f t="array" ref="N300">IFERROR(INDEX(PD!A:A,MATCH(D300,PD!E:E,0)), IFERROR (INDEX(Input!A:A,MATCH(D300,Input!F:F,0)), ""))</f>
        <v/>
      </c>
      <c r="O300" s="94"/>
      <c r="P300" s="100"/>
      <c r="Q300" s="108"/>
      <c r="R300" s="250"/>
      <c r="S300" s="39"/>
      <c r="T300" s="87"/>
    </row>
    <row r="301" ht="30.0" customHeight="1">
      <c r="A301" s="52">
        <f t="shared" si="1"/>
        <v>0</v>
      </c>
      <c r="B301" s="110" t="str">
        <f t="array" ref="B301">IF(not(ISBLANK(D301)),INDEX(Members!B:B,MATCH(D301,Members!D:D,0)), "")</f>
        <v/>
      </c>
      <c r="C301" s="94"/>
      <c r="D301" s="282"/>
      <c r="E301" s="63" t="str">
        <f t="array" ref="E301">IF(not(ISBLANK(D301)),INDEX(Members!R:R,MATCH(D301,Members!D:D,0)), "")</f>
        <v/>
      </c>
      <c r="F301" s="100"/>
      <c r="G301" s="94"/>
      <c r="H301" s="69" t="str">
        <f>IF(ISBLANK(D301), "",IF(COUNTIFS(LOAROA!C:C,D301,LOAROA!I:I,"Yes",LOAROA!H:H,"Active") = 1, "Absent", IF(J301+K301+L301&gt;=4,"Active", IF(L301+K301+J301&gt;=1,"Semi-Active",IF(L301+K301+J301=0,"Inactive")))))</f>
        <v/>
      </c>
      <c r="I301" s="72" t="str">
        <f t="array" ref="I301">IF(not(ISBLANK(D301)), INDEX('Activity Tracker'!F:F,MATCH(D301,'Activity Tracker'!B:B,0)), "")</f>
        <v/>
      </c>
      <c r="J301" s="100"/>
      <c r="K301" s="100" t="str">
        <f>IF(ISBLANK(D301), "",COUNTIFS(EL!B:B,D301,EL!F:F,"Yes",EL!G:G,"Yes"))</f>
        <v/>
      </c>
      <c r="L301" s="100" t="str">
        <f>IF(ISBLANK(D301), "",COUNTIFS(TL!B:B,D301,TL!G:G,"Yes",TL!H:H,"Yes"))</f>
        <v/>
      </c>
      <c r="M301" s="94"/>
      <c r="N301" s="78" t="str">
        <f t="array" ref="N301">IFERROR(INDEX(PD!A:A,MATCH(D301,PD!E:E,0)), IFERROR (INDEX(Input!A:A,MATCH(D301,Input!F:F,0)), ""))</f>
        <v/>
      </c>
      <c r="O301" s="94"/>
      <c r="P301" s="100"/>
      <c r="Q301" s="108"/>
      <c r="R301" s="250"/>
      <c r="S301" s="39"/>
      <c r="T301" s="87"/>
    </row>
    <row r="302" ht="30.0" customHeight="1">
      <c r="A302" s="52">
        <f t="shared" si="1"/>
        <v>0</v>
      </c>
      <c r="B302" s="110" t="str">
        <f t="array" ref="B302">IF(not(ISBLANK(D302)),INDEX(Members!B:B,MATCH(D302,Members!D:D,0)), "")</f>
        <v/>
      </c>
      <c r="C302" s="94"/>
      <c r="D302" s="282"/>
      <c r="E302" s="63" t="str">
        <f t="array" ref="E302">IF(not(ISBLANK(D302)),INDEX(Members!R:R,MATCH(D302,Members!D:D,0)), "")</f>
        <v/>
      </c>
      <c r="F302" s="100"/>
      <c r="G302" s="94"/>
      <c r="H302" s="69" t="str">
        <f>IF(ISBLANK(D302), "",IF(COUNTIFS(LOAROA!C:C,D302,LOAROA!I:I,"Yes",LOAROA!H:H,"Active") = 1, "Absent", IF(J302+K302+L302&gt;=4,"Active", IF(L302+K302+J302&gt;=1,"Semi-Active",IF(L302+K302+J302=0,"Inactive")))))</f>
        <v/>
      </c>
      <c r="I302" s="72" t="str">
        <f t="array" ref="I302">IF(not(ISBLANK(D302)), INDEX('Activity Tracker'!F:F,MATCH(D302,'Activity Tracker'!B:B,0)), "")</f>
        <v/>
      </c>
      <c r="J302" s="100"/>
      <c r="K302" s="100" t="str">
        <f>IF(ISBLANK(D302), "",COUNTIFS(EL!B:B,D302,EL!F:F,"Yes",EL!G:G,"Yes"))</f>
        <v/>
      </c>
      <c r="L302" s="100" t="str">
        <f>IF(ISBLANK(D302), "",COUNTIFS(TL!B:B,D302,TL!G:G,"Yes",TL!H:H,"Yes"))</f>
        <v/>
      </c>
      <c r="M302" s="94"/>
      <c r="N302" s="78" t="str">
        <f t="array" ref="N302">IFERROR(INDEX(PD!A:A,MATCH(D302,PD!E:E,0)), IFERROR (INDEX(Input!A:A,MATCH(D302,Input!F:F,0)), ""))</f>
        <v/>
      </c>
      <c r="O302" s="94"/>
      <c r="P302" s="100"/>
      <c r="Q302" s="108"/>
      <c r="R302" s="250"/>
      <c r="S302" s="39"/>
      <c r="T302" s="87"/>
    </row>
    <row r="303" ht="30.0" customHeight="1">
      <c r="A303" s="52">
        <f t="shared" si="1"/>
        <v>0</v>
      </c>
      <c r="B303" s="110" t="str">
        <f t="array" ref="B303">IF(not(ISBLANK(D303)),INDEX(Members!B:B,MATCH(D303,Members!D:D,0)), "")</f>
        <v/>
      </c>
      <c r="C303" s="94"/>
      <c r="D303" s="282"/>
      <c r="E303" s="63" t="str">
        <f t="array" ref="E303">IF(not(ISBLANK(D303)),INDEX(Members!R:R,MATCH(D303,Members!D:D,0)), "")</f>
        <v/>
      </c>
      <c r="F303" s="100"/>
      <c r="G303" s="94"/>
      <c r="H303" s="69" t="str">
        <f>IF(ISBLANK(D303), "",IF(COUNTIFS(LOAROA!C:C,D303,LOAROA!I:I,"Yes",LOAROA!H:H,"Active") = 1, "Absent", IF(J303+K303+L303&gt;=4,"Active", IF(L303+K303+J303&gt;=1,"Semi-Active",IF(L303+K303+J303=0,"Inactive")))))</f>
        <v/>
      </c>
      <c r="I303" s="72" t="str">
        <f t="array" ref="I303">IF(not(ISBLANK(D303)), INDEX('Activity Tracker'!F:F,MATCH(D303,'Activity Tracker'!B:B,0)), "")</f>
        <v/>
      </c>
      <c r="J303" s="100"/>
      <c r="K303" s="100" t="str">
        <f>IF(ISBLANK(D303), "",COUNTIFS(EL!B:B,D303,EL!F:F,"Yes",EL!G:G,"Yes"))</f>
        <v/>
      </c>
      <c r="L303" s="100" t="str">
        <f>IF(ISBLANK(D303), "",COUNTIFS(TL!B:B,D303,TL!G:G,"Yes",TL!H:H,"Yes"))</f>
        <v/>
      </c>
      <c r="M303" s="94"/>
      <c r="N303" s="78" t="str">
        <f t="array" ref="N303">IFERROR(INDEX(PD!A:A,MATCH(D303,PD!E:E,0)), IFERROR (INDEX(Input!A:A,MATCH(D303,Input!F:F,0)), ""))</f>
        <v/>
      </c>
      <c r="O303" s="94"/>
      <c r="P303" s="100"/>
      <c r="Q303" s="108"/>
      <c r="R303" s="250"/>
      <c r="S303" s="39"/>
      <c r="T303" s="87"/>
    </row>
    <row r="304" ht="30.0" customHeight="1">
      <c r="A304" s="52">
        <f t="shared" si="1"/>
        <v>0</v>
      </c>
      <c r="B304" s="110" t="str">
        <f t="array" ref="B304">IF(not(ISBLANK(D304)),INDEX(Members!B:B,MATCH(D304,Members!D:D,0)), "")</f>
        <v/>
      </c>
      <c r="C304" s="94"/>
      <c r="D304" s="282"/>
      <c r="E304" s="63" t="str">
        <f t="array" ref="E304">IF(not(ISBLANK(D304)),INDEX(Members!R:R,MATCH(D304,Members!D:D,0)), "")</f>
        <v/>
      </c>
      <c r="F304" s="100"/>
      <c r="G304" s="94"/>
      <c r="H304" s="69" t="str">
        <f>IF(ISBLANK(D304), "",IF(COUNTIFS(LOAROA!C:C,D304,LOAROA!I:I,"Yes",LOAROA!H:H,"Active") = 1, "Absent", IF(J304+K304+L304&gt;=4,"Active", IF(L304+K304+J304&gt;=1,"Semi-Active",IF(L304+K304+J304=0,"Inactive")))))</f>
        <v/>
      </c>
      <c r="I304" s="72" t="str">
        <f t="array" ref="I304">IF(not(ISBLANK(D304)), INDEX('Activity Tracker'!F:F,MATCH(D304,'Activity Tracker'!B:B,0)), "")</f>
        <v/>
      </c>
      <c r="J304" s="100"/>
      <c r="K304" s="100" t="str">
        <f>IF(ISBLANK(D304), "",COUNTIFS(EL!B:B,D304,EL!F:F,"Yes",EL!G:G,"Yes"))</f>
        <v/>
      </c>
      <c r="L304" s="100" t="str">
        <f>IF(ISBLANK(D304), "",COUNTIFS(TL!B:B,D304,TL!G:G,"Yes",TL!H:H,"Yes"))</f>
        <v/>
      </c>
      <c r="M304" s="94"/>
      <c r="N304" s="78" t="str">
        <f t="array" ref="N304">IFERROR(INDEX(PD!A:A,MATCH(D304,PD!E:E,0)), IFERROR (INDEX(Input!A:A,MATCH(D304,Input!F:F,0)), ""))</f>
        <v/>
      </c>
      <c r="O304" s="94"/>
      <c r="P304" s="100"/>
      <c r="Q304" s="108"/>
      <c r="R304" s="250"/>
      <c r="S304" s="39"/>
      <c r="T304" s="87"/>
    </row>
    <row r="305" ht="30.0" customHeight="1">
      <c r="A305" s="52">
        <f t="shared" si="1"/>
        <v>0</v>
      </c>
      <c r="B305" s="110" t="str">
        <f t="array" ref="B305">IF(not(ISBLANK(D305)),INDEX(Members!B:B,MATCH(D305,Members!D:D,0)), "")</f>
        <v/>
      </c>
      <c r="C305" s="94"/>
      <c r="D305" s="282"/>
      <c r="E305" s="63" t="str">
        <f t="array" ref="E305">IF(not(ISBLANK(D305)),INDEX(Members!R:R,MATCH(D305,Members!D:D,0)), "")</f>
        <v/>
      </c>
      <c r="F305" s="100"/>
      <c r="G305" s="94"/>
      <c r="H305" s="69" t="str">
        <f>IF(ISBLANK(D305), "",IF(COUNTIFS(LOAROA!C:C,D305,LOAROA!I:I,"Yes",LOAROA!H:H,"Active") = 1, "Absent", IF(J305+K305+L305&gt;=4,"Active", IF(L305+K305+J305&gt;=1,"Semi-Active",IF(L305+K305+J305=0,"Inactive")))))</f>
        <v/>
      </c>
      <c r="I305" s="72" t="str">
        <f t="array" ref="I305">IF(not(ISBLANK(D305)), INDEX('Activity Tracker'!F:F,MATCH(D305,'Activity Tracker'!B:B,0)), "")</f>
        <v/>
      </c>
      <c r="J305" s="100"/>
      <c r="K305" s="100" t="str">
        <f>IF(ISBLANK(D305), "",COUNTIFS(EL!B:B,D305,EL!F:F,"Yes",EL!G:G,"Yes"))</f>
        <v/>
      </c>
      <c r="L305" s="100" t="str">
        <f>IF(ISBLANK(D305), "",COUNTIFS(TL!B:B,D305,TL!G:G,"Yes",TL!H:H,"Yes"))</f>
        <v/>
      </c>
      <c r="M305" s="94"/>
      <c r="N305" s="78" t="str">
        <f t="array" ref="N305">IFERROR(INDEX(PD!A:A,MATCH(D305,PD!E:E,0)), IFERROR (INDEX(Input!A:A,MATCH(D305,Input!F:F,0)), ""))</f>
        <v/>
      </c>
      <c r="O305" s="94"/>
      <c r="P305" s="100"/>
      <c r="Q305" s="108"/>
      <c r="R305" s="250"/>
      <c r="S305" s="39"/>
      <c r="T305" s="87"/>
    </row>
    <row r="306" ht="30.0" customHeight="1">
      <c r="A306" s="52">
        <f t="shared" si="1"/>
        <v>0</v>
      </c>
      <c r="B306" s="110" t="str">
        <f t="array" ref="B306">IF(not(ISBLANK(D306)),INDEX(Members!B:B,MATCH(D306,Members!D:D,0)), "")</f>
        <v/>
      </c>
      <c r="C306" s="94"/>
      <c r="D306" s="282"/>
      <c r="E306" s="63" t="str">
        <f t="array" ref="E306">IF(not(ISBLANK(D306)),INDEX(Members!R:R,MATCH(D306,Members!D:D,0)), "")</f>
        <v/>
      </c>
      <c r="F306" s="100"/>
      <c r="G306" s="94"/>
      <c r="H306" s="69" t="str">
        <f>IF(ISBLANK(D306), "",IF(COUNTIFS(LOAROA!C:C,D306,LOAROA!I:I,"Yes",LOAROA!H:H,"Active") = 1, "Absent", IF(J306+K306+L306&gt;=4,"Active", IF(L306+K306+J306&gt;=1,"Semi-Active",IF(L306+K306+J306=0,"Inactive")))))</f>
        <v/>
      </c>
      <c r="I306" s="72" t="str">
        <f t="array" ref="I306">IF(not(ISBLANK(D306)), INDEX('Activity Tracker'!F:F,MATCH(D306,'Activity Tracker'!B:B,0)), "")</f>
        <v/>
      </c>
      <c r="J306" s="100"/>
      <c r="K306" s="100" t="str">
        <f>IF(ISBLANK(D306), "",COUNTIFS(EL!B:B,D306,EL!F:F,"Yes",EL!G:G,"Yes"))</f>
        <v/>
      </c>
      <c r="L306" s="100" t="str">
        <f>IF(ISBLANK(D306), "",COUNTIFS(TL!B:B,D306,TL!G:G,"Yes",TL!H:H,"Yes"))</f>
        <v/>
      </c>
      <c r="M306" s="94"/>
      <c r="N306" s="78" t="str">
        <f t="array" ref="N306">IFERROR(INDEX(PD!A:A,MATCH(D306,PD!E:E,0)), IFERROR (INDEX(Input!A:A,MATCH(D306,Input!F:F,0)), ""))</f>
        <v/>
      </c>
      <c r="O306" s="94"/>
      <c r="P306" s="100"/>
      <c r="Q306" s="108"/>
      <c r="R306" s="250"/>
      <c r="S306" s="39"/>
      <c r="T306" s="87"/>
    </row>
    <row r="307" ht="30.0" customHeight="1">
      <c r="A307" s="52">
        <f t="shared" si="1"/>
        <v>0</v>
      </c>
      <c r="B307" s="110" t="str">
        <f t="array" ref="B307">IF(not(ISBLANK(D307)),INDEX(Members!B:B,MATCH(D307,Members!D:D,0)), "")</f>
        <v/>
      </c>
      <c r="C307" s="94"/>
      <c r="D307" s="282"/>
      <c r="E307" s="63" t="str">
        <f t="array" ref="E307">IF(not(ISBLANK(D307)),INDEX(Members!R:R,MATCH(D307,Members!D:D,0)), "")</f>
        <v/>
      </c>
      <c r="F307" s="100"/>
      <c r="G307" s="94"/>
      <c r="H307" s="69" t="str">
        <f>IF(ISBLANK(D307), "",IF(COUNTIFS(LOAROA!C:C,D307,LOAROA!I:I,"Yes",LOAROA!H:H,"Active") = 1, "Absent", IF(J307+K307+L307&gt;=4,"Active", IF(L307+K307+J307&gt;=1,"Semi-Active",IF(L307+K307+J307=0,"Inactive")))))</f>
        <v/>
      </c>
      <c r="I307" s="72" t="str">
        <f t="array" ref="I307">IF(not(ISBLANK(D307)), INDEX('Activity Tracker'!F:F,MATCH(D307,'Activity Tracker'!B:B,0)), "")</f>
        <v/>
      </c>
      <c r="J307" s="100"/>
      <c r="K307" s="100" t="str">
        <f>IF(ISBLANK(D307), "",COUNTIFS(EL!B:B,D307,EL!F:F,"Yes",EL!G:G,"Yes"))</f>
        <v/>
      </c>
      <c r="L307" s="100" t="str">
        <f>IF(ISBLANK(D307), "",COUNTIFS(TL!B:B,D307,TL!G:G,"Yes",TL!H:H,"Yes"))</f>
        <v/>
      </c>
      <c r="M307" s="94"/>
      <c r="N307" s="78" t="str">
        <f t="array" ref="N307">IFERROR(INDEX(PD!A:A,MATCH(D307,PD!E:E,0)), IFERROR (INDEX(Input!A:A,MATCH(D307,Input!F:F,0)), ""))</f>
        <v/>
      </c>
      <c r="O307" s="94"/>
      <c r="P307" s="100"/>
      <c r="Q307" s="108"/>
      <c r="R307" s="250"/>
      <c r="S307" s="39"/>
      <c r="T307" s="87"/>
    </row>
    <row r="308" ht="30.0" customHeight="1">
      <c r="A308" s="52">
        <f t="shared" si="1"/>
        <v>0</v>
      </c>
      <c r="B308" s="110" t="str">
        <f t="array" ref="B308">IF(not(ISBLANK(D308)),INDEX(Members!B:B,MATCH(D308,Members!D:D,0)), "")</f>
        <v/>
      </c>
      <c r="C308" s="94"/>
      <c r="D308" s="282"/>
      <c r="E308" s="63" t="str">
        <f t="array" ref="E308">IF(not(ISBLANK(D308)),INDEX(Members!R:R,MATCH(D308,Members!D:D,0)), "")</f>
        <v/>
      </c>
      <c r="F308" s="100"/>
      <c r="G308" s="94"/>
      <c r="H308" s="69" t="str">
        <f>IF(ISBLANK(D308), "",IF(COUNTIFS(LOAROA!C:C,D308,LOAROA!I:I,"Yes",LOAROA!H:H,"Active") = 1, "Absent", IF(J308+K308+L308&gt;=4,"Active", IF(L308+K308+J308&gt;=1,"Semi-Active",IF(L308+K308+J308=0,"Inactive")))))</f>
        <v/>
      </c>
      <c r="I308" s="72" t="str">
        <f t="array" ref="I308">IF(not(ISBLANK(D308)), INDEX('Activity Tracker'!F:F,MATCH(D308,'Activity Tracker'!B:B,0)), "")</f>
        <v/>
      </c>
      <c r="J308" s="100"/>
      <c r="K308" s="100" t="str">
        <f>IF(ISBLANK(D308), "",COUNTIFS(EL!B:B,D308,EL!F:F,"Yes",EL!G:G,"Yes"))</f>
        <v/>
      </c>
      <c r="L308" s="100" t="str">
        <f>IF(ISBLANK(D308), "",COUNTIFS(TL!B:B,D308,TL!G:G,"Yes",TL!H:H,"Yes"))</f>
        <v/>
      </c>
      <c r="M308" s="94"/>
      <c r="N308" s="78" t="str">
        <f t="array" ref="N308">IFERROR(INDEX(PD!A:A,MATCH(D308,PD!E:E,0)), IFERROR (INDEX(Input!A:A,MATCH(D308,Input!F:F,0)), ""))</f>
        <v/>
      </c>
      <c r="O308" s="94"/>
      <c r="P308" s="100"/>
      <c r="Q308" s="108"/>
      <c r="R308" s="250"/>
      <c r="S308" s="39"/>
      <c r="T308" s="87"/>
    </row>
    <row r="309" ht="30.0" customHeight="1">
      <c r="A309" s="52">
        <f t="shared" si="1"/>
        <v>0</v>
      </c>
      <c r="B309" s="110" t="str">
        <f t="array" ref="B309">IF(not(ISBLANK(D309)),INDEX(Members!B:B,MATCH(D309,Members!D:D,0)), "")</f>
        <v/>
      </c>
      <c r="C309" s="94"/>
      <c r="D309" s="282"/>
      <c r="E309" s="63" t="str">
        <f t="array" ref="E309">IF(not(ISBLANK(D309)),INDEX(Members!R:R,MATCH(D309,Members!D:D,0)), "")</f>
        <v/>
      </c>
      <c r="F309" s="100"/>
      <c r="G309" s="94"/>
      <c r="H309" s="69" t="str">
        <f>IF(ISBLANK(D309), "",IF(COUNTIFS(LOAROA!C:C,D309,LOAROA!I:I,"Yes",LOAROA!H:H,"Active") = 1, "Absent", IF(J309+K309+L309&gt;=4,"Active", IF(L309+K309+J309&gt;=1,"Semi-Active",IF(L309+K309+J309=0,"Inactive")))))</f>
        <v/>
      </c>
      <c r="I309" s="72" t="str">
        <f t="array" ref="I309">IF(not(ISBLANK(D309)), INDEX('Activity Tracker'!F:F,MATCH(D309,'Activity Tracker'!B:B,0)), "")</f>
        <v/>
      </c>
      <c r="J309" s="100"/>
      <c r="K309" s="100" t="str">
        <f>IF(ISBLANK(D309), "",COUNTIFS(EL!B:B,D309,EL!F:F,"Yes",EL!G:G,"Yes"))</f>
        <v/>
      </c>
      <c r="L309" s="100" t="str">
        <f>IF(ISBLANK(D309), "",COUNTIFS(TL!B:B,D309,TL!G:G,"Yes",TL!H:H,"Yes"))</f>
        <v/>
      </c>
      <c r="M309" s="94"/>
      <c r="N309" s="78" t="str">
        <f t="array" ref="N309">IFERROR(INDEX(PD!A:A,MATCH(D309,PD!E:E,0)), IFERROR (INDEX(Input!A:A,MATCH(D309,Input!F:F,0)), ""))</f>
        <v/>
      </c>
      <c r="O309" s="94"/>
      <c r="P309" s="100"/>
      <c r="Q309" s="108"/>
      <c r="R309" s="250"/>
      <c r="S309" s="39"/>
      <c r="T309" s="87"/>
    </row>
    <row r="310" ht="30.0" customHeight="1">
      <c r="A310" s="52">
        <f t="shared" si="1"/>
        <v>0</v>
      </c>
      <c r="B310" s="110" t="str">
        <f t="array" ref="B310">IF(not(ISBLANK(D310)),INDEX(Members!B:B,MATCH(D310,Members!D:D,0)), "")</f>
        <v/>
      </c>
      <c r="C310" s="94"/>
      <c r="D310" s="282"/>
      <c r="E310" s="63" t="str">
        <f t="array" ref="E310">IF(not(ISBLANK(D310)),INDEX(Members!R:R,MATCH(D310,Members!D:D,0)), "")</f>
        <v/>
      </c>
      <c r="F310" s="100"/>
      <c r="G310" s="94"/>
      <c r="H310" s="69" t="str">
        <f>IF(ISBLANK(D310), "",IF(COUNTIFS(LOAROA!C:C,D310,LOAROA!I:I,"Yes",LOAROA!H:H,"Active") = 1, "Absent", IF(J310+K310+L310&gt;=4,"Active", IF(L310+K310+J310&gt;=1,"Semi-Active",IF(L310+K310+J310=0,"Inactive")))))</f>
        <v/>
      </c>
      <c r="I310" s="72" t="str">
        <f t="array" ref="I310">IF(not(ISBLANK(D310)), INDEX('Activity Tracker'!F:F,MATCH(D310,'Activity Tracker'!B:B,0)), "")</f>
        <v/>
      </c>
      <c r="J310" s="100"/>
      <c r="K310" s="100" t="str">
        <f>IF(ISBLANK(D310), "",COUNTIFS(EL!B:B,D310,EL!F:F,"Yes",EL!G:G,"Yes"))</f>
        <v/>
      </c>
      <c r="L310" s="100" t="str">
        <f>IF(ISBLANK(D310), "",COUNTIFS(TL!B:B,D310,TL!G:G,"Yes",TL!H:H,"Yes"))</f>
        <v/>
      </c>
      <c r="M310" s="94"/>
      <c r="N310" s="78" t="str">
        <f t="array" ref="N310">IFERROR(INDEX(PD!A:A,MATCH(D310,PD!E:E,0)), IFERROR (INDEX(Input!A:A,MATCH(D310,Input!F:F,0)), ""))</f>
        <v/>
      </c>
      <c r="O310" s="94"/>
      <c r="P310" s="100"/>
      <c r="Q310" s="108"/>
      <c r="R310" s="250"/>
      <c r="S310" s="39"/>
      <c r="T310" s="87"/>
    </row>
    <row r="311" ht="30.0" customHeight="1">
      <c r="A311" s="52">
        <f t="shared" si="1"/>
        <v>0</v>
      </c>
      <c r="B311" s="110" t="str">
        <f t="array" ref="B311">IF(not(ISBLANK(D311)),INDEX(Members!B:B,MATCH(D311,Members!D:D,0)), "")</f>
        <v/>
      </c>
      <c r="C311" s="94"/>
      <c r="D311" s="282"/>
      <c r="E311" s="63" t="str">
        <f t="array" ref="E311">IF(not(ISBLANK(D311)),INDEX(Members!R:R,MATCH(D311,Members!D:D,0)), "")</f>
        <v/>
      </c>
      <c r="F311" s="100"/>
      <c r="G311" s="94"/>
      <c r="H311" s="69" t="str">
        <f>IF(ISBLANK(D311), "",IF(COUNTIFS(LOAROA!C:C,D311,LOAROA!I:I,"Yes",LOAROA!H:H,"Active") = 1, "Absent", IF(J311+K311+L311&gt;=4,"Active", IF(L311+K311+J311&gt;=1,"Semi-Active",IF(L311+K311+J311=0,"Inactive")))))</f>
        <v/>
      </c>
      <c r="I311" s="72" t="str">
        <f t="array" ref="I311">IF(not(ISBLANK(D311)), INDEX('Activity Tracker'!F:F,MATCH(D311,'Activity Tracker'!B:B,0)), "")</f>
        <v/>
      </c>
      <c r="J311" s="100"/>
      <c r="K311" s="100" t="str">
        <f>IF(ISBLANK(D311), "",COUNTIFS(EL!B:B,D311,EL!F:F,"Yes",EL!G:G,"Yes"))</f>
        <v/>
      </c>
      <c r="L311" s="100" t="str">
        <f>IF(ISBLANK(D311), "",COUNTIFS(TL!B:B,D311,TL!G:G,"Yes",TL!H:H,"Yes"))</f>
        <v/>
      </c>
      <c r="M311" s="94"/>
      <c r="N311" s="78" t="str">
        <f t="array" ref="N311">IFERROR(INDEX(PD!A:A,MATCH(D311,PD!E:E,0)), IFERROR (INDEX(Input!A:A,MATCH(D311,Input!F:F,0)), ""))</f>
        <v/>
      </c>
      <c r="O311" s="94"/>
      <c r="P311" s="100"/>
      <c r="Q311" s="108"/>
      <c r="R311" s="250"/>
      <c r="S311" s="39"/>
      <c r="T311" s="87"/>
    </row>
    <row r="312" ht="30.0" customHeight="1">
      <c r="A312" s="52">
        <f t="shared" si="1"/>
        <v>0</v>
      </c>
      <c r="B312" s="110" t="str">
        <f t="array" ref="B312">IF(not(ISBLANK(D312)),INDEX(Members!B:B,MATCH(D312,Members!D:D,0)), "")</f>
        <v/>
      </c>
      <c r="C312" s="94"/>
      <c r="D312" s="282"/>
      <c r="E312" s="63" t="str">
        <f t="array" ref="E312">IF(not(ISBLANK(D312)),INDEX(Members!R:R,MATCH(D312,Members!D:D,0)), "")</f>
        <v/>
      </c>
      <c r="F312" s="100"/>
      <c r="G312" s="94"/>
      <c r="H312" s="69" t="str">
        <f>IF(ISBLANK(D312), "",IF(COUNTIFS(LOAROA!C:C,D312,LOAROA!I:I,"Yes",LOAROA!H:H,"Active") = 1, "Absent", IF(J312+K312+L312&gt;=4,"Active", IF(L312+K312+J312&gt;=1,"Semi-Active",IF(L312+K312+J312=0,"Inactive")))))</f>
        <v/>
      </c>
      <c r="I312" s="72" t="str">
        <f t="array" ref="I312">IF(not(ISBLANK(D312)), INDEX('Activity Tracker'!F:F,MATCH(D312,'Activity Tracker'!B:B,0)), "")</f>
        <v/>
      </c>
      <c r="J312" s="100"/>
      <c r="K312" s="100" t="str">
        <f>IF(ISBLANK(D312), "",COUNTIFS(EL!B:B,D312,EL!F:F,"Yes",EL!G:G,"Yes"))</f>
        <v/>
      </c>
      <c r="L312" s="100" t="str">
        <f>IF(ISBLANK(D312), "",COUNTIFS(TL!B:B,D312,TL!G:G,"Yes",TL!H:H,"Yes"))</f>
        <v/>
      </c>
      <c r="M312" s="94"/>
      <c r="N312" s="78" t="str">
        <f t="array" ref="N312">IFERROR(INDEX(PD!A:A,MATCH(D312,PD!E:E,0)), IFERROR (INDEX(Input!A:A,MATCH(D312,Input!F:F,0)), ""))</f>
        <v/>
      </c>
      <c r="O312" s="94"/>
      <c r="P312" s="100"/>
      <c r="Q312" s="108"/>
      <c r="R312" s="250"/>
      <c r="S312" s="39"/>
      <c r="T312" s="87"/>
    </row>
    <row r="313" ht="30.0" customHeight="1">
      <c r="A313" s="52">
        <f t="shared" si="1"/>
        <v>0</v>
      </c>
      <c r="B313" s="110" t="str">
        <f t="array" ref="B313">IF(not(ISBLANK(D313)),INDEX(Members!B:B,MATCH(D313,Members!D:D,0)), "")</f>
        <v/>
      </c>
      <c r="C313" s="94"/>
      <c r="D313" s="282"/>
      <c r="E313" s="63" t="str">
        <f t="array" ref="E313">IF(not(ISBLANK(D313)),INDEX(Members!R:R,MATCH(D313,Members!D:D,0)), "")</f>
        <v/>
      </c>
      <c r="F313" s="100"/>
      <c r="G313" s="94"/>
      <c r="H313" s="69" t="str">
        <f>IF(ISBLANK(D313), "",IF(COUNTIFS(LOAROA!C:C,D313,LOAROA!I:I,"Yes",LOAROA!H:H,"Active") = 1, "Absent", IF(J313+K313+L313&gt;=4,"Active", IF(L313+K313+J313&gt;=1,"Semi-Active",IF(L313+K313+J313=0,"Inactive")))))</f>
        <v/>
      </c>
      <c r="I313" s="72" t="str">
        <f t="array" ref="I313">IF(not(ISBLANK(D313)), INDEX('Activity Tracker'!F:F,MATCH(D313,'Activity Tracker'!B:B,0)), "")</f>
        <v/>
      </c>
      <c r="J313" s="100"/>
      <c r="K313" s="100" t="str">
        <f>IF(ISBLANK(D313), "",COUNTIFS(EL!B:B,D313,EL!F:F,"Yes",EL!G:G,"Yes"))</f>
        <v/>
      </c>
      <c r="L313" s="100" t="str">
        <f>IF(ISBLANK(D313), "",COUNTIFS(TL!B:B,D313,TL!G:G,"Yes",TL!H:H,"Yes"))</f>
        <v/>
      </c>
      <c r="M313" s="94"/>
      <c r="N313" s="78" t="str">
        <f t="array" ref="N313">IFERROR(INDEX(PD!A:A,MATCH(D313,PD!E:E,0)), IFERROR (INDEX(Input!A:A,MATCH(D313,Input!F:F,0)), ""))</f>
        <v/>
      </c>
      <c r="O313" s="94"/>
      <c r="P313" s="100"/>
      <c r="Q313" s="108"/>
      <c r="R313" s="250"/>
      <c r="S313" s="39"/>
      <c r="T313" s="87"/>
    </row>
    <row r="314" ht="30.0" customHeight="1">
      <c r="A314" s="52">
        <f t="shared" si="1"/>
        <v>0</v>
      </c>
      <c r="B314" s="110" t="str">
        <f t="array" ref="B314">IF(not(ISBLANK(D314)),INDEX(Members!B:B,MATCH(D314,Members!D:D,0)), "")</f>
        <v/>
      </c>
      <c r="C314" s="94"/>
      <c r="D314" s="282"/>
      <c r="E314" s="63" t="str">
        <f t="array" ref="E314">IF(not(ISBLANK(D314)),INDEX(Members!R:R,MATCH(D314,Members!D:D,0)), "")</f>
        <v/>
      </c>
      <c r="F314" s="100"/>
      <c r="G314" s="94"/>
      <c r="H314" s="69" t="str">
        <f>IF(ISBLANK(D314), "",IF(COUNTIFS(LOAROA!C:C,D314,LOAROA!I:I,"Yes",LOAROA!H:H,"Active") = 1, "Absent", IF(J314+K314+L314&gt;=4,"Active", IF(L314+K314+J314&gt;=1,"Semi-Active",IF(L314+K314+J314=0,"Inactive")))))</f>
        <v/>
      </c>
      <c r="I314" s="72" t="str">
        <f t="array" ref="I314">IF(not(ISBLANK(D314)), INDEX('Activity Tracker'!F:F,MATCH(D314,'Activity Tracker'!B:B,0)), "")</f>
        <v/>
      </c>
      <c r="J314" s="100"/>
      <c r="K314" s="100" t="str">
        <f>IF(ISBLANK(D314), "",COUNTIFS(EL!B:B,D314,EL!F:F,"Yes",EL!G:G,"Yes"))</f>
        <v/>
      </c>
      <c r="L314" s="100" t="str">
        <f>IF(ISBLANK(D314), "",COUNTIFS(TL!B:B,D314,TL!G:G,"Yes",TL!H:H,"Yes"))</f>
        <v/>
      </c>
      <c r="M314" s="94"/>
      <c r="N314" s="78" t="str">
        <f t="array" ref="N314">IFERROR(INDEX(PD!A:A,MATCH(D314,PD!E:E,0)), IFERROR (INDEX(Input!A:A,MATCH(D314,Input!F:F,0)), ""))</f>
        <v/>
      </c>
      <c r="O314" s="94"/>
      <c r="P314" s="100"/>
      <c r="Q314" s="108"/>
      <c r="R314" s="250"/>
      <c r="S314" s="39"/>
      <c r="T314" s="87"/>
    </row>
    <row r="315" ht="30.0" customHeight="1">
      <c r="A315" s="52">
        <f t="shared" si="1"/>
        <v>0</v>
      </c>
      <c r="B315" s="110" t="str">
        <f t="array" ref="B315">IF(not(ISBLANK(D315)),INDEX(Members!B:B,MATCH(D315,Members!D:D,0)), "")</f>
        <v/>
      </c>
      <c r="C315" s="94"/>
      <c r="D315" s="282"/>
      <c r="E315" s="63" t="str">
        <f t="array" ref="E315">IF(not(ISBLANK(D315)),INDEX(Members!R:R,MATCH(D315,Members!D:D,0)), "")</f>
        <v/>
      </c>
      <c r="F315" s="100"/>
      <c r="G315" s="94"/>
      <c r="H315" s="69" t="str">
        <f>IF(ISBLANK(D315), "",IF(COUNTIFS(LOAROA!C:C,D315,LOAROA!I:I,"Yes",LOAROA!H:H,"Active") = 1, "Absent", IF(J315+K315+L315&gt;=4,"Active", IF(L315+K315+J315&gt;=1,"Semi-Active",IF(L315+K315+J315=0,"Inactive")))))</f>
        <v/>
      </c>
      <c r="I315" s="72" t="str">
        <f t="array" ref="I315">IF(not(ISBLANK(D315)), INDEX('Activity Tracker'!F:F,MATCH(D315,'Activity Tracker'!B:B,0)), "")</f>
        <v/>
      </c>
      <c r="J315" s="100"/>
      <c r="K315" s="100" t="str">
        <f>IF(ISBLANK(D315), "",COUNTIFS(EL!B:B,D315,EL!F:F,"Yes",EL!G:G,"Yes"))</f>
        <v/>
      </c>
      <c r="L315" s="100" t="str">
        <f>IF(ISBLANK(D315), "",COUNTIFS(TL!B:B,D315,TL!G:G,"Yes",TL!H:H,"Yes"))</f>
        <v/>
      </c>
      <c r="M315" s="94"/>
      <c r="N315" s="78" t="str">
        <f t="array" ref="N315">IFERROR(INDEX(PD!A:A,MATCH(D315,PD!E:E,0)), IFERROR (INDEX(Input!A:A,MATCH(D315,Input!F:F,0)), ""))</f>
        <v/>
      </c>
      <c r="O315" s="94"/>
      <c r="P315" s="100"/>
      <c r="Q315" s="108"/>
      <c r="R315" s="250"/>
      <c r="S315" s="39"/>
      <c r="T315" s="87"/>
    </row>
    <row r="316" ht="30.0" customHeight="1">
      <c r="A316" s="52">
        <f t="shared" si="1"/>
        <v>0</v>
      </c>
      <c r="B316" s="110" t="str">
        <f t="array" ref="B316">IF(not(ISBLANK(D316)),INDEX(Members!B:B,MATCH(D316,Members!D:D,0)), "")</f>
        <v/>
      </c>
      <c r="C316" s="94"/>
      <c r="D316" s="282"/>
      <c r="E316" s="63" t="str">
        <f t="array" ref="E316">IF(not(ISBLANK(D316)),INDEX(Members!R:R,MATCH(D316,Members!D:D,0)), "")</f>
        <v/>
      </c>
      <c r="F316" s="100"/>
      <c r="G316" s="94"/>
      <c r="H316" s="69" t="str">
        <f>IF(ISBLANK(D316), "",IF(COUNTIFS(LOAROA!C:C,D316,LOAROA!I:I,"Yes",LOAROA!H:H,"Active") = 1, "Absent", IF(J316+K316+L316&gt;=4,"Active", IF(L316+K316+J316&gt;=1,"Semi-Active",IF(L316+K316+J316=0,"Inactive")))))</f>
        <v/>
      </c>
      <c r="I316" s="72" t="str">
        <f t="array" ref="I316">IF(not(ISBLANK(D316)), INDEX('Activity Tracker'!F:F,MATCH(D316,'Activity Tracker'!B:B,0)), "")</f>
        <v/>
      </c>
      <c r="J316" s="100"/>
      <c r="K316" s="100" t="str">
        <f>IF(ISBLANK(D316), "",COUNTIFS(EL!B:B,D316,EL!F:F,"Yes",EL!G:G,"Yes"))</f>
        <v/>
      </c>
      <c r="L316" s="100" t="str">
        <f>IF(ISBLANK(D316), "",COUNTIFS(TL!B:B,D316,TL!G:G,"Yes",TL!H:H,"Yes"))</f>
        <v/>
      </c>
      <c r="M316" s="94"/>
      <c r="N316" s="78" t="str">
        <f t="array" ref="N316">IFERROR(INDEX(PD!A:A,MATCH(D316,PD!E:E,0)), IFERROR (INDEX(Input!A:A,MATCH(D316,Input!F:F,0)), ""))</f>
        <v/>
      </c>
      <c r="O316" s="94"/>
      <c r="P316" s="100"/>
      <c r="Q316" s="108"/>
      <c r="R316" s="250"/>
      <c r="S316" s="39"/>
      <c r="T316" s="87"/>
    </row>
    <row r="317" ht="30.0" customHeight="1">
      <c r="A317" s="52">
        <f t="shared" si="1"/>
        <v>0</v>
      </c>
      <c r="B317" s="110" t="str">
        <f t="array" ref="B317">IF(not(ISBLANK(D317)),INDEX(Members!B:B,MATCH(D317,Members!D:D,0)), "")</f>
        <v/>
      </c>
      <c r="C317" s="94"/>
      <c r="D317" s="282"/>
      <c r="E317" s="63" t="str">
        <f t="array" ref="E317">IF(not(ISBLANK(D317)),INDEX(Members!R:R,MATCH(D317,Members!D:D,0)), "")</f>
        <v/>
      </c>
      <c r="F317" s="100"/>
      <c r="G317" s="94"/>
      <c r="H317" s="69" t="str">
        <f>IF(ISBLANK(D317), "",IF(COUNTIFS(LOAROA!C:C,D317,LOAROA!I:I,"Yes",LOAROA!H:H,"Active") = 1, "Absent", IF(J317+K317+L317&gt;=4,"Active", IF(L317+K317+J317&gt;=1,"Semi-Active",IF(L317+K317+J317=0,"Inactive")))))</f>
        <v/>
      </c>
      <c r="I317" s="72" t="str">
        <f t="array" ref="I317">IF(not(ISBLANK(D317)), INDEX('Activity Tracker'!F:F,MATCH(D317,'Activity Tracker'!B:B,0)), "")</f>
        <v/>
      </c>
      <c r="J317" s="100"/>
      <c r="K317" s="100" t="str">
        <f>IF(ISBLANK(D317), "",COUNTIFS(EL!B:B,D317,EL!F:F,"Yes",EL!G:G,"Yes"))</f>
        <v/>
      </c>
      <c r="L317" s="100" t="str">
        <f>IF(ISBLANK(D317), "",COUNTIFS(TL!B:B,D317,TL!G:G,"Yes",TL!H:H,"Yes"))</f>
        <v/>
      </c>
      <c r="M317" s="94"/>
      <c r="N317" s="78" t="str">
        <f t="array" ref="N317">IFERROR(INDEX(PD!A:A,MATCH(D317,PD!E:E,0)), IFERROR (INDEX(Input!A:A,MATCH(D317,Input!F:F,0)), ""))</f>
        <v/>
      </c>
      <c r="O317" s="94"/>
      <c r="P317" s="100"/>
      <c r="Q317" s="108"/>
      <c r="R317" s="250"/>
      <c r="S317" s="39"/>
      <c r="T317" s="87"/>
    </row>
    <row r="318" ht="30.0" customHeight="1">
      <c r="A318" s="52">
        <f t="shared" si="1"/>
        <v>0</v>
      </c>
      <c r="B318" s="110" t="str">
        <f t="array" ref="B318">IF(not(ISBLANK(D318)),INDEX(Members!B:B,MATCH(D318,Members!D:D,0)), "")</f>
        <v/>
      </c>
      <c r="C318" s="94"/>
      <c r="D318" s="282"/>
      <c r="E318" s="63" t="str">
        <f t="array" ref="E318">IF(not(ISBLANK(D318)),INDEX(Members!R:R,MATCH(D318,Members!D:D,0)), "")</f>
        <v/>
      </c>
      <c r="F318" s="100"/>
      <c r="G318" s="94"/>
      <c r="H318" s="69" t="str">
        <f>IF(ISBLANK(D318), "",IF(COUNTIFS(LOAROA!C:C,D318,LOAROA!I:I,"Yes",LOAROA!H:H,"Active") = 1, "Absent", IF(J318+K318+L318&gt;=4,"Active", IF(L318+K318+J318&gt;=1,"Semi-Active",IF(L318+K318+J318=0,"Inactive")))))</f>
        <v/>
      </c>
      <c r="I318" s="72" t="str">
        <f t="array" ref="I318">IF(not(ISBLANK(D318)), INDEX('Activity Tracker'!F:F,MATCH(D318,'Activity Tracker'!B:B,0)), "")</f>
        <v/>
      </c>
      <c r="J318" s="100"/>
      <c r="K318" s="100" t="str">
        <f>IF(ISBLANK(D318), "",COUNTIFS(EL!B:B,D318,EL!F:F,"Yes",EL!G:G,"Yes"))</f>
        <v/>
      </c>
      <c r="L318" s="100" t="str">
        <f>IF(ISBLANK(D318), "",COUNTIFS(TL!B:B,D318,TL!G:G,"Yes",TL!H:H,"Yes"))</f>
        <v/>
      </c>
      <c r="M318" s="94"/>
      <c r="N318" s="78" t="str">
        <f t="array" ref="N318">IFERROR(INDEX(PD!A:A,MATCH(D318,PD!E:E,0)), IFERROR (INDEX(Input!A:A,MATCH(D318,Input!F:F,0)), ""))</f>
        <v/>
      </c>
      <c r="O318" s="94"/>
      <c r="P318" s="100"/>
      <c r="Q318" s="108"/>
      <c r="R318" s="250"/>
      <c r="S318" s="39"/>
      <c r="T318" s="87"/>
    </row>
    <row r="319" ht="30.0" customHeight="1">
      <c r="A319" s="52">
        <f t="shared" si="1"/>
        <v>0</v>
      </c>
      <c r="B319" s="110" t="str">
        <f t="array" ref="B319">IF(not(ISBLANK(D319)),INDEX(Members!B:B,MATCH(D319,Members!D:D,0)), "")</f>
        <v/>
      </c>
      <c r="C319" s="94"/>
      <c r="D319" s="282"/>
      <c r="E319" s="63" t="str">
        <f t="array" ref="E319">IF(not(ISBLANK(D319)),INDEX(Members!R:R,MATCH(D319,Members!D:D,0)), "")</f>
        <v/>
      </c>
      <c r="F319" s="100"/>
      <c r="G319" s="94"/>
      <c r="H319" s="69" t="str">
        <f>IF(ISBLANK(D319), "",IF(COUNTIFS(LOAROA!C:C,D319,LOAROA!I:I,"Yes",LOAROA!H:H,"Active") = 1, "Absent", IF(J319+K319+L319&gt;=4,"Active", IF(L319+K319+J319&gt;=1,"Semi-Active",IF(L319+K319+J319=0,"Inactive")))))</f>
        <v/>
      </c>
      <c r="I319" s="72" t="str">
        <f t="array" ref="I319">IF(not(ISBLANK(D319)), INDEX('Activity Tracker'!F:F,MATCH(D319,'Activity Tracker'!B:B,0)), "")</f>
        <v/>
      </c>
      <c r="J319" s="100"/>
      <c r="K319" s="100" t="str">
        <f>IF(ISBLANK(D319), "",COUNTIFS(EL!B:B,D319,EL!F:F,"Yes",EL!G:G,"Yes"))</f>
        <v/>
      </c>
      <c r="L319" s="100" t="str">
        <f>IF(ISBLANK(D319), "",COUNTIFS(TL!B:B,D319,TL!G:G,"Yes",TL!H:H,"Yes"))</f>
        <v/>
      </c>
      <c r="M319" s="94"/>
      <c r="N319" s="78" t="str">
        <f t="array" ref="N319">IFERROR(INDEX(PD!A:A,MATCH(D319,PD!E:E,0)), IFERROR (INDEX(Input!A:A,MATCH(D319,Input!F:F,0)), ""))</f>
        <v/>
      </c>
      <c r="O319" s="94"/>
      <c r="P319" s="100"/>
      <c r="Q319" s="108"/>
      <c r="R319" s="250"/>
      <c r="S319" s="39"/>
      <c r="T319" s="87"/>
    </row>
    <row r="320" ht="30.0" customHeight="1">
      <c r="A320" s="52">
        <f t="shared" si="1"/>
        <v>0</v>
      </c>
      <c r="B320" s="110" t="str">
        <f t="array" ref="B320">IF(not(ISBLANK(D320)),INDEX(Members!B:B,MATCH(D320,Members!D:D,0)), "")</f>
        <v/>
      </c>
      <c r="C320" s="94"/>
      <c r="D320" s="282"/>
      <c r="E320" s="63" t="str">
        <f t="array" ref="E320">IF(not(ISBLANK(D320)),INDEX(Members!R:R,MATCH(D320,Members!D:D,0)), "")</f>
        <v/>
      </c>
      <c r="F320" s="100"/>
      <c r="G320" s="94"/>
      <c r="H320" s="69" t="str">
        <f>IF(ISBLANK(D320), "",IF(COUNTIFS(LOAROA!C:C,D320,LOAROA!I:I,"Yes",LOAROA!H:H,"Active") = 1, "Absent", IF(J320+K320+L320&gt;=4,"Active", IF(L320+K320+J320&gt;=1,"Semi-Active",IF(L320+K320+J320=0,"Inactive")))))</f>
        <v/>
      </c>
      <c r="I320" s="72" t="str">
        <f t="array" ref="I320">IF(not(ISBLANK(D320)), INDEX('Activity Tracker'!F:F,MATCH(D320,'Activity Tracker'!B:B,0)), "")</f>
        <v/>
      </c>
      <c r="J320" s="100"/>
      <c r="K320" s="100" t="str">
        <f>IF(ISBLANK(D320), "",COUNTIFS(EL!B:B,D320,EL!F:F,"Yes",EL!G:G,"Yes"))</f>
        <v/>
      </c>
      <c r="L320" s="100" t="str">
        <f>IF(ISBLANK(D320), "",COUNTIFS(TL!B:B,D320,TL!G:G,"Yes",TL!H:H,"Yes"))</f>
        <v/>
      </c>
      <c r="M320" s="94"/>
      <c r="N320" s="78" t="str">
        <f t="array" ref="N320">IFERROR(INDEX(PD!A:A,MATCH(D320,PD!E:E,0)), IFERROR (INDEX(Input!A:A,MATCH(D320,Input!F:F,0)), ""))</f>
        <v/>
      </c>
      <c r="O320" s="94"/>
      <c r="P320" s="100"/>
      <c r="Q320" s="108"/>
      <c r="R320" s="250"/>
      <c r="S320" s="39"/>
      <c r="T320" s="87"/>
    </row>
    <row r="321" ht="30.0" customHeight="1">
      <c r="A321" s="52">
        <f t="shared" si="1"/>
        <v>0</v>
      </c>
      <c r="B321" s="110" t="str">
        <f t="array" ref="B321">IF(not(ISBLANK(D321)),INDEX(Members!B:B,MATCH(D321,Members!D:D,0)), "")</f>
        <v/>
      </c>
      <c r="C321" s="94"/>
      <c r="D321" s="282"/>
      <c r="E321" s="63" t="str">
        <f t="array" ref="E321">IF(not(ISBLANK(D321)),INDEX(Members!R:R,MATCH(D321,Members!D:D,0)), "")</f>
        <v/>
      </c>
      <c r="F321" s="100"/>
      <c r="G321" s="94"/>
      <c r="H321" s="69" t="str">
        <f>IF(ISBLANK(D321), "",IF(COUNTIFS(LOAROA!C:C,D321,LOAROA!I:I,"Yes",LOAROA!H:H,"Active") = 1, "Absent", IF(J321+K321+L321&gt;=4,"Active", IF(L321+K321+J321&gt;=1,"Semi-Active",IF(L321+K321+J321=0,"Inactive")))))</f>
        <v/>
      </c>
      <c r="I321" s="72" t="str">
        <f t="array" ref="I321">IF(not(ISBLANK(D321)), INDEX('Activity Tracker'!F:F,MATCH(D321,'Activity Tracker'!B:B,0)), "")</f>
        <v/>
      </c>
      <c r="J321" s="100"/>
      <c r="K321" s="100" t="str">
        <f>IF(ISBLANK(D321), "",COUNTIFS(EL!B:B,D321,EL!F:F,"Yes",EL!G:G,"Yes"))</f>
        <v/>
      </c>
      <c r="L321" s="100" t="str">
        <f>IF(ISBLANK(D321), "",COUNTIFS(TL!B:B,D321,TL!G:G,"Yes",TL!H:H,"Yes"))</f>
        <v/>
      </c>
      <c r="M321" s="94"/>
      <c r="N321" s="78" t="str">
        <f t="array" ref="N321">IFERROR(INDEX(PD!A:A,MATCH(D321,PD!E:E,0)), IFERROR (INDEX(Input!A:A,MATCH(D321,Input!F:F,0)), ""))</f>
        <v/>
      </c>
      <c r="O321" s="94"/>
      <c r="P321" s="100"/>
      <c r="Q321" s="108"/>
      <c r="R321" s="250"/>
      <c r="S321" s="39"/>
      <c r="T321" s="87"/>
    </row>
    <row r="322" ht="30.0" customHeight="1">
      <c r="A322" s="52">
        <f t="shared" si="1"/>
        <v>0</v>
      </c>
      <c r="B322" s="110" t="str">
        <f t="array" ref="B322">IF(not(ISBLANK(D322)),INDEX(Members!B:B,MATCH(D322,Members!D:D,0)), "")</f>
        <v/>
      </c>
      <c r="C322" s="94"/>
      <c r="D322" s="282"/>
      <c r="E322" s="63" t="str">
        <f t="array" ref="E322">IF(not(ISBLANK(D322)),INDEX(Members!R:R,MATCH(D322,Members!D:D,0)), "")</f>
        <v/>
      </c>
      <c r="F322" s="100"/>
      <c r="G322" s="94"/>
      <c r="H322" s="69" t="str">
        <f>IF(ISBLANK(D322), "",IF(COUNTIFS(LOAROA!C:C,D322,LOAROA!I:I,"Yes",LOAROA!H:H,"Active") = 1, "Absent", IF(J322+K322+L322&gt;=4,"Active", IF(L322+K322+J322&gt;=1,"Semi-Active",IF(L322+K322+J322=0,"Inactive")))))</f>
        <v/>
      </c>
      <c r="I322" s="72" t="str">
        <f t="array" ref="I322">IF(not(ISBLANK(D322)), INDEX('Activity Tracker'!F:F,MATCH(D322,'Activity Tracker'!B:B,0)), "")</f>
        <v/>
      </c>
      <c r="J322" s="100"/>
      <c r="K322" s="100" t="str">
        <f>IF(ISBLANK(D322), "",COUNTIFS(EL!B:B,D322,EL!F:F,"Yes",EL!G:G,"Yes"))</f>
        <v/>
      </c>
      <c r="L322" s="100" t="str">
        <f>IF(ISBLANK(D322), "",COUNTIFS(TL!B:B,D322,TL!G:G,"Yes",TL!H:H,"Yes"))</f>
        <v/>
      </c>
      <c r="M322" s="94"/>
      <c r="N322" s="78" t="str">
        <f t="array" ref="N322">IFERROR(INDEX(PD!A:A,MATCH(D322,PD!E:E,0)), IFERROR (INDEX(Input!A:A,MATCH(D322,Input!F:F,0)), ""))</f>
        <v/>
      </c>
      <c r="O322" s="94"/>
      <c r="P322" s="100"/>
      <c r="Q322" s="108"/>
      <c r="R322" s="250"/>
      <c r="S322" s="39"/>
      <c r="T322" s="87"/>
    </row>
    <row r="323" ht="30.0" customHeight="1">
      <c r="A323" s="52">
        <f t="shared" si="1"/>
        <v>0</v>
      </c>
      <c r="B323" s="110" t="str">
        <f t="array" ref="B323">IF(not(ISBLANK(D323)),INDEX(Members!B:B,MATCH(D323,Members!D:D,0)), "")</f>
        <v/>
      </c>
      <c r="C323" s="94"/>
      <c r="D323" s="282"/>
      <c r="E323" s="63" t="str">
        <f t="array" ref="E323">IF(not(ISBLANK(D323)),INDEX(Members!R:R,MATCH(D323,Members!D:D,0)), "")</f>
        <v/>
      </c>
      <c r="F323" s="100"/>
      <c r="G323" s="94"/>
      <c r="H323" s="69" t="str">
        <f>IF(ISBLANK(D323), "",IF(COUNTIFS(LOAROA!C:C,D323,LOAROA!I:I,"Yes",LOAROA!H:H,"Active") = 1, "Absent", IF(J323+K323+L323&gt;=4,"Active", IF(L323+K323+J323&gt;=1,"Semi-Active",IF(L323+K323+J323=0,"Inactive")))))</f>
        <v/>
      </c>
      <c r="I323" s="72" t="str">
        <f t="array" ref="I323">IF(not(ISBLANK(D323)), INDEX('Activity Tracker'!F:F,MATCH(D323,'Activity Tracker'!B:B,0)), "")</f>
        <v/>
      </c>
      <c r="J323" s="100"/>
      <c r="K323" s="100" t="str">
        <f>IF(ISBLANK(D323), "",COUNTIFS(EL!B:B,D323,EL!F:F,"Yes",EL!G:G,"Yes"))</f>
        <v/>
      </c>
      <c r="L323" s="100" t="str">
        <f>IF(ISBLANK(D323), "",COUNTIFS(TL!B:B,D323,TL!G:G,"Yes",TL!H:H,"Yes"))</f>
        <v/>
      </c>
      <c r="M323" s="94"/>
      <c r="N323" s="78" t="str">
        <f t="array" ref="N323">IFERROR(INDEX(PD!A:A,MATCH(D323,PD!E:E,0)), IFERROR (INDEX(Input!A:A,MATCH(D323,Input!F:F,0)), ""))</f>
        <v/>
      </c>
      <c r="O323" s="94"/>
      <c r="P323" s="100"/>
      <c r="Q323" s="108"/>
      <c r="R323" s="250"/>
      <c r="S323" s="39"/>
      <c r="T323" s="87"/>
    </row>
    <row r="324" ht="30.0" customHeight="1">
      <c r="A324" s="52">
        <f t="shared" si="1"/>
        <v>0</v>
      </c>
      <c r="B324" s="110" t="str">
        <f t="array" ref="B324">IF(not(ISBLANK(D324)),INDEX(Members!B:B,MATCH(D324,Members!D:D,0)), "")</f>
        <v/>
      </c>
      <c r="C324" s="94"/>
      <c r="D324" s="282"/>
      <c r="E324" s="63" t="str">
        <f t="array" ref="E324">IF(not(ISBLANK(D324)),INDEX(Members!R:R,MATCH(D324,Members!D:D,0)), "")</f>
        <v/>
      </c>
      <c r="F324" s="100"/>
      <c r="G324" s="94"/>
      <c r="H324" s="69" t="str">
        <f>IF(ISBLANK(D324), "",IF(COUNTIFS(LOAROA!C:C,D324,LOAROA!I:I,"Yes",LOAROA!H:H,"Active") = 1, "Absent", IF(J324+K324+L324&gt;=4,"Active", IF(L324+K324+J324&gt;=1,"Semi-Active",IF(L324+K324+J324=0,"Inactive")))))</f>
        <v/>
      </c>
      <c r="I324" s="72" t="str">
        <f t="array" ref="I324">IF(not(ISBLANK(D324)), INDEX('Activity Tracker'!F:F,MATCH(D324,'Activity Tracker'!B:B,0)), "")</f>
        <v/>
      </c>
      <c r="J324" s="100"/>
      <c r="K324" s="100" t="str">
        <f>IF(ISBLANK(D324), "",COUNTIFS(EL!B:B,D324,EL!F:F,"Yes",EL!G:G,"Yes"))</f>
        <v/>
      </c>
      <c r="L324" s="100" t="str">
        <f>IF(ISBLANK(D324), "",COUNTIFS(TL!B:B,D324,TL!G:G,"Yes",TL!H:H,"Yes"))</f>
        <v/>
      </c>
      <c r="M324" s="94"/>
      <c r="N324" s="78" t="str">
        <f t="array" ref="N324">IFERROR(INDEX(PD!A:A,MATCH(D324,PD!E:E,0)), IFERROR (INDEX(Input!A:A,MATCH(D324,Input!F:F,0)), ""))</f>
        <v/>
      </c>
      <c r="O324" s="94"/>
      <c r="P324" s="100"/>
      <c r="Q324" s="108"/>
      <c r="R324" s="250"/>
      <c r="S324" s="39"/>
      <c r="T324" s="87"/>
    </row>
    <row r="325" ht="30.0" customHeight="1">
      <c r="A325" s="52">
        <f t="shared" si="1"/>
        <v>0</v>
      </c>
      <c r="B325" s="110" t="str">
        <f t="array" ref="B325">IF(not(ISBLANK(D325)),INDEX(Members!B:B,MATCH(D325,Members!D:D,0)), "")</f>
        <v/>
      </c>
      <c r="C325" s="94"/>
      <c r="D325" s="282"/>
      <c r="E325" s="63" t="str">
        <f t="array" ref="E325">IF(not(ISBLANK(D325)),INDEX(Members!R:R,MATCH(D325,Members!D:D,0)), "")</f>
        <v/>
      </c>
      <c r="F325" s="100"/>
      <c r="G325" s="94"/>
      <c r="H325" s="69" t="str">
        <f>IF(ISBLANK(D325), "",IF(COUNTIFS(LOAROA!C:C,D325,LOAROA!I:I,"Yes",LOAROA!H:H,"Active") = 1, "Absent", IF(J325+K325+L325&gt;=4,"Active", IF(L325+K325+J325&gt;=1,"Semi-Active",IF(L325+K325+J325=0,"Inactive")))))</f>
        <v/>
      </c>
      <c r="I325" s="72" t="str">
        <f t="array" ref="I325">IF(not(ISBLANK(D325)), INDEX('Activity Tracker'!F:F,MATCH(D325,'Activity Tracker'!B:B,0)), "")</f>
        <v/>
      </c>
      <c r="J325" s="100"/>
      <c r="K325" s="100" t="str">
        <f>IF(ISBLANK(D325), "",COUNTIFS(EL!B:B,D325,EL!F:F,"Yes",EL!G:G,"Yes"))</f>
        <v/>
      </c>
      <c r="L325" s="100" t="str">
        <f>IF(ISBLANK(D325), "",COUNTIFS(TL!B:B,D325,TL!G:G,"Yes",TL!H:H,"Yes"))</f>
        <v/>
      </c>
      <c r="M325" s="94"/>
      <c r="N325" s="78" t="str">
        <f t="array" ref="N325">IFERROR(INDEX(PD!A:A,MATCH(D325,PD!E:E,0)), IFERROR (INDEX(Input!A:A,MATCH(D325,Input!F:F,0)), ""))</f>
        <v/>
      </c>
      <c r="O325" s="94"/>
      <c r="P325" s="100"/>
      <c r="Q325" s="108"/>
      <c r="R325" s="250"/>
      <c r="S325" s="39"/>
      <c r="T325" s="87"/>
    </row>
    <row r="326" ht="30.0" customHeight="1">
      <c r="A326" s="52">
        <f t="shared" si="1"/>
        <v>0</v>
      </c>
      <c r="B326" s="110" t="str">
        <f t="array" ref="B326">IF(not(ISBLANK(D326)),INDEX(Members!B:B,MATCH(D326,Members!D:D,0)), "")</f>
        <v/>
      </c>
      <c r="C326" s="94"/>
      <c r="D326" s="282"/>
      <c r="E326" s="63" t="str">
        <f t="array" ref="E326">IF(not(ISBLANK(D326)),INDEX(Members!R:R,MATCH(D326,Members!D:D,0)), "")</f>
        <v/>
      </c>
      <c r="F326" s="100"/>
      <c r="G326" s="94"/>
      <c r="H326" s="69" t="str">
        <f>IF(ISBLANK(D326), "",IF(COUNTIFS(LOAROA!C:C,D326,LOAROA!I:I,"Yes",LOAROA!H:H,"Active") = 1, "Absent", IF(J326+K326+L326&gt;=4,"Active", IF(L326+K326+J326&gt;=1,"Semi-Active",IF(L326+K326+J326=0,"Inactive")))))</f>
        <v/>
      </c>
      <c r="I326" s="72" t="str">
        <f t="array" ref="I326">IF(not(ISBLANK(D326)), INDEX('Activity Tracker'!F:F,MATCH(D326,'Activity Tracker'!B:B,0)), "")</f>
        <v/>
      </c>
      <c r="J326" s="100"/>
      <c r="K326" s="100" t="str">
        <f>IF(ISBLANK(D326), "",COUNTIFS(EL!B:B,D326,EL!F:F,"Yes",EL!G:G,"Yes"))</f>
        <v/>
      </c>
      <c r="L326" s="100" t="str">
        <f>IF(ISBLANK(D326), "",COUNTIFS(TL!B:B,D326,TL!G:G,"Yes",TL!H:H,"Yes"))</f>
        <v/>
      </c>
      <c r="M326" s="94"/>
      <c r="N326" s="78" t="str">
        <f t="array" ref="N326">IFERROR(INDEX(PD!A:A,MATCH(D326,PD!E:E,0)), IFERROR (INDEX(Input!A:A,MATCH(D326,Input!F:F,0)), ""))</f>
        <v/>
      </c>
      <c r="O326" s="94"/>
      <c r="P326" s="100"/>
      <c r="Q326" s="108"/>
      <c r="R326" s="250"/>
      <c r="S326" s="39"/>
      <c r="T326" s="87"/>
    </row>
    <row r="327" ht="30.0" customHeight="1">
      <c r="A327" s="52">
        <f t="shared" si="1"/>
        <v>0</v>
      </c>
      <c r="B327" s="110" t="str">
        <f t="array" ref="B327">IF(not(ISBLANK(D327)),INDEX(Members!B:B,MATCH(D327,Members!D:D,0)), "")</f>
        <v/>
      </c>
      <c r="C327" s="94"/>
      <c r="D327" s="282"/>
      <c r="E327" s="63" t="str">
        <f t="array" ref="E327">IF(not(ISBLANK(D327)),INDEX(Members!R:R,MATCH(D327,Members!D:D,0)), "")</f>
        <v/>
      </c>
      <c r="F327" s="100"/>
      <c r="G327" s="94"/>
      <c r="H327" s="69" t="str">
        <f>IF(ISBLANK(D327), "",IF(COUNTIFS(LOAROA!C:C,D327,LOAROA!I:I,"Yes",LOAROA!H:H,"Active") = 1, "Absent", IF(J327+K327+L327&gt;=4,"Active", IF(L327+K327+J327&gt;=1,"Semi-Active",IF(L327+K327+J327=0,"Inactive")))))</f>
        <v/>
      </c>
      <c r="I327" s="72" t="str">
        <f t="array" ref="I327">IF(not(ISBLANK(D327)), INDEX('Activity Tracker'!F:F,MATCH(D327,'Activity Tracker'!B:B,0)), "")</f>
        <v/>
      </c>
      <c r="J327" s="100"/>
      <c r="K327" s="100" t="str">
        <f>IF(ISBLANK(D327), "",COUNTIFS(EL!B:B,D327,EL!F:F,"Yes",EL!G:G,"Yes"))</f>
        <v/>
      </c>
      <c r="L327" s="100" t="str">
        <f>IF(ISBLANK(D327), "",COUNTIFS(TL!B:B,D327,TL!G:G,"Yes",TL!H:H,"Yes"))</f>
        <v/>
      </c>
      <c r="M327" s="94"/>
      <c r="N327" s="78" t="str">
        <f t="array" ref="N327">IFERROR(INDEX(PD!A:A,MATCH(D327,PD!E:E,0)), IFERROR (INDEX(Input!A:A,MATCH(D327,Input!F:F,0)), ""))</f>
        <v/>
      </c>
      <c r="O327" s="94"/>
      <c r="P327" s="100"/>
      <c r="Q327" s="108"/>
      <c r="R327" s="250"/>
      <c r="S327" s="39"/>
      <c r="T327" s="87"/>
    </row>
    <row r="328" ht="30.0" customHeight="1">
      <c r="A328" s="52">
        <f t="shared" si="1"/>
        <v>0</v>
      </c>
      <c r="B328" s="110" t="str">
        <f t="array" ref="B328">IF(not(ISBLANK(D328)),INDEX(Members!B:B,MATCH(D328,Members!D:D,0)), "")</f>
        <v/>
      </c>
      <c r="C328" s="94"/>
      <c r="D328" s="282"/>
      <c r="E328" s="63" t="str">
        <f t="array" ref="E328">IF(not(ISBLANK(D328)),INDEX(Members!R:R,MATCH(D328,Members!D:D,0)), "")</f>
        <v/>
      </c>
      <c r="F328" s="100"/>
      <c r="G328" s="94"/>
      <c r="H328" s="69" t="str">
        <f>IF(ISBLANK(D328), "",IF(COUNTIFS(LOAROA!C:C,D328,LOAROA!I:I,"Yes",LOAROA!H:H,"Active") = 1, "Absent", IF(J328+K328+L328&gt;=4,"Active", IF(L328+K328+J328&gt;=1,"Semi-Active",IF(L328+K328+J328=0,"Inactive")))))</f>
        <v/>
      </c>
      <c r="I328" s="72" t="str">
        <f t="array" ref="I328">IF(not(ISBLANK(D328)), INDEX('Activity Tracker'!F:F,MATCH(D328,'Activity Tracker'!B:B,0)), "")</f>
        <v/>
      </c>
      <c r="J328" s="100"/>
      <c r="K328" s="100" t="str">
        <f>IF(ISBLANK(D328), "",COUNTIFS(EL!B:B,D328,EL!F:F,"Yes",EL!G:G,"Yes"))</f>
        <v/>
      </c>
      <c r="L328" s="100" t="str">
        <f>IF(ISBLANK(D328), "",COUNTIFS(TL!B:B,D328,TL!G:G,"Yes",TL!H:H,"Yes"))</f>
        <v/>
      </c>
      <c r="M328" s="94"/>
      <c r="N328" s="78" t="str">
        <f t="array" ref="N328">IFERROR(INDEX(PD!A:A,MATCH(D328,PD!E:E,0)), IFERROR (INDEX(Input!A:A,MATCH(D328,Input!F:F,0)), ""))</f>
        <v/>
      </c>
      <c r="O328" s="94"/>
      <c r="P328" s="100"/>
      <c r="Q328" s="108"/>
      <c r="R328" s="250"/>
      <c r="S328" s="39"/>
      <c r="T328" s="87"/>
    </row>
    <row r="329" ht="30.0" customHeight="1">
      <c r="A329" s="52">
        <f t="shared" si="1"/>
        <v>0</v>
      </c>
      <c r="B329" s="110" t="str">
        <f t="array" ref="B329">IF(not(ISBLANK(D329)),INDEX(Members!B:B,MATCH(D329,Members!D:D,0)), "")</f>
        <v/>
      </c>
      <c r="C329" s="94"/>
      <c r="D329" s="282"/>
      <c r="E329" s="63" t="str">
        <f t="array" ref="E329">IF(not(ISBLANK(D329)),INDEX(Members!R:R,MATCH(D329,Members!D:D,0)), "")</f>
        <v/>
      </c>
      <c r="F329" s="100"/>
      <c r="G329" s="94"/>
      <c r="H329" s="69" t="str">
        <f>IF(ISBLANK(D329), "",IF(COUNTIFS(LOAROA!C:C,D329,LOAROA!I:I,"Yes",LOAROA!H:H,"Active") = 1, "Absent", IF(J329+K329+L329&gt;=4,"Active", IF(L329+K329+J329&gt;=1,"Semi-Active",IF(L329+K329+J329=0,"Inactive")))))</f>
        <v/>
      </c>
      <c r="I329" s="72" t="str">
        <f t="array" ref="I329">IF(not(ISBLANK(D329)), INDEX('Activity Tracker'!F:F,MATCH(D329,'Activity Tracker'!B:B,0)), "")</f>
        <v/>
      </c>
      <c r="J329" s="100"/>
      <c r="K329" s="100" t="str">
        <f>IF(ISBLANK(D329), "",COUNTIFS(EL!B:B,D329,EL!F:F,"Yes",EL!G:G,"Yes"))</f>
        <v/>
      </c>
      <c r="L329" s="100" t="str">
        <f>IF(ISBLANK(D329), "",COUNTIFS(TL!B:B,D329,TL!G:G,"Yes",TL!H:H,"Yes"))</f>
        <v/>
      </c>
      <c r="M329" s="94"/>
      <c r="N329" s="78" t="str">
        <f t="array" ref="N329">IFERROR(INDEX(PD!A:A,MATCH(D329,PD!E:E,0)), IFERROR (INDEX(Input!A:A,MATCH(D329,Input!F:F,0)), ""))</f>
        <v/>
      </c>
      <c r="O329" s="94"/>
      <c r="P329" s="100"/>
      <c r="Q329" s="108"/>
      <c r="R329" s="250"/>
      <c r="S329" s="39"/>
      <c r="T329" s="87"/>
    </row>
    <row r="330" ht="30.0" customHeight="1">
      <c r="A330" s="52">
        <f t="shared" si="1"/>
        <v>0</v>
      </c>
      <c r="B330" s="110" t="str">
        <f t="array" ref="B330">IF(not(ISBLANK(D330)),INDEX(Members!B:B,MATCH(D330,Members!D:D,0)), "")</f>
        <v/>
      </c>
      <c r="C330" s="94"/>
      <c r="D330" s="282"/>
      <c r="E330" s="63" t="str">
        <f t="array" ref="E330">IF(not(ISBLANK(D330)),INDEX(Members!R:R,MATCH(D330,Members!D:D,0)), "")</f>
        <v/>
      </c>
      <c r="F330" s="100"/>
      <c r="G330" s="94"/>
      <c r="H330" s="69" t="str">
        <f>IF(ISBLANK(D330), "",IF(COUNTIFS(LOAROA!C:C,D330,LOAROA!I:I,"Yes",LOAROA!H:H,"Active") = 1, "Absent", IF(J330+K330+L330&gt;=4,"Active", IF(L330+K330+J330&gt;=1,"Semi-Active",IF(L330+K330+J330=0,"Inactive")))))</f>
        <v/>
      </c>
      <c r="I330" s="72" t="str">
        <f t="array" ref="I330">IF(not(ISBLANK(D330)), INDEX('Activity Tracker'!F:F,MATCH(D330,'Activity Tracker'!B:B,0)), "")</f>
        <v/>
      </c>
      <c r="J330" s="100"/>
      <c r="K330" s="100" t="str">
        <f>IF(ISBLANK(D330), "",COUNTIFS(EL!B:B,D330,EL!F:F,"Yes",EL!G:G,"Yes"))</f>
        <v/>
      </c>
      <c r="L330" s="100" t="str">
        <f>IF(ISBLANK(D330), "",COUNTIFS(TL!B:B,D330,TL!G:G,"Yes",TL!H:H,"Yes"))</f>
        <v/>
      </c>
      <c r="M330" s="94"/>
      <c r="N330" s="78" t="str">
        <f t="array" ref="N330">IFERROR(INDEX(PD!A:A,MATCH(D330,PD!E:E,0)), IFERROR (INDEX(Input!A:A,MATCH(D330,Input!F:F,0)), ""))</f>
        <v/>
      </c>
      <c r="O330" s="94"/>
      <c r="P330" s="100"/>
      <c r="Q330" s="108"/>
      <c r="R330" s="250"/>
      <c r="S330" s="39"/>
      <c r="T330" s="87"/>
    </row>
    <row r="331" ht="30.0" customHeight="1">
      <c r="A331" s="52">
        <f t="shared" si="1"/>
        <v>0</v>
      </c>
      <c r="B331" s="110" t="str">
        <f t="array" ref="B331">IF(not(ISBLANK(D331)),INDEX(Members!B:B,MATCH(D331,Members!D:D,0)), "")</f>
        <v/>
      </c>
      <c r="C331" s="94"/>
      <c r="D331" s="282"/>
      <c r="E331" s="63" t="str">
        <f t="array" ref="E331">IF(not(ISBLANK(D331)),INDEX(Members!R:R,MATCH(D331,Members!D:D,0)), "")</f>
        <v/>
      </c>
      <c r="F331" s="100"/>
      <c r="G331" s="94"/>
      <c r="H331" s="69" t="str">
        <f>IF(ISBLANK(D331), "",IF(COUNTIFS(LOAROA!C:C,D331,LOAROA!I:I,"Yes",LOAROA!H:H,"Active") = 1, "Absent", IF(J331+K331+L331&gt;=4,"Active", IF(L331+K331+J331&gt;=1,"Semi-Active",IF(L331+K331+J331=0,"Inactive")))))</f>
        <v/>
      </c>
      <c r="I331" s="72" t="str">
        <f t="array" ref="I331">IF(not(ISBLANK(D331)), INDEX('Activity Tracker'!F:F,MATCH(D331,'Activity Tracker'!B:B,0)), "")</f>
        <v/>
      </c>
      <c r="J331" s="100"/>
      <c r="K331" s="100" t="str">
        <f>IF(ISBLANK(D331), "",COUNTIFS(EL!B:B,D331,EL!F:F,"Yes",EL!G:G,"Yes"))</f>
        <v/>
      </c>
      <c r="L331" s="100" t="str">
        <f>IF(ISBLANK(D331), "",COUNTIFS(TL!B:B,D331,TL!G:G,"Yes",TL!H:H,"Yes"))</f>
        <v/>
      </c>
      <c r="M331" s="94"/>
      <c r="N331" s="78" t="str">
        <f t="array" ref="N331">IFERROR(INDEX(PD!A:A,MATCH(D331,PD!E:E,0)), IFERROR (INDEX(Input!A:A,MATCH(D331,Input!F:F,0)), ""))</f>
        <v/>
      </c>
      <c r="O331" s="94"/>
      <c r="P331" s="100"/>
      <c r="Q331" s="108"/>
      <c r="R331" s="250"/>
      <c r="S331" s="39"/>
      <c r="T331" s="87"/>
    </row>
    <row r="332" ht="30.0" customHeight="1">
      <c r="A332" s="52">
        <f t="shared" si="1"/>
        <v>0</v>
      </c>
      <c r="B332" s="110" t="str">
        <f t="array" ref="B332">IF(not(ISBLANK(D332)),INDEX(Members!B:B,MATCH(D332,Members!D:D,0)), "")</f>
        <v/>
      </c>
      <c r="C332" s="94"/>
      <c r="D332" s="282"/>
      <c r="E332" s="63" t="str">
        <f t="array" ref="E332">IF(not(ISBLANK(D332)),INDEX(Members!R:R,MATCH(D332,Members!D:D,0)), "")</f>
        <v/>
      </c>
      <c r="F332" s="100"/>
      <c r="G332" s="94"/>
      <c r="H332" s="69" t="str">
        <f>IF(ISBLANK(D332), "",IF(COUNTIFS(LOAROA!C:C,D332,LOAROA!I:I,"Yes",LOAROA!H:H,"Active") = 1, "Absent", IF(J332+K332+L332&gt;=4,"Active", IF(L332+K332+J332&gt;=1,"Semi-Active",IF(L332+K332+J332=0,"Inactive")))))</f>
        <v/>
      </c>
      <c r="I332" s="72" t="str">
        <f t="array" ref="I332">IF(not(ISBLANK(D332)), INDEX('Activity Tracker'!F:F,MATCH(D332,'Activity Tracker'!B:B,0)), "")</f>
        <v/>
      </c>
      <c r="J332" s="100"/>
      <c r="K332" s="100" t="str">
        <f>IF(ISBLANK(D332), "",COUNTIFS(EL!B:B,D332,EL!F:F,"Yes",EL!G:G,"Yes"))</f>
        <v/>
      </c>
      <c r="L332" s="100" t="str">
        <f>IF(ISBLANK(D332), "",COUNTIFS(TL!B:B,D332,TL!G:G,"Yes",TL!H:H,"Yes"))</f>
        <v/>
      </c>
      <c r="M332" s="94"/>
      <c r="N332" s="78" t="str">
        <f t="array" ref="N332">IFERROR(INDEX(PD!A:A,MATCH(D332,PD!E:E,0)), IFERROR (INDEX(Input!A:A,MATCH(D332,Input!F:F,0)), ""))</f>
        <v/>
      </c>
      <c r="O332" s="94"/>
      <c r="P332" s="100"/>
      <c r="Q332" s="108"/>
      <c r="R332" s="250"/>
      <c r="S332" s="39"/>
      <c r="T332" s="87"/>
    </row>
    <row r="333" ht="30.0" customHeight="1">
      <c r="A333" s="52">
        <f t="shared" si="1"/>
        <v>0</v>
      </c>
      <c r="B333" s="110" t="str">
        <f t="array" ref="B333">IF(not(ISBLANK(D333)),INDEX(Members!B:B,MATCH(D333,Members!D:D,0)), "")</f>
        <v/>
      </c>
      <c r="C333" s="94"/>
      <c r="D333" s="282"/>
      <c r="E333" s="63" t="str">
        <f t="array" ref="E333">IF(not(ISBLANK(D333)),INDEX(Members!R:R,MATCH(D333,Members!D:D,0)), "")</f>
        <v/>
      </c>
      <c r="F333" s="100"/>
      <c r="G333" s="94"/>
      <c r="H333" s="69" t="str">
        <f>IF(ISBLANK(D333), "",IF(COUNTIFS(LOAROA!C:C,D333,LOAROA!I:I,"Yes",LOAROA!H:H,"Active") = 1, "Absent", IF(J333+K333+L333&gt;=4,"Active", IF(L333+K333+J333&gt;=1,"Semi-Active",IF(L333+K333+J333=0,"Inactive")))))</f>
        <v/>
      </c>
      <c r="I333" s="72" t="str">
        <f t="array" ref="I333">IF(not(ISBLANK(D333)), INDEX('Activity Tracker'!F:F,MATCH(D333,'Activity Tracker'!B:B,0)), "")</f>
        <v/>
      </c>
      <c r="J333" s="100"/>
      <c r="K333" s="100" t="str">
        <f>IF(ISBLANK(D333), "",COUNTIFS(EL!B:B,D333,EL!F:F,"Yes",EL!G:G,"Yes"))</f>
        <v/>
      </c>
      <c r="L333" s="100" t="str">
        <f>IF(ISBLANK(D333), "",COUNTIFS(TL!B:B,D333,TL!G:G,"Yes",TL!H:H,"Yes"))</f>
        <v/>
      </c>
      <c r="M333" s="94"/>
      <c r="N333" s="78" t="str">
        <f t="array" ref="N333">IFERROR(INDEX(PD!A:A,MATCH(D333,PD!E:E,0)), IFERROR (INDEX(Input!A:A,MATCH(D333,Input!F:F,0)), ""))</f>
        <v/>
      </c>
      <c r="O333" s="94"/>
      <c r="P333" s="100"/>
      <c r="Q333" s="108"/>
      <c r="R333" s="250"/>
      <c r="S333" s="39"/>
      <c r="T333" s="87"/>
    </row>
    <row r="334" ht="30.0" customHeight="1">
      <c r="A334" s="52">
        <f t="shared" si="1"/>
        <v>0</v>
      </c>
      <c r="B334" s="110" t="str">
        <f t="array" ref="B334">IF(not(ISBLANK(D334)),INDEX(Members!B:B,MATCH(D334,Members!D:D,0)), "")</f>
        <v/>
      </c>
      <c r="C334" s="94"/>
      <c r="D334" s="282"/>
      <c r="E334" s="63" t="str">
        <f t="array" ref="E334">IF(not(ISBLANK(D334)),INDEX(Members!R:R,MATCH(D334,Members!D:D,0)), "")</f>
        <v/>
      </c>
      <c r="F334" s="100"/>
      <c r="G334" s="94"/>
      <c r="H334" s="69" t="str">
        <f>IF(ISBLANK(D334), "",IF(COUNTIFS(LOAROA!C:C,D334,LOAROA!I:I,"Yes",LOAROA!H:H,"Active") = 1, "Absent", IF(J334+K334+L334&gt;=4,"Active", IF(L334+K334+J334&gt;=1,"Semi-Active",IF(L334+K334+J334=0,"Inactive")))))</f>
        <v/>
      </c>
      <c r="I334" s="72" t="str">
        <f t="array" ref="I334">IF(not(ISBLANK(D334)), INDEX('Activity Tracker'!F:F,MATCH(D334,'Activity Tracker'!B:B,0)), "")</f>
        <v/>
      </c>
      <c r="J334" s="100"/>
      <c r="K334" s="100" t="str">
        <f>IF(ISBLANK(D334), "",COUNTIFS(EL!B:B,D334,EL!F:F,"Yes",EL!G:G,"Yes"))</f>
        <v/>
      </c>
      <c r="L334" s="100" t="str">
        <f>IF(ISBLANK(D334), "",COUNTIFS(TL!B:B,D334,TL!G:G,"Yes",TL!H:H,"Yes"))</f>
        <v/>
      </c>
      <c r="M334" s="94"/>
      <c r="N334" s="78" t="str">
        <f t="array" ref="N334">IFERROR(INDEX(PD!A:A,MATCH(D334,PD!E:E,0)), IFERROR (INDEX(Input!A:A,MATCH(D334,Input!F:F,0)), ""))</f>
        <v/>
      </c>
      <c r="O334" s="94"/>
      <c r="P334" s="100"/>
      <c r="Q334" s="108"/>
      <c r="R334" s="250"/>
      <c r="S334" s="39"/>
      <c r="T334" s="87"/>
    </row>
    <row r="335" ht="30.0" customHeight="1">
      <c r="A335" s="52">
        <f t="shared" si="1"/>
        <v>0</v>
      </c>
      <c r="B335" s="110" t="str">
        <f t="array" ref="B335">IF(not(ISBLANK(D335)),INDEX(Members!B:B,MATCH(D335,Members!D:D,0)), "")</f>
        <v/>
      </c>
      <c r="C335" s="94"/>
      <c r="D335" s="282"/>
      <c r="E335" s="63" t="str">
        <f t="array" ref="E335">IF(not(ISBLANK(D335)),INDEX(Members!R:R,MATCH(D335,Members!D:D,0)), "")</f>
        <v/>
      </c>
      <c r="F335" s="100"/>
      <c r="G335" s="94"/>
      <c r="H335" s="69" t="str">
        <f>IF(ISBLANK(D335), "",IF(COUNTIFS(LOAROA!C:C,D335,LOAROA!I:I,"Yes",LOAROA!H:H,"Active") = 1, "Absent", IF(J335+K335+L335&gt;=4,"Active", IF(L335+K335+J335&gt;=1,"Semi-Active",IF(L335+K335+J335=0,"Inactive")))))</f>
        <v/>
      </c>
      <c r="I335" s="72" t="str">
        <f t="array" ref="I335">IF(not(ISBLANK(D335)), INDEX('Activity Tracker'!F:F,MATCH(D335,'Activity Tracker'!B:B,0)), "")</f>
        <v/>
      </c>
      <c r="J335" s="100"/>
      <c r="K335" s="100" t="str">
        <f>IF(ISBLANK(D335), "",COUNTIFS(EL!B:B,D335,EL!F:F,"Yes",EL!G:G,"Yes"))</f>
        <v/>
      </c>
      <c r="L335" s="100" t="str">
        <f>IF(ISBLANK(D335), "",COUNTIFS(TL!B:B,D335,TL!G:G,"Yes",TL!H:H,"Yes"))</f>
        <v/>
      </c>
      <c r="M335" s="94"/>
      <c r="N335" s="78" t="str">
        <f t="array" ref="N335">IFERROR(INDEX(PD!A:A,MATCH(D335,PD!E:E,0)), IFERROR (INDEX(Input!A:A,MATCH(D335,Input!F:F,0)), ""))</f>
        <v/>
      </c>
      <c r="O335" s="94"/>
      <c r="P335" s="100"/>
      <c r="Q335" s="108"/>
      <c r="R335" s="250"/>
      <c r="S335" s="39"/>
      <c r="T335" s="87"/>
    </row>
    <row r="336" ht="30.0" customHeight="1">
      <c r="A336" s="52">
        <f t="shared" si="1"/>
        <v>0</v>
      </c>
      <c r="B336" s="110" t="str">
        <f t="array" ref="B336">IF(not(ISBLANK(D336)),INDEX(Members!B:B,MATCH(D336,Members!D:D,0)), "")</f>
        <v/>
      </c>
      <c r="C336" s="94"/>
      <c r="D336" s="282"/>
      <c r="E336" s="63" t="str">
        <f t="array" ref="E336">IF(not(ISBLANK(D336)),INDEX(Members!R:R,MATCH(D336,Members!D:D,0)), "")</f>
        <v/>
      </c>
      <c r="F336" s="100"/>
      <c r="G336" s="94"/>
      <c r="H336" s="69" t="str">
        <f>IF(ISBLANK(D336), "",IF(COUNTIFS(LOAROA!C:C,D336,LOAROA!I:I,"Yes",LOAROA!H:H,"Active") = 1, "Absent", IF(J336+K336+L336&gt;=4,"Active", IF(L336+K336+J336&gt;=1,"Semi-Active",IF(L336+K336+J336=0,"Inactive")))))</f>
        <v/>
      </c>
      <c r="I336" s="72" t="str">
        <f t="array" ref="I336">IF(not(ISBLANK(D336)), INDEX('Activity Tracker'!F:F,MATCH(D336,'Activity Tracker'!B:B,0)), "")</f>
        <v/>
      </c>
      <c r="J336" s="100"/>
      <c r="K336" s="100" t="str">
        <f>IF(ISBLANK(D336), "",COUNTIFS(EL!B:B,D336,EL!F:F,"Yes",EL!G:G,"Yes"))</f>
        <v/>
      </c>
      <c r="L336" s="100" t="str">
        <f>IF(ISBLANK(D336), "",COUNTIFS(TL!B:B,D336,TL!G:G,"Yes",TL!H:H,"Yes"))</f>
        <v/>
      </c>
      <c r="M336" s="94"/>
      <c r="N336" s="78" t="str">
        <f t="array" ref="N336">IFERROR(INDEX(PD!A:A,MATCH(D336,PD!E:E,0)), IFERROR (INDEX(Input!A:A,MATCH(D336,Input!F:F,0)), ""))</f>
        <v/>
      </c>
      <c r="O336" s="94"/>
      <c r="P336" s="100"/>
      <c r="Q336" s="108"/>
      <c r="R336" s="250"/>
      <c r="S336" s="39"/>
      <c r="T336" s="87"/>
    </row>
    <row r="337" ht="30.0" customHeight="1">
      <c r="A337" s="52">
        <f t="shared" si="1"/>
        <v>0</v>
      </c>
      <c r="B337" s="110" t="str">
        <f t="array" ref="B337">IF(not(ISBLANK(D337)),INDEX(Members!B:B,MATCH(D337,Members!D:D,0)), "")</f>
        <v/>
      </c>
      <c r="C337" s="94"/>
      <c r="D337" s="282"/>
      <c r="E337" s="63" t="str">
        <f t="array" ref="E337">IF(not(ISBLANK(D337)),INDEX(Members!R:R,MATCH(D337,Members!D:D,0)), "")</f>
        <v/>
      </c>
      <c r="F337" s="100"/>
      <c r="G337" s="94"/>
      <c r="H337" s="69" t="str">
        <f>IF(ISBLANK(D337), "",IF(COUNTIFS(LOAROA!C:C,D337,LOAROA!I:I,"Yes",LOAROA!H:H,"Active") = 1, "Absent", IF(J337+K337+L337&gt;=4,"Active", IF(L337+K337+J337&gt;=1,"Semi-Active",IF(L337+K337+J337=0,"Inactive")))))</f>
        <v/>
      </c>
      <c r="I337" s="72" t="str">
        <f t="array" ref="I337">IF(not(ISBLANK(D337)), INDEX('Activity Tracker'!F:F,MATCH(D337,'Activity Tracker'!B:B,0)), "")</f>
        <v/>
      </c>
      <c r="J337" s="100"/>
      <c r="K337" s="100" t="str">
        <f>IF(ISBLANK(D337), "",COUNTIFS(EL!B:B,D337,EL!F:F,"Yes",EL!G:G,"Yes"))</f>
        <v/>
      </c>
      <c r="L337" s="100" t="str">
        <f>IF(ISBLANK(D337), "",COUNTIFS(TL!B:B,D337,TL!G:G,"Yes",TL!H:H,"Yes"))</f>
        <v/>
      </c>
      <c r="M337" s="94"/>
      <c r="N337" s="78" t="str">
        <f t="array" ref="N337">IFERROR(INDEX(PD!A:A,MATCH(D337,PD!E:E,0)), IFERROR (INDEX(Input!A:A,MATCH(D337,Input!F:F,0)), ""))</f>
        <v/>
      </c>
      <c r="O337" s="94"/>
      <c r="P337" s="100"/>
      <c r="Q337" s="108"/>
      <c r="R337" s="250"/>
      <c r="S337" s="39"/>
      <c r="T337" s="87"/>
    </row>
    <row r="338" ht="30.0" customHeight="1">
      <c r="A338" s="52">
        <f t="shared" si="1"/>
        <v>0</v>
      </c>
      <c r="B338" s="110" t="str">
        <f t="array" ref="B338">IF(not(ISBLANK(D338)),INDEX(Members!B:B,MATCH(D338,Members!D:D,0)), "")</f>
        <v/>
      </c>
      <c r="C338" s="94"/>
      <c r="D338" s="282"/>
      <c r="E338" s="63" t="str">
        <f t="array" ref="E338">IF(not(ISBLANK(D338)),INDEX(Members!R:R,MATCH(D338,Members!D:D,0)), "")</f>
        <v/>
      </c>
      <c r="F338" s="100"/>
      <c r="G338" s="94"/>
      <c r="H338" s="69" t="str">
        <f>IF(ISBLANK(D338), "",IF(COUNTIFS(LOAROA!C:C,D338,LOAROA!I:I,"Yes",LOAROA!H:H,"Active") = 1, "Absent", IF(J338+K338+L338&gt;=4,"Active", IF(L338+K338+J338&gt;=1,"Semi-Active",IF(L338+K338+J338=0,"Inactive")))))</f>
        <v/>
      </c>
      <c r="I338" s="72" t="str">
        <f t="array" ref="I338">IF(not(ISBLANK(D338)), INDEX('Activity Tracker'!F:F,MATCH(D338,'Activity Tracker'!B:B,0)), "")</f>
        <v/>
      </c>
      <c r="J338" s="100"/>
      <c r="K338" s="100" t="str">
        <f>IF(ISBLANK(D338), "",COUNTIFS(EL!B:B,D338,EL!F:F,"Yes",EL!G:G,"Yes"))</f>
        <v/>
      </c>
      <c r="L338" s="100" t="str">
        <f>IF(ISBLANK(D338), "",COUNTIFS(TL!B:B,D338,TL!G:G,"Yes",TL!H:H,"Yes"))</f>
        <v/>
      </c>
      <c r="M338" s="94"/>
      <c r="N338" s="78" t="str">
        <f t="array" ref="N338">IFERROR(INDEX(PD!A:A,MATCH(D338,PD!E:E,0)), IFERROR (INDEX(Input!A:A,MATCH(D338,Input!F:F,0)), ""))</f>
        <v/>
      </c>
      <c r="O338" s="94"/>
      <c r="P338" s="100"/>
      <c r="Q338" s="108"/>
      <c r="R338" s="250"/>
      <c r="S338" s="39"/>
      <c r="T338" s="87"/>
    </row>
    <row r="339" ht="30.0" customHeight="1">
      <c r="A339" s="52">
        <f t="shared" si="1"/>
        <v>0</v>
      </c>
      <c r="B339" s="110" t="str">
        <f t="array" ref="B339">IF(not(ISBLANK(D339)),INDEX(Members!B:B,MATCH(D339,Members!D:D,0)), "")</f>
        <v/>
      </c>
      <c r="C339" s="94"/>
      <c r="D339" s="282"/>
      <c r="E339" s="63" t="str">
        <f t="array" ref="E339">IF(not(ISBLANK(D339)),INDEX(Members!R:R,MATCH(D339,Members!D:D,0)), "")</f>
        <v/>
      </c>
      <c r="F339" s="100"/>
      <c r="G339" s="94"/>
      <c r="H339" s="69" t="str">
        <f>IF(ISBLANK(D339), "",IF(COUNTIFS(LOAROA!C:C,D339,LOAROA!I:I,"Yes",LOAROA!H:H,"Active") = 1, "Absent", IF(J339+K339+L339&gt;=4,"Active", IF(L339+K339+J339&gt;=1,"Semi-Active",IF(L339+K339+J339=0,"Inactive")))))</f>
        <v/>
      </c>
      <c r="I339" s="72" t="str">
        <f t="array" ref="I339">IF(not(ISBLANK(D339)), INDEX('Activity Tracker'!F:F,MATCH(D339,'Activity Tracker'!B:B,0)), "")</f>
        <v/>
      </c>
      <c r="J339" s="100"/>
      <c r="K339" s="100" t="str">
        <f>IF(ISBLANK(D339), "",COUNTIFS(EL!B:B,D339,EL!F:F,"Yes",EL!G:G,"Yes"))</f>
        <v/>
      </c>
      <c r="L339" s="100" t="str">
        <f>IF(ISBLANK(D339), "",COUNTIFS(TL!B:B,D339,TL!G:G,"Yes",TL!H:H,"Yes"))</f>
        <v/>
      </c>
      <c r="M339" s="94"/>
      <c r="N339" s="78" t="str">
        <f t="array" ref="N339">IFERROR(INDEX(PD!A:A,MATCH(D339,PD!E:E,0)), IFERROR (INDEX(Input!A:A,MATCH(D339,Input!F:F,0)), ""))</f>
        <v/>
      </c>
      <c r="O339" s="94"/>
      <c r="P339" s="100"/>
      <c r="Q339" s="108"/>
      <c r="R339" s="250"/>
      <c r="S339" s="39"/>
      <c r="T339" s="87"/>
    </row>
    <row r="340" ht="30.0" customHeight="1">
      <c r="A340" s="52">
        <f t="shared" si="1"/>
        <v>0</v>
      </c>
      <c r="B340" s="110" t="str">
        <f t="array" ref="B340">IF(not(ISBLANK(D340)),INDEX(Members!B:B,MATCH(D340,Members!D:D,0)), "")</f>
        <v/>
      </c>
      <c r="C340" s="94"/>
      <c r="D340" s="282"/>
      <c r="E340" s="63" t="str">
        <f t="array" ref="E340">IF(not(ISBLANK(D340)),INDEX(Members!R:R,MATCH(D340,Members!D:D,0)), "")</f>
        <v/>
      </c>
      <c r="F340" s="100"/>
      <c r="G340" s="94"/>
      <c r="H340" s="69" t="str">
        <f>IF(ISBLANK(D340), "",IF(COUNTIFS(LOAROA!C:C,D340,LOAROA!I:I,"Yes",LOAROA!H:H,"Active") = 1, "Absent", IF(J340+K340+L340&gt;=4,"Active", IF(L340+K340+J340&gt;=1,"Semi-Active",IF(L340+K340+J340=0,"Inactive")))))</f>
        <v/>
      </c>
      <c r="I340" s="72" t="str">
        <f t="array" ref="I340">IF(not(ISBLANK(D340)), INDEX('Activity Tracker'!F:F,MATCH(D340,'Activity Tracker'!B:B,0)), "")</f>
        <v/>
      </c>
      <c r="J340" s="100"/>
      <c r="K340" s="100" t="str">
        <f>IF(ISBLANK(D340), "",COUNTIFS(EL!B:B,D340,EL!F:F,"Yes",EL!G:G,"Yes"))</f>
        <v/>
      </c>
      <c r="L340" s="100" t="str">
        <f>IF(ISBLANK(D340), "",COUNTIFS(TL!B:B,D340,TL!G:G,"Yes",TL!H:H,"Yes"))</f>
        <v/>
      </c>
      <c r="M340" s="94"/>
      <c r="N340" s="78" t="str">
        <f t="array" ref="N340">IFERROR(INDEX(PD!A:A,MATCH(D340,PD!E:E,0)), IFERROR (INDEX(Input!A:A,MATCH(D340,Input!F:F,0)), ""))</f>
        <v/>
      </c>
      <c r="O340" s="94"/>
      <c r="P340" s="100"/>
      <c r="Q340" s="108"/>
      <c r="R340" s="250"/>
      <c r="S340" s="39"/>
      <c r="T340" s="87"/>
    </row>
    <row r="341" ht="30.0" customHeight="1">
      <c r="A341" s="52">
        <f t="shared" si="1"/>
        <v>0</v>
      </c>
      <c r="B341" s="110" t="str">
        <f t="array" ref="B341">IF(not(ISBLANK(D341)),INDEX(Members!B:B,MATCH(D341,Members!D:D,0)), "")</f>
        <v/>
      </c>
      <c r="C341" s="94"/>
      <c r="D341" s="282"/>
      <c r="E341" s="63" t="str">
        <f t="array" ref="E341">IF(not(ISBLANK(D341)),INDEX(Members!R:R,MATCH(D341,Members!D:D,0)), "")</f>
        <v/>
      </c>
      <c r="F341" s="100"/>
      <c r="G341" s="94"/>
      <c r="H341" s="69" t="str">
        <f>IF(ISBLANK(D341), "",IF(COUNTIFS(LOAROA!C:C,D341,LOAROA!I:I,"Yes",LOAROA!H:H,"Active") = 1, "Absent", IF(J341+K341+L341&gt;=4,"Active", IF(L341+K341+J341&gt;=1,"Semi-Active",IF(L341+K341+J341=0,"Inactive")))))</f>
        <v/>
      </c>
      <c r="I341" s="72" t="str">
        <f t="array" ref="I341">IF(not(ISBLANK(D341)), INDEX('Activity Tracker'!F:F,MATCH(D341,'Activity Tracker'!B:B,0)), "")</f>
        <v/>
      </c>
      <c r="J341" s="100"/>
      <c r="K341" s="100" t="str">
        <f>IF(ISBLANK(D341), "",COUNTIFS(EL!B:B,D341,EL!F:F,"Yes",EL!G:G,"Yes"))</f>
        <v/>
      </c>
      <c r="L341" s="100" t="str">
        <f>IF(ISBLANK(D341), "",COUNTIFS(TL!B:B,D341,TL!G:G,"Yes",TL!H:H,"Yes"))</f>
        <v/>
      </c>
      <c r="M341" s="94"/>
      <c r="N341" s="78" t="str">
        <f t="array" ref="N341">IFERROR(INDEX(PD!A:A,MATCH(D341,PD!E:E,0)), IFERROR (INDEX(Input!A:A,MATCH(D341,Input!F:F,0)), ""))</f>
        <v/>
      </c>
      <c r="O341" s="94"/>
      <c r="P341" s="100"/>
      <c r="Q341" s="108"/>
      <c r="R341" s="250"/>
      <c r="S341" s="39"/>
      <c r="T341" s="87"/>
    </row>
    <row r="342" ht="30.0" customHeight="1">
      <c r="A342" s="52">
        <f t="shared" si="1"/>
        <v>0</v>
      </c>
      <c r="B342" s="110" t="str">
        <f t="array" ref="B342">IF(not(ISBLANK(D342)),INDEX(Members!B:B,MATCH(D342,Members!D:D,0)), "")</f>
        <v/>
      </c>
      <c r="C342" s="94"/>
      <c r="D342" s="282"/>
      <c r="E342" s="63" t="str">
        <f t="array" ref="E342">IF(not(ISBLANK(D342)),INDEX(Members!R:R,MATCH(D342,Members!D:D,0)), "")</f>
        <v/>
      </c>
      <c r="F342" s="100"/>
      <c r="G342" s="94"/>
      <c r="H342" s="69" t="str">
        <f>IF(ISBLANK(D342), "",IF(COUNTIFS(LOAROA!C:C,D342,LOAROA!I:I,"Yes",LOAROA!H:H,"Active") = 1, "Absent", IF(J342+K342+L342&gt;=4,"Active", IF(L342+K342+J342&gt;=1,"Semi-Active",IF(L342+K342+J342=0,"Inactive")))))</f>
        <v/>
      </c>
      <c r="I342" s="72" t="str">
        <f t="array" ref="I342">IF(not(ISBLANK(D342)), INDEX('Activity Tracker'!F:F,MATCH(D342,'Activity Tracker'!B:B,0)), "")</f>
        <v/>
      </c>
      <c r="J342" s="100"/>
      <c r="K342" s="100" t="str">
        <f>IF(ISBLANK(D342), "",COUNTIFS(EL!B:B,D342,EL!F:F,"Yes",EL!G:G,"Yes"))</f>
        <v/>
      </c>
      <c r="L342" s="100" t="str">
        <f>IF(ISBLANK(D342), "",COUNTIFS(TL!B:B,D342,TL!G:G,"Yes",TL!H:H,"Yes"))</f>
        <v/>
      </c>
      <c r="M342" s="94"/>
      <c r="N342" s="78" t="str">
        <f t="array" ref="N342">IFERROR(INDEX(PD!A:A,MATCH(D342,PD!E:E,0)), IFERROR (INDEX(Input!A:A,MATCH(D342,Input!F:F,0)), ""))</f>
        <v/>
      </c>
      <c r="O342" s="94"/>
      <c r="P342" s="100"/>
      <c r="Q342" s="108"/>
      <c r="R342" s="250"/>
      <c r="S342" s="39"/>
      <c r="T342" s="87"/>
    </row>
    <row r="343" ht="30.0" customHeight="1">
      <c r="A343" s="52">
        <f t="shared" si="1"/>
        <v>0</v>
      </c>
      <c r="B343" s="110" t="str">
        <f t="array" ref="B343">IF(not(ISBLANK(D343)),INDEX(Members!B:B,MATCH(D343,Members!D:D,0)), "")</f>
        <v/>
      </c>
      <c r="C343" s="94"/>
      <c r="D343" s="282"/>
      <c r="E343" s="63" t="str">
        <f t="array" ref="E343">IF(not(ISBLANK(D343)),INDEX(Members!R:R,MATCH(D343,Members!D:D,0)), "")</f>
        <v/>
      </c>
      <c r="F343" s="100"/>
      <c r="G343" s="94"/>
      <c r="H343" s="69" t="str">
        <f>IF(ISBLANK(D343), "",IF(COUNTIFS(LOAROA!C:C,D343,LOAROA!I:I,"Yes",LOAROA!H:H,"Active") = 1, "Absent", IF(J343+K343+L343&gt;=4,"Active", IF(L343+K343+J343&gt;=1,"Semi-Active",IF(L343+K343+J343=0,"Inactive")))))</f>
        <v/>
      </c>
      <c r="I343" s="72" t="str">
        <f t="array" ref="I343">IF(not(ISBLANK(D343)), INDEX('Activity Tracker'!F:F,MATCH(D343,'Activity Tracker'!B:B,0)), "")</f>
        <v/>
      </c>
      <c r="J343" s="100"/>
      <c r="K343" s="100" t="str">
        <f>IF(ISBLANK(D343), "",COUNTIFS(EL!B:B,D343,EL!F:F,"Yes",EL!G:G,"Yes"))</f>
        <v/>
      </c>
      <c r="L343" s="100" t="str">
        <f>IF(ISBLANK(D343), "",COUNTIFS(TL!B:B,D343,TL!G:G,"Yes",TL!H:H,"Yes"))</f>
        <v/>
      </c>
      <c r="M343" s="94"/>
      <c r="N343" s="78" t="str">
        <f t="array" ref="N343">IFERROR(INDEX(PD!A:A,MATCH(D343,PD!E:E,0)), IFERROR (INDEX(Input!A:A,MATCH(D343,Input!F:F,0)), ""))</f>
        <v/>
      </c>
      <c r="O343" s="94"/>
      <c r="P343" s="100"/>
      <c r="Q343" s="108"/>
      <c r="R343" s="250"/>
      <c r="S343" s="39"/>
      <c r="T343" s="87"/>
    </row>
    <row r="344" ht="30.0" customHeight="1">
      <c r="A344" s="52">
        <f t="shared" si="1"/>
        <v>0</v>
      </c>
      <c r="B344" s="110" t="str">
        <f t="array" ref="B344">IF(not(ISBLANK(D344)),INDEX(Members!B:B,MATCH(D344,Members!D:D,0)), "")</f>
        <v/>
      </c>
      <c r="C344" s="94"/>
      <c r="D344" s="282"/>
      <c r="E344" s="63" t="str">
        <f t="array" ref="E344">IF(not(ISBLANK(D344)),INDEX(Members!R:R,MATCH(D344,Members!D:D,0)), "")</f>
        <v/>
      </c>
      <c r="F344" s="100"/>
      <c r="G344" s="94"/>
      <c r="H344" s="69" t="str">
        <f>IF(ISBLANK(D344), "",IF(COUNTIFS(LOAROA!C:C,D344,LOAROA!I:I,"Yes",LOAROA!H:H,"Active") = 1, "Absent", IF(J344+K344+L344&gt;=4,"Active", IF(L344+K344+J344&gt;=1,"Semi-Active",IF(L344+K344+J344=0,"Inactive")))))</f>
        <v/>
      </c>
      <c r="I344" s="72" t="str">
        <f t="array" ref="I344">IF(not(ISBLANK(D344)), INDEX('Activity Tracker'!F:F,MATCH(D344,'Activity Tracker'!B:B,0)), "")</f>
        <v/>
      </c>
      <c r="J344" s="100"/>
      <c r="K344" s="100" t="str">
        <f>IF(ISBLANK(D344), "",COUNTIFS(EL!B:B,D344,EL!F:F,"Yes",EL!G:G,"Yes"))</f>
        <v/>
      </c>
      <c r="L344" s="100" t="str">
        <f>IF(ISBLANK(D344), "",COUNTIFS(TL!B:B,D344,TL!G:G,"Yes",TL!H:H,"Yes"))</f>
        <v/>
      </c>
      <c r="M344" s="94"/>
      <c r="N344" s="78" t="str">
        <f t="array" ref="N344">IFERROR(INDEX(PD!A:A,MATCH(D344,PD!E:E,0)), IFERROR (INDEX(Input!A:A,MATCH(D344,Input!F:F,0)), ""))</f>
        <v/>
      </c>
      <c r="O344" s="94"/>
      <c r="P344" s="100"/>
      <c r="Q344" s="108"/>
      <c r="R344" s="250"/>
      <c r="S344" s="39"/>
      <c r="T344" s="87"/>
    </row>
    <row r="345" ht="30.0" customHeight="1">
      <c r="A345" s="52">
        <f t="shared" si="1"/>
        <v>0</v>
      </c>
      <c r="B345" s="110" t="str">
        <f t="array" ref="B345">IF(not(ISBLANK(D345)),INDEX(Members!B:B,MATCH(D345,Members!D:D,0)), "")</f>
        <v/>
      </c>
      <c r="C345" s="94"/>
      <c r="D345" s="282"/>
      <c r="E345" s="63" t="str">
        <f t="array" ref="E345">IF(not(ISBLANK(D345)),INDEX(Members!R:R,MATCH(D345,Members!D:D,0)), "")</f>
        <v/>
      </c>
      <c r="F345" s="100"/>
      <c r="G345" s="94"/>
      <c r="H345" s="69" t="str">
        <f>IF(ISBLANK(D345), "",IF(COUNTIFS(LOAROA!C:C,D345,LOAROA!I:I,"Yes",LOAROA!H:H,"Active") = 1, "Absent", IF(J345+K345+L345&gt;=4,"Active", IF(L345+K345+J345&gt;=1,"Semi-Active",IF(L345+K345+J345=0,"Inactive")))))</f>
        <v/>
      </c>
      <c r="I345" s="72" t="str">
        <f t="array" ref="I345">IF(not(ISBLANK(D345)), INDEX('Activity Tracker'!F:F,MATCH(D345,'Activity Tracker'!B:B,0)), "")</f>
        <v/>
      </c>
      <c r="J345" s="100"/>
      <c r="K345" s="100" t="str">
        <f>IF(ISBLANK(D345), "",COUNTIFS(EL!B:B,D345,EL!F:F,"Yes",EL!G:G,"Yes"))</f>
        <v/>
      </c>
      <c r="L345" s="100" t="str">
        <f>IF(ISBLANK(D345), "",COUNTIFS(TL!B:B,D345,TL!G:G,"Yes",TL!H:H,"Yes"))</f>
        <v/>
      </c>
      <c r="M345" s="94"/>
      <c r="N345" s="78" t="str">
        <f t="array" ref="N345">IFERROR(INDEX(PD!A:A,MATCH(D345,PD!E:E,0)), IFERROR (INDEX(Input!A:A,MATCH(D345,Input!F:F,0)), ""))</f>
        <v/>
      </c>
      <c r="O345" s="94"/>
      <c r="P345" s="100"/>
      <c r="Q345" s="108"/>
      <c r="R345" s="250"/>
      <c r="S345" s="39"/>
      <c r="T345" s="87"/>
    </row>
    <row r="346" ht="30.0" customHeight="1">
      <c r="A346" s="52">
        <f t="shared" si="1"/>
        <v>0</v>
      </c>
      <c r="B346" s="110" t="str">
        <f t="array" ref="B346">IF(not(ISBLANK(D346)),INDEX(Members!B:B,MATCH(D346,Members!D:D,0)), "")</f>
        <v/>
      </c>
      <c r="C346" s="94"/>
      <c r="D346" s="282"/>
      <c r="E346" s="63" t="str">
        <f t="array" ref="E346">IF(not(ISBLANK(D346)),INDEX(Members!R:R,MATCH(D346,Members!D:D,0)), "")</f>
        <v/>
      </c>
      <c r="F346" s="100"/>
      <c r="G346" s="94"/>
      <c r="H346" s="69" t="str">
        <f>IF(ISBLANK(D346), "",IF(COUNTIFS(LOAROA!C:C,D346,LOAROA!I:I,"Yes",LOAROA!H:H,"Active") = 1, "Absent", IF(J346+K346+L346&gt;=4,"Active", IF(L346+K346+J346&gt;=1,"Semi-Active",IF(L346+K346+J346=0,"Inactive")))))</f>
        <v/>
      </c>
      <c r="I346" s="72" t="str">
        <f t="array" ref="I346">IF(not(ISBLANK(D346)), INDEX('Activity Tracker'!F:F,MATCH(D346,'Activity Tracker'!B:B,0)), "")</f>
        <v/>
      </c>
      <c r="J346" s="100"/>
      <c r="K346" s="100" t="str">
        <f>IF(ISBLANK(D346), "",COUNTIFS(EL!B:B,D346,EL!F:F,"Yes",EL!G:G,"Yes"))</f>
        <v/>
      </c>
      <c r="L346" s="100" t="str">
        <f>IF(ISBLANK(D346), "",COUNTIFS(TL!B:B,D346,TL!G:G,"Yes",TL!H:H,"Yes"))</f>
        <v/>
      </c>
      <c r="M346" s="94"/>
      <c r="N346" s="78" t="str">
        <f t="array" ref="N346">IFERROR(INDEX(PD!A:A,MATCH(D346,PD!E:E,0)), IFERROR (INDEX(Input!A:A,MATCH(D346,Input!F:F,0)), ""))</f>
        <v/>
      </c>
      <c r="O346" s="94"/>
      <c r="P346" s="100"/>
      <c r="Q346" s="108"/>
      <c r="R346" s="250"/>
      <c r="S346" s="39"/>
      <c r="T346" s="87"/>
    </row>
    <row r="347" ht="30.0" customHeight="1">
      <c r="A347" s="52">
        <f t="shared" si="1"/>
        <v>0</v>
      </c>
      <c r="B347" s="110" t="str">
        <f t="array" ref="B347">IF(not(ISBLANK(D347)),INDEX(Members!B:B,MATCH(D347,Members!D:D,0)), "")</f>
        <v/>
      </c>
      <c r="C347" s="94"/>
      <c r="D347" s="282"/>
      <c r="E347" s="63" t="str">
        <f t="array" ref="E347">IF(not(ISBLANK(D347)),INDEX(Members!R:R,MATCH(D347,Members!D:D,0)), "")</f>
        <v/>
      </c>
      <c r="F347" s="100"/>
      <c r="G347" s="94"/>
      <c r="H347" s="69" t="str">
        <f>IF(ISBLANK(D347), "",IF(COUNTIFS(LOAROA!C:C,D347,LOAROA!I:I,"Yes",LOAROA!H:H,"Active") = 1, "Absent", IF(J347+K347+L347&gt;=4,"Active", IF(L347+K347+J347&gt;=1,"Semi-Active",IF(L347+K347+J347=0,"Inactive")))))</f>
        <v/>
      </c>
      <c r="I347" s="72" t="str">
        <f t="array" ref="I347">IF(not(ISBLANK(D347)), INDEX('Activity Tracker'!F:F,MATCH(D347,'Activity Tracker'!B:B,0)), "")</f>
        <v/>
      </c>
      <c r="J347" s="100"/>
      <c r="K347" s="100" t="str">
        <f>IF(ISBLANK(D347), "",COUNTIFS(EL!B:B,D347,EL!F:F,"Yes",EL!G:G,"Yes"))</f>
        <v/>
      </c>
      <c r="L347" s="100" t="str">
        <f>IF(ISBLANK(D347), "",COUNTIFS(TL!B:B,D347,TL!G:G,"Yes",TL!H:H,"Yes"))</f>
        <v/>
      </c>
      <c r="M347" s="94"/>
      <c r="N347" s="78" t="str">
        <f t="array" ref="N347">IFERROR(INDEX(PD!A:A,MATCH(D347,PD!E:E,0)), IFERROR (INDEX(Input!A:A,MATCH(D347,Input!F:F,0)), ""))</f>
        <v/>
      </c>
      <c r="O347" s="94"/>
      <c r="P347" s="100"/>
      <c r="Q347" s="108"/>
      <c r="R347" s="250"/>
      <c r="S347" s="39"/>
      <c r="T347" s="87"/>
    </row>
    <row r="348" ht="30.0" customHeight="1">
      <c r="A348" s="52">
        <f t="shared" si="1"/>
        <v>0</v>
      </c>
      <c r="B348" s="110" t="str">
        <f t="array" ref="B348">IF(not(ISBLANK(D348)),INDEX(Members!B:B,MATCH(D348,Members!D:D,0)), "")</f>
        <v/>
      </c>
      <c r="C348" s="94"/>
      <c r="D348" s="282"/>
      <c r="E348" s="63" t="str">
        <f t="array" ref="E348">IF(not(ISBLANK(D348)),INDEX(Members!R:R,MATCH(D348,Members!D:D,0)), "")</f>
        <v/>
      </c>
      <c r="F348" s="100"/>
      <c r="G348" s="94"/>
      <c r="H348" s="69" t="str">
        <f>IF(ISBLANK(D348), "",IF(COUNTIFS(LOAROA!C:C,D348,LOAROA!I:I,"Yes",LOAROA!H:H,"Active") = 1, "Absent", IF(J348+K348+L348&gt;=4,"Active", IF(L348+K348+J348&gt;=1,"Semi-Active",IF(L348+K348+J348=0,"Inactive")))))</f>
        <v/>
      </c>
      <c r="I348" s="72" t="str">
        <f t="array" ref="I348">IF(not(ISBLANK(D348)), INDEX('Activity Tracker'!F:F,MATCH(D348,'Activity Tracker'!B:B,0)), "")</f>
        <v/>
      </c>
      <c r="J348" s="100"/>
      <c r="K348" s="100" t="str">
        <f>IF(ISBLANK(D348), "",COUNTIFS(EL!B:B,D348,EL!F:F,"Yes",EL!G:G,"Yes"))</f>
        <v/>
      </c>
      <c r="L348" s="100" t="str">
        <f>IF(ISBLANK(D348), "",COUNTIFS(TL!B:B,D348,TL!G:G,"Yes",TL!H:H,"Yes"))</f>
        <v/>
      </c>
      <c r="M348" s="94"/>
      <c r="N348" s="78" t="str">
        <f t="array" ref="N348">IFERROR(INDEX(PD!A:A,MATCH(D348,PD!E:E,0)), IFERROR (INDEX(Input!A:A,MATCH(D348,Input!F:F,0)), ""))</f>
        <v/>
      </c>
      <c r="O348" s="94"/>
      <c r="P348" s="100"/>
      <c r="Q348" s="108"/>
      <c r="R348" s="250"/>
      <c r="S348" s="39"/>
      <c r="T348" s="87"/>
    </row>
    <row r="349" ht="30.0" customHeight="1">
      <c r="A349" s="52">
        <f t="shared" si="1"/>
        <v>0</v>
      </c>
      <c r="B349" s="110" t="str">
        <f t="array" ref="B349">IF(not(ISBLANK(D349)),INDEX(Members!B:B,MATCH(D349,Members!D:D,0)), "")</f>
        <v/>
      </c>
      <c r="C349" s="94"/>
      <c r="D349" s="282"/>
      <c r="E349" s="63" t="str">
        <f t="array" ref="E349">IF(not(ISBLANK(D349)),INDEX(Members!R:R,MATCH(D349,Members!D:D,0)), "")</f>
        <v/>
      </c>
      <c r="F349" s="100"/>
      <c r="G349" s="94"/>
      <c r="H349" s="69" t="str">
        <f>IF(ISBLANK(D349), "",IF(COUNTIFS(LOAROA!C:C,D349,LOAROA!I:I,"Yes",LOAROA!H:H,"Active") = 1, "Absent", IF(J349+K349+L349&gt;=4,"Active", IF(L349+K349+J349&gt;=1,"Semi-Active",IF(L349+K349+J349=0,"Inactive")))))</f>
        <v/>
      </c>
      <c r="I349" s="72" t="str">
        <f t="array" ref="I349">IF(not(ISBLANK(D349)), INDEX('Activity Tracker'!F:F,MATCH(D349,'Activity Tracker'!B:B,0)), "")</f>
        <v/>
      </c>
      <c r="J349" s="100"/>
      <c r="K349" s="100" t="str">
        <f>IF(ISBLANK(D349), "",COUNTIFS(EL!B:B,D349,EL!F:F,"Yes",EL!G:G,"Yes"))</f>
        <v/>
      </c>
      <c r="L349" s="100" t="str">
        <f>IF(ISBLANK(D349), "",COUNTIFS(TL!B:B,D349,TL!G:G,"Yes",TL!H:H,"Yes"))</f>
        <v/>
      </c>
      <c r="M349" s="94"/>
      <c r="N349" s="78" t="str">
        <f t="array" ref="N349">IFERROR(INDEX(PD!A:A,MATCH(D349,PD!E:E,0)), IFERROR (INDEX(Input!A:A,MATCH(D349,Input!F:F,0)), ""))</f>
        <v/>
      </c>
      <c r="O349" s="94"/>
      <c r="P349" s="100"/>
      <c r="Q349" s="108"/>
      <c r="R349" s="250"/>
      <c r="S349" s="39"/>
      <c r="T349" s="87"/>
    </row>
    <row r="350" ht="30.0" customHeight="1">
      <c r="A350" s="52">
        <f t="shared" si="1"/>
        <v>0</v>
      </c>
      <c r="B350" s="110" t="str">
        <f t="array" ref="B350">IF(not(ISBLANK(D350)),INDEX(Members!B:B,MATCH(D350,Members!D:D,0)), "")</f>
        <v/>
      </c>
      <c r="C350" s="94"/>
      <c r="D350" s="282"/>
      <c r="E350" s="63" t="str">
        <f t="array" ref="E350">IF(not(ISBLANK(D350)),INDEX(Members!R:R,MATCH(D350,Members!D:D,0)), "")</f>
        <v/>
      </c>
      <c r="F350" s="100"/>
      <c r="G350" s="94"/>
      <c r="H350" s="69" t="str">
        <f>IF(ISBLANK(D350), "",IF(COUNTIFS(LOAROA!C:C,D350,LOAROA!I:I,"Yes",LOAROA!H:H,"Active") = 1, "Absent", IF(J350+K350+L350&gt;=4,"Active", IF(L350+K350+J350&gt;=1,"Semi-Active",IF(L350+K350+J350=0,"Inactive")))))</f>
        <v/>
      </c>
      <c r="I350" s="72" t="str">
        <f t="array" ref="I350">IF(not(ISBLANK(D350)), INDEX('Activity Tracker'!F:F,MATCH(D350,'Activity Tracker'!B:B,0)), "")</f>
        <v/>
      </c>
      <c r="J350" s="100"/>
      <c r="K350" s="100" t="str">
        <f>IF(ISBLANK(D350), "",COUNTIFS(EL!B:B,D350,EL!F:F,"Yes",EL!G:G,"Yes"))</f>
        <v/>
      </c>
      <c r="L350" s="100" t="str">
        <f>IF(ISBLANK(D350), "",COUNTIFS(TL!B:B,D350,TL!G:G,"Yes",TL!H:H,"Yes"))</f>
        <v/>
      </c>
      <c r="M350" s="94"/>
      <c r="N350" s="78" t="str">
        <f t="array" ref="N350">IFERROR(INDEX(PD!A:A,MATCH(D350,PD!E:E,0)), IFERROR (INDEX(Input!A:A,MATCH(D350,Input!F:F,0)), ""))</f>
        <v/>
      </c>
      <c r="O350" s="94"/>
      <c r="P350" s="100"/>
      <c r="Q350" s="108"/>
      <c r="R350" s="250"/>
      <c r="S350" s="39"/>
      <c r="T350" s="87"/>
    </row>
    <row r="351" ht="30.0" customHeight="1">
      <c r="A351" s="52">
        <f t="shared" si="1"/>
        <v>0</v>
      </c>
      <c r="B351" s="110" t="str">
        <f t="array" ref="B351">IF(not(ISBLANK(D351)),INDEX(Members!B:B,MATCH(D351,Members!D:D,0)), "")</f>
        <v/>
      </c>
      <c r="C351" s="94"/>
      <c r="D351" s="282"/>
      <c r="E351" s="63" t="str">
        <f t="array" ref="E351">IF(not(ISBLANK(D351)),INDEX(Members!R:R,MATCH(D351,Members!D:D,0)), "")</f>
        <v/>
      </c>
      <c r="F351" s="100"/>
      <c r="G351" s="94"/>
      <c r="H351" s="69" t="str">
        <f>IF(ISBLANK(D351), "",IF(COUNTIFS(LOAROA!C:C,D351,LOAROA!I:I,"Yes",LOAROA!H:H,"Active") = 1, "Absent", IF(J351+K351+L351&gt;=4,"Active", IF(L351+K351+J351&gt;=1,"Semi-Active",IF(L351+K351+J351=0,"Inactive")))))</f>
        <v/>
      </c>
      <c r="I351" s="72" t="str">
        <f t="array" ref="I351">IF(not(ISBLANK(D351)), INDEX('Activity Tracker'!F:F,MATCH(D351,'Activity Tracker'!B:B,0)), "")</f>
        <v/>
      </c>
      <c r="J351" s="100"/>
      <c r="K351" s="100" t="str">
        <f>IF(ISBLANK(D351), "",COUNTIFS(EL!B:B,D351,EL!F:F,"Yes",EL!G:G,"Yes"))</f>
        <v/>
      </c>
      <c r="L351" s="100" t="str">
        <f>IF(ISBLANK(D351), "",COUNTIFS(TL!B:B,D351,TL!G:G,"Yes",TL!H:H,"Yes"))</f>
        <v/>
      </c>
      <c r="M351" s="94"/>
      <c r="N351" s="78" t="str">
        <f t="array" ref="N351">IFERROR(INDEX(PD!A:A,MATCH(D351,PD!E:E,0)), IFERROR (INDEX(Input!A:A,MATCH(D351,Input!F:F,0)), ""))</f>
        <v/>
      </c>
      <c r="O351" s="94"/>
      <c r="P351" s="100"/>
      <c r="Q351" s="108"/>
      <c r="R351" s="250"/>
      <c r="S351" s="39"/>
      <c r="T351" s="87"/>
    </row>
    <row r="352" ht="30.0" customHeight="1">
      <c r="A352" s="52">
        <f t="shared" si="1"/>
        <v>0</v>
      </c>
      <c r="B352" s="110" t="str">
        <f t="array" ref="B352">IF(not(ISBLANK(D352)),INDEX(Members!B:B,MATCH(D352,Members!D:D,0)), "")</f>
        <v/>
      </c>
      <c r="C352" s="94"/>
      <c r="D352" s="282"/>
      <c r="E352" s="63" t="str">
        <f t="array" ref="E352">IF(not(ISBLANK(D352)),INDEX(Members!R:R,MATCH(D352,Members!D:D,0)), "")</f>
        <v/>
      </c>
      <c r="F352" s="100"/>
      <c r="G352" s="94"/>
      <c r="H352" s="69" t="str">
        <f>IF(ISBLANK(D352), "",IF(COUNTIFS(LOAROA!C:C,D352,LOAROA!I:I,"Yes",LOAROA!H:H,"Active") = 1, "Absent", IF(J352+K352+L352&gt;=4,"Active", IF(L352+K352+J352&gt;=1,"Semi-Active",IF(L352+K352+J352=0,"Inactive")))))</f>
        <v/>
      </c>
      <c r="I352" s="72" t="str">
        <f t="array" ref="I352">IF(not(ISBLANK(D352)), INDEX('Activity Tracker'!F:F,MATCH(D352,'Activity Tracker'!B:B,0)), "")</f>
        <v/>
      </c>
      <c r="J352" s="100"/>
      <c r="K352" s="100" t="str">
        <f>IF(ISBLANK(D352), "",COUNTIFS(EL!B:B,D352,EL!F:F,"Yes",EL!G:G,"Yes"))</f>
        <v/>
      </c>
      <c r="L352" s="100" t="str">
        <f>IF(ISBLANK(D352), "",COUNTIFS(TL!B:B,D352,TL!G:G,"Yes",TL!H:H,"Yes"))</f>
        <v/>
      </c>
      <c r="M352" s="94"/>
      <c r="N352" s="78" t="str">
        <f t="array" ref="N352">IFERROR(INDEX(PD!A:A,MATCH(D352,PD!E:E,0)), IFERROR (INDEX(Input!A:A,MATCH(D352,Input!F:F,0)), ""))</f>
        <v/>
      </c>
      <c r="O352" s="94"/>
      <c r="P352" s="100"/>
      <c r="Q352" s="108"/>
      <c r="R352" s="250"/>
      <c r="S352" s="39"/>
      <c r="T352" s="87"/>
    </row>
    <row r="353" ht="30.0" customHeight="1">
      <c r="A353" s="52">
        <f t="shared" si="1"/>
        <v>0</v>
      </c>
      <c r="B353" s="110" t="str">
        <f t="array" ref="B353">IF(not(ISBLANK(D353)),INDEX(Members!B:B,MATCH(D353,Members!D:D,0)), "")</f>
        <v/>
      </c>
      <c r="C353" s="94"/>
      <c r="D353" s="282"/>
      <c r="E353" s="63" t="str">
        <f t="array" ref="E353">IF(not(ISBLANK(D353)),INDEX(Members!R:R,MATCH(D353,Members!D:D,0)), "")</f>
        <v/>
      </c>
      <c r="F353" s="100"/>
      <c r="G353" s="94"/>
      <c r="H353" s="69" t="str">
        <f>IF(ISBLANK(D353), "",IF(COUNTIFS(LOAROA!C:C,D353,LOAROA!I:I,"Yes",LOAROA!H:H,"Active") = 1, "Absent", IF(J353+K353+L353&gt;=4,"Active", IF(L353+K353+J353&gt;=1,"Semi-Active",IF(L353+K353+J353=0,"Inactive")))))</f>
        <v/>
      </c>
      <c r="I353" s="72" t="str">
        <f t="array" ref="I353">IF(not(ISBLANK(D353)), INDEX('Activity Tracker'!F:F,MATCH(D353,'Activity Tracker'!B:B,0)), "")</f>
        <v/>
      </c>
      <c r="J353" s="100"/>
      <c r="K353" s="100" t="str">
        <f>IF(ISBLANK(D353), "",COUNTIFS(EL!B:B,D353,EL!F:F,"Yes",EL!G:G,"Yes"))</f>
        <v/>
      </c>
      <c r="L353" s="100" t="str">
        <f>IF(ISBLANK(D353), "",COUNTIFS(TL!B:B,D353,TL!G:G,"Yes",TL!H:H,"Yes"))</f>
        <v/>
      </c>
      <c r="M353" s="94"/>
      <c r="N353" s="78" t="str">
        <f t="array" ref="N353">IFERROR(INDEX(PD!A:A,MATCH(D353,PD!E:E,0)), IFERROR (INDEX(Input!A:A,MATCH(D353,Input!F:F,0)), ""))</f>
        <v/>
      </c>
      <c r="O353" s="94"/>
      <c r="P353" s="100"/>
      <c r="Q353" s="108"/>
      <c r="R353" s="250"/>
      <c r="S353" s="39"/>
      <c r="T353" s="87"/>
    </row>
    <row r="354" ht="30.0" customHeight="1">
      <c r="A354" s="52">
        <f t="shared" si="1"/>
        <v>0</v>
      </c>
      <c r="B354" s="110" t="str">
        <f t="array" ref="B354">IF(not(ISBLANK(D354)),INDEX(Members!B:B,MATCH(D354,Members!D:D,0)), "")</f>
        <v/>
      </c>
      <c r="C354" s="94"/>
      <c r="D354" s="282"/>
      <c r="E354" s="63" t="str">
        <f t="array" ref="E354">IF(not(ISBLANK(D354)),INDEX(Members!R:R,MATCH(D354,Members!D:D,0)), "")</f>
        <v/>
      </c>
      <c r="F354" s="100"/>
      <c r="G354" s="94"/>
      <c r="H354" s="69" t="str">
        <f>IF(ISBLANK(D354), "",IF(COUNTIFS(LOAROA!C:C,D354,LOAROA!I:I,"Yes",LOAROA!H:H,"Active") = 1, "Absent", IF(J354+K354+L354&gt;=4,"Active", IF(L354+K354+J354&gt;=1,"Semi-Active",IF(L354+K354+J354=0,"Inactive")))))</f>
        <v/>
      </c>
      <c r="I354" s="72" t="str">
        <f t="array" ref="I354">IF(not(ISBLANK(D354)), INDEX('Activity Tracker'!F:F,MATCH(D354,'Activity Tracker'!B:B,0)), "")</f>
        <v/>
      </c>
      <c r="J354" s="100"/>
      <c r="K354" s="100" t="str">
        <f>IF(ISBLANK(D354), "",COUNTIFS(EL!B:B,D354,EL!F:F,"Yes",EL!G:G,"Yes"))</f>
        <v/>
      </c>
      <c r="L354" s="100" t="str">
        <f>IF(ISBLANK(D354), "",COUNTIFS(TL!B:B,D354,TL!G:G,"Yes",TL!H:H,"Yes"))</f>
        <v/>
      </c>
      <c r="M354" s="94"/>
      <c r="N354" s="78" t="str">
        <f t="array" ref="N354">IFERROR(INDEX(PD!A:A,MATCH(D354,PD!E:E,0)), IFERROR (INDEX(Input!A:A,MATCH(D354,Input!F:F,0)), ""))</f>
        <v/>
      </c>
      <c r="O354" s="94"/>
      <c r="P354" s="100"/>
      <c r="Q354" s="108"/>
      <c r="R354" s="250"/>
      <c r="S354" s="39"/>
      <c r="T354" s="87"/>
    </row>
    <row r="355" ht="30.0" customHeight="1">
      <c r="A355" s="52">
        <f t="shared" si="1"/>
        <v>0</v>
      </c>
      <c r="B355" s="110" t="str">
        <f t="array" ref="B355">IF(not(ISBLANK(D355)),INDEX(Members!B:B,MATCH(D355,Members!D:D,0)), "")</f>
        <v/>
      </c>
      <c r="C355" s="94"/>
      <c r="D355" s="282"/>
      <c r="E355" s="63" t="str">
        <f t="array" ref="E355">IF(not(ISBLANK(D355)),INDEX(Members!R:R,MATCH(D355,Members!D:D,0)), "")</f>
        <v/>
      </c>
      <c r="F355" s="100"/>
      <c r="G355" s="94"/>
      <c r="H355" s="69" t="str">
        <f>IF(ISBLANK(D355), "",IF(COUNTIFS(LOAROA!C:C,D355,LOAROA!I:I,"Yes",LOAROA!H:H,"Active") = 1, "Absent", IF(J355+K355+L355&gt;=4,"Active", IF(L355+K355+J355&gt;=1,"Semi-Active",IF(L355+K355+J355=0,"Inactive")))))</f>
        <v/>
      </c>
      <c r="I355" s="72" t="str">
        <f t="array" ref="I355">IF(not(ISBLANK(D355)), INDEX('Activity Tracker'!F:F,MATCH(D355,'Activity Tracker'!B:B,0)), "")</f>
        <v/>
      </c>
      <c r="J355" s="100"/>
      <c r="K355" s="100" t="str">
        <f>IF(ISBLANK(D355), "",COUNTIFS(EL!B:B,D355,EL!F:F,"Yes",EL!G:G,"Yes"))</f>
        <v/>
      </c>
      <c r="L355" s="100" t="str">
        <f>IF(ISBLANK(D355), "",COUNTIFS(TL!B:B,D355,TL!G:G,"Yes",TL!H:H,"Yes"))</f>
        <v/>
      </c>
      <c r="M355" s="94"/>
      <c r="N355" s="78" t="str">
        <f t="array" ref="N355">IFERROR(INDEX(PD!A:A,MATCH(D355,PD!E:E,0)), IFERROR (INDEX(Input!A:A,MATCH(D355,Input!F:F,0)), ""))</f>
        <v/>
      </c>
      <c r="O355" s="94"/>
      <c r="P355" s="100"/>
      <c r="Q355" s="108"/>
      <c r="R355" s="250"/>
      <c r="S355" s="39"/>
      <c r="T355" s="87"/>
    </row>
    <row r="356" ht="30.0" customHeight="1">
      <c r="A356" s="52">
        <f t="shared" si="1"/>
        <v>0</v>
      </c>
      <c r="B356" s="110" t="str">
        <f t="array" ref="B356">IF(not(ISBLANK(D356)),INDEX(Members!B:B,MATCH(D356,Members!D:D,0)), "")</f>
        <v/>
      </c>
      <c r="C356" s="94"/>
      <c r="D356" s="282"/>
      <c r="E356" s="63" t="str">
        <f t="array" ref="E356">IF(not(ISBLANK(D356)),INDEX(Members!R:R,MATCH(D356,Members!D:D,0)), "")</f>
        <v/>
      </c>
      <c r="F356" s="100"/>
      <c r="G356" s="94"/>
      <c r="H356" s="69" t="str">
        <f>IF(ISBLANK(D356), "",IF(COUNTIFS(LOAROA!C:C,D356,LOAROA!I:I,"Yes",LOAROA!H:H,"Active") = 1, "Absent", IF(J356+K356+L356&gt;=4,"Active", IF(L356+K356+J356&gt;=1,"Semi-Active",IF(L356+K356+J356=0,"Inactive")))))</f>
        <v/>
      </c>
      <c r="I356" s="72" t="str">
        <f t="array" ref="I356">IF(not(ISBLANK(D356)), INDEX('Activity Tracker'!F:F,MATCH(D356,'Activity Tracker'!B:B,0)), "")</f>
        <v/>
      </c>
      <c r="J356" s="100"/>
      <c r="K356" s="100" t="str">
        <f>IF(ISBLANK(D356), "",COUNTIFS(EL!B:B,D356,EL!F:F,"Yes",EL!G:G,"Yes"))</f>
        <v/>
      </c>
      <c r="L356" s="100" t="str">
        <f>IF(ISBLANK(D356), "",COUNTIFS(TL!B:B,D356,TL!G:G,"Yes",TL!H:H,"Yes"))</f>
        <v/>
      </c>
      <c r="M356" s="94"/>
      <c r="N356" s="78" t="str">
        <f t="array" ref="N356">IFERROR(INDEX(PD!A:A,MATCH(D356,PD!E:E,0)), IFERROR (INDEX(Input!A:A,MATCH(D356,Input!F:F,0)), ""))</f>
        <v/>
      </c>
      <c r="O356" s="94"/>
      <c r="P356" s="100"/>
      <c r="Q356" s="108"/>
      <c r="R356" s="250"/>
      <c r="S356" s="39"/>
      <c r="T356" s="87"/>
    </row>
    <row r="357" ht="30.0" customHeight="1">
      <c r="A357" s="52">
        <f t="shared" si="1"/>
        <v>0</v>
      </c>
      <c r="B357" s="110" t="str">
        <f t="array" ref="B357">IF(not(ISBLANK(D357)),INDEX(Members!B:B,MATCH(D357,Members!D:D,0)), "")</f>
        <v/>
      </c>
      <c r="C357" s="94"/>
      <c r="D357" s="282"/>
      <c r="E357" s="63" t="str">
        <f t="array" ref="E357">IF(not(ISBLANK(D357)),INDEX(Members!R:R,MATCH(D357,Members!D:D,0)), "")</f>
        <v/>
      </c>
      <c r="F357" s="100"/>
      <c r="G357" s="94"/>
      <c r="H357" s="69" t="str">
        <f>IF(ISBLANK(D357), "",IF(COUNTIFS(LOAROA!C:C,D357,LOAROA!I:I,"Yes",LOAROA!H:H,"Active") = 1, "Absent", IF(J357+K357+L357&gt;=4,"Active", IF(L357+K357+J357&gt;=1,"Semi-Active",IF(L357+K357+J357=0,"Inactive")))))</f>
        <v/>
      </c>
      <c r="I357" s="72" t="str">
        <f t="array" ref="I357">IF(not(ISBLANK(D357)), INDEX('Activity Tracker'!F:F,MATCH(D357,'Activity Tracker'!B:B,0)), "")</f>
        <v/>
      </c>
      <c r="J357" s="100"/>
      <c r="K357" s="100" t="str">
        <f>IF(ISBLANK(D357), "",COUNTIFS(EL!B:B,D357,EL!F:F,"Yes",EL!G:G,"Yes"))</f>
        <v/>
      </c>
      <c r="L357" s="100" t="str">
        <f>IF(ISBLANK(D357), "",COUNTIFS(TL!B:B,D357,TL!G:G,"Yes",TL!H:H,"Yes"))</f>
        <v/>
      </c>
      <c r="M357" s="94"/>
      <c r="N357" s="78" t="str">
        <f t="array" ref="N357">IFERROR(INDEX(PD!A:A,MATCH(D357,PD!E:E,0)), IFERROR (INDEX(Input!A:A,MATCH(D357,Input!F:F,0)), ""))</f>
        <v/>
      </c>
      <c r="O357" s="94"/>
      <c r="P357" s="100"/>
      <c r="Q357" s="108"/>
      <c r="R357" s="250"/>
      <c r="S357" s="39"/>
      <c r="T357" s="87"/>
    </row>
    <row r="358" ht="30.0" customHeight="1">
      <c r="A358" s="52">
        <f t="shared" si="1"/>
        <v>0</v>
      </c>
      <c r="B358" s="110" t="str">
        <f t="array" ref="B358">IF(not(ISBLANK(D358)),INDEX(Members!B:B,MATCH(D358,Members!D:D,0)), "")</f>
        <v/>
      </c>
      <c r="C358" s="94"/>
      <c r="D358" s="282"/>
      <c r="E358" s="63" t="str">
        <f t="array" ref="E358">IF(not(ISBLANK(D358)),INDEX(Members!R:R,MATCH(D358,Members!D:D,0)), "")</f>
        <v/>
      </c>
      <c r="F358" s="100"/>
      <c r="G358" s="94"/>
      <c r="H358" s="69" t="str">
        <f>IF(ISBLANK(D358), "",IF(COUNTIFS(LOAROA!C:C,D358,LOAROA!I:I,"Yes",LOAROA!H:H,"Active") = 1, "Absent", IF(J358+K358+L358&gt;=4,"Active", IF(L358+K358+J358&gt;=1,"Semi-Active",IF(L358+K358+J358=0,"Inactive")))))</f>
        <v/>
      </c>
      <c r="I358" s="72" t="str">
        <f t="array" ref="I358">IF(not(ISBLANK(D358)), INDEX('Activity Tracker'!F:F,MATCH(D358,'Activity Tracker'!B:B,0)), "")</f>
        <v/>
      </c>
      <c r="J358" s="100"/>
      <c r="K358" s="100" t="str">
        <f>IF(ISBLANK(D358), "",COUNTIFS(EL!B:B,D358,EL!F:F,"Yes",EL!G:G,"Yes"))</f>
        <v/>
      </c>
      <c r="L358" s="100" t="str">
        <f>IF(ISBLANK(D358), "",COUNTIFS(TL!B:B,D358,TL!G:G,"Yes",TL!H:H,"Yes"))</f>
        <v/>
      </c>
      <c r="M358" s="94"/>
      <c r="N358" s="78" t="str">
        <f t="array" ref="N358">IFERROR(INDEX(PD!A:A,MATCH(D358,PD!E:E,0)), IFERROR (INDEX(Input!A:A,MATCH(D358,Input!F:F,0)), ""))</f>
        <v/>
      </c>
      <c r="O358" s="94"/>
      <c r="P358" s="100"/>
      <c r="Q358" s="108"/>
      <c r="R358" s="250"/>
      <c r="S358" s="39"/>
      <c r="T358" s="87"/>
    </row>
    <row r="359" ht="30.0" customHeight="1">
      <c r="A359" s="52">
        <f t="shared" si="1"/>
        <v>0</v>
      </c>
      <c r="B359" s="110" t="str">
        <f t="array" ref="B359">IF(not(ISBLANK(D359)),INDEX(Members!B:B,MATCH(D359,Members!D:D,0)), "")</f>
        <v/>
      </c>
      <c r="C359" s="94"/>
      <c r="D359" s="282"/>
      <c r="E359" s="63" t="str">
        <f t="array" ref="E359">IF(not(ISBLANK(D359)),INDEX(Members!R:R,MATCH(D359,Members!D:D,0)), "")</f>
        <v/>
      </c>
      <c r="F359" s="100"/>
      <c r="G359" s="94"/>
      <c r="H359" s="69" t="str">
        <f>IF(ISBLANK(D359), "",IF(COUNTIFS(LOAROA!C:C,D359,LOAROA!I:I,"Yes",LOAROA!H:H,"Active") = 1, "Absent", IF(J359+K359+L359&gt;=4,"Active", IF(L359+K359+J359&gt;=1,"Semi-Active",IF(L359+K359+J359=0,"Inactive")))))</f>
        <v/>
      </c>
      <c r="I359" s="72" t="str">
        <f t="array" ref="I359">IF(not(ISBLANK(D359)), INDEX('Activity Tracker'!F:F,MATCH(D359,'Activity Tracker'!B:B,0)), "")</f>
        <v/>
      </c>
      <c r="J359" s="100"/>
      <c r="K359" s="100" t="str">
        <f>IF(ISBLANK(D359), "",COUNTIFS(EL!B:B,D359,EL!F:F,"Yes",EL!G:G,"Yes"))</f>
        <v/>
      </c>
      <c r="L359" s="100" t="str">
        <f>IF(ISBLANK(D359), "",COUNTIFS(TL!B:B,D359,TL!G:G,"Yes",TL!H:H,"Yes"))</f>
        <v/>
      </c>
      <c r="M359" s="94"/>
      <c r="N359" s="78" t="str">
        <f t="array" ref="N359">IFERROR(INDEX(PD!A:A,MATCH(D359,PD!E:E,0)), IFERROR (INDEX(Input!A:A,MATCH(D359,Input!F:F,0)), ""))</f>
        <v/>
      </c>
      <c r="O359" s="94"/>
      <c r="P359" s="100"/>
      <c r="Q359" s="108"/>
      <c r="R359" s="250"/>
      <c r="S359" s="39"/>
      <c r="T359" s="87"/>
    </row>
    <row r="360" ht="30.0" customHeight="1">
      <c r="A360" s="52">
        <f t="shared" si="1"/>
        <v>0</v>
      </c>
      <c r="B360" s="110" t="str">
        <f t="array" ref="B360">IF(not(ISBLANK(D360)),INDEX(Members!B:B,MATCH(D360,Members!D:D,0)), "")</f>
        <v/>
      </c>
      <c r="C360" s="94"/>
      <c r="D360" s="282"/>
      <c r="E360" s="63" t="str">
        <f t="array" ref="E360">IF(not(ISBLANK(D360)),INDEX(Members!R:R,MATCH(D360,Members!D:D,0)), "")</f>
        <v/>
      </c>
      <c r="F360" s="100"/>
      <c r="G360" s="94"/>
      <c r="H360" s="69" t="str">
        <f>IF(ISBLANK(D360), "",IF(COUNTIFS(LOAROA!C:C,D360,LOAROA!I:I,"Yes",LOAROA!H:H,"Active") = 1, "Absent", IF(J360+K360+L360&gt;=4,"Active", IF(L360+K360+J360&gt;=1,"Semi-Active",IF(L360+K360+J360=0,"Inactive")))))</f>
        <v/>
      </c>
      <c r="I360" s="72" t="str">
        <f t="array" ref="I360">IF(not(ISBLANK(D360)), INDEX('Activity Tracker'!F:F,MATCH(D360,'Activity Tracker'!B:B,0)), "")</f>
        <v/>
      </c>
      <c r="J360" s="100"/>
      <c r="K360" s="100" t="str">
        <f>IF(ISBLANK(D360), "",COUNTIFS(EL!B:B,D360,EL!F:F,"Yes",EL!G:G,"Yes"))</f>
        <v/>
      </c>
      <c r="L360" s="100" t="str">
        <f>IF(ISBLANK(D360), "",COUNTIFS(TL!B:B,D360,TL!G:G,"Yes",TL!H:H,"Yes"))</f>
        <v/>
      </c>
      <c r="M360" s="94"/>
      <c r="N360" s="78" t="str">
        <f t="array" ref="N360">IFERROR(INDEX(PD!A:A,MATCH(D360,PD!E:E,0)), IFERROR (INDEX(Input!A:A,MATCH(D360,Input!F:F,0)), ""))</f>
        <v/>
      </c>
      <c r="O360" s="94"/>
      <c r="P360" s="100"/>
      <c r="Q360" s="108"/>
      <c r="R360" s="250"/>
      <c r="S360" s="39"/>
      <c r="T360" s="87"/>
    </row>
    <row r="361" ht="30.0" customHeight="1">
      <c r="A361" s="52">
        <f t="shared" si="1"/>
        <v>0</v>
      </c>
      <c r="B361" s="110" t="str">
        <f t="array" ref="B361">IF(not(ISBLANK(D361)),INDEX(Members!B:B,MATCH(D361,Members!D:D,0)), "")</f>
        <v/>
      </c>
      <c r="C361" s="94"/>
      <c r="D361" s="282"/>
      <c r="E361" s="63" t="str">
        <f t="array" ref="E361">IF(not(ISBLANK(D361)),INDEX(Members!R:R,MATCH(D361,Members!D:D,0)), "")</f>
        <v/>
      </c>
      <c r="F361" s="100"/>
      <c r="G361" s="94"/>
      <c r="H361" s="69" t="str">
        <f>IF(ISBLANK(D361), "",IF(COUNTIFS(LOAROA!C:C,D361,LOAROA!I:I,"Yes",LOAROA!H:H,"Active") = 1, "Absent", IF(J361+K361+L361&gt;=4,"Active", IF(L361+K361+J361&gt;=1,"Semi-Active",IF(L361+K361+J361=0,"Inactive")))))</f>
        <v/>
      </c>
      <c r="I361" s="72" t="str">
        <f t="array" ref="I361">IF(not(ISBLANK(D361)), INDEX('Activity Tracker'!F:F,MATCH(D361,'Activity Tracker'!B:B,0)), "")</f>
        <v/>
      </c>
      <c r="J361" s="100"/>
      <c r="K361" s="100" t="str">
        <f>IF(ISBLANK(D361), "",COUNTIFS(EL!B:B,D361,EL!F:F,"Yes",EL!G:G,"Yes"))</f>
        <v/>
      </c>
      <c r="L361" s="100" t="str">
        <f>IF(ISBLANK(D361), "",COUNTIFS(TL!B:B,D361,TL!G:G,"Yes",TL!H:H,"Yes"))</f>
        <v/>
      </c>
      <c r="M361" s="94"/>
      <c r="N361" s="78" t="str">
        <f t="array" ref="N361">IFERROR(INDEX(PD!A:A,MATCH(D361,PD!E:E,0)), IFERROR (INDEX(Input!A:A,MATCH(D361,Input!F:F,0)), ""))</f>
        <v/>
      </c>
      <c r="O361" s="94"/>
      <c r="P361" s="100"/>
      <c r="Q361" s="108"/>
      <c r="R361" s="250"/>
      <c r="S361" s="39"/>
      <c r="T361" s="87"/>
    </row>
    <row r="362" ht="30.0" customHeight="1">
      <c r="A362" s="52">
        <f t="shared" si="1"/>
        <v>0</v>
      </c>
      <c r="B362" s="110" t="str">
        <f t="array" ref="B362">IF(not(ISBLANK(D362)),INDEX(Members!B:B,MATCH(D362,Members!D:D,0)), "")</f>
        <v/>
      </c>
      <c r="C362" s="94"/>
      <c r="D362" s="282"/>
      <c r="E362" s="63" t="str">
        <f t="array" ref="E362">IF(not(ISBLANK(D362)),INDEX(Members!R:R,MATCH(D362,Members!D:D,0)), "")</f>
        <v/>
      </c>
      <c r="F362" s="100"/>
      <c r="G362" s="94"/>
      <c r="H362" s="69" t="str">
        <f>IF(ISBLANK(D362), "",IF(COUNTIFS(LOAROA!C:C,D362,LOAROA!I:I,"Yes",LOAROA!H:H,"Active") = 1, "Absent",IF(J362+K362+L362&gt;=4,"Active", IF(L362+K362+J362&gt;=1,"Semi-Active",IF(L362+K362+J362=0,"Inactive")))))</f>
        <v/>
      </c>
      <c r="I362" s="72" t="str">
        <f t="array" ref="I362">IF(not(ISBLANK(D362)), INDEX('Activity Tracker'!F:F,MATCH(D362,'Activity Tracker'!B:B,0)), "")</f>
        <v/>
      </c>
      <c r="J362" s="100"/>
      <c r="K362" s="100" t="str">
        <f>IF(ISBLANK(D362), "",COUNTIFS(EL!B:B,D362,EL!F:F,"Yes",EL!G:G,"Yes"))</f>
        <v/>
      </c>
      <c r="L362" s="100" t="str">
        <f>IF(ISBLANK(D362), "",COUNTIFS(TL!B:B,D362,TL!G:G,"Yes",TL!H:H,"Yes"))</f>
        <v/>
      </c>
      <c r="M362" s="94"/>
      <c r="N362" s="78" t="str">
        <f t="array" ref="N362">IFERROR(INDEX(PD!A:A,MATCH(D362,PD!E:E,0)), IFERROR (INDEX(Input!A:A,MATCH(D362,Input!F:F,0)), ""))</f>
        <v/>
      </c>
      <c r="O362" s="94"/>
      <c r="P362" s="100"/>
      <c r="Q362" s="108"/>
      <c r="R362" s="250"/>
      <c r="S362" s="39"/>
      <c r="T362" s="87"/>
    </row>
    <row r="363" ht="30.0" customHeight="1">
      <c r="A363" s="52">
        <f t="shared" si="1"/>
        <v>0</v>
      </c>
      <c r="B363" s="110" t="str">
        <f t="array" ref="B363">IF(not(ISBLANK(D363)),INDEX(Members!B:B,MATCH(D363,Members!D:D,0)), "")</f>
        <v/>
      </c>
      <c r="C363" s="94"/>
      <c r="D363" s="282"/>
      <c r="E363" s="63" t="str">
        <f t="array" ref="E363">IF(not(ISBLANK(D363)),INDEX(Members!R:R,MATCH(D363,Members!D:D,0)), "")</f>
        <v/>
      </c>
      <c r="F363" s="100"/>
      <c r="G363" s="94"/>
      <c r="H363" s="69" t="str">
        <f>IF(ISBLANK(D363), "",IF(COUNTIFS(LOAROA!C:C,D363,LOAROA!I:I,"Yes",LOAROA!H:H,"Active") = 1, "Absent",IF(J363+K363+L363&gt;=4,"Active", IF(L363+K363+J363&gt;=1,"Semi-Active",IF(L363+K363+J363=0,"Inactive")))))</f>
        <v/>
      </c>
      <c r="I363" s="72" t="str">
        <f t="array" ref="I363">IF(not(ISBLANK(D363)), INDEX('Activity Tracker'!F:F,MATCH(D363,'Activity Tracker'!B:B,0)), "")</f>
        <v/>
      </c>
      <c r="J363" s="100"/>
      <c r="K363" s="100" t="str">
        <f>IF(ISBLANK(D363), "",COUNTIFS(EL!B:B,D363,EL!F:F,"Yes",EL!G:G,"Yes"))</f>
        <v/>
      </c>
      <c r="L363" s="100" t="str">
        <f>IF(ISBLANK(D363), "",COUNTIFS(TL!B:B,D363,TL!G:G,"Yes",TL!H:H,"Yes"))</f>
        <v/>
      </c>
      <c r="M363" s="94"/>
      <c r="N363" s="78" t="str">
        <f t="array" ref="N363">IFERROR(INDEX(PD!A:A,MATCH(D363,PD!E:E,0)), IFERROR (INDEX(Input!A:A,MATCH(D363,Input!F:F,0)), ""))</f>
        <v/>
      </c>
      <c r="O363" s="94"/>
      <c r="P363" s="100"/>
      <c r="Q363" s="108"/>
      <c r="R363" s="250"/>
      <c r="S363" s="39"/>
      <c r="T363" s="87"/>
    </row>
    <row r="364" ht="30.0" customHeight="1">
      <c r="A364" s="52">
        <f t="shared" si="1"/>
        <v>0</v>
      </c>
      <c r="B364" s="110" t="str">
        <f t="array" ref="B364">IF(not(ISBLANK(D364)),INDEX(Members!B:B,MATCH(D364,Members!D:D,0)), "")</f>
        <v/>
      </c>
      <c r="C364" s="94"/>
      <c r="D364" s="282"/>
      <c r="E364" s="63" t="str">
        <f t="array" ref="E364">IF(not(ISBLANK(D364)),INDEX(Members!R:R,MATCH(D364,Members!D:D,0)), "")</f>
        <v/>
      </c>
      <c r="F364" s="100"/>
      <c r="G364" s="94"/>
      <c r="H364" s="69" t="str">
        <f>IF(ISBLANK(D364), "",IF(COUNTIFS(LOAROA!C:C,D364,LOAROA!I:I,"Yes",LOAROA!H:H,"Active") = 1, "Absent",IF(J364+K364+L364&gt;=2,"Active", IF(L364+K364+J364&gt;=1,"Semi-Active",IF(L364+K364+J364=0,"Inactive")))))</f>
        <v/>
      </c>
      <c r="I364" s="72" t="str">
        <f t="array" ref="I364">IF(not(ISBLANK(D364)), INDEX('Activity Tracker'!F:F,MATCH(D364,'Activity Tracker'!B:B,0)), "")</f>
        <v/>
      </c>
      <c r="J364" s="100"/>
      <c r="K364" s="100" t="str">
        <f>IF(ISBLANK(D364), "",COUNTIFS(EL!B:B,D364,EL!F:F,"Yes",EL!G:G,"Yes"))</f>
        <v/>
      </c>
      <c r="L364" s="100" t="str">
        <f>IF(ISBLANK(D364), "",COUNTIFS(TL!B:B,D364,TL!G:G,"Yes",TL!H:H,"Yes"))</f>
        <v/>
      </c>
      <c r="M364" s="94"/>
      <c r="N364" s="78" t="str">
        <f t="array" ref="N364">IFERROR(INDEX(PD!A:A,MATCH(D364,PD!E:E,0)), IFERROR (INDEX(Input!A:A,MATCH(D364,Input!F:F,0)), ""))</f>
        <v/>
      </c>
      <c r="O364" s="94"/>
      <c r="P364" s="100"/>
      <c r="Q364" s="108"/>
      <c r="R364" s="250"/>
      <c r="S364" s="39"/>
      <c r="T364" s="87"/>
    </row>
    <row r="365" ht="30.0" customHeight="1">
      <c r="A365" s="52">
        <f t="shared" si="1"/>
        <v>0</v>
      </c>
      <c r="B365" s="110" t="str">
        <f t="array" ref="B365">IF(not(ISBLANK(D365)),INDEX(Members!B:B,MATCH(D365,Members!D:D,0)), "")</f>
        <v/>
      </c>
      <c r="C365" s="94"/>
      <c r="D365" s="282"/>
      <c r="E365" s="63" t="str">
        <f t="array" ref="E365">IF(not(ISBLANK(D365)),INDEX(Members!R:R,MATCH(D365,Members!D:D,0)), "")</f>
        <v/>
      </c>
      <c r="F365" s="100"/>
      <c r="G365" s="94"/>
      <c r="H365" s="69" t="str">
        <f>IF(ISBLANK(D365), "",IF(COUNTIFS(LOAROA!C:C,D365,LOAROA!I:I,"Yes",LOAROA!H:H,"Active") = 1, "Absent",IF(J365+K365+L365&gt;=2,"Active", IF(L365+K365+J365&gt;=1,"Semi-Active",IF(L365+K365+J365=0,"Inactive")))))</f>
        <v/>
      </c>
      <c r="I365" s="72" t="str">
        <f t="array" ref="I365">IF(not(ISBLANK(D365)), INDEX('Activity Tracker'!F:F,MATCH(D365,'Activity Tracker'!B:B,0)), "")</f>
        <v/>
      </c>
      <c r="J365" s="100"/>
      <c r="K365" s="100" t="str">
        <f>IF(ISBLANK(D365), "",COUNTIFS(EL!B:B,D365,EL!F:F,"Yes",EL!G:G,"Yes"))</f>
        <v/>
      </c>
      <c r="L365" s="100" t="str">
        <f>IF(ISBLANK(D365), "",COUNTIFS(TL!B:B,D365,TL!G:G,"Yes",TL!H:H,"Yes"))</f>
        <v/>
      </c>
      <c r="M365" s="94"/>
      <c r="N365" s="78" t="str">
        <f t="array" ref="N365">IFERROR(INDEX(PD!A:A,MATCH(D365,PD!E:E,0)), IFERROR (INDEX(Input!A:A,MATCH(D365,Input!F:F,0)), ""))</f>
        <v/>
      </c>
      <c r="O365" s="94"/>
      <c r="P365" s="100"/>
      <c r="Q365" s="108"/>
      <c r="R365" s="250"/>
      <c r="S365" s="39"/>
      <c r="T365" s="87"/>
    </row>
    <row r="366" ht="30.0" customHeight="1">
      <c r="A366" s="52">
        <f t="shared" si="1"/>
        <v>0</v>
      </c>
      <c r="B366" s="110" t="str">
        <f t="array" ref="B366">IF(not(ISBLANK(D366)),INDEX(Members!B:B,MATCH(D366,Members!D:D,0)), "")</f>
        <v/>
      </c>
      <c r="C366" s="94"/>
      <c r="D366" s="282"/>
      <c r="E366" s="63" t="str">
        <f t="array" ref="E366">IF(not(ISBLANK(D366)),INDEX(Members!R:R,MATCH(D366,Members!D:D,0)), "")</f>
        <v/>
      </c>
      <c r="F366" s="100"/>
      <c r="G366" s="94"/>
      <c r="H366" s="69" t="str">
        <f>IF(ISBLANK(D366), "",IF(COUNTIFS(LOAROA!C:C,D366,LOAROA!I:I,"Yes",LOAROA!H:H,"Active") = 1, "Absent",IF(J366+K366+L366&gt;=2,"Active", IF(L366+K366+J366&gt;=1,"Semi-Active",IF(L366+K366+J366=0,"Inactive")))))</f>
        <v/>
      </c>
      <c r="I366" s="72" t="str">
        <f t="array" ref="I366">IF(not(ISBLANK(D366)), INDEX('Activity Tracker'!F:F,MATCH(D366,'Activity Tracker'!B:B,0)), "")</f>
        <v/>
      </c>
      <c r="J366" s="100"/>
      <c r="K366" s="100" t="str">
        <f>IF(ISBLANK(D366), "",COUNTIFS(EL!B:B,D366,EL!F:F,"Yes",EL!G:G,"Yes"))</f>
        <v/>
      </c>
      <c r="L366" s="100" t="str">
        <f>IF(ISBLANK(D366), "",COUNTIFS(TL!B:B,D366,TL!G:G,"Yes",TL!H:H,"Yes"))</f>
        <v/>
      </c>
      <c r="M366" s="94"/>
      <c r="N366" s="78" t="str">
        <f t="array" ref="N366">IFERROR(INDEX(PD!A:A,MATCH(D366,PD!E:E,0)), IFERROR (INDEX(Input!A:A,MATCH(D366,Input!F:F,0)), ""))</f>
        <v/>
      </c>
      <c r="O366" s="94"/>
      <c r="P366" s="100"/>
      <c r="Q366" s="108"/>
      <c r="R366" s="250"/>
      <c r="S366" s="39"/>
      <c r="T366" s="87"/>
    </row>
    <row r="367" ht="30.0" customHeight="1">
      <c r="A367" s="52">
        <f t="shared" si="1"/>
        <v>0</v>
      </c>
      <c r="B367" s="110" t="str">
        <f t="array" ref="B367">IF(not(ISBLANK(D367)),INDEX(Members!B:B,MATCH(D367,Members!D:D,0)), "")</f>
        <v/>
      </c>
      <c r="C367" s="94"/>
      <c r="D367" s="282"/>
      <c r="E367" s="63" t="str">
        <f t="array" ref="E367">IF(not(ISBLANK(D367)),INDEX(Members!R:R,MATCH(D367,Members!D:D,0)), "")</f>
        <v/>
      </c>
      <c r="F367" s="100"/>
      <c r="G367" s="94"/>
      <c r="H367" s="69" t="str">
        <f>IF(ISBLANK(D367), "",IF(COUNTIFS(LOAROA!C:C,D367,LOAROA!I:I,"Yes",LOAROA!H:H,"Active") = 1, "Absent",IF(J367+K367+L367&gt;=2,"Active", IF(L367+K367+J367&gt;=1,"Semi-Active",IF(L367+K367+J367=0,"Inactive")))))</f>
        <v/>
      </c>
      <c r="I367" s="72" t="str">
        <f t="array" ref="I367">IF(not(ISBLANK(D367)), INDEX('Activity Tracker'!F:F,MATCH(D367,'Activity Tracker'!B:B,0)), "")</f>
        <v/>
      </c>
      <c r="J367" s="100"/>
      <c r="K367" s="100" t="str">
        <f>IF(ISBLANK(D367), "",COUNTIFS(EL!B:B,D367,EL!F:F,"Yes",EL!G:G,"Yes"))</f>
        <v/>
      </c>
      <c r="L367" s="100" t="str">
        <f>IF(ISBLANK(D367), "",COUNTIFS(TL!B:B,D367,TL!G:G,"Yes",TL!H:H,"Yes"))</f>
        <v/>
      </c>
      <c r="M367" s="94"/>
      <c r="N367" s="78" t="str">
        <f t="array" ref="N367">IFERROR(INDEX(PD!A:A,MATCH(D367,PD!E:E,0)), IFERROR (INDEX(Input!A:A,MATCH(D367,Input!F:F,0)), ""))</f>
        <v/>
      </c>
      <c r="O367" s="94"/>
      <c r="P367" s="100"/>
      <c r="Q367" s="108"/>
      <c r="R367" s="250"/>
      <c r="S367" s="39"/>
      <c r="T367" s="87"/>
    </row>
    <row r="368" ht="30.0" customHeight="1">
      <c r="A368" s="52">
        <f t="shared" si="1"/>
        <v>0</v>
      </c>
      <c r="B368" s="110" t="str">
        <f t="array" ref="B368">IF(not(ISBLANK(D368)),INDEX(Members!B:B,MATCH(D368,Members!D:D,0)), "")</f>
        <v/>
      </c>
      <c r="C368" s="94"/>
      <c r="D368" s="282"/>
      <c r="E368" s="63" t="str">
        <f t="array" ref="E368">IF(not(ISBLANK(D368)),INDEX(Members!R:R,MATCH(D368,Members!D:D,0)), "")</f>
        <v/>
      </c>
      <c r="F368" s="100"/>
      <c r="G368" s="94"/>
      <c r="H368" s="69" t="str">
        <f>IF(ISBLANK(D368), "",IF(COUNTIFS(LOAROA!C:C,D368,LOAROA!I:I,"Yes",LOAROA!H:H,"Active") = 1, "Absent",IF(J368+K368+L368&gt;=2,"Active", IF(L368+K368+J368&gt;=1,"Semi-Active",IF(L368+K368+J368=0,"Inactive")))))</f>
        <v/>
      </c>
      <c r="I368" s="72" t="str">
        <f t="array" ref="I368">IF(not(ISBLANK(D368)), INDEX('Activity Tracker'!F:F,MATCH(D368,'Activity Tracker'!B:B,0)), "")</f>
        <v/>
      </c>
      <c r="J368" s="100"/>
      <c r="K368" s="100" t="str">
        <f>IF(ISBLANK(D368), "",COUNTIFS(EL!B:B,D368,EL!F:F,"Yes",EL!G:G,"Yes"))</f>
        <v/>
      </c>
      <c r="L368" s="100" t="str">
        <f>IF(ISBLANK(D368), "",COUNTIFS(TL!B:B,D368,TL!G:G,"Yes",TL!H:H,"Yes"))</f>
        <v/>
      </c>
      <c r="M368" s="94"/>
      <c r="N368" s="78" t="str">
        <f t="array" ref="N368">IFERROR(INDEX(PD!A:A,MATCH(D368,PD!E:E,0)), IFERROR (INDEX(Input!A:A,MATCH(D368,Input!F:F,0)), ""))</f>
        <v/>
      </c>
      <c r="O368" s="94"/>
      <c r="P368" s="100"/>
      <c r="Q368" s="108"/>
      <c r="R368" s="250"/>
      <c r="S368" s="39"/>
      <c r="T368" s="87"/>
    </row>
    <row r="369" ht="30.0" customHeight="1">
      <c r="A369" s="52">
        <f t="shared" si="1"/>
        <v>0</v>
      </c>
      <c r="B369" s="110" t="str">
        <f t="array" ref="B369">IF(not(ISBLANK(D369)),INDEX(Members!B:B,MATCH(D369,Members!D:D,0)), "")</f>
        <v/>
      </c>
      <c r="C369" s="94"/>
      <c r="D369" s="282"/>
      <c r="E369" s="63" t="str">
        <f t="array" ref="E369">IF(not(ISBLANK(D369)),INDEX(Members!R:R,MATCH(D369,Members!D:D,0)), "")</f>
        <v/>
      </c>
      <c r="F369" s="100"/>
      <c r="G369" s="94"/>
      <c r="H369" s="69" t="str">
        <f>IF(ISBLANK(D369), "",IF(COUNTIFS(LOAROA!C:C,D369,LOAROA!I:I,"Yes",LOAROA!H:H,"Active") = 1, "Absent",IF(J369+K369+L369&gt;=2,"Active", IF(L369+K369+J369&gt;=1,"Semi-Active",IF(L369+K369+J369=0,"Inactive")))))</f>
        <v/>
      </c>
      <c r="I369" s="72" t="str">
        <f t="array" ref="I369">IF(not(ISBLANK(D369)), INDEX('Activity Tracker'!F:F,MATCH(D369,'Activity Tracker'!B:B,0)), "")</f>
        <v/>
      </c>
      <c r="J369" s="100"/>
      <c r="K369" s="100" t="str">
        <f>IF(ISBLANK(D369), "",COUNTIFS(EL!B:B,D369,EL!F:F,"Yes",EL!G:G,"Yes"))</f>
        <v/>
      </c>
      <c r="L369" s="100" t="str">
        <f>IF(ISBLANK(D369), "",COUNTIFS(TL!B:B,D369,TL!G:G,"Yes",TL!H:H,"Yes"))</f>
        <v/>
      </c>
      <c r="M369" s="94"/>
      <c r="N369" s="78" t="str">
        <f t="array" ref="N369">IFERROR(INDEX(PD!A:A,MATCH(D369,PD!E:E,0)), IFERROR (INDEX(Input!A:A,MATCH(D369,Input!F:F,0)), ""))</f>
        <v/>
      </c>
      <c r="O369" s="94"/>
      <c r="P369" s="100"/>
      <c r="Q369" s="108"/>
      <c r="R369" s="250"/>
      <c r="S369" s="39"/>
      <c r="T369" s="87"/>
    </row>
    <row r="370" ht="30.0" customHeight="1">
      <c r="A370" s="52">
        <f t="shared" si="1"/>
        <v>0</v>
      </c>
      <c r="B370" s="110" t="str">
        <f t="array" ref="B370">IF(not(ISBLANK(D370)),INDEX(Members!B:B,MATCH(D370,Members!D:D,0)), "")</f>
        <v/>
      </c>
      <c r="C370" s="94"/>
      <c r="D370" s="282"/>
      <c r="E370" s="63" t="str">
        <f t="array" ref="E370">IF(not(ISBLANK(D370)),INDEX(Members!R:R,MATCH(D370,Members!D:D,0)), "")</f>
        <v/>
      </c>
      <c r="F370" s="100"/>
      <c r="G370" s="94"/>
      <c r="H370" s="69" t="str">
        <f>IF(ISBLANK(D370), "",IF(COUNTIFS(LOAROA!C:C,D370,LOAROA!I:I,"Yes",LOAROA!H:H,"Active") = 1, "Absent",IF(J370+K370+L370&gt;=2,"Active", IF(L370+K370+J370&gt;=1,"Semi-Active",IF(L370+K370+J370=0,"Inactive")))))</f>
        <v/>
      </c>
      <c r="I370" s="72" t="str">
        <f t="array" ref="I370">IF(not(ISBLANK(D370)), INDEX('Activity Tracker'!F:F,MATCH(D370,'Activity Tracker'!B:B,0)), "")</f>
        <v/>
      </c>
      <c r="J370" s="100"/>
      <c r="K370" s="100" t="str">
        <f>IF(ISBLANK(D370), "",COUNTIFS(EL!B:B,D370,EL!F:F,"Yes",EL!G:G,"Yes"))</f>
        <v/>
      </c>
      <c r="L370" s="100" t="str">
        <f>IF(ISBLANK(D370), "",COUNTIFS(TL!B:B,D370,TL!G:G,"Yes",TL!H:H,"Yes"))</f>
        <v/>
      </c>
      <c r="M370" s="94"/>
      <c r="N370" s="78" t="str">
        <f t="array" ref="N370">IFERROR(INDEX(PD!A:A,MATCH(D370,PD!E:E,0)), IFERROR (INDEX(Input!A:A,MATCH(D370,Input!F:F,0)), ""))</f>
        <v/>
      </c>
      <c r="O370" s="94"/>
      <c r="P370" s="100"/>
      <c r="Q370" s="108"/>
      <c r="R370" s="250"/>
      <c r="S370" s="39"/>
      <c r="T370" s="87"/>
    </row>
    <row r="371" ht="30.0" customHeight="1">
      <c r="A371" s="52">
        <f t="shared" si="1"/>
        <v>0</v>
      </c>
      <c r="B371" s="110" t="str">
        <f t="array" ref="B371">IF(not(ISBLANK(D371)),INDEX(Members!B:B,MATCH(D371,Members!D:D,0)), "")</f>
        <v/>
      </c>
      <c r="C371" s="94"/>
      <c r="D371" s="282"/>
      <c r="E371" s="63" t="str">
        <f t="array" ref="E371">IF(not(ISBLANK(D371)),INDEX(Members!R:R,MATCH(D371,Members!D:D,0)), "")</f>
        <v/>
      </c>
      <c r="F371" s="100"/>
      <c r="G371" s="94"/>
      <c r="H371" s="69" t="str">
        <f>IF(ISBLANK(D371), "",IF(COUNTIFS(LOAROA!C:C,D371,LOAROA!I:I,"Yes",LOAROA!H:H,"Active") = 1, "Absent",IF(J371+K371+L371&gt;=2,"Active", IF(L371+K371+J371&gt;=1,"Semi-Active",IF(L371+K371+J371=0,"Inactive")))))</f>
        <v/>
      </c>
      <c r="I371" s="72" t="str">
        <f t="array" ref="I371">IF(not(ISBLANK(D371)), INDEX('Activity Tracker'!F:F,MATCH(D371,'Activity Tracker'!B:B,0)), "")</f>
        <v/>
      </c>
      <c r="J371" s="100"/>
      <c r="K371" s="100" t="str">
        <f>IF(ISBLANK(D371), "",COUNTIFS(EL!B:B,D371,EL!F:F,"Yes",EL!G:G,"Yes"))</f>
        <v/>
      </c>
      <c r="L371" s="100" t="str">
        <f>IF(ISBLANK(D371), "",COUNTIFS(TL!B:B,D371,TL!G:G,"Yes",TL!H:H,"Yes"))</f>
        <v/>
      </c>
      <c r="M371" s="94"/>
      <c r="N371" s="78" t="str">
        <f t="array" ref="N371">IFERROR(INDEX(PD!A:A,MATCH(D371,PD!E:E,0)), IFERROR (INDEX(Input!A:A,MATCH(D371,Input!F:F,0)), ""))</f>
        <v/>
      </c>
      <c r="O371" s="94"/>
      <c r="P371" s="100"/>
      <c r="Q371" s="108"/>
      <c r="R371" s="250"/>
      <c r="S371" s="39"/>
      <c r="T371" s="87"/>
    </row>
    <row r="372" ht="30.0" customHeight="1">
      <c r="A372" s="52">
        <f t="shared" si="1"/>
        <v>0</v>
      </c>
      <c r="B372" s="110" t="str">
        <f t="array" ref="B372">IF(not(ISBLANK(D372)),INDEX(Members!B:B,MATCH(D372,Members!D:D,0)), "")</f>
        <v/>
      </c>
      <c r="C372" s="94"/>
      <c r="D372" s="282"/>
      <c r="E372" s="63" t="str">
        <f t="array" ref="E372">IF(not(ISBLANK(D372)),INDEX(Members!R:R,MATCH(D372,Members!D:D,0)), "")</f>
        <v/>
      </c>
      <c r="F372" s="100"/>
      <c r="G372" s="94"/>
      <c r="H372" s="69" t="str">
        <f>IF(ISBLANK(D372), "",IF(COUNTIFS(LOAROA!C:C,D372,LOAROA!I:I,"Yes",LOAROA!H:H,"Active") = 1, "Absent",IF(J372+K372+L372&gt;=2,"Active", IF(L372+K372+J372&gt;=1,"Semi-Active",IF(L372+K372+J372=0,"Inactive")))))</f>
        <v/>
      </c>
      <c r="I372" s="72" t="str">
        <f t="array" ref="I372">IF(not(ISBLANK(D372)), INDEX('Activity Tracker'!F:F,MATCH(D372,'Activity Tracker'!B:B,0)), "")</f>
        <v/>
      </c>
      <c r="J372" s="100"/>
      <c r="K372" s="100" t="str">
        <f>IF(ISBLANK(D372), "",COUNTIFS(EL!B:B,D372,EL!F:F,"Yes",EL!G:G,"Yes"))</f>
        <v/>
      </c>
      <c r="L372" s="100" t="str">
        <f>IF(ISBLANK(D372), "",COUNTIFS(TL!B:B,D372,TL!G:G,"Yes",TL!H:H,"Yes"))</f>
        <v/>
      </c>
      <c r="M372" s="94"/>
      <c r="N372" s="78" t="str">
        <f t="array" ref="N372">IFERROR(INDEX(PD!A:A,MATCH(D372,PD!E:E,0)), IFERROR (INDEX(Input!A:A,MATCH(D372,Input!F:F,0)), ""))</f>
        <v/>
      </c>
      <c r="O372" s="94"/>
      <c r="P372" s="100"/>
      <c r="Q372" s="108"/>
      <c r="R372" s="250"/>
      <c r="S372" s="39"/>
      <c r="T372" s="87"/>
    </row>
    <row r="373" ht="30.0" customHeight="1">
      <c r="A373" s="52">
        <f t="shared" si="1"/>
        <v>0</v>
      </c>
      <c r="B373" s="110" t="str">
        <f t="array" ref="B373">IF(not(ISBLANK(D373)),INDEX(Members!B:B,MATCH(D373,Members!D:D,0)), "")</f>
        <v/>
      </c>
      <c r="C373" s="94"/>
      <c r="D373" s="282"/>
      <c r="E373" s="63" t="str">
        <f t="array" ref="E373">IF(not(ISBLANK(D373)),INDEX(Members!R:R,MATCH(D373,Members!D:D,0)), "")</f>
        <v/>
      </c>
      <c r="F373" s="100"/>
      <c r="G373" s="94"/>
      <c r="H373" s="69" t="str">
        <f>IF(ISBLANK(D373), "",IF(COUNTIFS(LOAROA!C:C,D373,LOAROA!I:I,"Yes",LOAROA!H:H,"Active") = 1, "Absent",IF(J373+K373+L373&gt;=2,"Active", IF(L373+K373+J373&gt;=1,"Semi-Active",IF(L373+K373+J373=0,"Inactive")))))</f>
        <v/>
      </c>
      <c r="I373" s="72" t="str">
        <f t="array" ref="I373">IF(not(ISBLANK(D373)), INDEX('Activity Tracker'!F:F,MATCH(D373,'Activity Tracker'!B:B,0)), "")</f>
        <v/>
      </c>
      <c r="J373" s="100"/>
      <c r="K373" s="100" t="str">
        <f>IF(ISBLANK(D373), "",COUNTIFS(EL!B:B,D373,EL!F:F,"Yes",EL!G:G,"Yes"))</f>
        <v/>
      </c>
      <c r="L373" s="100" t="str">
        <f>IF(ISBLANK(D373), "",COUNTIFS(TL!B:B,D373,TL!G:G,"Yes",TL!H:H,"Yes"))</f>
        <v/>
      </c>
      <c r="M373" s="94"/>
      <c r="N373" s="78" t="str">
        <f t="array" ref="N373">IFERROR(INDEX(PD!A:A,MATCH(D373,PD!E:E,0)), IFERROR (INDEX(Input!A:A,MATCH(D373,Input!F:F,0)), ""))</f>
        <v/>
      </c>
      <c r="O373" s="94"/>
      <c r="P373" s="100"/>
      <c r="Q373" s="108"/>
      <c r="R373" s="250"/>
      <c r="S373" s="39"/>
      <c r="T373" s="87"/>
    </row>
    <row r="374" ht="30.0" customHeight="1">
      <c r="A374" s="52">
        <f t="shared" si="1"/>
        <v>0</v>
      </c>
      <c r="B374" s="110" t="str">
        <f t="array" ref="B374">IF(not(ISBLANK(D374)),INDEX(Members!B:B,MATCH(D374,Members!D:D,0)), "")</f>
        <v/>
      </c>
      <c r="C374" s="94"/>
      <c r="D374" s="282"/>
      <c r="E374" s="63" t="str">
        <f t="array" ref="E374">IF(not(ISBLANK(D374)),INDEX(Members!R:R,MATCH(D374,Members!D:D,0)), "")</f>
        <v/>
      </c>
      <c r="F374" s="100"/>
      <c r="G374" s="94"/>
      <c r="H374" s="69" t="str">
        <f>IF(ISBLANK(D374), "",IF(COUNTIFS(LOAROA!C:C,D374,LOAROA!I:I,"Yes",LOAROA!H:H,"Active") = 1, "Absent",IF(J374+K374+L374&gt;=2,"Active", IF(L374+K374+J374&gt;=1,"Semi-Active",IF(L374+K374+J374=0,"Inactive")))))</f>
        <v/>
      </c>
      <c r="I374" s="72" t="str">
        <f t="array" ref="I374">IF(not(ISBLANK(D374)), INDEX('Activity Tracker'!F:F,MATCH(D374,'Activity Tracker'!B:B,0)), "")</f>
        <v/>
      </c>
      <c r="J374" s="100"/>
      <c r="K374" s="100" t="str">
        <f>IF(ISBLANK(C374), "",COUNTIFS(TL!A:A,C374,TL!F:F,"Yes",TL!G:G,"Yes"))</f>
        <v/>
      </c>
      <c r="L374" s="100" t="str">
        <f>IF(ISBLANK(D374), "",COUNTIFS(TL!B:B,D374,TL!G:G,"Yes",TL!H:H,"Yes"))</f>
        <v/>
      </c>
      <c r="M374" s="94"/>
      <c r="N374" s="78" t="str">
        <f t="array" ref="N374">IFERROR(INDEX(PD!A:A,MATCH(D374,PD!E:E,0)), IFERROR (INDEX(Input!A:A,MATCH(D374,Input!F:F,0)), ""))</f>
        <v/>
      </c>
      <c r="O374" s="94"/>
      <c r="P374" s="100"/>
      <c r="Q374" s="108"/>
      <c r="R374" s="250"/>
      <c r="S374" s="39"/>
      <c r="T374" s="87"/>
    </row>
    <row r="375" ht="30.0" customHeight="1">
      <c r="A375" s="52">
        <f t="shared" si="1"/>
        <v>0</v>
      </c>
      <c r="B375" s="110" t="str">
        <f t="array" ref="B375">IF(not(ISBLANK(D375)),INDEX(Members!B:B,MATCH(D375,Members!D:D,0)), "")</f>
        <v/>
      </c>
      <c r="C375" s="94"/>
      <c r="D375" s="282"/>
      <c r="E375" s="63" t="str">
        <f t="array" ref="E375">IF(not(ISBLANK(D375)),INDEX(Members!R:R,MATCH(D375,Members!D:D,0)), "")</f>
        <v/>
      </c>
      <c r="F375" s="100"/>
      <c r="G375" s="94"/>
      <c r="H375" s="69" t="str">
        <f>IF(ISBLANK(D375), "",IF(COUNTIFS(LOAROA!C:C,D375,LOAROA!I:I,"Yes",LOAROA!H:H,"Active") = 1, "Absent",IF(J375+K375+L375&gt;=2,"Active", IF(L375+K375+J375&gt;=1,"Semi-Active",IF(L375+K375+J375=0,"Inactive")))))</f>
        <v/>
      </c>
      <c r="I375" s="72" t="str">
        <f t="array" ref="I375">IF(not(ISBLANK(D375)), INDEX('Activity Tracker'!F:F,MATCH(D375,'Activity Tracker'!B:B,0)), "")</f>
        <v/>
      </c>
      <c r="J375" s="100"/>
      <c r="K375" s="100" t="str">
        <f>IF(ISBLANK(C375), "",COUNTIFS(TL!A:A,C375,TL!F:F,"Yes",TL!G:G,"Yes"))</f>
        <v/>
      </c>
      <c r="L375" s="100" t="str">
        <f>IF(ISBLANK(D375), "",COUNTIFS(TL!B:B,D375,TL!G:G,"Yes",TL!H:H,"Yes"))</f>
        <v/>
      </c>
      <c r="M375" s="94"/>
      <c r="N375" s="78" t="str">
        <f t="array" ref="N375">IFERROR(INDEX(PD!A:A,MATCH(D375,PD!E:E,0)), IFERROR (INDEX(Input!A:A,MATCH(D375,Input!F:F,0)), ""))</f>
        <v/>
      </c>
      <c r="O375" s="94"/>
      <c r="P375" s="100"/>
      <c r="Q375" s="108"/>
      <c r="R375" s="250"/>
      <c r="S375" s="39"/>
      <c r="T375" s="87"/>
    </row>
    <row r="376" ht="30.0" customHeight="1">
      <c r="A376" s="52">
        <f t="shared" si="1"/>
        <v>0</v>
      </c>
      <c r="B376" s="110" t="str">
        <f t="array" ref="B376">IF(not(ISBLANK(D376)),INDEX(Members!B:B,MATCH(D376,Members!D:D,0)), "")</f>
        <v/>
      </c>
      <c r="C376" s="94"/>
      <c r="D376" s="282"/>
      <c r="E376" s="63" t="str">
        <f t="array" ref="E376">IF(not(ISBLANK(D376)),INDEX(Members!R:R,MATCH(D376,Members!D:D,0)), "")</f>
        <v/>
      </c>
      <c r="F376" s="100"/>
      <c r="G376" s="94"/>
      <c r="H376" s="282"/>
      <c r="I376" s="72" t="str">
        <f t="array" ref="I376">IF(not(ISBLANK(D376)), INDEX('Activity Tracker'!F:F,MATCH(D376,'Activity Tracker'!B:B,0)), "")</f>
        <v/>
      </c>
      <c r="J376" s="100"/>
      <c r="K376" s="100" t="str">
        <f>IF(ISBLANK(C376), "",COUNTIFS(TL!A:A,C376,TL!F:F,"Yes",TL!G:G,"Yes"))</f>
        <v/>
      </c>
      <c r="L376" s="100" t="str">
        <f>IF(ISBLANK(D376), "",COUNTIFS(TL!B:B,D376,TL!G:G,"Yes",TL!H:H,"Yes"))</f>
        <v/>
      </c>
      <c r="M376" s="94"/>
      <c r="N376" s="78" t="str">
        <f t="array" ref="N376">IFERROR(INDEX(PD!A:A,MATCH(D376,PD!E:E,0)), IFERROR (INDEX(Input!A:A,MATCH(D376,Input!F:F,0)), ""))</f>
        <v/>
      </c>
      <c r="O376" s="94"/>
      <c r="P376" s="100"/>
      <c r="Q376" s="108"/>
      <c r="R376" s="250"/>
      <c r="S376" s="39"/>
      <c r="T376" s="87"/>
    </row>
    <row r="377" ht="30.0" customHeight="1">
      <c r="A377" s="52">
        <f t="shared" si="1"/>
        <v>0</v>
      </c>
      <c r="B377" s="110" t="str">
        <f t="array" ref="B377">IF(not(ISBLANK(D377)),INDEX(Members!B:B,MATCH(D377,Members!D:D,0)), "")</f>
        <v/>
      </c>
      <c r="C377" s="94"/>
      <c r="D377" s="282"/>
      <c r="E377" s="63" t="str">
        <f t="array" ref="E377">IF(not(ISBLANK(D377)),INDEX(Members!R:R,MATCH(D377,Members!D:D,0)), "")</f>
        <v/>
      </c>
      <c r="F377" s="100"/>
      <c r="G377" s="94"/>
      <c r="H377" s="282"/>
      <c r="I377" s="72" t="str">
        <f t="array" ref="I377">IF(not(ISBLANK(D377)), INDEX('Activity Tracker'!F:F,MATCH(D377,'Activity Tracker'!B:B,0)), "")</f>
        <v/>
      </c>
      <c r="J377" s="100"/>
      <c r="K377" s="100" t="str">
        <f>IF(ISBLANK(C377), "",COUNTIFS(TL!A:A,C377,TL!F:F,"Yes",TL!G:G,"Yes"))</f>
        <v/>
      </c>
      <c r="L377" s="100" t="str">
        <f>IF(ISBLANK(D377), "",COUNTIFS(TL!B:B,D377,TL!G:G,"Yes",TL!H:H,"Yes"))</f>
        <v/>
      </c>
      <c r="M377" s="94"/>
      <c r="N377" s="78" t="str">
        <f t="array" ref="N377">IFERROR(INDEX(PD!A:A,MATCH(D377,PD!E:E,0)), IFERROR (INDEX(Input!A:A,MATCH(D377,Input!F:F,0)), ""))</f>
        <v/>
      </c>
      <c r="O377" s="94"/>
      <c r="P377" s="100"/>
      <c r="Q377" s="108"/>
      <c r="R377" s="250"/>
      <c r="S377" s="39"/>
      <c r="T377" s="87"/>
    </row>
    <row r="378" ht="30.0" customHeight="1">
      <c r="A378" s="52">
        <f t="shared" si="1"/>
        <v>0</v>
      </c>
      <c r="B378" s="110" t="str">
        <f t="array" ref="B378">IF(not(ISBLANK(D378)),INDEX(Members!B:B,MATCH(D378,Members!D:D,0)), "")</f>
        <v/>
      </c>
      <c r="C378" s="94"/>
      <c r="D378" s="282"/>
      <c r="E378" s="63" t="str">
        <f t="array" ref="E378">IF(not(ISBLANK(D378)),INDEX(Members!R:R,MATCH(D378,Members!D:D,0)), "")</f>
        <v/>
      </c>
      <c r="F378" s="100"/>
      <c r="G378" s="94"/>
      <c r="H378" s="282"/>
      <c r="I378" s="72" t="str">
        <f t="array" ref="I378">IF(not(ISBLANK(D378)), INDEX('Activity Tracker'!F:F,MATCH(D378,'Activity Tracker'!B:B,0)), "")</f>
        <v/>
      </c>
      <c r="J378" s="100"/>
      <c r="K378" s="100" t="str">
        <f>IF(ISBLANK(C378), "",COUNTIFS(TL!A:A,C378,TL!F:F,"Yes",TL!G:G,"Yes"))</f>
        <v/>
      </c>
      <c r="L378" s="100" t="str">
        <f>IF(ISBLANK(D378), "",COUNTIFS(TL!B:B,D378,TL!G:G,"Yes",TL!H:H,"Yes"))</f>
        <v/>
      </c>
      <c r="M378" s="94"/>
      <c r="N378" s="78" t="str">
        <f t="array" ref="N378">IFERROR(INDEX(PD!A:A,MATCH(D378,PD!E:E,0)), IFERROR (INDEX(Input!A:A,MATCH(D378,Input!F:F,0)), ""))</f>
        <v/>
      </c>
      <c r="O378" s="94"/>
      <c r="P378" s="100"/>
      <c r="Q378" s="108"/>
      <c r="R378" s="250"/>
      <c r="S378" s="39"/>
      <c r="T378" s="87"/>
    </row>
    <row r="379" ht="30.0" customHeight="1">
      <c r="A379" s="52">
        <f t="shared" si="1"/>
        <v>0</v>
      </c>
      <c r="B379" s="110" t="str">
        <f t="array" ref="B379">IF(not(ISBLANK(D379)),INDEX(Members!B:B,MATCH(D379,Members!D:D,0)), "")</f>
        <v/>
      </c>
      <c r="C379" s="94"/>
      <c r="D379" s="282"/>
      <c r="E379" s="63" t="str">
        <f t="array" ref="E379">IF(not(ISBLANK(D379)),INDEX(Members!R:R,MATCH(D379,Members!D:D,0)), "")</f>
        <v/>
      </c>
      <c r="F379" s="100"/>
      <c r="G379" s="94"/>
      <c r="H379" s="282"/>
      <c r="I379" s="72" t="str">
        <f t="array" ref="I379">IF(not(ISBLANK(D379)), INDEX('Activity Tracker'!F:F,MATCH(D379,'Activity Tracker'!B:B,0)), "")</f>
        <v/>
      </c>
      <c r="J379" s="100"/>
      <c r="K379" s="100" t="str">
        <f>IF(ISBLANK(C379), "",COUNTIFS(TL!A:A,C379,TL!F:F,"Yes",TL!G:G,"Yes"))</f>
        <v/>
      </c>
      <c r="L379" s="100" t="str">
        <f>IF(ISBLANK(D379), "",COUNTIFS(TL!B:B,D379,TL!G:G,"Yes",TL!H:H,"Yes"))</f>
        <v/>
      </c>
      <c r="M379" s="94"/>
      <c r="N379" s="78" t="str">
        <f t="array" ref="N379">IFERROR(INDEX(PD!A:A,MATCH(D379,PD!E:E,0)), IFERROR (INDEX(Input!A:A,MATCH(D379,Input!F:F,0)), ""))</f>
        <v/>
      </c>
      <c r="O379" s="94"/>
      <c r="P379" s="100"/>
      <c r="Q379" s="108"/>
      <c r="R379" s="250"/>
      <c r="S379" s="39"/>
      <c r="T379" s="87"/>
    </row>
    <row r="380" ht="30.0" customHeight="1">
      <c r="A380" s="52">
        <f t="shared" si="1"/>
        <v>0</v>
      </c>
      <c r="B380" s="110" t="str">
        <f t="array" ref="B380">IF(not(ISBLANK(D380)),INDEX(Members!B:B,MATCH(D380,Members!D:D,0)), "")</f>
        <v/>
      </c>
      <c r="C380" s="94"/>
      <c r="D380" s="282"/>
      <c r="E380" s="63" t="str">
        <f t="array" ref="E380">IF(not(ISBLANK(D380)),INDEX(Members!R:R,MATCH(D380,Members!D:D,0)), "")</f>
        <v/>
      </c>
      <c r="F380" s="100"/>
      <c r="G380" s="94"/>
      <c r="H380" s="282"/>
      <c r="I380" s="72" t="str">
        <f t="array" ref="I380">IF(not(ISBLANK(D380)), INDEX('Activity Tracker'!F:F,MATCH(D380,'Activity Tracker'!B:B,0)), "")</f>
        <v/>
      </c>
      <c r="J380" s="100"/>
      <c r="K380" s="100" t="str">
        <f>IF(ISBLANK(C380), "",COUNTIFS(TL!A:A,C380,TL!F:F,"Yes",TL!G:G,"Yes"))</f>
        <v/>
      </c>
      <c r="L380" s="100" t="str">
        <f>IF(ISBLANK(D380), "",COUNTIFS(TL!B:B,D380,TL!G:G,"Yes",TL!H:H,"Yes"))</f>
        <v/>
      </c>
      <c r="M380" s="94"/>
      <c r="N380" s="78" t="str">
        <f t="array" ref="N380">IFERROR(INDEX(PD!A:A,MATCH(D380,PD!E:E,0)), IFERROR (INDEX(Input!A:A,MATCH(D380,Input!F:F,0)), ""))</f>
        <v/>
      </c>
      <c r="O380" s="94"/>
      <c r="P380" s="100"/>
      <c r="Q380" s="108"/>
      <c r="R380" s="250"/>
      <c r="S380" s="39"/>
      <c r="T380" s="87"/>
    </row>
    <row r="381" ht="30.0" customHeight="1">
      <c r="A381" s="52">
        <f t="shared" si="1"/>
        <v>0</v>
      </c>
      <c r="B381" s="110" t="str">
        <f t="array" ref="B381">IF(not(ISBLANK(D381)),INDEX(Members!B:B,MATCH(D381,Members!D:D,0)), "")</f>
        <v/>
      </c>
      <c r="C381" s="94"/>
      <c r="D381" s="282"/>
      <c r="E381" s="63" t="str">
        <f t="array" ref="E381">IF(not(ISBLANK(D381)),INDEX(Members!R:R,MATCH(D381,Members!D:D,0)), "")</f>
        <v/>
      </c>
      <c r="F381" s="100"/>
      <c r="G381" s="94"/>
      <c r="H381" s="282"/>
      <c r="I381" s="72" t="str">
        <f t="array" ref="I381">IF(not(ISBLANK(D381)), INDEX('Activity Tracker'!F:F,MATCH(D381,'Activity Tracker'!B:B,0)), "")</f>
        <v/>
      </c>
      <c r="J381" s="100"/>
      <c r="K381" s="100" t="str">
        <f>IF(ISBLANK(C381), "",COUNTIFS(TL!A:A,C381,TL!F:F,"Yes",TL!G:G,"Yes"))</f>
        <v/>
      </c>
      <c r="L381" s="100" t="str">
        <f>IF(ISBLANK(D381), "",COUNTIFS(TL!B:B,D381,TL!G:G,"Yes",TL!H:H,"Yes"))</f>
        <v/>
      </c>
      <c r="M381" s="94"/>
      <c r="N381" s="78" t="str">
        <f t="array" ref="N381">IFERROR(INDEX(PD!A:A,MATCH(D381,PD!E:E,0)), IFERROR (INDEX(Input!A:A,MATCH(D381,Input!F:F,0)), ""))</f>
        <v/>
      </c>
      <c r="O381" s="94"/>
      <c r="P381" s="100"/>
      <c r="Q381" s="108"/>
      <c r="R381" s="250"/>
      <c r="S381" s="39"/>
      <c r="T381" s="87"/>
    </row>
    <row r="382" ht="30.0" customHeight="1">
      <c r="A382" s="52">
        <f t="shared" si="1"/>
        <v>0</v>
      </c>
      <c r="B382" s="110" t="str">
        <f t="array" ref="B382">IF(not(ISBLANK(D382)),INDEX(Members!B:B,MATCH(D382,Members!D:D,0)), "")</f>
        <v/>
      </c>
      <c r="C382" s="94"/>
      <c r="D382" s="282"/>
      <c r="E382" s="63" t="str">
        <f t="array" ref="E382">IF(not(ISBLANK(D382)),INDEX(Members!R:R,MATCH(D382,Members!D:D,0)), "")</f>
        <v/>
      </c>
      <c r="F382" s="100"/>
      <c r="G382" s="94"/>
      <c r="H382" s="282"/>
      <c r="I382" s="72" t="str">
        <f t="array" ref="I382">IF(not(ISBLANK(D382)), INDEX('Activity Tracker'!F:F,MATCH(D382,'Activity Tracker'!B:B,0)), "")</f>
        <v/>
      </c>
      <c r="J382" s="100"/>
      <c r="K382" s="100" t="str">
        <f>IF(ISBLANK(C382), "",COUNTIFS(TL!A:A,C382,TL!F:F,"Yes",TL!G:G,"Yes"))</f>
        <v/>
      </c>
      <c r="L382" s="100" t="str">
        <f>IF(ISBLANK(D382), "",COUNTIFS(TL!B:B,D382,TL!G:G,"Yes",TL!H:H,"Yes"))</f>
        <v/>
      </c>
      <c r="M382" s="94"/>
      <c r="N382" s="78" t="str">
        <f t="array" ref="N382">IFERROR(INDEX(PD!A:A,MATCH(D382,PD!E:E,0)), IFERROR (INDEX(Input!A:A,MATCH(D382,Input!F:F,0)), ""))</f>
        <v/>
      </c>
      <c r="O382" s="94"/>
      <c r="P382" s="100"/>
      <c r="Q382" s="108"/>
      <c r="R382" s="250"/>
      <c r="S382" s="39"/>
      <c r="T382" s="87"/>
    </row>
    <row r="383" ht="30.0" customHeight="1">
      <c r="A383" s="52">
        <f t="shared" si="1"/>
        <v>0</v>
      </c>
      <c r="B383" s="110" t="str">
        <f t="array" ref="B383">IF(not(ISBLANK(D383)),INDEX(Members!B:B,MATCH(D383,Members!D:D,0)), "")</f>
        <v/>
      </c>
      <c r="C383" s="94"/>
      <c r="D383" s="282"/>
      <c r="E383" s="63" t="str">
        <f t="array" ref="E383">IF(not(ISBLANK(D383)),INDEX(Members!R:R,MATCH(D383,Members!D:D,0)), "")</f>
        <v/>
      </c>
      <c r="F383" s="100"/>
      <c r="G383" s="94"/>
      <c r="H383" s="282"/>
      <c r="I383" s="72" t="str">
        <f t="array" ref="I383">IF(not(ISBLANK(D383)), INDEX('Activity Tracker'!F:F,MATCH(D383,'Activity Tracker'!B:B,0)), "")</f>
        <v/>
      </c>
      <c r="J383" s="100"/>
      <c r="K383" s="100" t="str">
        <f>IF(ISBLANK(C383), "",COUNTIFS(TL!A:A,C383,TL!F:F,"Yes",TL!G:G,"Yes"))</f>
        <v/>
      </c>
      <c r="L383" s="100" t="str">
        <f>IF(ISBLANK(D383), "",COUNTIFS(TL!B:B,D383,TL!G:G,"Yes",TL!H:H,"Yes"))</f>
        <v/>
      </c>
      <c r="M383" s="94"/>
      <c r="N383" s="78" t="str">
        <f t="array" ref="N383">IFERROR(INDEX(PD!A:A,MATCH(D383,PD!E:E,0)), IFERROR (INDEX(Input!A:A,MATCH(D383,Input!F:F,0)), ""))</f>
        <v/>
      </c>
      <c r="O383" s="94"/>
      <c r="P383" s="100"/>
      <c r="Q383" s="108"/>
      <c r="R383" s="250"/>
      <c r="S383" s="39"/>
      <c r="T383" s="87"/>
    </row>
    <row r="384" ht="30.0" customHeight="1">
      <c r="A384" s="52">
        <f t="shared" si="1"/>
        <v>0</v>
      </c>
      <c r="B384" s="110" t="str">
        <f t="array" ref="B384">IF(not(ISBLANK(D384)),INDEX(Members!B:B,MATCH(D384,Members!D:D,0)), "")</f>
        <v/>
      </c>
      <c r="C384" s="94"/>
      <c r="D384" s="282"/>
      <c r="E384" s="63" t="str">
        <f t="array" ref="E384">IF(not(ISBLANK(D384)),INDEX(Members!R:R,MATCH(D384,Members!D:D,0)), "")</f>
        <v/>
      </c>
      <c r="F384" s="100"/>
      <c r="G384" s="94"/>
      <c r="H384" s="282"/>
      <c r="I384" s="72" t="str">
        <f t="array" ref="I384">IF(not(ISBLANK(D384)), INDEX('Activity Tracker'!F:F,MATCH(D384,'Activity Tracker'!B:B,0)), "")</f>
        <v/>
      </c>
      <c r="J384" s="100"/>
      <c r="K384" s="100" t="str">
        <f>IF(ISBLANK(C384), "",COUNTIFS(TL!A:A,C384,TL!F:F,"Yes",TL!G:G,"Yes"))</f>
        <v/>
      </c>
      <c r="L384" s="100" t="str">
        <f>IF(ISBLANK(D384), "",COUNTIFS(TL!B:B,D384,TL!G:G,"Yes",TL!H:H,"Yes"))</f>
        <v/>
      </c>
      <c r="M384" s="94"/>
      <c r="N384" s="78" t="str">
        <f t="array" ref="N384">IFERROR(INDEX(PD!A:A,MATCH(D384,PD!E:E,0)), IFERROR (INDEX(Input!A:A,MATCH(D384,Input!F:F,0)), ""))</f>
        <v/>
      </c>
      <c r="O384" s="94"/>
      <c r="P384" s="100"/>
      <c r="Q384" s="108"/>
      <c r="R384" s="250"/>
      <c r="S384" s="39"/>
      <c r="T384" s="87"/>
    </row>
    <row r="385" ht="30.0" customHeight="1">
      <c r="A385" s="52">
        <f t="shared" si="1"/>
        <v>0</v>
      </c>
      <c r="B385" s="110" t="str">
        <f t="array" ref="B385">IF(not(ISBLANK(D385)),INDEX(Members!B:B,MATCH(D385,Members!D:D,0)), "")</f>
        <v/>
      </c>
      <c r="C385" s="94"/>
      <c r="D385" s="282"/>
      <c r="E385" s="63" t="str">
        <f t="array" ref="E385">IF(not(ISBLANK(D385)),INDEX(Members!R:R,MATCH(D385,Members!D:D,0)), "")</f>
        <v/>
      </c>
      <c r="F385" s="100"/>
      <c r="G385" s="94"/>
      <c r="H385" s="282"/>
      <c r="I385" s="72" t="str">
        <f t="array" ref="I385">IF(not(ISBLANK(D385)), INDEX('Activity Tracker'!F:F,MATCH(D385,'Activity Tracker'!B:B,0)), "")</f>
        <v/>
      </c>
      <c r="J385" s="100"/>
      <c r="K385" s="100" t="str">
        <f>IF(ISBLANK(C385), "",COUNTIFS(TL!A:A,C385,TL!F:F,"Yes",TL!G:G,"Yes"))</f>
        <v/>
      </c>
      <c r="L385" s="100" t="str">
        <f>IF(ISBLANK(D385), "",COUNTIFS(TL!B:B,D385,TL!G:G,"Yes",TL!H:H,"Yes"))</f>
        <v/>
      </c>
      <c r="M385" s="94"/>
      <c r="N385" s="78" t="str">
        <f t="array" ref="N385">IFERROR(INDEX(PD!A:A,MATCH(D385,PD!E:E,0)), IFERROR (INDEX(Input!A:A,MATCH(D385,Input!F:F,0)), ""))</f>
        <v/>
      </c>
      <c r="O385" s="94"/>
      <c r="P385" s="100"/>
      <c r="Q385" s="108"/>
      <c r="R385" s="250"/>
      <c r="S385" s="39"/>
      <c r="T385" s="87"/>
    </row>
    <row r="386" ht="30.0" customHeight="1">
      <c r="A386" s="52">
        <f t="shared" si="1"/>
        <v>0</v>
      </c>
      <c r="B386" s="110" t="str">
        <f t="array" ref="B386">IF(not(ISBLANK(D386)),INDEX(Members!B:B,MATCH(D386,Members!D:D,0)), "")</f>
        <v/>
      </c>
      <c r="C386" s="94"/>
      <c r="D386" s="282"/>
      <c r="E386" s="63" t="str">
        <f t="array" ref="E386">IF(not(ISBLANK(D386)),INDEX(Members!R:R,MATCH(D386,Members!D:D,0)), "")</f>
        <v/>
      </c>
      <c r="F386" s="100"/>
      <c r="G386" s="94"/>
      <c r="H386" s="282"/>
      <c r="I386" s="72" t="str">
        <f t="array" ref="I386">IF(not(ISBLANK(D386)), INDEX('Activity Tracker'!F:F,MATCH(D386,'Activity Tracker'!B:B,0)), "")</f>
        <v/>
      </c>
      <c r="J386" s="100"/>
      <c r="K386" s="100" t="str">
        <f>IF(ISBLANK(C386), "",COUNTIFS(TL!A:A,C386,TL!F:F,"Yes",TL!G:G,"Yes"))</f>
        <v/>
      </c>
      <c r="L386" s="100" t="str">
        <f>IF(ISBLANK(D386), "",COUNTIFS(TL!B:B,D386,TL!G:G,"Yes",TL!H:H,"Yes"))</f>
        <v/>
      </c>
      <c r="M386" s="94"/>
      <c r="N386" s="78" t="str">
        <f t="array" ref="N386">IFERROR(INDEX(PD!A:A,MATCH(D386,PD!E:E,0)), IFERROR (INDEX(Input!A:A,MATCH(D386,Input!F:F,0)), ""))</f>
        <v/>
      </c>
      <c r="O386" s="94"/>
      <c r="P386" s="100"/>
      <c r="Q386" s="108"/>
      <c r="R386" s="250"/>
      <c r="S386" s="39"/>
      <c r="T386" s="87"/>
    </row>
    <row r="387" ht="30.0" customHeight="1">
      <c r="A387" s="52">
        <f t="shared" si="1"/>
        <v>0</v>
      </c>
      <c r="B387" s="110" t="str">
        <f t="array" ref="B387">IF(not(ISBLANK(D387)),INDEX(Members!B:B,MATCH(D387,Members!D:D,0)), "")</f>
        <v/>
      </c>
      <c r="C387" s="94"/>
      <c r="D387" s="282"/>
      <c r="E387" s="63" t="str">
        <f t="array" ref="E387">IF(not(ISBLANK(D387)),INDEX(Members!R:R,MATCH(D387,Members!D:D,0)), "")</f>
        <v/>
      </c>
      <c r="F387" s="100"/>
      <c r="G387" s="94"/>
      <c r="H387" s="282"/>
      <c r="I387" s="72" t="str">
        <f t="array" ref="I387">IF(not(ISBLANK(D387)), INDEX('Activity Tracker'!F:F,MATCH(D387,'Activity Tracker'!B:B,0)), "")</f>
        <v/>
      </c>
      <c r="J387" s="100"/>
      <c r="K387" s="100" t="str">
        <f>IF(ISBLANK(C387), "",COUNTIFS(TL!A:A,C387,TL!F:F,"Yes",TL!G:G,"Yes"))</f>
        <v/>
      </c>
      <c r="L387" s="100" t="str">
        <f>IF(ISBLANK(D387), "",COUNTIFS(TL!B:B,D387,TL!G:G,"Yes",TL!H:H,"Yes"))</f>
        <v/>
      </c>
      <c r="M387" s="94"/>
      <c r="N387" s="78" t="str">
        <f t="array" ref="N387">IFERROR(INDEX(PD!A:A,MATCH(D387,PD!E:E,0)), IFERROR (INDEX(Input!A:A,MATCH(D387,Input!F:F,0)), ""))</f>
        <v/>
      </c>
      <c r="O387" s="94"/>
      <c r="P387" s="100"/>
      <c r="Q387" s="108"/>
      <c r="R387" s="250"/>
      <c r="S387" s="39"/>
      <c r="T387" s="87"/>
    </row>
    <row r="388" ht="30.0" customHeight="1">
      <c r="A388" s="52">
        <f t="shared" si="1"/>
        <v>0</v>
      </c>
      <c r="B388" s="110" t="str">
        <f t="array" ref="B388">IF(not(ISBLANK(D388)),INDEX(Members!B:B,MATCH(D388,Members!D:D,0)), "")</f>
        <v/>
      </c>
      <c r="C388" s="94"/>
      <c r="D388" s="282"/>
      <c r="E388" s="63" t="str">
        <f t="array" ref="E388">IF(not(ISBLANK(D388)),INDEX(Members!R:R,MATCH(D388,Members!D:D,0)), "")</f>
        <v/>
      </c>
      <c r="F388" s="100"/>
      <c r="G388" s="94"/>
      <c r="H388" s="282"/>
      <c r="I388" s="72" t="str">
        <f t="array" ref="I388">IF(not(ISBLANK(D388)), INDEX('Activity Tracker'!F:F,MATCH(D388,'Activity Tracker'!B:B,0)), "")</f>
        <v/>
      </c>
      <c r="J388" s="100"/>
      <c r="K388" s="100" t="str">
        <f>IF(ISBLANK(C388), "",COUNTIFS(TL!A:A,C388,TL!F:F,"Yes",TL!G:G,"Yes"))</f>
        <v/>
      </c>
      <c r="L388" s="100" t="str">
        <f>IF(ISBLANK(D388), "",COUNTIFS(TL!B:B,D388,TL!G:G,"Yes",TL!H:H,"Yes"))</f>
        <v/>
      </c>
      <c r="M388" s="94"/>
      <c r="N388" s="78" t="str">
        <f t="array" ref="N388">IFERROR(INDEX(PD!A:A,MATCH(D388,PD!E:E,0)), IFERROR (INDEX(Input!A:A,MATCH(D388,Input!F:F,0)), ""))</f>
        <v/>
      </c>
      <c r="O388" s="94"/>
      <c r="P388" s="100"/>
      <c r="Q388" s="108"/>
      <c r="R388" s="250"/>
      <c r="S388" s="39"/>
      <c r="T388" s="87"/>
    </row>
    <row r="389" ht="30.0" customHeight="1">
      <c r="A389" s="52">
        <f t="shared" si="1"/>
        <v>0</v>
      </c>
      <c r="B389" s="110" t="str">
        <f t="array" ref="B389">IF(not(ISBLANK(D389)),INDEX(Members!B:B,MATCH(D389,Members!D:D,0)), "")</f>
        <v/>
      </c>
      <c r="C389" s="94"/>
      <c r="D389" s="282"/>
      <c r="E389" s="63" t="str">
        <f t="array" ref="E389">IF(not(ISBLANK(D389)),INDEX(Members!R:R,MATCH(D389,Members!D:D,0)), "")</f>
        <v/>
      </c>
      <c r="F389" s="100"/>
      <c r="G389" s="94"/>
      <c r="H389" s="282"/>
      <c r="I389" s="72" t="str">
        <f t="array" ref="I389">IF(not(ISBLANK(D389)), INDEX('Activity Tracker'!F:F,MATCH(D389,'Activity Tracker'!B:B,0)), "")</f>
        <v/>
      </c>
      <c r="J389" s="100"/>
      <c r="K389" s="100" t="str">
        <f>IF(ISBLANK(C389), "",COUNTIFS(TL!A:A,C389,TL!F:F,"Yes",TL!G:G,"Yes"))</f>
        <v/>
      </c>
      <c r="L389" s="100" t="str">
        <f>IF(ISBLANK(D389), "",COUNTIFS(TL!B:B,D389,TL!G:G,"Yes",TL!H:H,"Yes"))</f>
        <v/>
      </c>
      <c r="M389" s="94"/>
      <c r="N389" s="285" t="str">
        <f t="array" ref="N389">IFERROR(INDEX(PD!A:A,MATCH(D389,PD!E:E,0)), IFERROR (INDEX(Input!A:A,MATCH(D389,Input!F:F,0)), ""))</f>
        <v/>
      </c>
      <c r="O389" s="94"/>
      <c r="P389" s="100"/>
      <c r="Q389" s="108"/>
      <c r="R389" s="250"/>
      <c r="S389" s="39"/>
      <c r="T389" s="87"/>
    </row>
    <row r="390" ht="30.0" customHeight="1">
      <c r="A390" s="52">
        <f t="shared" si="1"/>
        <v>0</v>
      </c>
      <c r="B390" s="110" t="str">
        <f t="array" ref="B390">IF(not(ISBLANK(D390)),INDEX(Members!B:B,MATCH(D390,Members!D:D,0)), "")</f>
        <v/>
      </c>
      <c r="C390" s="94"/>
      <c r="D390" s="282"/>
      <c r="E390" s="63" t="str">
        <f t="array" ref="E390">IF(not(ISBLANK(D390)),INDEX(Members!R:R,MATCH(D390,Members!D:D,0)), "")</f>
        <v/>
      </c>
      <c r="F390" s="100"/>
      <c r="G390" s="94"/>
      <c r="H390" s="282"/>
      <c r="I390" s="72" t="str">
        <f t="array" ref="I390">IF(not(ISBLANK(D390)), INDEX('Activity Tracker'!F:F,MATCH(D390,'Activity Tracker'!B:B,0)), "")</f>
        <v/>
      </c>
      <c r="J390" s="100"/>
      <c r="K390" s="100" t="str">
        <f>IF(ISBLANK(C390), "",COUNTIFS(TL!A:A,C390,TL!F:F,"Yes",TL!G:G,"Yes"))</f>
        <v/>
      </c>
      <c r="L390" s="100" t="str">
        <f>IF(ISBLANK(D390), "",COUNTIFS(TL!B:B,D390,TL!G:G,"Yes",TL!H:H,"Yes"))</f>
        <v/>
      </c>
      <c r="M390" s="94"/>
      <c r="N390" s="285" t="str">
        <f t="array" ref="N390">IFERROR(INDEX(PD!A:A,MATCH(D390,PD!E:E,0)), IFERROR (INDEX(Input!A:A,MATCH(D390,Input!F:F,0)), ""))</f>
        <v/>
      </c>
      <c r="O390" s="94"/>
      <c r="P390" s="100"/>
      <c r="Q390" s="108"/>
      <c r="R390" s="250"/>
      <c r="S390" s="39"/>
      <c r="T390" s="87"/>
    </row>
    <row r="391" ht="30.0" customHeight="1">
      <c r="A391" s="52">
        <f t="shared" si="1"/>
        <v>0</v>
      </c>
      <c r="B391" s="286"/>
      <c r="C391" s="94"/>
      <c r="D391" s="282"/>
      <c r="E391" s="63" t="str">
        <f t="array" ref="E391">IF(not(ISBLANK(D391)),INDEX(Members!R:R,MATCH(D391,Members!D:D,0)), "")</f>
        <v/>
      </c>
      <c r="F391" s="100"/>
      <c r="G391" s="94"/>
      <c r="H391" s="282"/>
      <c r="I391" s="72" t="str">
        <f t="array" ref="I391">IF(not(ISBLANK(D391)), INDEX('Activity Tracker'!F:F,MATCH(D391,'Activity Tracker'!B:B,0)), "")</f>
        <v/>
      </c>
      <c r="J391" s="100"/>
      <c r="K391" s="100" t="str">
        <f>IF(ISBLANK(C391), "",COUNTIFS(TL!A:A,C391,TL!F:F,"Yes",TL!G:G,"Yes"))</f>
        <v/>
      </c>
      <c r="L391" s="100" t="str">
        <f>IF(ISBLANK(D391), "",COUNTIFS(TL!B:B,D391,TL!G:G,"Yes",TL!H:H,"Yes"))</f>
        <v/>
      </c>
      <c r="M391" s="94"/>
      <c r="N391" s="285" t="str">
        <f t="array" ref="N391">IFERROR(INDEX(PD!A:A,MATCH(D391,PD!E:E,0)), IFERROR (INDEX(Input!A:A,MATCH(D391,Input!F:F,0)), ""))</f>
        <v/>
      </c>
      <c r="O391" s="94"/>
      <c r="P391" s="100"/>
      <c r="Q391" s="108"/>
      <c r="R391" s="250"/>
      <c r="S391" s="39"/>
      <c r="T391" s="87"/>
    </row>
    <row r="392" ht="30.0" customHeight="1">
      <c r="A392" s="52">
        <f t="shared" si="1"/>
        <v>0</v>
      </c>
      <c r="B392" s="286"/>
      <c r="C392" s="94"/>
      <c r="D392" s="282"/>
      <c r="E392" s="63" t="str">
        <f t="array" ref="E392">IF(not(ISBLANK(D392)),INDEX(Members!R:R,MATCH(D392,Members!D:D,0)), "")</f>
        <v/>
      </c>
      <c r="F392" s="100"/>
      <c r="G392" s="94"/>
      <c r="H392" s="282"/>
      <c r="I392" s="72" t="str">
        <f t="array" ref="I392">IF(not(ISBLANK(D392)), INDEX('Activity Tracker'!F:F,MATCH(D392,'Activity Tracker'!B:B,0)), "")</f>
        <v/>
      </c>
      <c r="J392" s="100"/>
      <c r="K392" s="100" t="str">
        <f>IF(ISBLANK(C392), "",COUNTIFS(TL!A:A,C392,TL!F:F,"Yes",TL!G:G,"Yes"))</f>
        <v/>
      </c>
      <c r="L392" s="100" t="str">
        <f>IF(ISBLANK(D392), "",COUNTIFS(TL!B:B,D392,TL!G:G,"Yes",TL!H:H,"Yes"))</f>
        <v/>
      </c>
      <c r="M392" s="94"/>
      <c r="N392" s="285" t="str">
        <f t="array" ref="N392">IFERROR(INDEX(PD!A:A,MATCH(D392,PD!E:E,0)), IFERROR (INDEX(Input!A:A,MATCH(D392,Input!F:F,0)), ""))</f>
        <v/>
      </c>
      <c r="O392" s="94"/>
      <c r="P392" s="100"/>
      <c r="Q392" s="108"/>
      <c r="R392" s="250"/>
      <c r="S392" s="39"/>
      <c r="T392" s="87"/>
    </row>
    <row r="393" ht="30.0" customHeight="1">
      <c r="A393" s="52">
        <f t="shared" si="1"/>
        <v>0</v>
      </c>
      <c r="B393" s="286"/>
      <c r="C393" s="94"/>
      <c r="D393" s="282"/>
      <c r="E393" s="63" t="str">
        <f t="array" ref="E393">IF(not(ISBLANK(D393)),INDEX(Members!R:R,MATCH(D393,Members!D:D,0)), "")</f>
        <v/>
      </c>
      <c r="F393" s="100"/>
      <c r="G393" s="94"/>
      <c r="H393" s="282"/>
      <c r="I393" s="72" t="str">
        <f t="array" ref="I393">IF(not(ISBLANK(D393)), INDEX('Activity Tracker'!F:F,MATCH(D393,'Activity Tracker'!B:B,0)), "")</f>
        <v/>
      </c>
      <c r="J393" s="100"/>
      <c r="K393" s="100" t="str">
        <f>IF(ISBLANK(C393), "",COUNTIFS(TL!A:A,C393,TL!F:F,"Yes",TL!G:G,"Yes"))</f>
        <v/>
      </c>
      <c r="L393" s="100" t="str">
        <f>IF(ISBLANK(D393), "",COUNTIFS(TL!B:B,D393,TL!G:G,"Yes",TL!H:H,"Yes"))</f>
        <v/>
      </c>
      <c r="M393" s="94"/>
      <c r="N393" s="285" t="str">
        <f t="array" ref="N393">IFERROR(INDEX(PD!A:A,MATCH(D393,PD!E:E,0)), IFERROR (INDEX(Input!A:A,MATCH(D393,Input!F:F,0)), ""))</f>
        <v/>
      </c>
      <c r="O393" s="94"/>
      <c r="P393" s="100"/>
      <c r="Q393" s="108"/>
      <c r="R393" s="250"/>
      <c r="S393" s="39"/>
      <c r="T393" s="87"/>
    </row>
    <row r="394" ht="30.0" customHeight="1">
      <c r="A394" s="52">
        <f t="shared" si="1"/>
        <v>0</v>
      </c>
      <c r="B394" s="286"/>
      <c r="C394" s="94"/>
      <c r="D394" s="282"/>
      <c r="E394" s="63" t="str">
        <f t="array" ref="E394">IF(not(ISBLANK(D394)),INDEX(Members!R:R,MATCH(D394,Members!D:D,0)), "")</f>
        <v/>
      </c>
      <c r="F394" s="100"/>
      <c r="G394" s="94"/>
      <c r="H394" s="282"/>
      <c r="I394" s="72" t="str">
        <f t="array" ref="I394">IF(not(ISBLANK(D394)), INDEX('Activity Tracker'!F:F,MATCH(D394,'Activity Tracker'!B:B,0)), "")</f>
        <v/>
      </c>
      <c r="J394" s="100"/>
      <c r="K394" s="100" t="str">
        <f>IF(ISBLANK(C394), "",COUNTIFS(TL!A:A,C394,TL!F:F,"Yes",TL!G:G,"Yes"))</f>
        <v/>
      </c>
      <c r="L394" s="100" t="str">
        <f>IF(ISBLANK(D394), "",COUNTIFS(TL!B:B,D394,TL!G:G,"Yes",TL!H:H,"Yes"))</f>
        <v/>
      </c>
      <c r="M394" s="94"/>
      <c r="N394" s="285" t="str">
        <f t="array" ref="N394">IFERROR(INDEX(PD!A:A,MATCH(D394,PD!E:E,0)), IFERROR (INDEX(Input!A:A,MATCH(D394,Input!F:F,0)), ""))</f>
        <v/>
      </c>
      <c r="O394" s="94"/>
      <c r="P394" s="100"/>
      <c r="Q394" s="108"/>
      <c r="R394" s="250"/>
      <c r="S394" s="39"/>
      <c r="T394" s="87"/>
    </row>
    <row r="395" ht="30.0" customHeight="1">
      <c r="A395" s="52">
        <f t="shared" si="1"/>
        <v>0</v>
      </c>
      <c r="B395" s="286"/>
      <c r="C395" s="94"/>
      <c r="D395" s="282"/>
      <c r="E395" s="63" t="str">
        <f t="array" ref="E395">IF(not(ISBLANK(D395)),INDEX(Members!R:R,MATCH(D395,Members!D:D,0)), "")</f>
        <v/>
      </c>
      <c r="F395" s="100"/>
      <c r="G395" s="94"/>
      <c r="H395" s="282"/>
      <c r="I395" s="72" t="str">
        <f t="array" ref="I395">IF(not(ISBLANK(D395)), INDEX('Activity Tracker'!F:F,MATCH(D395,'Activity Tracker'!B:B,0)), "")</f>
        <v/>
      </c>
      <c r="J395" s="100"/>
      <c r="K395" s="100" t="str">
        <f>IF(ISBLANK(C395), "",COUNTIFS(TL!A:A,C395,TL!F:F,"Yes",TL!G:G,"Yes"))</f>
        <v/>
      </c>
      <c r="L395" s="100" t="str">
        <f>IF(ISBLANK(D395), "",COUNTIFS(TL!B:B,D395,TL!G:G,"Yes",TL!H:H,"Yes"))</f>
        <v/>
      </c>
      <c r="M395" s="94"/>
      <c r="N395" s="285" t="str">
        <f t="array" ref="N395">IFERROR(INDEX(PD!A:A,MATCH(D395,PD!E:E,0)), IFERROR (INDEX(Input!A:A,MATCH(D395,Input!F:F,0)), ""))</f>
        <v/>
      </c>
      <c r="O395" s="94"/>
      <c r="P395" s="100"/>
      <c r="Q395" s="108"/>
      <c r="R395" s="250"/>
      <c r="S395" s="39"/>
      <c r="T395" s="87"/>
    </row>
    <row r="396" ht="30.0" customHeight="1">
      <c r="A396" s="52">
        <f t="shared" si="1"/>
        <v>0</v>
      </c>
      <c r="B396" s="286"/>
      <c r="C396" s="94"/>
      <c r="D396" s="282"/>
      <c r="E396" s="63" t="str">
        <f t="array" ref="E396">IF(not(ISBLANK(D396)),INDEX(Members!R:R,MATCH(D396,Members!D:D,0)), "")</f>
        <v/>
      </c>
      <c r="F396" s="100"/>
      <c r="G396" s="94"/>
      <c r="H396" s="282"/>
      <c r="I396" s="72" t="str">
        <f t="array" ref="I396">IF(not(ISBLANK(D396)), INDEX('Activity Tracker'!F:F,MATCH(D396,'Activity Tracker'!B:B,0)), "")</f>
        <v/>
      </c>
      <c r="J396" s="100"/>
      <c r="K396" s="100" t="str">
        <f>IF(ISBLANK(C396), "",COUNTIFS(TL!A:A,C396,TL!F:F,"Yes",TL!G:G,"Yes"))</f>
        <v/>
      </c>
      <c r="L396" s="100" t="str">
        <f>IF(ISBLANK(D396), "",COUNTIFS(TL!B:B,D396,TL!G:G,"Yes",TL!H:H,"Yes"))</f>
        <v/>
      </c>
      <c r="M396" s="94"/>
      <c r="N396" s="285" t="str">
        <f t="array" ref="N396">IFERROR(INDEX(PD!A:A,MATCH(D396,PD!E:E,0)), IFERROR (INDEX(Input!A:A,MATCH(D396,Input!F:F,0)), ""))</f>
        <v/>
      </c>
      <c r="O396" s="94"/>
      <c r="P396" s="100"/>
      <c r="Q396" s="108"/>
      <c r="R396" s="250"/>
      <c r="S396" s="39"/>
      <c r="T396" s="87"/>
    </row>
    <row r="397" ht="30.0" customHeight="1">
      <c r="A397" s="52">
        <f t="shared" si="1"/>
        <v>0</v>
      </c>
      <c r="B397" s="286"/>
      <c r="C397" s="94"/>
      <c r="D397" s="282"/>
      <c r="E397" s="63" t="str">
        <f t="array" ref="E397">IF(not(ISBLANK(D397)),INDEX(Members!R:R,MATCH(D397,Members!D:D,0)), "")</f>
        <v/>
      </c>
      <c r="F397" s="100"/>
      <c r="G397" s="94"/>
      <c r="H397" s="282"/>
      <c r="I397" s="72" t="str">
        <f t="array" ref="I397">IF(not(ISBLANK(D397)), INDEX('Activity Tracker'!F:F,MATCH(D397,'Activity Tracker'!B:B,0)), "")</f>
        <v/>
      </c>
      <c r="J397" s="100"/>
      <c r="K397" s="100" t="str">
        <f>IF(ISBLANK(C397), "",COUNTIFS(TL!A:A,C397,TL!F:F,"Yes",TL!G:G,"Yes"))</f>
        <v/>
      </c>
      <c r="L397" s="100" t="str">
        <f>IF(ISBLANK(D397), "",COUNTIFS(TL!B:B,D397,TL!G:G,"Yes",TL!H:H,"Yes"))</f>
        <v/>
      </c>
      <c r="M397" s="94"/>
      <c r="N397" s="285" t="str">
        <f t="array" ref="N397">IFERROR(INDEX(PD!A:A,MATCH(D397,PD!E:E,0)), IFERROR (INDEX(Input!A:A,MATCH(D397,Input!F:F,0)), ""))</f>
        <v/>
      </c>
      <c r="O397" s="94"/>
      <c r="P397" s="100"/>
      <c r="Q397" s="108"/>
      <c r="R397" s="250"/>
      <c r="S397" s="39"/>
      <c r="T397" s="87"/>
    </row>
    <row r="398" ht="30.0" customHeight="1">
      <c r="A398" s="52">
        <f t="shared" si="1"/>
        <v>0</v>
      </c>
      <c r="B398" s="286"/>
      <c r="C398" s="94"/>
      <c r="D398" s="282"/>
      <c r="E398" s="63" t="str">
        <f t="array" ref="E398">IF(not(ISBLANK(D398)),INDEX(Members!R:R,MATCH(D398,Members!D:D,0)), "")</f>
        <v/>
      </c>
      <c r="F398" s="100"/>
      <c r="G398" s="94"/>
      <c r="H398" s="282"/>
      <c r="I398" s="72" t="str">
        <f t="array" ref="I398">IF(not(ISBLANK(D398)), INDEX('Activity Tracker'!F:F,MATCH(D398,'Activity Tracker'!B:B,0)), "")</f>
        <v/>
      </c>
      <c r="J398" s="100"/>
      <c r="K398" s="100" t="str">
        <f>IF(ISBLANK(C398), "",COUNTIFS(TL!A:A,C398,TL!F:F,"Yes",TL!G:G,"Yes"))</f>
        <v/>
      </c>
      <c r="L398" s="100" t="str">
        <f>IF(ISBLANK(D398), "",COUNTIFS(TL!B:B,D398,TL!G:G,"Yes",TL!H:H,"Yes"))</f>
        <v/>
      </c>
      <c r="M398" s="94"/>
      <c r="N398" s="285" t="str">
        <f t="array" ref="N398">IFERROR(INDEX(PD!A:A,MATCH(D398,PD!E:E,0)), IFERROR (INDEX(Input!A:A,MATCH(D398,Input!F:F,0)), ""))</f>
        <v/>
      </c>
      <c r="O398" s="94"/>
      <c r="P398" s="100"/>
      <c r="Q398" s="108"/>
      <c r="R398" s="250"/>
      <c r="S398" s="39"/>
      <c r="T398" s="87"/>
    </row>
    <row r="399" ht="30.0" customHeight="1">
      <c r="A399" s="52">
        <f t="shared" si="1"/>
        <v>0</v>
      </c>
      <c r="B399" s="286"/>
      <c r="C399" s="94"/>
      <c r="D399" s="282"/>
      <c r="E399" s="63" t="str">
        <f t="array" ref="E399">IF(not(ISBLANK(D399)),INDEX(Members!R:R,MATCH(D399,Members!D:D,0)), "")</f>
        <v/>
      </c>
      <c r="F399" s="100"/>
      <c r="G399" s="94"/>
      <c r="H399" s="282"/>
      <c r="I399" s="72" t="str">
        <f t="array" ref="I399">IF(not(ISBLANK(D399)), INDEX('Activity Tracker'!F:F,MATCH(D399,'Activity Tracker'!B:B,0)), "")</f>
        <v/>
      </c>
      <c r="J399" s="100"/>
      <c r="K399" s="100" t="str">
        <f>IF(ISBLANK(C399), "",COUNTIFS(TL!A:A,C399,TL!F:F,"Yes",TL!G:G,"Yes"))</f>
        <v/>
      </c>
      <c r="L399" s="100" t="str">
        <f>IF(ISBLANK(D399), "",COUNTIFS(TL!B:B,D399,TL!G:G,"Yes",TL!H:H,"Yes"))</f>
        <v/>
      </c>
      <c r="M399" s="94"/>
      <c r="N399" s="285" t="str">
        <f t="array" ref="N399">IFERROR(INDEX(PD!A:A,MATCH(D399,PD!E:E,0)), IFERROR (INDEX(Input!A:A,MATCH(D399,Input!F:F,0)), ""))</f>
        <v/>
      </c>
      <c r="O399" s="94"/>
      <c r="P399" s="100"/>
      <c r="Q399" s="108"/>
      <c r="R399" s="250"/>
      <c r="S399" s="39"/>
      <c r="T399" s="87"/>
    </row>
    <row r="400" ht="30.0" customHeight="1">
      <c r="A400" s="52">
        <f t="shared" si="1"/>
        <v>0</v>
      </c>
      <c r="B400" s="286"/>
      <c r="C400" s="94"/>
      <c r="D400" s="282"/>
      <c r="E400" s="63" t="str">
        <f t="array" ref="E400">IF(not(ISBLANK(D400)),INDEX(Members!R:R,MATCH(D400,Members!D:D,0)), "")</f>
        <v/>
      </c>
      <c r="F400" s="100"/>
      <c r="G400" s="94"/>
      <c r="H400" s="282"/>
      <c r="I400" s="72" t="str">
        <f t="array" ref="I400">IF(not(ISBLANK(D400)), INDEX('Activity Tracker'!F:F,MATCH(D400,'Activity Tracker'!B:B,0)), "")</f>
        <v/>
      </c>
      <c r="J400" s="100"/>
      <c r="K400" s="100" t="str">
        <f>IF(ISBLANK(C400), "",COUNTIFS(TL!A:A,C400,TL!F:F,"Yes",TL!G:G,"Yes"))</f>
        <v/>
      </c>
      <c r="L400" s="100" t="str">
        <f>IF(ISBLANK(D400), "",COUNTIFS(TL!B:B,D400,TL!G:G,"Yes",TL!H:H,"Yes"))</f>
        <v/>
      </c>
      <c r="M400" s="94"/>
      <c r="N400" s="285" t="str">
        <f t="array" ref="N400">IFERROR(INDEX(PD!A:A,MATCH(D400,PD!E:E,0)), IFERROR (INDEX(Input!A:A,MATCH(D400,Input!F:F,0)), ""))</f>
        <v/>
      </c>
      <c r="O400" s="94"/>
      <c r="P400" s="100"/>
      <c r="Q400" s="108"/>
      <c r="R400" s="250"/>
      <c r="S400" s="39"/>
      <c r="T400" s="87"/>
    </row>
    <row r="401" ht="30.0" customHeight="1">
      <c r="A401" s="52">
        <f t="shared" si="1"/>
        <v>0</v>
      </c>
      <c r="B401" s="286"/>
      <c r="C401" s="94"/>
      <c r="D401" s="282"/>
      <c r="E401" s="63" t="str">
        <f t="array" ref="E401">IF(not(ISBLANK(D401)),INDEX(Members!R:R,MATCH(D401,Members!D:D,0)), "")</f>
        <v/>
      </c>
      <c r="F401" s="100"/>
      <c r="G401" s="94"/>
      <c r="H401" s="282"/>
      <c r="I401" s="72" t="str">
        <f t="array" ref="I401">IF(not(ISBLANK(D401)), INDEX('Activity Tracker'!F:F,MATCH(D401,'Activity Tracker'!B:B,0)), "")</f>
        <v/>
      </c>
      <c r="J401" s="100"/>
      <c r="K401" s="100" t="str">
        <f>IF(ISBLANK(C401), "",COUNTIFS(TL!A:A,C401,TL!F:F,"Yes",TL!G:G,"Yes"))</f>
        <v/>
      </c>
      <c r="L401" s="100" t="str">
        <f>IF(ISBLANK(D401), "",COUNTIFS(TL!B:B,D401,TL!G:G,"Yes",TL!H:H,"Yes"))</f>
        <v/>
      </c>
      <c r="M401" s="94"/>
      <c r="N401" s="285" t="str">
        <f t="array" ref="N401">IFERROR(INDEX(PD!A:A,MATCH(D401,PD!E:E,0)), IFERROR (INDEX(Input!A:A,MATCH(D401,Input!F:F,0)), ""))</f>
        <v/>
      </c>
      <c r="O401" s="94"/>
      <c r="P401" s="100"/>
      <c r="Q401" s="108"/>
      <c r="R401" s="250"/>
      <c r="S401" s="39"/>
      <c r="T401" s="87"/>
    </row>
    <row r="402" ht="30.0" customHeight="1">
      <c r="A402" s="52">
        <f t="shared" si="1"/>
        <v>0</v>
      </c>
      <c r="B402" s="286"/>
      <c r="C402" s="94"/>
      <c r="D402" s="282"/>
      <c r="E402" s="63" t="str">
        <f t="array" ref="E402">IF(not(ISBLANK(D402)),INDEX(Members!R:R,MATCH(D402,Members!D:D,0)), "")</f>
        <v/>
      </c>
      <c r="F402" s="100"/>
      <c r="G402" s="94"/>
      <c r="H402" s="282"/>
      <c r="I402" s="72" t="str">
        <f t="array" ref="I402">IF(not(ISBLANK(D402)), INDEX('Activity Tracker'!F:F,MATCH(D402,'Activity Tracker'!B:B,0)), "")</f>
        <v/>
      </c>
      <c r="J402" s="100"/>
      <c r="K402" s="100" t="str">
        <f>IF(ISBLANK(C402), "",COUNTIFS(TL!A:A,C402,TL!F:F,"Yes",TL!G:G,"Yes"))</f>
        <v/>
      </c>
      <c r="L402" s="100" t="str">
        <f>IF(ISBLANK(D402), "",COUNTIFS(TL!B:B,D402,TL!G:G,"Yes",TL!H:H,"Yes"))</f>
        <v/>
      </c>
      <c r="M402" s="94"/>
      <c r="N402" s="285" t="str">
        <f t="array" ref="N402">IFERROR(INDEX(PD!A:A,MATCH(D402,PD!E:E,0)), IFERROR (INDEX(Input!A:A,MATCH(D402,Input!F:F,0)), ""))</f>
        <v/>
      </c>
      <c r="O402" s="94"/>
      <c r="P402" s="100"/>
      <c r="Q402" s="108"/>
      <c r="R402" s="250"/>
      <c r="S402" s="39"/>
      <c r="T402" s="87"/>
    </row>
    <row r="403" ht="30.0" customHeight="1">
      <c r="A403" s="52">
        <f t="shared" si="1"/>
        <v>0</v>
      </c>
      <c r="B403" s="286"/>
      <c r="C403" s="94"/>
      <c r="D403" s="282"/>
      <c r="E403" s="63" t="str">
        <f t="array" ref="E403">IF(not(ISBLANK(D403)),INDEX(Members!R:R,MATCH(D403,Members!D:D,0)), "")</f>
        <v/>
      </c>
      <c r="F403" s="100"/>
      <c r="G403" s="94"/>
      <c r="H403" s="282"/>
      <c r="I403" s="72" t="str">
        <f t="array" ref="I403">IF(not(ISBLANK(D403)), INDEX('Activity Tracker'!F:F,MATCH(D403,'Activity Tracker'!B:B,0)), "")</f>
        <v/>
      </c>
      <c r="J403" s="100"/>
      <c r="K403" s="100" t="str">
        <f>IF(ISBLANK(C403), "",COUNTIFS(TL!A:A,C403,TL!F:F,"Yes",TL!G:G,"Yes"))</f>
        <v/>
      </c>
      <c r="L403" s="100" t="str">
        <f>IF(ISBLANK(D403), "",COUNTIFS(TL!B:B,D403,TL!G:G,"Yes",TL!H:H,"Yes"))</f>
        <v/>
      </c>
      <c r="M403" s="94"/>
      <c r="N403" s="285" t="str">
        <f t="array" ref="N403">IFERROR(INDEX(PD!A:A,MATCH(D403,PD!E:E,0)), IFERROR (INDEX(Input!A:A,MATCH(D403,Input!F:F,0)), ""))</f>
        <v/>
      </c>
      <c r="O403" s="94"/>
      <c r="P403" s="100"/>
      <c r="Q403" s="108"/>
      <c r="R403" s="250"/>
      <c r="S403" s="39"/>
      <c r="T403" s="87"/>
    </row>
    <row r="404" ht="30.0" customHeight="1">
      <c r="A404" s="52">
        <f t="shared" si="1"/>
        <v>0</v>
      </c>
      <c r="B404" s="286"/>
      <c r="C404" s="94"/>
      <c r="D404" s="282"/>
      <c r="E404" s="63" t="str">
        <f t="array" ref="E404">IF(not(ISBLANK(D404)),INDEX(Members!R:R,MATCH(D404,Members!D:D,0)), "")</f>
        <v/>
      </c>
      <c r="F404" s="100"/>
      <c r="G404" s="94"/>
      <c r="H404" s="282"/>
      <c r="I404" s="72" t="str">
        <f t="array" ref="I404">IF(not(ISBLANK(D404)), INDEX('Activity Tracker'!F:F,MATCH(D404,'Activity Tracker'!B:B,0)), "")</f>
        <v/>
      </c>
      <c r="J404" s="100"/>
      <c r="K404" s="100" t="str">
        <f>IF(ISBLANK(C404), "",COUNTIFS(TL!A:A,C404,TL!F:F,"Yes",TL!G:G,"Yes"))</f>
        <v/>
      </c>
      <c r="L404" s="100" t="str">
        <f>IF(ISBLANK(D404), "",COUNTIFS(TL!B:B,D404,TL!G:G,"Yes",TL!H:H,"Yes"))</f>
        <v/>
      </c>
      <c r="M404" s="94"/>
      <c r="N404" s="285" t="str">
        <f t="array" ref="N404">IFERROR(INDEX(PD!A:A,MATCH(D404,PD!E:E,0)), IFERROR (INDEX(Input!A:A,MATCH(D404,Input!F:F,0)), ""))</f>
        <v/>
      </c>
      <c r="O404" s="94"/>
      <c r="P404" s="100"/>
      <c r="Q404" s="108"/>
      <c r="R404" s="250"/>
      <c r="S404" s="39"/>
      <c r="T404" s="87"/>
    </row>
    <row r="405" ht="30.0" customHeight="1">
      <c r="A405" s="52">
        <f t="shared" si="1"/>
        <v>0</v>
      </c>
      <c r="B405" s="286"/>
      <c r="C405" s="94"/>
      <c r="D405" s="282"/>
      <c r="E405" s="287"/>
      <c r="F405" s="100"/>
      <c r="G405" s="94"/>
      <c r="H405" s="282"/>
      <c r="I405" s="72" t="str">
        <f t="array" ref="I405">IF(not(ISBLANK(D405)), INDEX('Activity Tracker'!F:F,MATCH(D405,'Activity Tracker'!B:B,0)), "")</f>
        <v/>
      </c>
      <c r="J405" s="100"/>
      <c r="K405" s="100" t="str">
        <f>IF(ISBLANK(C405), "",COUNTIFS(TL!A:A,C405,TL!F:F,"Yes",TL!G:G,"Yes"))</f>
        <v/>
      </c>
      <c r="L405" s="100" t="str">
        <f>IF(ISBLANK(D405), "",COUNTIFS(TL!B:B,D405,TL!G:G,"Yes",TL!H:H,"Yes"))</f>
        <v/>
      </c>
      <c r="M405" s="94"/>
      <c r="N405" s="285" t="str">
        <f t="array" ref="N405">IFERROR(INDEX(PD!A:A,MATCH(D405,PD!E:E,0)), IFERROR (INDEX(Input!A:A,MATCH(D405,Input!F:F,0)), ""))</f>
        <v/>
      </c>
      <c r="O405" s="94"/>
      <c r="P405" s="100"/>
      <c r="Q405" s="108"/>
      <c r="R405" s="250"/>
      <c r="S405" s="39"/>
      <c r="T405" s="87"/>
    </row>
    <row r="406" ht="30.0" customHeight="1">
      <c r="A406" s="52">
        <f t="shared" si="1"/>
        <v>0</v>
      </c>
      <c r="B406" s="286"/>
      <c r="C406" s="94"/>
      <c r="D406" s="282"/>
      <c r="E406" s="287"/>
      <c r="F406" s="100"/>
      <c r="G406" s="94"/>
      <c r="H406" s="282"/>
      <c r="I406" s="72" t="str">
        <f t="array" ref="I406">IF(not(ISBLANK(D406)), INDEX('Activity Tracker'!F:F,MATCH(D406,'Activity Tracker'!B:B,0)), "")</f>
        <v/>
      </c>
      <c r="J406" s="100"/>
      <c r="K406" s="100" t="str">
        <f>IF(ISBLANK(C406), "",COUNTIFS(TL!A:A,C406,TL!F:F,"Yes",TL!G:G,"Yes"))</f>
        <v/>
      </c>
      <c r="L406" s="100" t="str">
        <f>IF(ISBLANK(D406), "",COUNTIFS(TL!B:B,D406,TL!G:G,"Yes",TL!H:H,"Yes"))</f>
        <v/>
      </c>
      <c r="M406" s="94"/>
      <c r="N406" s="285" t="str">
        <f t="array" ref="N406">IFERROR(INDEX(PD!A:A,MATCH(D406,PD!E:E,0)), IFERROR (INDEX(Input!A:A,MATCH(D406,Input!F:F,0)), ""))</f>
        <v/>
      </c>
      <c r="O406" s="94"/>
      <c r="P406" s="100"/>
      <c r="Q406" s="108"/>
      <c r="R406" s="250"/>
      <c r="S406" s="39"/>
      <c r="T406" s="87"/>
    </row>
    <row r="407" ht="30.0" customHeight="1">
      <c r="A407" s="52">
        <f t="shared" si="1"/>
        <v>0</v>
      </c>
      <c r="B407" s="286"/>
      <c r="C407" s="94"/>
      <c r="D407" s="282"/>
      <c r="E407" s="287"/>
      <c r="F407" s="100"/>
      <c r="G407" s="94"/>
      <c r="H407" s="282"/>
      <c r="I407" s="72" t="str">
        <f t="array" ref="I407">IF(not(ISBLANK(D407)), INDEX('Activity Tracker'!F:F,MATCH(D407,'Activity Tracker'!B:B,0)), "")</f>
        <v/>
      </c>
      <c r="J407" s="100"/>
      <c r="K407" s="100" t="str">
        <f>IF(ISBLANK(C407), "",COUNTIFS(TL!A:A,C407,TL!F:F,"Yes",TL!G:G,"Yes"))</f>
        <v/>
      </c>
      <c r="L407" s="100" t="str">
        <f>IF(ISBLANK(D407), "",COUNTIFS(TL!B:B,D407,TL!G:G,"Yes",TL!H:H,"Yes"))</f>
        <v/>
      </c>
      <c r="M407" s="94"/>
      <c r="N407" s="285" t="str">
        <f t="array" ref="N407">IFERROR(INDEX(PD!A:A,MATCH(D407,PD!E:E,0)), IFERROR (INDEX(Input!A:A,MATCH(D407,Input!F:F,0)), ""))</f>
        <v/>
      </c>
      <c r="O407" s="94"/>
      <c r="P407" s="100"/>
      <c r="Q407" s="108"/>
      <c r="R407" s="250"/>
      <c r="S407" s="39"/>
      <c r="T407" s="87"/>
    </row>
    <row r="408" ht="30.0" customHeight="1">
      <c r="A408" s="52">
        <f t="shared" si="1"/>
        <v>0</v>
      </c>
      <c r="B408" s="286"/>
      <c r="C408" s="94"/>
      <c r="D408" s="282"/>
      <c r="E408" s="287"/>
      <c r="F408" s="100"/>
      <c r="G408" s="94"/>
      <c r="H408" s="282"/>
      <c r="I408" s="72" t="str">
        <f t="array" ref="I408">IF(not(ISBLANK(D408)), INDEX('Activity Tracker'!F:F,MATCH(D408,'Activity Tracker'!B:B,0)), "")</f>
        <v/>
      </c>
      <c r="J408" s="100"/>
      <c r="K408" s="100" t="str">
        <f>IF(ISBLANK(C408), "",COUNTIFS(TL!A:A,C408,TL!F:F,"Yes",TL!G:G,"Yes"))</f>
        <v/>
      </c>
      <c r="L408" s="100" t="str">
        <f>IF(ISBLANK(D408), "",COUNTIFS(TL!B:B,D408,TL!G:G,"Yes",TL!H:H,"Yes"))</f>
        <v/>
      </c>
      <c r="M408" s="94"/>
      <c r="N408" s="285" t="str">
        <f t="array" ref="N408">IFERROR(INDEX(PD!A:A,MATCH(D408,PD!E:E,0)), IFERROR (INDEX(Input!A:A,MATCH(D408,Input!F:F,0)), ""))</f>
        <v/>
      </c>
      <c r="O408" s="94"/>
      <c r="P408" s="100"/>
      <c r="Q408" s="108"/>
      <c r="R408" s="250"/>
      <c r="S408" s="39"/>
      <c r="T408" s="87"/>
    </row>
    <row r="409" ht="30.0" customHeight="1">
      <c r="A409" s="52">
        <f t="shared" si="1"/>
        <v>0</v>
      </c>
      <c r="B409" s="286"/>
      <c r="C409" s="94"/>
      <c r="D409" s="282"/>
      <c r="E409" s="287"/>
      <c r="F409" s="100"/>
      <c r="G409" s="94"/>
      <c r="H409" s="282"/>
      <c r="I409" s="72" t="str">
        <f t="array" ref="I409">IF(not(ISBLANK(D409)), INDEX('Activity Tracker'!F:F,MATCH(D409,'Activity Tracker'!B:B,0)), "")</f>
        <v/>
      </c>
      <c r="J409" s="100"/>
      <c r="K409" s="100" t="str">
        <f>IF(ISBLANK(C409), "",COUNTIFS(TL!A:A,C409,TL!F:F,"Yes",TL!G:G,"Yes"))</f>
        <v/>
      </c>
      <c r="L409" s="100" t="str">
        <f>IF(ISBLANK(D409), "",COUNTIFS(TL!B:B,D409,TL!G:G,"Yes",TL!H:H,"Yes"))</f>
        <v/>
      </c>
      <c r="M409" s="94"/>
      <c r="N409" s="285" t="str">
        <f t="array" ref="N409">IFERROR(INDEX(PD!A:A,MATCH(D409,PD!E:E,0)), IFERROR (INDEX(Input!A:A,MATCH(D409,Input!F:F,0)), ""))</f>
        <v/>
      </c>
      <c r="O409" s="94"/>
      <c r="P409" s="100"/>
      <c r="Q409" s="108"/>
      <c r="R409" s="250"/>
      <c r="S409" s="39"/>
      <c r="T409" s="87"/>
    </row>
    <row r="410" ht="30.0" customHeight="1">
      <c r="A410" s="52">
        <f t="shared" si="1"/>
        <v>0</v>
      </c>
      <c r="B410" s="286"/>
      <c r="C410" s="94"/>
      <c r="D410" s="282"/>
      <c r="E410" s="287"/>
      <c r="F410" s="100"/>
      <c r="G410" s="94"/>
      <c r="H410" s="282"/>
      <c r="I410" s="72" t="str">
        <f t="array" ref="I410">IF(not(ISBLANK(D410)), INDEX('Activity Tracker'!F:F,MATCH(D410,'Activity Tracker'!B:B,0)), "")</f>
        <v/>
      </c>
      <c r="J410" s="100"/>
      <c r="K410" s="100" t="str">
        <f>IF(ISBLANK(C410), "",COUNTIFS(TL!A:A,C410,TL!F:F,"Yes",TL!G:G,"Yes"))</f>
        <v/>
      </c>
      <c r="L410" s="100" t="str">
        <f>IF(ISBLANK(D410), "",COUNTIFS(TL!B:B,D410,TL!G:G,"Yes",TL!H:H,"Yes"))</f>
        <v/>
      </c>
      <c r="M410" s="94"/>
      <c r="N410" s="285" t="str">
        <f t="array" ref="N410">IFERROR(INDEX(PD!A:A,MATCH(D410,PD!E:E,0)), IFERROR (INDEX(Input!A:A,MATCH(D410,Input!F:F,0)), ""))</f>
        <v/>
      </c>
      <c r="O410" s="94"/>
      <c r="P410" s="100"/>
      <c r="Q410" s="108"/>
      <c r="R410" s="250"/>
      <c r="S410" s="39"/>
      <c r="T410" s="87"/>
    </row>
    <row r="411" ht="30.0" customHeight="1">
      <c r="A411" s="52">
        <f t="shared" si="1"/>
        <v>0</v>
      </c>
      <c r="B411" s="286"/>
      <c r="C411" s="94"/>
      <c r="D411" s="282"/>
      <c r="E411" s="287"/>
      <c r="F411" s="100"/>
      <c r="G411" s="94"/>
      <c r="H411" s="282"/>
      <c r="I411" s="72" t="str">
        <f t="array" ref="I411">IF(not(ISBLANK(D411)), INDEX('Activity Tracker'!F:F,MATCH(D411,'Activity Tracker'!B:B,0)), "")</f>
        <v/>
      </c>
      <c r="J411" s="100"/>
      <c r="K411" s="100" t="str">
        <f>IF(ISBLANK(C411), "",COUNTIFS(TL!A:A,C411,TL!F:F,"Yes",TL!G:G,"Yes"))</f>
        <v/>
      </c>
      <c r="L411" s="100" t="str">
        <f>IF(ISBLANK(D411), "",COUNTIFS(TL!B:B,D411,TL!G:G,"Yes",TL!H:H,"Yes"))</f>
        <v/>
      </c>
      <c r="M411" s="94"/>
      <c r="N411" s="285" t="str">
        <f t="array" ref="N411">IFERROR(INDEX(PD!A:A,MATCH(D411,PD!E:E,0)), IFERROR (INDEX(Input!A:A,MATCH(D411,Input!F:F,0)), ""))</f>
        <v/>
      </c>
      <c r="O411" s="94"/>
      <c r="P411" s="100"/>
      <c r="Q411" s="108"/>
      <c r="R411" s="250"/>
      <c r="S411" s="39"/>
      <c r="T411" s="87"/>
    </row>
    <row r="412" ht="30.0" customHeight="1">
      <c r="A412" s="52">
        <f t="shared" si="1"/>
        <v>0</v>
      </c>
      <c r="B412" s="286"/>
      <c r="C412" s="94"/>
      <c r="D412" s="282"/>
      <c r="E412" s="287"/>
      <c r="F412" s="100"/>
      <c r="G412" s="94"/>
      <c r="H412" s="282"/>
      <c r="I412" s="72" t="str">
        <f t="array" ref="I412">IF(not(ISBLANK(D412)), INDEX('Activity Tracker'!F:F,MATCH(D412,'Activity Tracker'!B:B,0)), "")</f>
        <v/>
      </c>
      <c r="J412" s="100"/>
      <c r="K412" s="100" t="str">
        <f>IF(ISBLANK(C412), "",COUNTIFS(TL!A:A,C412,TL!F:F,"Yes",TL!G:G,"Yes"))</f>
        <v/>
      </c>
      <c r="L412" s="100" t="str">
        <f>IF(ISBLANK(D412), "",COUNTIFS(TL!B:B,D412,TL!G:G,"Yes",TL!H:H,"Yes"))</f>
        <v/>
      </c>
      <c r="M412" s="94"/>
      <c r="N412" s="285" t="str">
        <f t="array" ref="N412">IFERROR(INDEX(PD!A:A,MATCH(D412,PD!E:E,0)), IFERROR (INDEX(Input!A:A,MATCH(D412,Input!F:F,0)), ""))</f>
        <v/>
      </c>
      <c r="O412" s="94"/>
      <c r="P412" s="100"/>
      <c r="Q412" s="108"/>
      <c r="R412" s="250"/>
      <c r="S412" s="39"/>
      <c r="T412" s="87"/>
    </row>
    <row r="413" ht="30.0" customHeight="1">
      <c r="A413" s="52">
        <f t="shared" si="1"/>
        <v>0</v>
      </c>
      <c r="B413" s="286"/>
      <c r="C413" s="94"/>
      <c r="D413" s="282"/>
      <c r="E413" s="287"/>
      <c r="F413" s="100"/>
      <c r="G413" s="94"/>
      <c r="H413" s="282"/>
      <c r="I413" s="72" t="str">
        <f t="array" ref="I413">IF(not(ISBLANK(D413)), INDEX('Activity Tracker'!F:F,MATCH(D413,'Activity Tracker'!B:B,0)), "")</f>
        <v/>
      </c>
      <c r="J413" s="100"/>
      <c r="K413" s="100" t="str">
        <f>IF(ISBLANK(C413), "",COUNTIFS(TL!A:A,C413,TL!F:F,"Yes",TL!G:G,"Yes"))</f>
        <v/>
      </c>
      <c r="L413" s="100" t="str">
        <f>IF(ISBLANK(D413), "",COUNTIFS(TL!B:B,D413,TL!G:G,"Yes",TL!H:H,"Yes"))</f>
        <v/>
      </c>
      <c r="M413" s="94"/>
      <c r="N413" s="285" t="str">
        <f t="array" ref="N413">IFERROR(INDEX(PD!A:A,MATCH(D413,PD!E:E,0)), IFERROR (INDEX(Input!A:A,MATCH(D413,Input!F:F,0)), ""))</f>
        <v/>
      </c>
      <c r="O413" s="94"/>
      <c r="P413" s="100"/>
      <c r="Q413" s="108"/>
      <c r="R413" s="250"/>
      <c r="S413" s="39"/>
      <c r="T413" s="87"/>
    </row>
    <row r="414" ht="30.0" customHeight="1">
      <c r="A414" s="52">
        <f t="shared" si="1"/>
        <v>0</v>
      </c>
      <c r="B414" s="286"/>
      <c r="C414" s="94"/>
      <c r="D414" s="282"/>
      <c r="E414" s="287"/>
      <c r="F414" s="100"/>
      <c r="G414" s="94"/>
      <c r="H414" s="282"/>
      <c r="I414" s="72" t="str">
        <f t="array" ref="I414">IF(not(ISBLANK(D414)), INDEX('Activity Tracker'!F:F,MATCH(D414,'Activity Tracker'!B:B,0)), "")</f>
        <v/>
      </c>
      <c r="J414" s="100"/>
      <c r="K414" s="100" t="str">
        <f>IF(ISBLANK(C414), "",COUNTIFS(TL!A:A,C414,TL!F:F,"Yes",TL!G:G,"Yes"))</f>
        <v/>
      </c>
      <c r="L414" s="100" t="str">
        <f>IF(ISBLANK(D414), "",COUNTIFS(TL!B:B,D414,TL!G:G,"Yes",TL!H:H,"Yes"))</f>
        <v/>
      </c>
      <c r="M414" s="94"/>
      <c r="N414" s="285" t="str">
        <f t="array" ref="N414">IFERROR(INDEX(PD!A:A,MATCH(D414,PD!E:E,0)), IFERROR (INDEX(Input!A:A,MATCH(D414,Input!F:F,0)), ""))</f>
        <v/>
      </c>
      <c r="O414" s="94"/>
      <c r="P414" s="100"/>
      <c r="Q414" s="108"/>
      <c r="R414" s="250"/>
      <c r="S414" s="39"/>
      <c r="T414" s="87"/>
    </row>
    <row r="415" ht="30.0" customHeight="1">
      <c r="A415" s="52">
        <f t="shared" si="1"/>
        <v>0</v>
      </c>
      <c r="B415" s="286"/>
      <c r="C415" s="94"/>
      <c r="D415" s="282"/>
      <c r="E415" s="287"/>
      <c r="F415" s="100"/>
      <c r="G415" s="94"/>
      <c r="H415" s="282"/>
      <c r="I415" s="72" t="str">
        <f t="array" ref="I415">IF(not(ISBLANK(D415)), INDEX('Activity Tracker'!F:F,MATCH(D415,'Activity Tracker'!B:B,0)), "")</f>
        <v/>
      </c>
      <c r="J415" s="100"/>
      <c r="K415" s="100" t="str">
        <f>IF(ISBLANK(C415), "",COUNTIFS(TL!A:A,C415,TL!F:F,"Yes",TL!G:G,"Yes"))</f>
        <v/>
      </c>
      <c r="L415" s="100" t="str">
        <f>IF(ISBLANK(D415), "",COUNTIFS(TL!B:B,D415,TL!G:G,"Yes",TL!H:H,"Yes"))</f>
        <v/>
      </c>
      <c r="M415" s="94"/>
      <c r="N415" s="285" t="str">
        <f t="array" ref="N415">IFERROR(INDEX(PD!A:A,MATCH(D415,PD!E:E,0)), IFERROR (INDEX(Input!A:A,MATCH(D415,Input!F:F,0)), ""))</f>
        <v/>
      </c>
      <c r="O415" s="94"/>
      <c r="P415" s="100"/>
      <c r="Q415" s="108"/>
      <c r="R415" s="250"/>
      <c r="S415" s="39"/>
      <c r="T415" s="87"/>
    </row>
    <row r="416" ht="30.0" customHeight="1">
      <c r="A416" s="52">
        <f t="shared" si="1"/>
        <v>0</v>
      </c>
      <c r="B416" s="286"/>
      <c r="C416" s="94"/>
      <c r="D416" s="282"/>
      <c r="E416" s="287"/>
      <c r="F416" s="100"/>
      <c r="G416" s="94"/>
      <c r="H416" s="282"/>
      <c r="I416" s="72" t="str">
        <f t="array" ref="I416">IF(not(ISBLANK(D416)), INDEX('Activity Tracker'!F:F,MATCH(D416,'Activity Tracker'!B:B,0)), "")</f>
        <v/>
      </c>
      <c r="J416" s="100"/>
      <c r="K416" s="100" t="str">
        <f>IF(ISBLANK(C416), "",COUNTIFS(TL!A:A,C416,TL!F:F,"Yes",TL!G:G,"Yes"))</f>
        <v/>
      </c>
      <c r="L416" s="100" t="str">
        <f>IF(ISBLANK(D416), "",COUNTIFS(TL!B:B,D416,TL!G:G,"Yes",TL!H:H,"Yes"))</f>
        <v/>
      </c>
      <c r="M416" s="94"/>
      <c r="N416" s="285" t="str">
        <f t="array" ref="N416">IFERROR(INDEX(PD!A:A,MATCH(D416,PD!E:E,0)), IFERROR (INDEX(Input!A:A,MATCH(D416,Input!F:F,0)), ""))</f>
        <v/>
      </c>
      <c r="O416" s="94"/>
      <c r="P416" s="100"/>
      <c r="Q416" s="108"/>
      <c r="R416" s="250"/>
      <c r="S416" s="39"/>
      <c r="T416" s="87"/>
    </row>
    <row r="417" ht="30.0" customHeight="1">
      <c r="A417" s="52">
        <f t="shared" si="1"/>
        <v>0</v>
      </c>
      <c r="B417" s="286"/>
      <c r="C417" s="94"/>
      <c r="D417" s="282"/>
      <c r="E417" s="287"/>
      <c r="F417" s="100"/>
      <c r="G417" s="94"/>
      <c r="H417" s="282"/>
      <c r="I417" s="72" t="str">
        <f t="array" ref="I417">IF(not(ISBLANK(D417)), INDEX('Activity Tracker'!F:F,MATCH(D417,'Activity Tracker'!B:B,0)), "")</f>
        <v/>
      </c>
      <c r="J417" s="100"/>
      <c r="K417" s="100" t="str">
        <f>IF(ISBLANK(C417), "",COUNTIFS(TL!A:A,C417,TL!F:F,"Yes",TL!G:G,"Yes"))</f>
        <v/>
      </c>
      <c r="L417" s="100" t="str">
        <f>IF(ISBLANK(D417), "",COUNTIFS(TL!B:B,D417,TL!G:G,"Yes",TL!H:H,"Yes"))</f>
        <v/>
      </c>
      <c r="M417" s="94"/>
      <c r="N417" s="285" t="str">
        <f t="array" ref="N417">IFERROR(INDEX(PD!A:A,MATCH(D417,PD!E:E,0)), IFERROR (INDEX(Input!A:A,MATCH(D417,Input!F:F,0)), ""))</f>
        <v/>
      </c>
      <c r="O417" s="94"/>
      <c r="P417" s="100"/>
      <c r="Q417" s="108"/>
      <c r="R417" s="250"/>
      <c r="S417" s="39"/>
      <c r="T417" s="87"/>
    </row>
    <row r="418" ht="30.0" customHeight="1">
      <c r="A418" s="52">
        <f t="shared" si="1"/>
        <v>0</v>
      </c>
      <c r="B418" s="286"/>
      <c r="C418" s="94"/>
      <c r="D418" s="282"/>
      <c r="E418" s="287"/>
      <c r="F418" s="100"/>
      <c r="G418" s="94"/>
      <c r="H418" s="282"/>
      <c r="I418" s="72" t="str">
        <f t="array" ref="I418">IF(not(ISBLANK(D418)), INDEX('Activity Tracker'!F:F,MATCH(D418,'Activity Tracker'!B:B,0)), "")</f>
        <v/>
      </c>
      <c r="J418" s="100"/>
      <c r="K418" s="100" t="str">
        <f>IF(ISBLANK(C418), "",COUNTIFS(TL!A:A,C418,TL!F:F,"Yes",TL!G:G,"Yes"))</f>
        <v/>
      </c>
      <c r="L418" s="100" t="str">
        <f>IF(ISBLANK(D418), "",COUNTIFS(TL!B:B,D418,TL!G:G,"Yes",TL!H:H,"Yes"))</f>
        <v/>
      </c>
      <c r="M418" s="94"/>
      <c r="N418" s="285" t="str">
        <f t="array" ref="N418">IFERROR(INDEX(PD!A:A,MATCH(D418,PD!E:E,0)), IFERROR (INDEX(Input!A:A,MATCH(D418,Input!F:F,0)), ""))</f>
        <v/>
      </c>
      <c r="O418" s="94"/>
      <c r="P418" s="100"/>
      <c r="Q418" s="108"/>
      <c r="R418" s="250"/>
      <c r="S418" s="39"/>
      <c r="T418" s="87"/>
    </row>
    <row r="419" ht="30.0" customHeight="1">
      <c r="A419" s="52">
        <f t="shared" si="1"/>
        <v>0</v>
      </c>
      <c r="B419" s="286"/>
      <c r="C419" s="94"/>
      <c r="D419" s="282"/>
      <c r="E419" s="287"/>
      <c r="F419" s="100"/>
      <c r="G419" s="94"/>
      <c r="H419" s="282"/>
      <c r="I419" s="72" t="str">
        <f t="array" ref="I419">IF(not(ISBLANK(D419)), INDEX('Activity Tracker'!F:F,MATCH(D419,'Activity Tracker'!B:B,0)), "")</f>
        <v/>
      </c>
      <c r="J419" s="100"/>
      <c r="K419" s="100" t="str">
        <f>IF(ISBLANK(C419), "",COUNTIFS(TL!A:A,C419,TL!F:F,"Yes",TL!G:G,"Yes"))</f>
        <v/>
      </c>
      <c r="L419" s="100" t="str">
        <f>IF(ISBLANK(D419), "",COUNTIFS(TL!B:B,D419,TL!G:G,"Yes",TL!H:H,"Yes"))</f>
        <v/>
      </c>
      <c r="M419" s="94"/>
      <c r="N419" s="285" t="str">
        <f t="array" ref="N419">IFERROR(INDEX(PD!A:A,MATCH(D419,PD!E:E,0)), IFERROR (INDEX(Input!A:A,MATCH(D419,Input!F:F,0)), ""))</f>
        <v/>
      </c>
      <c r="O419" s="94"/>
      <c r="P419" s="100"/>
      <c r="Q419" s="108"/>
      <c r="R419" s="250"/>
      <c r="S419" s="39"/>
      <c r="T419" s="87"/>
    </row>
    <row r="420" ht="30.0" customHeight="1">
      <c r="A420" s="52">
        <f t="shared" si="1"/>
        <v>0</v>
      </c>
      <c r="B420" s="286"/>
      <c r="C420" s="94"/>
      <c r="D420" s="282"/>
      <c r="E420" s="287"/>
      <c r="F420" s="100"/>
      <c r="G420" s="94"/>
      <c r="H420" s="282"/>
      <c r="I420" s="72" t="str">
        <f t="array" ref="I420">IF(not(ISBLANK(D420)), INDEX('Activity Tracker'!F:F,MATCH(D420,'Activity Tracker'!B:B,0)), "")</f>
        <v/>
      </c>
      <c r="J420" s="100"/>
      <c r="K420" s="100" t="str">
        <f>IF(ISBLANK(C420), "",COUNTIFS(TL!A:A,C420,TL!F:F,"Yes",TL!G:G,"Yes"))</f>
        <v/>
      </c>
      <c r="L420" s="100" t="str">
        <f>IF(ISBLANK(D420), "",COUNTIFS(TL!B:B,D420,TL!G:G,"Yes",TL!H:H,"Yes"))</f>
        <v/>
      </c>
      <c r="M420" s="94"/>
      <c r="N420" s="285" t="str">
        <f t="array" ref="N420">IFERROR(INDEX(PD!A:A,MATCH(D420,PD!E:E,0)), IFERROR (INDEX(Input!A:A,MATCH(D420,Input!F:F,0)), ""))</f>
        <v/>
      </c>
      <c r="O420" s="94"/>
      <c r="P420" s="100"/>
      <c r="Q420" s="108"/>
      <c r="R420" s="250"/>
      <c r="S420" s="39"/>
      <c r="T420" s="87"/>
    </row>
    <row r="421" ht="30.0" customHeight="1">
      <c r="A421" s="52">
        <f t="shared" si="1"/>
        <v>0</v>
      </c>
      <c r="B421" s="286"/>
      <c r="C421" s="94"/>
      <c r="D421" s="282"/>
      <c r="E421" s="287"/>
      <c r="F421" s="100"/>
      <c r="G421" s="94"/>
      <c r="H421" s="282"/>
      <c r="I421" s="72" t="str">
        <f t="array" ref="I421">IF(not(ISBLANK(D421)), INDEX('Activity Tracker'!F:F,MATCH(D421,'Activity Tracker'!B:B,0)), "")</f>
        <v/>
      </c>
      <c r="J421" s="100"/>
      <c r="K421" s="100" t="str">
        <f>IF(ISBLANK(C421), "",COUNTIFS(TL!A:A,C421,TL!F:F,"Yes",TL!G:G,"Yes"))</f>
        <v/>
      </c>
      <c r="L421" s="100" t="str">
        <f>IF(ISBLANK(D421), "",COUNTIFS(TL!B:B,D421,TL!G:G,"Yes",TL!H:H,"Yes"))</f>
        <v/>
      </c>
      <c r="M421" s="94"/>
      <c r="N421" s="285" t="str">
        <f t="array" ref="N421">IFERROR(INDEX(PD!A:A,MATCH(D421,PD!E:E,0)), IFERROR (INDEX(Input!A:A,MATCH(D421,Input!F:F,0)), ""))</f>
        <v/>
      </c>
      <c r="O421" s="94"/>
      <c r="P421" s="100"/>
      <c r="Q421" s="108"/>
      <c r="R421" s="250"/>
      <c r="S421" s="39"/>
      <c r="T421" s="87"/>
    </row>
    <row r="422" ht="30.0" customHeight="1">
      <c r="A422" s="52">
        <f t="shared" si="1"/>
        <v>0</v>
      </c>
      <c r="B422" s="286"/>
      <c r="C422" s="94"/>
      <c r="D422" s="282"/>
      <c r="E422" s="287"/>
      <c r="F422" s="100"/>
      <c r="G422" s="94"/>
      <c r="H422" s="282"/>
      <c r="I422" s="72" t="str">
        <f t="array" ref="I422">IF(not(ISBLANK(D422)), INDEX('Activity Tracker'!F:F,MATCH(D422,'Activity Tracker'!B:B,0)), "")</f>
        <v/>
      </c>
      <c r="J422" s="100"/>
      <c r="K422" s="100" t="str">
        <f>IF(ISBLANK(C422), "",COUNTIFS(TL!A:A,C422,TL!F:F,"Yes",TL!G:G,"Yes"))</f>
        <v/>
      </c>
      <c r="L422" s="100" t="str">
        <f>IF(ISBLANK(D422), "",COUNTIFS(TL!B:B,D422,TL!G:G,"Yes",TL!H:H,"Yes"))</f>
        <v/>
      </c>
      <c r="M422" s="94"/>
      <c r="N422" s="285" t="str">
        <f t="array" ref="N422">IFERROR(INDEX(PD!A:A,MATCH(D422,PD!E:E,0)), IFERROR (INDEX(Input!A:A,MATCH(D422,Input!F:F,0)), ""))</f>
        <v/>
      </c>
      <c r="O422" s="94"/>
      <c r="P422" s="100"/>
      <c r="Q422" s="108"/>
      <c r="R422" s="250"/>
      <c r="S422" s="39"/>
      <c r="T422" s="87"/>
    </row>
    <row r="423" ht="30.0" customHeight="1">
      <c r="A423" s="52">
        <f t="shared" si="1"/>
        <v>0</v>
      </c>
      <c r="B423" s="286"/>
      <c r="C423" s="94"/>
      <c r="D423" s="282"/>
      <c r="E423" s="287"/>
      <c r="F423" s="100"/>
      <c r="G423" s="94"/>
      <c r="H423" s="282"/>
      <c r="I423" s="72" t="str">
        <f t="array" ref="I423">IF(not(ISBLANK(D423)), INDEX('Activity Tracker'!F:F,MATCH(D423,'Activity Tracker'!B:B,0)), "")</f>
        <v/>
      </c>
      <c r="J423" s="100"/>
      <c r="K423" s="100" t="str">
        <f>IF(ISBLANK(C423), "",COUNTIFS(TL!A:A,C423,TL!F:F,"Yes",TL!G:G,"Yes"))</f>
        <v/>
      </c>
      <c r="L423" s="100" t="str">
        <f>IF(ISBLANK(D423), "",COUNTIFS(TL!B:B,D423,TL!G:G,"Yes",TL!H:H,"Yes"))</f>
        <v/>
      </c>
      <c r="M423" s="94"/>
      <c r="N423" s="285" t="str">
        <f t="array" ref="N423">IFERROR(INDEX(PD!A:A,MATCH(D423,PD!E:E,0)), IFERROR (INDEX(Input!A:A,MATCH(D423,Input!F:F,0)), ""))</f>
        <v/>
      </c>
      <c r="O423" s="94"/>
      <c r="P423" s="100"/>
      <c r="Q423" s="108"/>
      <c r="R423" s="250"/>
      <c r="S423" s="39"/>
      <c r="T423" s="87"/>
    </row>
    <row r="424" ht="30.0" customHeight="1">
      <c r="A424" s="52">
        <f t="shared" si="1"/>
        <v>0</v>
      </c>
      <c r="B424" s="286"/>
      <c r="C424" s="94"/>
      <c r="D424" s="282"/>
      <c r="E424" s="287"/>
      <c r="F424" s="100"/>
      <c r="G424" s="94"/>
      <c r="H424" s="282"/>
      <c r="I424" s="72" t="str">
        <f t="array" ref="I424">IF(not(ISBLANK(D424)), INDEX('Activity Tracker'!F:F,MATCH(D424,'Activity Tracker'!B:B,0)), "")</f>
        <v/>
      </c>
      <c r="J424" s="100"/>
      <c r="K424" s="100" t="str">
        <f>IF(ISBLANK(C424), "",COUNTIFS(TL!A:A,C424,TL!F:F,"Yes",TL!G:G,"Yes"))</f>
        <v/>
      </c>
      <c r="L424" s="100" t="str">
        <f>IF(ISBLANK(D424), "",COUNTIFS(TL!B:B,D424,TL!G:G,"Yes",TL!H:H,"Yes"))</f>
        <v/>
      </c>
      <c r="M424" s="94"/>
      <c r="N424" s="285" t="str">
        <f t="array" ref="N424">IFERROR(INDEX(PD!A:A,MATCH(D424,PD!E:E,0)), IFERROR (INDEX(Input!A:A,MATCH(D424,Input!F:F,0)), ""))</f>
        <v/>
      </c>
      <c r="O424" s="94"/>
      <c r="P424" s="100"/>
      <c r="Q424" s="108"/>
      <c r="R424" s="250"/>
      <c r="S424" s="39"/>
      <c r="T424" s="87"/>
    </row>
    <row r="425" ht="30.0" customHeight="1">
      <c r="A425" s="52">
        <f t="shared" si="1"/>
        <v>0</v>
      </c>
      <c r="B425" s="286"/>
      <c r="C425" s="94"/>
      <c r="D425" s="282"/>
      <c r="E425" s="287"/>
      <c r="F425" s="100"/>
      <c r="G425" s="94"/>
      <c r="H425" s="282"/>
      <c r="I425" s="72" t="str">
        <f t="array" ref="I425">IF(not(ISBLANK(D425)), INDEX('Activity Tracker'!F:F,MATCH(D425,'Activity Tracker'!B:B,0)), "")</f>
        <v/>
      </c>
      <c r="J425" s="100"/>
      <c r="K425" s="100" t="str">
        <f>IF(ISBLANK(C425), "",COUNTIFS(TL!A:A,C425,TL!F:F,"Yes",TL!G:G,"Yes"))</f>
        <v/>
      </c>
      <c r="L425" s="100" t="str">
        <f>IF(ISBLANK(D425), "",COUNTIFS(TL!B:B,D425,TL!G:G,"Yes",TL!H:H,"Yes"))</f>
        <v/>
      </c>
      <c r="M425" s="94"/>
      <c r="N425" s="285" t="str">
        <f t="array" ref="N425">IFERROR(INDEX(PD!A:A,MATCH(D425,PD!E:E,0)), IFERROR (INDEX(Input!A:A,MATCH(D425,Input!F:F,0)), ""))</f>
        <v/>
      </c>
      <c r="O425" s="94"/>
      <c r="P425" s="100"/>
      <c r="Q425" s="108"/>
      <c r="R425" s="250"/>
      <c r="S425" s="39"/>
      <c r="T425" s="87"/>
    </row>
    <row r="426" ht="30.0" customHeight="1">
      <c r="A426" s="52">
        <f t="shared" si="1"/>
        <v>0</v>
      </c>
      <c r="B426" s="286"/>
      <c r="C426" s="94"/>
      <c r="D426" s="282"/>
      <c r="E426" s="287"/>
      <c r="F426" s="100"/>
      <c r="G426" s="94"/>
      <c r="H426" s="282"/>
      <c r="I426" s="72" t="str">
        <f t="array" ref="I426">IF(not(ISBLANK(D426)), INDEX('Activity Tracker'!F:F,MATCH(D426,'Activity Tracker'!B:B,0)), "")</f>
        <v/>
      </c>
      <c r="J426" s="100"/>
      <c r="K426" s="100" t="str">
        <f>IF(ISBLANK(C426), "",COUNTIFS(TL!A:A,C426,TL!F:F,"Yes",TL!G:G,"Yes"))</f>
        <v/>
      </c>
      <c r="L426" s="100" t="str">
        <f>IF(ISBLANK(D426), "",COUNTIFS(TL!B:B,D426,TL!G:G,"Yes",TL!H:H,"Yes"))</f>
        <v/>
      </c>
      <c r="M426" s="94"/>
      <c r="N426" s="285" t="str">
        <f t="array" ref="N426">IFERROR(INDEX(PD!A:A,MATCH(D426,PD!E:E,0)), IFERROR (INDEX(Input!A:A,MATCH(D426,Input!F:F,0)), ""))</f>
        <v/>
      </c>
      <c r="O426" s="94"/>
      <c r="P426" s="100"/>
      <c r="Q426" s="108"/>
      <c r="R426" s="250"/>
      <c r="S426" s="39"/>
      <c r="T426" s="87"/>
    </row>
    <row r="427" ht="30.0" customHeight="1">
      <c r="A427" s="52">
        <f t="shared" si="1"/>
        <v>0</v>
      </c>
      <c r="B427" s="286"/>
      <c r="C427" s="94"/>
      <c r="D427" s="282"/>
      <c r="E427" s="287"/>
      <c r="F427" s="100"/>
      <c r="G427" s="94"/>
      <c r="H427" s="282"/>
      <c r="I427" s="72" t="str">
        <f t="array" ref="I427">IF(not(ISBLANK(D427)), INDEX('Activity Tracker'!F:F,MATCH(D427,'Activity Tracker'!B:B,0)), "")</f>
        <v/>
      </c>
      <c r="J427" s="100"/>
      <c r="K427" s="100" t="str">
        <f>IF(ISBLANK(C427), "",COUNTIFS(TL!A:A,C427,TL!F:F,"Yes",TL!G:G,"Yes"))</f>
        <v/>
      </c>
      <c r="L427" s="100" t="str">
        <f>IF(ISBLANK(D427), "",COUNTIFS(TL!B:B,D427,TL!G:G,"Yes",TL!H:H,"Yes"))</f>
        <v/>
      </c>
      <c r="M427" s="94"/>
      <c r="N427" s="288"/>
      <c r="O427" s="94"/>
      <c r="P427" s="100"/>
      <c r="Q427" s="108"/>
      <c r="R427" s="250"/>
      <c r="S427" s="39"/>
      <c r="T427" s="87"/>
    </row>
    <row r="428" ht="30.0" customHeight="1">
      <c r="A428" s="52">
        <f t="shared" si="1"/>
        <v>0</v>
      </c>
      <c r="B428" s="286"/>
      <c r="C428" s="94"/>
      <c r="D428" s="282"/>
      <c r="E428" s="287"/>
      <c r="F428" s="100"/>
      <c r="G428" s="94"/>
      <c r="H428" s="282"/>
      <c r="I428" s="72" t="str">
        <f t="array" ref="I428">IF(not(ISBLANK(D428)), INDEX('Activity Tracker'!F:F,MATCH(D428,'Activity Tracker'!B:B,0)), "")</f>
        <v/>
      </c>
      <c r="J428" s="100"/>
      <c r="K428" s="100" t="str">
        <f>IF(ISBLANK(C428), "",COUNTIFS(TL!A:A,C428,TL!F:F,"Yes",TL!G:G,"Yes"))</f>
        <v/>
      </c>
      <c r="L428" s="100" t="str">
        <f>IF(ISBLANK(D428), "",COUNTIFS(TL!B:B,D428,TL!G:G,"Yes",TL!H:H,"Yes"))</f>
        <v/>
      </c>
      <c r="M428" s="94"/>
      <c r="N428" s="288"/>
      <c r="O428" s="94"/>
      <c r="P428" s="100"/>
      <c r="Q428" s="108"/>
      <c r="R428" s="250"/>
      <c r="S428" s="39"/>
      <c r="T428" s="87"/>
    </row>
    <row r="429" ht="30.0" customHeight="1">
      <c r="A429" s="52">
        <f t="shared" si="1"/>
        <v>0</v>
      </c>
      <c r="B429" s="286"/>
      <c r="C429" s="94"/>
      <c r="D429" s="282"/>
      <c r="E429" s="287"/>
      <c r="F429" s="100"/>
      <c r="G429" s="94"/>
      <c r="H429" s="282"/>
      <c r="I429" s="72" t="str">
        <f t="array" ref="I429">IF(not(ISBLANK(D429)), INDEX('Activity Tracker'!F:F,MATCH(D429,'Activity Tracker'!B:B,0)), "")</f>
        <v/>
      </c>
      <c r="J429" s="100"/>
      <c r="K429" s="100" t="str">
        <f>IF(ISBLANK(C429), "",COUNTIFS(TL!A:A,C429,TL!F:F,"Yes",TL!G:G,"Yes"))</f>
        <v/>
      </c>
      <c r="L429" s="100" t="str">
        <f>IF(ISBLANK(D429), "",COUNTIFS(TL!B:B,D429,TL!G:G,"Yes",TL!H:H,"Yes"))</f>
        <v/>
      </c>
      <c r="M429" s="94"/>
      <c r="N429" s="288"/>
      <c r="O429" s="94"/>
      <c r="P429" s="100"/>
      <c r="Q429" s="108"/>
      <c r="R429" s="250"/>
      <c r="S429" s="39"/>
      <c r="T429" s="87"/>
    </row>
    <row r="430" ht="30.0" customHeight="1">
      <c r="A430" s="52">
        <f t="shared" si="1"/>
        <v>0</v>
      </c>
      <c r="B430" s="286"/>
      <c r="C430" s="94"/>
      <c r="D430" s="282"/>
      <c r="E430" s="287"/>
      <c r="F430" s="100"/>
      <c r="G430" s="94"/>
      <c r="H430" s="282"/>
      <c r="I430" s="72" t="str">
        <f t="array" ref="I430">IF(not(ISBLANK(D430)), INDEX('Activity Tracker'!F:F,MATCH(D430,'Activity Tracker'!B:B,0)), "")</f>
        <v/>
      </c>
      <c r="J430" s="100"/>
      <c r="K430" s="100" t="str">
        <f>IF(ISBLANK(C430), "",COUNTIFS(TL!A:A,C430,TL!F:F,"Yes",TL!G:G,"Yes"))</f>
        <v/>
      </c>
      <c r="L430" s="100" t="str">
        <f>IF(ISBLANK(D430), "",COUNTIFS(TL!B:B,D430,TL!G:G,"Yes",TL!H:H,"Yes"))</f>
        <v/>
      </c>
      <c r="M430" s="94"/>
      <c r="N430" s="288"/>
      <c r="O430" s="94"/>
      <c r="P430" s="100"/>
      <c r="Q430" s="108"/>
      <c r="R430" s="250"/>
      <c r="S430" s="39"/>
      <c r="T430" s="87"/>
    </row>
    <row r="431" ht="30.0" customHeight="1">
      <c r="A431" s="52">
        <f t="shared" si="1"/>
        <v>0</v>
      </c>
      <c r="B431" s="286"/>
      <c r="C431" s="94"/>
      <c r="D431" s="282"/>
      <c r="E431" s="287"/>
      <c r="F431" s="100"/>
      <c r="G431" s="94"/>
      <c r="H431" s="282"/>
      <c r="I431" s="72" t="str">
        <f t="array" ref="I431">IF(not(ISBLANK(D431)), INDEX('Activity Tracker'!F:F,MATCH(D431,'Activity Tracker'!B:B,0)), "")</f>
        <v/>
      </c>
      <c r="J431" s="100"/>
      <c r="K431" s="100" t="str">
        <f>IF(ISBLANK(C431), "",COUNTIFS(TL!A:A,C431,TL!F:F,"Yes",TL!G:G,"Yes"))</f>
        <v/>
      </c>
      <c r="L431" s="100" t="str">
        <f>IF(ISBLANK(D431), "",COUNTIFS(TL!B:B,D431,TL!G:G,"Yes",TL!H:H,"Yes"))</f>
        <v/>
      </c>
      <c r="M431" s="94"/>
      <c r="N431" s="288"/>
      <c r="O431" s="94"/>
      <c r="P431" s="100"/>
      <c r="Q431" s="108"/>
      <c r="R431" s="250"/>
      <c r="S431" s="39"/>
      <c r="T431" s="87"/>
    </row>
    <row r="432" ht="30.0" customHeight="1">
      <c r="A432" s="52">
        <f t="shared" si="1"/>
        <v>0</v>
      </c>
      <c r="B432" s="286"/>
      <c r="C432" s="94"/>
      <c r="D432" s="282"/>
      <c r="E432" s="287"/>
      <c r="F432" s="100"/>
      <c r="G432" s="94"/>
      <c r="H432" s="282"/>
      <c r="I432" s="72" t="str">
        <f t="array" ref="I432">IF(not(ISBLANK(D432)), INDEX('Activity Tracker'!F:F,MATCH(D432,'Activity Tracker'!B:B,0)), "")</f>
        <v/>
      </c>
      <c r="J432" s="100"/>
      <c r="K432" s="100" t="str">
        <f>IF(ISBLANK(C432), "",COUNTIFS(TL!A:A,C432,TL!F:F,"Yes",TL!G:G,"Yes"))</f>
        <v/>
      </c>
      <c r="L432" s="100" t="str">
        <f>IF(ISBLANK(D432), "",COUNTIFS(TL!B:B,D432,TL!G:G,"Yes",TL!H:H,"Yes"))</f>
        <v/>
      </c>
      <c r="M432" s="94"/>
      <c r="N432" s="288"/>
      <c r="O432" s="94"/>
      <c r="P432" s="100"/>
      <c r="Q432" s="108"/>
      <c r="R432" s="250"/>
      <c r="S432" s="39"/>
      <c r="T432" s="87"/>
    </row>
    <row r="433" ht="30.0" customHeight="1">
      <c r="A433" s="52">
        <f t="shared" si="1"/>
        <v>0</v>
      </c>
      <c r="B433" s="286"/>
      <c r="C433" s="94"/>
      <c r="D433" s="282"/>
      <c r="E433" s="287"/>
      <c r="F433" s="100"/>
      <c r="G433" s="94"/>
      <c r="H433" s="282"/>
      <c r="I433" s="72" t="str">
        <f t="array" ref="I433">IF(not(ISBLANK(D433)), INDEX('Activity Tracker'!F:F,MATCH(D433,'Activity Tracker'!B:B,0)), "")</f>
        <v/>
      </c>
      <c r="J433" s="100"/>
      <c r="K433" s="100" t="str">
        <f>IF(ISBLANK(C433), "",COUNTIFS(TL!A:A,C433,TL!F:F,"Yes",TL!G:G,"Yes"))</f>
        <v/>
      </c>
      <c r="L433" s="100" t="str">
        <f>IF(ISBLANK(D433), "",COUNTIFS(TL!B:B,D433,TL!G:G,"Yes",TL!H:H,"Yes"))</f>
        <v/>
      </c>
      <c r="M433" s="94"/>
      <c r="N433" s="288"/>
      <c r="O433" s="94"/>
      <c r="P433" s="100"/>
      <c r="Q433" s="108"/>
      <c r="R433" s="250"/>
      <c r="S433" s="39"/>
      <c r="T433" s="87"/>
    </row>
    <row r="434" ht="30.0" customHeight="1">
      <c r="A434" s="52">
        <f t="shared" si="1"/>
        <v>0</v>
      </c>
      <c r="B434" s="286"/>
      <c r="C434" s="94"/>
      <c r="D434" s="282"/>
      <c r="E434" s="287"/>
      <c r="F434" s="100"/>
      <c r="G434" s="94"/>
      <c r="H434" s="282"/>
      <c r="I434" s="72" t="str">
        <f t="array" ref="I434">IF(not(ISBLANK(D434)), INDEX('Activity Tracker'!F:F,MATCH(D434,'Activity Tracker'!B:B,0)), "")</f>
        <v/>
      </c>
      <c r="J434" s="100"/>
      <c r="K434" s="100" t="str">
        <f>IF(ISBLANK(C434), "",COUNTIFS(TL!A:A,C434,TL!F:F,"Yes",TL!G:G,"Yes"))</f>
        <v/>
      </c>
      <c r="L434" s="100" t="str">
        <f>IF(ISBLANK(D434), "",COUNTIFS(TL!B:B,D434,TL!G:G,"Yes",TL!H:H,"Yes"))</f>
        <v/>
      </c>
      <c r="M434" s="94"/>
      <c r="N434" s="288"/>
      <c r="O434" s="94"/>
      <c r="P434" s="100"/>
      <c r="Q434" s="108"/>
      <c r="R434" s="250"/>
      <c r="S434" s="39"/>
      <c r="T434" s="87"/>
    </row>
    <row r="435" ht="30.0" customHeight="1">
      <c r="A435" s="52">
        <f t="shared" si="1"/>
        <v>0</v>
      </c>
      <c r="B435" s="286"/>
      <c r="C435" s="94"/>
      <c r="D435" s="282"/>
      <c r="E435" s="287"/>
      <c r="F435" s="100"/>
      <c r="G435" s="94"/>
      <c r="H435" s="282"/>
      <c r="I435" s="72" t="str">
        <f t="array" ref="I435">IF(not(ISBLANK(D435)), INDEX('Activity Tracker'!F:F,MATCH(D435,'Activity Tracker'!B:B,0)), "")</f>
        <v/>
      </c>
      <c r="J435" s="100"/>
      <c r="K435" s="100" t="str">
        <f>IF(ISBLANK(C435), "",COUNTIFS(TL!A:A,C435,TL!F:F,"Yes",TL!G:G,"Yes"))</f>
        <v/>
      </c>
      <c r="L435" s="100" t="str">
        <f>IF(ISBLANK(D435), "",COUNTIFS(TL!B:B,D435,TL!G:G,"Yes",TL!H:H,"Yes"))</f>
        <v/>
      </c>
      <c r="M435" s="94"/>
      <c r="N435" s="288"/>
      <c r="O435" s="94"/>
      <c r="P435" s="100"/>
      <c r="Q435" s="108"/>
      <c r="R435" s="250"/>
      <c r="S435" s="39"/>
      <c r="T435" s="87"/>
    </row>
    <row r="436" ht="30.0" customHeight="1">
      <c r="A436" s="52">
        <f t="shared" si="1"/>
        <v>0</v>
      </c>
      <c r="B436" s="286"/>
      <c r="C436" s="94"/>
      <c r="D436" s="282"/>
      <c r="E436" s="287"/>
      <c r="F436" s="100"/>
      <c r="G436" s="94"/>
      <c r="H436" s="282"/>
      <c r="I436" s="72" t="str">
        <f t="array" ref="I436">IF(not(ISBLANK(D436)), INDEX('Activity Tracker'!F:F,MATCH(D436,'Activity Tracker'!B:B,0)), "")</f>
        <v/>
      </c>
      <c r="J436" s="100"/>
      <c r="K436" s="100" t="str">
        <f>IF(ISBLANK(C436), "",COUNTIFS(TL!A:A,C436,TL!F:F,"Yes",TL!G:G,"Yes"))</f>
        <v/>
      </c>
      <c r="L436" s="100" t="str">
        <f>IF(ISBLANK(D436), "",COUNTIFS(TL!B:B,D436,TL!G:G,"Yes",TL!H:H,"Yes"))</f>
        <v/>
      </c>
      <c r="M436" s="94"/>
      <c r="N436" s="288"/>
      <c r="O436" s="94"/>
      <c r="P436" s="100"/>
      <c r="Q436" s="108"/>
      <c r="R436" s="250"/>
      <c r="S436" s="39"/>
      <c r="T436" s="87"/>
    </row>
    <row r="437" ht="30.0" customHeight="1">
      <c r="A437" s="52">
        <f t="shared" si="1"/>
        <v>0</v>
      </c>
      <c r="B437" s="286"/>
      <c r="C437" s="94"/>
      <c r="D437" s="282"/>
      <c r="E437" s="287"/>
      <c r="F437" s="100"/>
      <c r="G437" s="94"/>
      <c r="H437" s="282"/>
      <c r="I437" s="72" t="str">
        <f t="array" ref="I437">IF(not(ISBLANK(D437)), INDEX('Activity Tracker'!F:F,MATCH(D437,'Activity Tracker'!B:B,0)), "")</f>
        <v/>
      </c>
      <c r="J437" s="100"/>
      <c r="K437" s="100" t="str">
        <f>IF(ISBLANK(C437), "",COUNTIFS(TL!A:A,C437,TL!F:F,"Yes",TL!G:G,"Yes"))</f>
        <v/>
      </c>
      <c r="L437" s="100" t="str">
        <f>IF(ISBLANK(D437), "",COUNTIFS(TL!B:B,D437,TL!G:G,"Yes",TL!H:H,"Yes"))</f>
        <v/>
      </c>
      <c r="M437" s="94"/>
      <c r="N437" s="288"/>
      <c r="O437" s="94"/>
      <c r="P437" s="100"/>
      <c r="Q437" s="108"/>
      <c r="R437" s="250"/>
      <c r="S437" s="39"/>
      <c r="T437" s="87"/>
    </row>
    <row r="438" ht="30.0" customHeight="1">
      <c r="A438" s="52">
        <f t="shared" si="1"/>
        <v>0</v>
      </c>
      <c r="B438" s="286"/>
      <c r="C438" s="94"/>
      <c r="D438" s="282"/>
      <c r="E438" s="287"/>
      <c r="F438" s="100"/>
      <c r="G438" s="94"/>
      <c r="H438" s="282"/>
      <c r="I438" s="72" t="str">
        <f t="array" ref="I438">IF(not(ISBLANK(D438)), INDEX('Activity Tracker'!F:F,MATCH(D438,'Activity Tracker'!B:B,0)), "")</f>
        <v/>
      </c>
      <c r="J438" s="100"/>
      <c r="K438" s="100" t="str">
        <f>IF(ISBLANK(C438), "",COUNTIFS(TL!A:A,C438,TL!F:F,"Yes",TL!G:G,"Yes"))</f>
        <v/>
      </c>
      <c r="L438" s="100" t="str">
        <f>IF(ISBLANK(D438), "",COUNTIFS(TL!B:B,D438,TL!G:G,"Yes",TL!H:H,"Yes"))</f>
        <v/>
      </c>
      <c r="M438" s="94"/>
      <c r="N438" s="288"/>
      <c r="O438" s="94"/>
      <c r="P438" s="100"/>
      <c r="Q438" s="108"/>
      <c r="R438" s="250"/>
      <c r="S438" s="39"/>
      <c r="T438" s="87"/>
    </row>
    <row r="439" ht="30.0" customHeight="1">
      <c r="A439" s="52">
        <f t="shared" si="1"/>
        <v>0</v>
      </c>
      <c r="B439" s="286"/>
      <c r="C439" s="94"/>
      <c r="D439" s="282"/>
      <c r="E439" s="287"/>
      <c r="F439" s="100"/>
      <c r="G439" s="94"/>
      <c r="H439" s="282"/>
      <c r="I439" s="72" t="str">
        <f t="array" ref="I439">IF(not(ISBLANK(D439)), INDEX('Activity Tracker'!F:F,MATCH(D439,'Activity Tracker'!B:B,0)), "")</f>
        <v/>
      </c>
      <c r="J439" s="100"/>
      <c r="K439" s="100" t="str">
        <f>IF(ISBLANK(C439), "",COUNTIFS(TL!A:A,C439,TL!F:F,"Yes",TL!G:G,"Yes"))</f>
        <v/>
      </c>
      <c r="L439" s="100" t="str">
        <f>IF(ISBLANK(D439), "",COUNTIFS(TL!B:B,D439,TL!G:G,"Yes",TL!H:H,"Yes"))</f>
        <v/>
      </c>
      <c r="M439" s="94"/>
      <c r="N439" s="288"/>
      <c r="O439" s="94"/>
      <c r="P439" s="100"/>
      <c r="Q439" s="108"/>
      <c r="R439" s="250"/>
      <c r="S439" s="39"/>
      <c r="T439" s="87"/>
    </row>
    <row r="440" ht="30.0" customHeight="1">
      <c r="A440" s="52">
        <f t="shared" si="1"/>
        <v>0</v>
      </c>
      <c r="B440" s="286"/>
      <c r="C440" s="94"/>
      <c r="D440" s="282"/>
      <c r="E440" s="287"/>
      <c r="F440" s="100"/>
      <c r="G440" s="94"/>
      <c r="H440" s="282"/>
      <c r="I440" s="72" t="str">
        <f t="array" ref="I440">IF(not(ISBLANK(D440)), INDEX('Activity Tracker'!F:F,MATCH(D440,'Activity Tracker'!B:B,0)), "")</f>
        <v/>
      </c>
      <c r="J440" s="100"/>
      <c r="K440" s="100" t="str">
        <f>IF(ISBLANK(C440), "",COUNTIFS(TL!A:A,C440,TL!F:F,"Yes",TL!G:G,"Yes"))</f>
        <v/>
      </c>
      <c r="L440" s="100" t="str">
        <f>IF(ISBLANK(D440), "",COUNTIFS(TL!B:B,D440,TL!G:G,"Yes",TL!H:H,"Yes"))</f>
        <v/>
      </c>
      <c r="M440" s="94"/>
      <c r="N440" s="288"/>
      <c r="O440" s="94"/>
      <c r="P440" s="100"/>
      <c r="Q440" s="108"/>
      <c r="R440" s="250"/>
      <c r="S440" s="39"/>
      <c r="T440" s="87"/>
    </row>
    <row r="441" ht="30.0" customHeight="1">
      <c r="A441" s="52">
        <f t="shared" si="1"/>
        <v>0</v>
      </c>
      <c r="B441" s="286"/>
      <c r="C441" s="94"/>
      <c r="D441" s="282"/>
      <c r="E441" s="287"/>
      <c r="F441" s="100"/>
      <c r="G441" s="94"/>
      <c r="H441" s="282"/>
      <c r="I441" s="72" t="str">
        <f t="array" ref="I441">IF(not(ISBLANK(D441)), INDEX('Activity Tracker'!F:F,MATCH(D441,'Activity Tracker'!B:B,0)), "")</f>
        <v/>
      </c>
      <c r="J441" s="100"/>
      <c r="K441" s="100" t="str">
        <f>IF(ISBLANK(C441), "",COUNTIFS(TL!A:A,C441,TL!F:F,"Yes",TL!G:G,"Yes"))</f>
        <v/>
      </c>
      <c r="L441" s="100" t="str">
        <f>IF(ISBLANK(D441), "",COUNTIFS(TL!B:B,D441,TL!G:G,"Yes",TL!H:H,"Yes"))</f>
        <v/>
      </c>
      <c r="M441" s="94"/>
      <c r="N441" s="288"/>
      <c r="O441" s="94"/>
      <c r="P441" s="100"/>
      <c r="Q441" s="108"/>
      <c r="R441" s="250"/>
      <c r="S441" s="39"/>
      <c r="T441" s="87"/>
    </row>
    <row r="442" ht="30.0" customHeight="1">
      <c r="A442" s="52">
        <f t="shared" si="1"/>
        <v>0</v>
      </c>
      <c r="B442" s="286"/>
      <c r="C442" s="94"/>
      <c r="D442" s="282"/>
      <c r="E442" s="287"/>
      <c r="F442" s="100"/>
      <c r="G442" s="94"/>
      <c r="H442" s="282"/>
      <c r="I442" s="72" t="str">
        <f t="array" ref="I442">IF(not(ISBLANK(D442)), INDEX('Activity Tracker'!F:F,MATCH(D442,'Activity Tracker'!B:B,0)), "")</f>
        <v/>
      </c>
      <c r="J442" s="100"/>
      <c r="K442" s="100" t="str">
        <f>IF(ISBLANK(C442), "",COUNTIFS(TL!A:A,C442,TL!F:F,"Yes",TL!G:G,"Yes"))</f>
        <v/>
      </c>
      <c r="L442" s="100" t="str">
        <f>IF(ISBLANK(D442), "",COUNTIFS(TL!B:B,D442,TL!G:G,"Yes",TL!H:H,"Yes"))</f>
        <v/>
      </c>
      <c r="M442" s="94"/>
      <c r="N442" s="288"/>
      <c r="O442" s="94"/>
      <c r="P442" s="100"/>
      <c r="Q442" s="108"/>
      <c r="R442" s="250"/>
      <c r="S442" s="39"/>
      <c r="T442" s="87"/>
    </row>
    <row r="443" ht="30.0" customHeight="1">
      <c r="A443" s="52">
        <f t="shared" si="1"/>
        <v>0</v>
      </c>
      <c r="B443" s="286"/>
      <c r="C443" s="94"/>
      <c r="D443" s="282"/>
      <c r="E443" s="287"/>
      <c r="F443" s="100"/>
      <c r="G443" s="94"/>
      <c r="H443" s="282"/>
      <c r="I443" s="72" t="str">
        <f t="array" ref="I443">IF(not(ISBLANK(D443)), INDEX('Activity Tracker'!F:F,MATCH(D443,'Activity Tracker'!B:B,0)), "")</f>
        <v/>
      </c>
      <c r="J443" s="100"/>
      <c r="K443" s="100" t="str">
        <f>IF(ISBLANK(C443), "",COUNTIFS(TL!A:A,C443,TL!F:F,"Yes",TL!G:G,"Yes"))</f>
        <v/>
      </c>
      <c r="L443" s="100" t="str">
        <f>IF(ISBLANK(D443), "",COUNTIFS(TL!B:B,D443,TL!G:G,"Yes",TL!H:H,"Yes"))</f>
        <v/>
      </c>
      <c r="M443" s="94"/>
      <c r="N443" s="288"/>
      <c r="O443" s="94"/>
      <c r="P443" s="100"/>
      <c r="Q443" s="108"/>
      <c r="R443" s="250"/>
      <c r="S443" s="39"/>
      <c r="T443" s="87"/>
    </row>
    <row r="444" ht="30.0" customHeight="1">
      <c r="A444" s="52">
        <f t="shared" si="1"/>
        <v>0</v>
      </c>
      <c r="B444" s="286"/>
      <c r="C444" s="94"/>
      <c r="D444" s="282"/>
      <c r="E444" s="287"/>
      <c r="F444" s="100"/>
      <c r="G444" s="94"/>
      <c r="H444" s="282"/>
      <c r="I444" s="72" t="str">
        <f t="array" ref="I444">IF(not(ISBLANK(D444)), INDEX('Activity Tracker'!F:F,MATCH(D444,'Activity Tracker'!B:B,0)), "")</f>
        <v/>
      </c>
      <c r="J444" s="100"/>
      <c r="K444" s="100" t="str">
        <f>IF(ISBLANK(C444), "",COUNTIFS(TL!A:A,C444,TL!F:F,"Yes",TL!G:G,"Yes"))</f>
        <v/>
      </c>
      <c r="L444" s="100" t="str">
        <f>IF(ISBLANK(D444), "",COUNTIFS(TL!B:B,D444,TL!G:G,"Yes",TL!H:H,"Yes"))</f>
        <v/>
      </c>
      <c r="M444" s="94"/>
      <c r="N444" s="288"/>
      <c r="O444" s="94"/>
      <c r="P444" s="100"/>
      <c r="Q444" s="108"/>
      <c r="R444" s="250"/>
      <c r="S444" s="39"/>
      <c r="T444" s="87"/>
    </row>
    <row r="445" ht="30.0" customHeight="1">
      <c r="A445" s="52">
        <f t="shared" si="1"/>
        <v>0</v>
      </c>
      <c r="B445" s="286"/>
      <c r="C445" s="94"/>
      <c r="D445" s="282"/>
      <c r="E445" s="287"/>
      <c r="F445" s="100"/>
      <c r="G445" s="94"/>
      <c r="H445" s="282"/>
      <c r="I445" s="72" t="str">
        <f t="array" ref="I445">IF(not(ISBLANK(D445)), INDEX('Activity Tracker'!F:F,MATCH(D445,'Activity Tracker'!B:B,0)), "")</f>
        <v/>
      </c>
      <c r="J445" s="100"/>
      <c r="K445" s="100" t="str">
        <f>IF(ISBLANK(C445), "",COUNTIFS(TL!A:A,C445,TL!F:F,"Yes",TL!G:G,"Yes"))</f>
        <v/>
      </c>
      <c r="L445" s="100" t="str">
        <f>IF(ISBLANK(D445), "",COUNTIFS(TL!B:B,D445,TL!G:G,"Yes",TL!H:H,"Yes"))</f>
        <v/>
      </c>
      <c r="M445" s="94"/>
      <c r="N445" s="288"/>
      <c r="O445" s="94"/>
      <c r="P445" s="100"/>
      <c r="Q445" s="108"/>
      <c r="R445" s="250"/>
      <c r="S445" s="39"/>
      <c r="T445" s="87"/>
    </row>
    <row r="446" ht="30.0" customHeight="1">
      <c r="A446" s="52">
        <f t="shared" si="1"/>
        <v>0</v>
      </c>
      <c r="B446" s="286"/>
      <c r="C446" s="94"/>
      <c r="D446" s="282"/>
      <c r="E446" s="287"/>
      <c r="F446" s="100"/>
      <c r="G446" s="94"/>
      <c r="H446" s="282"/>
      <c r="I446" s="72" t="str">
        <f t="array" ref="I446">IF(not(ISBLANK(D446)), INDEX('Activity Tracker'!F:F,MATCH(D446,'Activity Tracker'!B:B,0)), "")</f>
        <v/>
      </c>
      <c r="J446" s="100"/>
      <c r="K446" s="100" t="str">
        <f>IF(ISBLANK(C446), "",COUNTIFS(TL!A:A,C446,TL!F:F,"Yes",TL!G:G,"Yes"))</f>
        <v/>
      </c>
      <c r="L446" s="100" t="str">
        <f>IF(ISBLANK(D446), "",COUNTIFS(TL!B:B,D446,TL!G:G,"Yes",TL!H:H,"Yes"))</f>
        <v/>
      </c>
      <c r="M446" s="94"/>
      <c r="N446" s="288"/>
      <c r="O446" s="94"/>
      <c r="P446" s="100"/>
      <c r="Q446" s="108"/>
      <c r="R446" s="250"/>
      <c r="S446" s="39"/>
      <c r="T446" s="87"/>
    </row>
    <row r="447" ht="30.0" customHeight="1">
      <c r="A447" s="52">
        <f t="shared" si="1"/>
        <v>0</v>
      </c>
      <c r="B447" s="286"/>
      <c r="C447" s="94"/>
      <c r="D447" s="282"/>
      <c r="E447" s="287"/>
      <c r="F447" s="100"/>
      <c r="G447" s="94"/>
      <c r="H447" s="282"/>
      <c r="I447" s="72" t="str">
        <f t="array" ref="I447">IF(not(ISBLANK(D447)), INDEX('Activity Tracker'!F:F,MATCH(D447,'Activity Tracker'!B:B,0)), "")</f>
        <v/>
      </c>
      <c r="J447" s="100"/>
      <c r="K447" s="100" t="str">
        <f>IF(ISBLANK(C447), "",COUNTIFS(TL!A:A,C447,TL!F:F,"Yes",TL!G:G,"Yes"))</f>
        <v/>
      </c>
      <c r="L447" s="100" t="str">
        <f>IF(ISBLANK(D447), "",COUNTIFS(TL!B:B,D447,TL!G:G,"Yes",TL!H:H,"Yes"))</f>
        <v/>
      </c>
      <c r="M447" s="94"/>
      <c r="N447" s="288"/>
      <c r="O447" s="94"/>
      <c r="P447" s="100"/>
      <c r="Q447" s="108"/>
      <c r="R447" s="250"/>
      <c r="S447" s="39"/>
      <c r="T447" s="87"/>
    </row>
    <row r="448" ht="30.0" customHeight="1">
      <c r="A448" s="52">
        <f t="shared" si="1"/>
        <v>0</v>
      </c>
      <c r="B448" s="286"/>
      <c r="C448" s="94"/>
      <c r="D448" s="282"/>
      <c r="E448" s="287"/>
      <c r="F448" s="100"/>
      <c r="G448" s="94"/>
      <c r="H448" s="282"/>
      <c r="I448" s="72" t="str">
        <f t="array" ref="I448">IF(not(ISBLANK(D448)), INDEX('Activity Tracker'!F:F,MATCH(D448,'Activity Tracker'!B:B,0)), "")</f>
        <v/>
      </c>
      <c r="J448" s="100"/>
      <c r="K448" s="100" t="str">
        <f>IF(ISBLANK(C448), "",COUNTIFS(TL!A:A,C448,TL!F:F,"Yes",TL!G:G,"Yes"))</f>
        <v/>
      </c>
      <c r="L448" s="100" t="str">
        <f>IF(ISBLANK(D448), "",COUNTIFS(TL!B:B,D448,TL!G:G,"Yes",TL!H:H,"Yes"))</f>
        <v/>
      </c>
      <c r="M448" s="94"/>
      <c r="N448" s="288"/>
      <c r="O448" s="94"/>
      <c r="P448" s="100"/>
      <c r="Q448" s="108"/>
      <c r="R448" s="250"/>
      <c r="S448" s="39"/>
      <c r="T448" s="87"/>
    </row>
    <row r="449" ht="30.0" customHeight="1">
      <c r="A449" s="52">
        <f t="shared" si="1"/>
        <v>0</v>
      </c>
      <c r="B449" s="286"/>
      <c r="C449" s="94"/>
      <c r="D449" s="282"/>
      <c r="E449" s="287"/>
      <c r="F449" s="100"/>
      <c r="G449" s="94"/>
      <c r="H449" s="282"/>
      <c r="I449" s="72" t="str">
        <f t="array" ref="I449">IF(not(ISBLANK(D449)), INDEX('Activity Tracker'!F:F,MATCH(D449,'Activity Tracker'!B:B,0)), "")</f>
        <v/>
      </c>
      <c r="J449" s="100"/>
      <c r="K449" s="100" t="str">
        <f>IF(ISBLANK(C449), "",COUNTIFS(TL!A:A,C449,TL!F:F,"Yes",TL!G:G,"Yes"))</f>
        <v/>
      </c>
      <c r="L449" s="100" t="str">
        <f>IF(ISBLANK(D449), "",COUNTIFS(TL!B:B,D449,TL!G:G,"Yes",TL!H:H,"Yes"))</f>
        <v/>
      </c>
      <c r="M449" s="94"/>
      <c r="N449" s="288"/>
      <c r="O449" s="94"/>
      <c r="P449" s="100"/>
      <c r="Q449" s="108"/>
      <c r="R449" s="250"/>
      <c r="S449" s="39"/>
      <c r="T449" s="87"/>
    </row>
    <row r="450" ht="30.0" customHeight="1">
      <c r="A450" s="52">
        <f t="shared" si="1"/>
        <v>0</v>
      </c>
      <c r="B450" s="286"/>
      <c r="C450" s="94"/>
      <c r="D450" s="282"/>
      <c r="E450" s="287"/>
      <c r="F450" s="100"/>
      <c r="G450" s="94"/>
      <c r="H450" s="282"/>
      <c r="I450" s="72" t="str">
        <f t="array" ref="I450">IF(not(ISBLANK(D450)), INDEX('Activity Tracker'!F:F,MATCH(D450,'Activity Tracker'!B:B,0)), "")</f>
        <v/>
      </c>
      <c r="J450" s="100"/>
      <c r="K450" s="100" t="str">
        <f>IF(ISBLANK(C450), "",COUNTIFS(TL!A:A,C450,TL!F:F,"Yes",TL!G:G,"Yes"))</f>
        <v/>
      </c>
      <c r="L450" s="100" t="str">
        <f>IF(ISBLANK(D450), "",COUNTIFS(TL!B:B,D450,TL!G:G,"Yes",TL!H:H,"Yes"))</f>
        <v/>
      </c>
      <c r="M450" s="94"/>
      <c r="N450" s="288"/>
      <c r="O450" s="94"/>
      <c r="P450" s="100"/>
      <c r="Q450" s="108"/>
      <c r="R450" s="250"/>
      <c r="S450" s="39"/>
      <c r="T450" s="87"/>
    </row>
    <row r="451" ht="30.0" customHeight="1">
      <c r="A451" s="52">
        <f t="shared" si="1"/>
        <v>0</v>
      </c>
      <c r="B451" s="286"/>
      <c r="C451" s="94"/>
      <c r="D451" s="282"/>
      <c r="E451" s="287"/>
      <c r="F451" s="100"/>
      <c r="G451" s="94"/>
      <c r="H451" s="282"/>
      <c r="I451" s="72" t="str">
        <f t="array" ref="I451">IF(not(ISBLANK(D451)), INDEX('Activity Tracker'!F:F,MATCH(D451,'Activity Tracker'!B:B,0)), "")</f>
        <v/>
      </c>
      <c r="J451" s="100"/>
      <c r="K451" s="100" t="str">
        <f>IF(ISBLANK(C451), "",COUNTIFS(TL!A:A,C451,TL!F:F,"Yes",TL!G:G,"Yes"))</f>
        <v/>
      </c>
      <c r="L451" s="100" t="str">
        <f>IF(ISBLANK(D451), "",COUNTIFS(TL!B:B,D451,TL!G:G,"Yes",TL!H:H,"Yes"))</f>
        <v/>
      </c>
      <c r="M451" s="94"/>
      <c r="N451" s="288"/>
      <c r="O451" s="94"/>
      <c r="P451" s="100"/>
      <c r="Q451" s="108"/>
      <c r="R451" s="250"/>
      <c r="S451" s="39"/>
      <c r="T451" s="87"/>
    </row>
    <row r="452" ht="30.0" customHeight="1">
      <c r="A452" s="52">
        <f t="shared" si="1"/>
        <v>0</v>
      </c>
      <c r="B452" s="286"/>
      <c r="C452" s="94"/>
      <c r="D452" s="282"/>
      <c r="E452" s="287"/>
      <c r="F452" s="100"/>
      <c r="G452" s="94"/>
      <c r="H452" s="282"/>
      <c r="I452" s="72" t="str">
        <f t="array" ref="I452">IF(not(ISBLANK(D452)), INDEX('Activity Tracker'!F:F,MATCH(D452,'Activity Tracker'!B:B,0)), "")</f>
        <v/>
      </c>
      <c r="J452" s="100"/>
      <c r="K452" s="100" t="str">
        <f>IF(ISBLANK(C452), "",COUNTIFS(TL!A:A,C452,TL!F:F,"Yes",TL!G:G,"Yes"))</f>
        <v/>
      </c>
      <c r="L452" s="100" t="str">
        <f>IF(ISBLANK(D452), "",COUNTIFS(TL!B:B,D452,TL!G:G,"Yes",TL!H:H,"Yes"))</f>
        <v/>
      </c>
      <c r="M452" s="94"/>
      <c r="N452" s="288"/>
      <c r="O452" s="94"/>
      <c r="P452" s="100"/>
      <c r="Q452" s="108"/>
      <c r="R452" s="250"/>
      <c r="S452" s="39"/>
      <c r="T452" s="87"/>
    </row>
    <row r="453" ht="30.0" customHeight="1">
      <c r="A453" s="52">
        <f t="shared" si="1"/>
        <v>0</v>
      </c>
      <c r="B453" s="286"/>
      <c r="C453" s="94"/>
      <c r="D453" s="282"/>
      <c r="E453" s="287"/>
      <c r="F453" s="100"/>
      <c r="G453" s="94"/>
      <c r="H453" s="282"/>
      <c r="I453" s="72" t="str">
        <f t="array" ref="I453">IF(not(ISBLANK(D453)), INDEX('Activity Tracker'!F:F,MATCH(D453,'Activity Tracker'!B:B,0)), "")</f>
        <v/>
      </c>
      <c r="J453" s="100"/>
      <c r="K453" s="100" t="str">
        <f>IF(ISBLANK(C453), "",COUNTIFS(TL!A:A,C453,TL!F:F,"Yes",TL!G:G,"Yes"))</f>
        <v/>
      </c>
      <c r="L453" s="100" t="str">
        <f>IF(ISBLANK(D453), "",COUNTIFS(TL!B:B,D453,TL!G:G,"Yes",TL!H:H,"Yes"))</f>
        <v/>
      </c>
      <c r="M453" s="94"/>
      <c r="N453" s="288"/>
      <c r="O453" s="94"/>
      <c r="P453" s="100"/>
      <c r="Q453" s="108"/>
      <c r="R453" s="250"/>
      <c r="S453" s="39"/>
      <c r="T453" s="87"/>
    </row>
    <row r="454" ht="30.0" customHeight="1">
      <c r="A454" s="52">
        <f t="shared" si="1"/>
        <v>0</v>
      </c>
      <c r="B454" s="286"/>
      <c r="C454" s="94"/>
      <c r="D454" s="282"/>
      <c r="E454" s="287"/>
      <c r="F454" s="100"/>
      <c r="G454" s="94"/>
      <c r="H454" s="282"/>
      <c r="I454" s="72" t="str">
        <f t="array" ref="I454">IF(not(ISBLANK(D454)), INDEX('Activity Tracker'!F:F,MATCH(D454,'Activity Tracker'!B:B,0)), "")</f>
        <v/>
      </c>
      <c r="J454" s="100"/>
      <c r="K454" s="100" t="str">
        <f>IF(ISBLANK(C454), "",COUNTIFS(TL!A:A,C454,TL!F:F,"Yes",TL!G:G,"Yes"))</f>
        <v/>
      </c>
      <c r="L454" s="100" t="str">
        <f>IF(ISBLANK(D454), "",COUNTIFS(TL!B:B,D454,TL!G:G,"Yes",TL!H:H,"Yes"))</f>
        <v/>
      </c>
      <c r="M454" s="94"/>
      <c r="N454" s="288"/>
      <c r="O454" s="94"/>
      <c r="P454" s="100"/>
      <c r="Q454" s="108"/>
      <c r="R454" s="250"/>
      <c r="S454" s="39"/>
      <c r="T454" s="87"/>
    </row>
    <row r="455" ht="30.0" customHeight="1">
      <c r="A455" s="52">
        <f t="shared" si="1"/>
        <v>0</v>
      </c>
      <c r="B455" s="286"/>
      <c r="C455" s="94"/>
      <c r="D455" s="282"/>
      <c r="E455" s="287"/>
      <c r="F455" s="100"/>
      <c r="G455" s="94"/>
      <c r="H455" s="282"/>
      <c r="I455" s="72" t="str">
        <f t="array" ref="I455">IF(not(ISBLANK(D455)), INDEX('Activity Tracker'!F:F,MATCH(D455,'Activity Tracker'!B:B,0)), "")</f>
        <v/>
      </c>
      <c r="J455" s="100"/>
      <c r="K455" s="100" t="str">
        <f>IF(ISBLANK(C455), "",COUNTIFS(TL!A:A,C455,TL!F:F,"Yes",TL!G:G,"Yes"))</f>
        <v/>
      </c>
      <c r="L455" s="100" t="str">
        <f>IF(ISBLANK(D455), "",COUNTIFS(TL!B:B,D455,TL!G:G,"Yes",TL!H:H,"Yes"))</f>
        <v/>
      </c>
      <c r="M455" s="94"/>
      <c r="N455" s="288"/>
      <c r="O455" s="94"/>
      <c r="P455" s="100"/>
      <c r="Q455" s="108"/>
      <c r="R455" s="250"/>
      <c r="S455" s="39"/>
      <c r="T455" s="87"/>
    </row>
    <row r="456" ht="30.0" customHeight="1">
      <c r="A456" s="52">
        <f t="shared" si="1"/>
        <v>0</v>
      </c>
      <c r="B456" s="286"/>
      <c r="C456" s="94"/>
      <c r="D456" s="282"/>
      <c r="E456" s="287"/>
      <c r="F456" s="100"/>
      <c r="G456" s="94"/>
      <c r="H456" s="282"/>
      <c r="I456" s="72" t="str">
        <f t="array" ref="I456">IF(not(ISBLANK(D456)), INDEX('Activity Tracker'!F:F,MATCH(D456,'Activity Tracker'!B:B,0)), "")</f>
        <v/>
      </c>
      <c r="J456" s="100"/>
      <c r="K456" s="100" t="str">
        <f>IF(ISBLANK(C456), "",COUNTIFS(TL!A:A,C456,TL!F:F,"Yes",TL!G:G,"Yes"))</f>
        <v/>
      </c>
      <c r="L456" s="100" t="str">
        <f>IF(ISBLANK(D456), "",COUNTIFS(TL!B:B,D456,TL!G:G,"Yes",TL!H:H,"Yes"))</f>
        <v/>
      </c>
      <c r="M456" s="94"/>
      <c r="N456" s="288"/>
      <c r="O456" s="94"/>
      <c r="P456" s="100"/>
      <c r="Q456" s="108"/>
      <c r="R456" s="250"/>
      <c r="S456" s="39"/>
      <c r="T456" s="87"/>
    </row>
    <row r="457" ht="30.0" customHeight="1">
      <c r="A457" s="52">
        <f t="shared" si="1"/>
        <v>0</v>
      </c>
      <c r="B457" s="286"/>
      <c r="C457" s="94"/>
      <c r="D457" s="282"/>
      <c r="E457" s="287"/>
      <c r="F457" s="100"/>
      <c r="G457" s="94"/>
      <c r="H457" s="282"/>
      <c r="I457" s="72" t="str">
        <f t="array" ref="I457">IF(not(ISBLANK(D457)), INDEX('Activity Tracker'!F:F,MATCH(D457,'Activity Tracker'!B:B,0)), "")</f>
        <v/>
      </c>
      <c r="J457" s="100"/>
      <c r="K457" s="100" t="str">
        <f>IF(ISBLANK(C457), "",COUNTIFS(TL!A:A,C457,TL!F:F,"Yes",TL!G:G,"Yes"))</f>
        <v/>
      </c>
      <c r="L457" s="100" t="str">
        <f>IF(ISBLANK(D457), "",COUNTIFS(TL!B:B,D457,TL!G:G,"Yes",TL!H:H,"Yes"))</f>
        <v/>
      </c>
      <c r="M457" s="94"/>
      <c r="N457" s="288"/>
      <c r="O457" s="94"/>
      <c r="P457" s="100"/>
      <c r="Q457" s="108"/>
      <c r="R457" s="250"/>
      <c r="S457" s="39"/>
      <c r="T457" s="87"/>
    </row>
    <row r="458" ht="30.0" customHeight="1">
      <c r="A458" s="52">
        <f t="shared" si="1"/>
        <v>0</v>
      </c>
      <c r="B458" s="286"/>
      <c r="C458" s="94"/>
      <c r="D458" s="282"/>
      <c r="E458" s="287"/>
      <c r="F458" s="100"/>
      <c r="G458" s="94"/>
      <c r="H458" s="282"/>
      <c r="I458" s="72" t="str">
        <f t="array" ref="I458">IF(not(ISBLANK(D458)), INDEX('Activity Tracker'!F:F,MATCH(D458,'Activity Tracker'!B:B,0)), "")</f>
        <v/>
      </c>
      <c r="J458" s="100"/>
      <c r="K458" s="100" t="str">
        <f>IF(ISBLANK(C458), "",COUNTIFS(TL!A:A,C458,TL!F:F,"Yes",TL!G:G,"Yes"))</f>
        <v/>
      </c>
      <c r="L458" s="100" t="str">
        <f>IF(ISBLANK(D458), "",COUNTIFS(TL!B:B,D458,TL!G:G,"Yes",TL!H:H,"Yes"))</f>
        <v/>
      </c>
      <c r="M458" s="94"/>
      <c r="N458" s="288"/>
      <c r="O458" s="94"/>
      <c r="P458" s="100"/>
      <c r="Q458" s="108"/>
      <c r="R458" s="250"/>
      <c r="S458" s="39"/>
      <c r="T458" s="87"/>
    </row>
    <row r="459" ht="30.0" customHeight="1">
      <c r="A459" s="52">
        <f t="shared" si="1"/>
        <v>0</v>
      </c>
      <c r="B459" s="286"/>
      <c r="C459" s="94"/>
      <c r="D459" s="282"/>
      <c r="E459" s="287"/>
      <c r="F459" s="100"/>
      <c r="G459" s="94"/>
      <c r="H459" s="282"/>
      <c r="I459" s="72" t="str">
        <f t="array" ref="I459">IF(not(ISBLANK(D459)), INDEX('Activity Tracker'!F:F,MATCH(D459,'Activity Tracker'!B:B,0)), "")</f>
        <v/>
      </c>
      <c r="J459" s="100"/>
      <c r="K459" s="100" t="str">
        <f>IF(ISBLANK(C459), "",COUNTIFS(TL!A:A,C459,TL!F:F,"Yes",TL!G:G,"Yes"))</f>
        <v/>
      </c>
      <c r="L459" s="100" t="str">
        <f>IF(ISBLANK(D459), "",COUNTIFS(TL!B:B,D459,TL!G:G,"Yes",TL!H:H,"Yes"))</f>
        <v/>
      </c>
      <c r="M459" s="94"/>
      <c r="N459" s="288"/>
      <c r="O459" s="94"/>
      <c r="P459" s="100"/>
      <c r="Q459" s="108"/>
      <c r="R459" s="250"/>
      <c r="S459" s="39"/>
      <c r="T459" s="87"/>
    </row>
    <row r="460" ht="30.0" customHeight="1">
      <c r="A460" s="52">
        <f t="shared" si="1"/>
        <v>0</v>
      </c>
      <c r="B460" s="286"/>
      <c r="C460" s="94"/>
      <c r="D460" s="282"/>
      <c r="E460" s="287"/>
      <c r="F460" s="100"/>
      <c r="G460" s="94"/>
      <c r="H460" s="282"/>
      <c r="I460" s="72" t="str">
        <f t="array" ref="I460">IF(not(ISBLANK(D460)), INDEX('Activity Tracker'!F:F,MATCH(D460,'Activity Tracker'!B:B,0)), "")</f>
        <v/>
      </c>
      <c r="J460" s="100"/>
      <c r="K460" s="100" t="str">
        <f>IF(ISBLANK(C460), "",COUNTIFS(TL!A:A,C460,TL!F:F,"Yes",TL!G:G,"Yes"))</f>
        <v/>
      </c>
      <c r="L460" s="100" t="str">
        <f>IF(ISBLANK(D460), "",COUNTIFS(TL!B:B,D460,TL!G:G,"Yes",TL!H:H,"Yes"))</f>
        <v/>
      </c>
      <c r="M460" s="94"/>
      <c r="N460" s="288"/>
      <c r="O460" s="94"/>
      <c r="P460" s="100"/>
      <c r="Q460" s="108"/>
      <c r="R460" s="250"/>
      <c r="S460" s="39"/>
      <c r="T460" s="87"/>
    </row>
    <row r="461" ht="30.0" customHeight="1">
      <c r="A461" s="52">
        <f t="shared" si="1"/>
        <v>0</v>
      </c>
      <c r="B461" s="286"/>
      <c r="C461" s="94"/>
      <c r="D461" s="282"/>
      <c r="E461" s="287"/>
      <c r="F461" s="100"/>
      <c r="G461" s="94"/>
      <c r="H461" s="282"/>
      <c r="I461" s="72" t="str">
        <f t="array" ref="I461">IF(not(ISBLANK(D461)), INDEX('Activity Tracker'!F:F,MATCH(D461,'Activity Tracker'!B:B,0)), "")</f>
        <v/>
      </c>
      <c r="J461" s="100"/>
      <c r="K461" s="100" t="str">
        <f>IF(ISBLANK(C461), "",COUNTIFS(TL!A:A,C461,TL!F:F,"Yes",TL!G:G,"Yes"))</f>
        <v/>
      </c>
      <c r="L461" s="100" t="str">
        <f>IF(ISBLANK(D461), "",COUNTIFS(TL!B:B,D461,TL!G:G,"Yes",TL!H:H,"Yes"))</f>
        <v/>
      </c>
      <c r="M461" s="94"/>
      <c r="N461" s="288"/>
      <c r="O461" s="94"/>
      <c r="P461" s="100"/>
      <c r="Q461" s="108"/>
      <c r="R461" s="250"/>
      <c r="S461" s="39"/>
      <c r="T461" s="87"/>
    </row>
    <row r="462" ht="30.0" customHeight="1">
      <c r="A462" s="52">
        <f t="shared" si="1"/>
        <v>0</v>
      </c>
      <c r="B462" s="286"/>
      <c r="C462" s="94"/>
      <c r="D462" s="282"/>
      <c r="E462" s="287"/>
      <c r="F462" s="100"/>
      <c r="G462" s="94"/>
      <c r="H462" s="282"/>
      <c r="I462" s="72" t="str">
        <f t="array" ref="I462">IF(not(ISBLANK(D462)), INDEX('Activity Tracker'!F:F,MATCH(D462,'Activity Tracker'!B:B,0)), "")</f>
        <v/>
      </c>
      <c r="J462" s="100"/>
      <c r="K462" s="100" t="str">
        <f>IF(ISBLANK(C462), "",COUNTIFS(TL!A:A,C462,TL!F:F,"Yes",TL!G:G,"Yes"))</f>
        <v/>
      </c>
      <c r="L462" s="100" t="str">
        <f>IF(ISBLANK(D462), "",COUNTIFS(TL!B:B,D462,TL!G:G,"Yes",TL!H:H,"Yes"))</f>
        <v/>
      </c>
      <c r="M462" s="94"/>
      <c r="N462" s="288"/>
      <c r="O462" s="94"/>
      <c r="P462" s="100"/>
      <c r="Q462" s="108"/>
      <c r="R462" s="250"/>
      <c r="S462" s="39"/>
      <c r="T462" s="87"/>
    </row>
    <row r="463" ht="30.0" customHeight="1">
      <c r="A463" s="52">
        <f t="shared" si="1"/>
        <v>0</v>
      </c>
      <c r="B463" s="286"/>
      <c r="C463" s="94"/>
      <c r="D463" s="282"/>
      <c r="E463" s="287"/>
      <c r="F463" s="100"/>
      <c r="G463" s="94"/>
      <c r="H463" s="282"/>
      <c r="I463" s="72" t="str">
        <f t="array" ref="I463">IF(not(ISBLANK(D463)), INDEX('Activity Tracker'!F:F,MATCH(D463,'Activity Tracker'!B:B,0)), "")</f>
        <v/>
      </c>
      <c r="J463" s="100"/>
      <c r="K463" s="100" t="str">
        <f>IF(ISBLANK(C463), "",COUNTIFS(TL!A:A,C463,TL!F:F,"Yes",TL!G:G,"Yes"))</f>
        <v/>
      </c>
      <c r="L463" s="100" t="str">
        <f>IF(ISBLANK(D463), "",COUNTIFS(TL!B:B,D463,TL!G:G,"Yes",TL!H:H,"Yes"))</f>
        <v/>
      </c>
      <c r="M463" s="94"/>
      <c r="N463" s="288"/>
      <c r="O463" s="94"/>
      <c r="P463" s="100"/>
      <c r="Q463" s="108"/>
      <c r="R463" s="250"/>
      <c r="S463" s="39"/>
      <c r="T463" s="87"/>
    </row>
    <row r="464" ht="30.0" customHeight="1">
      <c r="A464" s="52">
        <f t="shared" si="1"/>
        <v>0</v>
      </c>
      <c r="B464" s="286"/>
      <c r="C464" s="94"/>
      <c r="D464" s="282"/>
      <c r="E464" s="287"/>
      <c r="F464" s="100"/>
      <c r="G464" s="94"/>
      <c r="H464" s="282"/>
      <c r="I464" s="72" t="str">
        <f t="array" ref="I464">IF(not(ISBLANK(D464)), INDEX('Activity Tracker'!F:F,MATCH(D464,'Activity Tracker'!B:B,0)), "")</f>
        <v/>
      </c>
      <c r="J464" s="100"/>
      <c r="K464" s="100" t="str">
        <f>IF(ISBLANK(C464), "",COUNTIFS(TL!A:A,C464,TL!F:F,"Yes",TL!G:G,"Yes"))</f>
        <v/>
      </c>
      <c r="L464" s="100" t="str">
        <f>IF(ISBLANK(D464), "",COUNTIFS(TL!B:B,D464,TL!G:G,"Yes",TL!H:H,"Yes"))</f>
        <v/>
      </c>
      <c r="M464" s="94"/>
      <c r="N464" s="288"/>
      <c r="O464" s="94"/>
      <c r="P464" s="100"/>
      <c r="Q464" s="108"/>
      <c r="R464" s="250"/>
      <c r="S464" s="39"/>
      <c r="T464" s="87"/>
    </row>
    <row r="465" ht="30.0" customHeight="1">
      <c r="A465" s="52">
        <f t="shared" si="1"/>
        <v>0</v>
      </c>
      <c r="B465" s="286"/>
      <c r="C465" s="94"/>
      <c r="D465" s="282"/>
      <c r="E465" s="287"/>
      <c r="F465" s="100"/>
      <c r="G465" s="94"/>
      <c r="H465" s="282"/>
      <c r="I465" s="72" t="str">
        <f t="array" ref="I465">IF(not(ISBLANK(D465)), INDEX('Activity Tracker'!F:F,MATCH(D465,'Activity Tracker'!B:B,0)), "")</f>
        <v/>
      </c>
      <c r="J465" s="100"/>
      <c r="K465" s="100" t="str">
        <f>IF(ISBLANK(C465), "",COUNTIFS(TL!A:A,C465,TL!F:F,"Yes",TL!G:G,"Yes"))</f>
        <v/>
      </c>
      <c r="L465" s="100" t="str">
        <f>IF(ISBLANK(D465), "",COUNTIFS(TL!B:B,D465,TL!G:G,"Yes",TL!H:H,"Yes"))</f>
        <v/>
      </c>
      <c r="M465" s="94"/>
      <c r="N465" s="288"/>
      <c r="O465" s="94"/>
      <c r="P465" s="100"/>
      <c r="Q465" s="108"/>
      <c r="R465" s="250"/>
      <c r="S465" s="39"/>
      <c r="T465" s="87"/>
    </row>
    <row r="466" ht="30.0" customHeight="1">
      <c r="A466" s="52">
        <f t="shared" si="1"/>
        <v>0</v>
      </c>
      <c r="B466" s="286"/>
      <c r="C466" s="94"/>
      <c r="D466" s="282"/>
      <c r="E466" s="287"/>
      <c r="F466" s="100"/>
      <c r="G466" s="94"/>
      <c r="H466" s="282"/>
      <c r="I466" s="72" t="str">
        <f t="array" ref="I466">IF(not(ISBLANK(D466)), INDEX('Activity Tracker'!F:F,MATCH(D466,'Activity Tracker'!B:B,0)), "")</f>
        <v/>
      </c>
      <c r="J466" s="100"/>
      <c r="K466" s="100" t="str">
        <f>IF(ISBLANK(C466), "",COUNTIFS(TL!A:A,C466,TL!F:F,"Yes",TL!G:G,"Yes"))</f>
        <v/>
      </c>
      <c r="L466" s="100" t="str">
        <f>IF(ISBLANK(D466), "",COUNTIFS(TL!B:B,D466,TL!G:G,"Yes",TL!H:H,"Yes"))</f>
        <v/>
      </c>
      <c r="M466" s="94"/>
      <c r="N466" s="288"/>
      <c r="O466" s="94"/>
      <c r="P466" s="100"/>
      <c r="Q466" s="108"/>
      <c r="R466" s="250"/>
      <c r="S466" s="39"/>
      <c r="T466" s="87"/>
    </row>
    <row r="467" ht="30.0" customHeight="1">
      <c r="A467" s="52">
        <f t="shared" si="1"/>
        <v>0</v>
      </c>
      <c r="B467" s="286"/>
      <c r="C467" s="94"/>
      <c r="D467" s="282"/>
      <c r="E467" s="287"/>
      <c r="F467" s="100"/>
      <c r="G467" s="94"/>
      <c r="H467" s="282"/>
      <c r="I467" s="72" t="str">
        <f t="array" ref="I467">IF(not(ISBLANK(D467)), INDEX('Activity Tracker'!F:F,MATCH(D467,'Activity Tracker'!B:B,0)), "")</f>
        <v/>
      </c>
      <c r="J467" s="100"/>
      <c r="K467" s="100" t="str">
        <f>IF(ISBLANK(C467), "",COUNTIFS(TL!A:A,C467,TL!F:F,"Yes",TL!G:G,"Yes"))</f>
        <v/>
      </c>
      <c r="L467" s="100" t="str">
        <f>IF(ISBLANK(D467), "",COUNTIFS(TL!B:B,D467,TL!G:G,"Yes",TL!H:H,"Yes"))</f>
        <v/>
      </c>
      <c r="M467" s="94"/>
      <c r="N467" s="288"/>
      <c r="O467" s="94"/>
      <c r="P467" s="100"/>
      <c r="Q467" s="108"/>
      <c r="R467" s="250"/>
      <c r="S467" s="39"/>
      <c r="T467" s="87"/>
    </row>
    <row r="468" ht="30.0" customHeight="1">
      <c r="A468" s="52">
        <f t="shared" si="1"/>
        <v>0</v>
      </c>
      <c r="B468" s="286"/>
      <c r="C468" s="94"/>
      <c r="D468" s="282"/>
      <c r="E468" s="287"/>
      <c r="F468" s="100"/>
      <c r="G468" s="94"/>
      <c r="H468" s="282"/>
      <c r="I468" s="72" t="str">
        <f t="array" ref="I468">IF(not(ISBLANK(D468)), INDEX('Activity Tracker'!F:F,MATCH(D468,'Activity Tracker'!B:B,0)), "")</f>
        <v/>
      </c>
      <c r="J468" s="100"/>
      <c r="K468" s="100" t="str">
        <f>IF(ISBLANK(C468), "",COUNTIFS(TL!A:A,C468,TL!F:F,"Yes",TL!G:G,"Yes"))</f>
        <v/>
      </c>
      <c r="L468" s="100" t="str">
        <f>IF(ISBLANK(D468), "",COUNTIFS(TL!B:B,D468,TL!G:G,"Yes",TL!H:H,"Yes"))</f>
        <v/>
      </c>
      <c r="M468" s="94"/>
      <c r="N468" s="288"/>
      <c r="O468" s="94"/>
      <c r="P468" s="100"/>
      <c r="Q468" s="108"/>
      <c r="R468" s="250"/>
      <c r="S468" s="39"/>
      <c r="T468" s="87"/>
    </row>
    <row r="469" ht="30.0" customHeight="1">
      <c r="A469" s="52">
        <f t="shared" si="1"/>
        <v>0</v>
      </c>
      <c r="B469" s="286"/>
      <c r="C469" s="94"/>
      <c r="D469" s="282"/>
      <c r="E469" s="287"/>
      <c r="F469" s="100"/>
      <c r="G469" s="94"/>
      <c r="H469" s="282"/>
      <c r="I469" s="72" t="str">
        <f t="array" ref="I469">IF(not(ISBLANK(D469)), INDEX('Activity Tracker'!F:F,MATCH(D469,'Activity Tracker'!B:B,0)), "")</f>
        <v/>
      </c>
      <c r="J469" s="100"/>
      <c r="K469" s="100" t="str">
        <f>IF(ISBLANK(C469), "",COUNTIFS(TL!A:A,C469,TL!F:F,"Yes",TL!G:G,"Yes"))</f>
        <v/>
      </c>
      <c r="L469" s="100" t="str">
        <f>IF(ISBLANK(D469), "",COUNTIFS(TL!B:B,D469,TL!G:G,"Yes",TL!H:H,"Yes"))</f>
        <v/>
      </c>
      <c r="M469" s="94"/>
      <c r="N469" s="288"/>
      <c r="O469" s="94"/>
      <c r="P469" s="100"/>
      <c r="Q469" s="108"/>
      <c r="R469" s="250"/>
      <c r="S469" s="39"/>
      <c r="T469" s="87"/>
    </row>
    <row r="470" ht="30.0" customHeight="1">
      <c r="A470" s="52">
        <f t="shared" si="1"/>
        <v>0</v>
      </c>
      <c r="B470" s="286"/>
      <c r="C470" s="94"/>
      <c r="D470" s="282"/>
      <c r="E470" s="287"/>
      <c r="F470" s="100"/>
      <c r="G470" s="94"/>
      <c r="H470" s="282"/>
      <c r="I470" s="72" t="str">
        <f t="array" ref="I470">IF(not(ISBLANK(D470)), INDEX('Activity Tracker'!F:F,MATCH(D470,'Activity Tracker'!B:B,0)), "")</f>
        <v/>
      </c>
      <c r="J470" s="100"/>
      <c r="K470" s="100" t="str">
        <f>IF(ISBLANK(C470), "",COUNTIFS(TL!A:A,C470,TL!F:F,"Yes",TL!G:G,"Yes"))</f>
        <v/>
      </c>
      <c r="L470" s="100" t="str">
        <f>IF(ISBLANK(D470), "",COUNTIFS(TL!B:B,D470,TL!G:G,"Yes",TL!H:H,"Yes"))</f>
        <v/>
      </c>
      <c r="M470" s="94"/>
      <c r="N470" s="288"/>
      <c r="O470" s="94"/>
      <c r="P470" s="100"/>
      <c r="Q470" s="108"/>
      <c r="R470" s="250"/>
      <c r="S470" s="39"/>
      <c r="T470" s="87"/>
    </row>
    <row r="471" ht="30.0" customHeight="1">
      <c r="A471" s="52">
        <f t="shared" si="1"/>
        <v>0</v>
      </c>
      <c r="B471" s="286"/>
      <c r="C471" s="94"/>
      <c r="D471" s="282"/>
      <c r="E471" s="287"/>
      <c r="F471" s="100"/>
      <c r="G471" s="94"/>
      <c r="H471" s="282"/>
      <c r="I471" s="72" t="str">
        <f t="array" ref="I471">IF(not(ISBLANK(D471)), INDEX('Activity Tracker'!F:F,MATCH(D471,'Activity Tracker'!B:B,0)), "")</f>
        <v/>
      </c>
      <c r="J471" s="100"/>
      <c r="K471" s="100" t="str">
        <f>IF(ISBLANK(C471), "",COUNTIFS(TL!A:A,C471,TL!F:F,"Yes",TL!G:G,"Yes"))</f>
        <v/>
      </c>
      <c r="L471" s="100" t="str">
        <f>IF(ISBLANK(D471), "",COUNTIFS(TL!B:B,D471,TL!G:G,"Yes",TL!H:H,"Yes"))</f>
        <v/>
      </c>
      <c r="M471" s="94"/>
      <c r="N471" s="288"/>
      <c r="O471" s="94"/>
      <c r="P471" s="100"/>
      <c r="Q471" s="108"/>
      <c r="R471" s="250"/>
      <c r="S471" s="39"/>
      <c r="T471" s="87"/>
    </row>
    <row r="472" ht="30.0" customHeight="1">
      <c r="A472" s="52">
        <f t="shared" si="1"/>
        <v>0</v>
      </c>
      <c r="B472" s="286"/>
      <c r="C472" s="94"/>
      <c r="D472" s="282"/>
      <c r="E472" s="287"/>
      <c r="F472" s="100"/>
      <c r="G472" s="94"/>
      <c r="H472" s="282"/>
      <c r="I472" s="72" t="str">
        <f t="array" ref="I472">IF(not(ISBLANK(D472)), INDEX('Activity Tracker'!F:F,MATCH(D472,'Activity Tracker'!B:B,0)), "")</f>
        <v/>
      </c>
      <c r="J472" s="100"/>
      <c r="K472" s="100" t="str">
        <f>IF(ISBLANK(C472), "",COUNTIFS(TL!A:A,C472,TL!F:F,"Yes",TL!G:G,"Yes"))</f>
        <v/>
      </c>
      <c r="L472" s="100" t="str">
        <f>IF(ISBLANK(D472), "",COUNTIFS(TL!B:B,D472,TL!G:G,"Yes",TL!H:H,"Yes"))</f>
        <v/>
      </c>
      <c r="M472" s="94"/>
      <c r="N472" s="288"/>
      <c r="O472" s="94"/>
      <c r="P472" s="100"/>
      <c r="Q472" s="108"/>
      <c r="R472" s="250"/>
      <c r="S472" s="39"/>
      <c r="T472" s="87"/>
    </row>
    <row r="473" ht="30.0" customHeight="1">
      <c r="A473" s="52">
        <f t="shared" si="1"/>
        <v>0</v>
      </c>
      <c r="B473" s="286"/>
      <c r="C473" s="94"/>
      <c r="D473" s="282"/>
      <c r="E473" s="287"/>
      <c r="F473" s="100"/>
      <c r="G473" s="94"/>
      <c r="H473" s="282"/>
      <c r="I473" s="72" t="str">
        <f t="array" ref="I473">IF(not(ISBLANK(D473)), INDEX('Activity Tracker'!F:F,MATCH(D473,'Activity Tracker'!B:B,0)), "")</f>
        <v/>
      </c>
      <c r="J473" s="100"/>
      <c r="K473" s="100" t="str">
        <f>IF(ISBLANK(C473), "",COUNTIFS(TL!A:A,C473,TL!F:F,"Yes",TL!G:G,"Yes"))</f>
        <v/>
      </c>
      <c r="L473" s="100" t="str">
        <f>IF(ISBLANK(D473), "",COUNTIFS(TL!B:B,D473,TL!G:G,"Yes",TL!H:H,"Yes"))</f>
        <v/>
      </c>
      <c r="M473" s="94"/>
      <c r="N473" s="288"/>
      <c r="O473" s="94"/>
      <c r="P473" s="100"/>
      <c r="Q473" s="108"/>
      <c r="R473" s="250"/>
      <c r="S473" s="39"/>
      <c r="T473" s="87"/>
    </row>
    <row r="474" ht="30.0" customHeight="1">
      <c r="A474" s="52">
        <f t="shared" si="1"/>
        <v>0</v>
      </c>
      <c r="B474" s="286"/>
      <c r="C474" s="94"/>
      <c r="D474" s="282"/>
      <c r="E474" s="287"/>
      <c r="F474" s="100"/>
      <c r="G474" s="94"/>
      <c r="H474" s="282"/>
      <c r="I474" s="72" t="str">
        <f t="array" ref="I474">IF(not(ISBLANK(D474)), INDEX('Activity Tracker'!F:F,MATCH(D474,'Activity Tracker'!B:B,0)), "")</f>
        <v/>
      </c>
      <c r="J474" s="100"/>
      <c r="K474" s="100" t="str">
        <f>IF(ISBLANK(C474), "",COUNTIFS(TL!A:A,C474,TL!F:F,"Yes",TL!G:G,"Yes"))</f>
        <v/>
      </c>
      <c r="L474" s="100" t="str">
        <f>IF(ISBLANK(D474), "",COUNTIFS(TL!B:B,D474,TL!G:G,"Yes",TL!H:H,"Yes"))</f>
        <v/>
      </c>
      <c r="M474" s="94"/>
      <c r="N474" s="288"/>
      <c r="O474" s="94"/>
      <c r="P474" s="100"/>
      <c r="Q474" s="108"/>
      <c r="R474" s="250"/>
      <c r="S474" s="39"/>
      <c r="T474" s="87"/>
    </row>
    <row r="475" ht="30.0" customHeight="1">
      <c r="A475" s="52">
        <f t="shared" si="1"/>
        <v>0</v>
      </c>
      <c r="B475" s="286"/>
      <c r="C475" s="94"/>
      <c r="D475" s="282"/>
      <c r="E475" s="287"/>
      <c r="F475" s="100"/>
      <c r="G475" s="94"/>
      <c r="H475" s="282"/>
      <c r="I475" s="72" t="str">
        <f t="array" ref="I475">IF(not(ISBLANK(D475)), INDEX('Activity Tracker'!F:F,MATCH(D475,'Activity Tracker'!B:B,0)), "")</f>
        <v/>
      </c>
      <c r="J475" s="100"/>
      <c r="K475" s="100" t="str">
        <f>IF(ISBLANK(C475), "",COUNTIFS(TL!A:A,C475,TL!F:F,"Yes",TL!G:G,"Yes"))</f>
        <v/>
      </c>
      <c r="L475" s="100" t="str">
        <f>IF(ISBLANK(D475), "",COUNTIFS(TL!B:B,D475,TL!G:G,"Yes",TL!H:H,"Yes"))</f>
        <v/>
      </c>
      <c r="M475" s="94"/>
      <c r="N475" s="288"/>
      <c r="O475" s="94"/>
      <c r="P475" s="100"/>
      <c r="Q475" s="108"/>
      <c r="R475" s="250"/>
      <c r="S475" s="39"/>
      <c r="T475" s="87"/>
    </row>
    <row r="476" ht="30.0" customHeight="1">
      <c r="A476" s="52">
        <f t="shared" si="1"/>
        <v>0</v>
      </c>
      <c r="B476" s="286"/>
      <c r="C476" s="94"/>
      <c r="D476" s="282"/>
      <c r="E476" s="287"/>
      <c r="F476" s="100"/>
      <c r="G476" s="94"/>
      <c r="H476" s="282"/>
      <c r="I476" s="72" t="str">
        <f t="array" ref="I476">IF(not(ISBLANK(D476)), INDEX('Activity Tracker'!F:F,MATCH(D476,'Activity Tracker'!B:B,0)), "")</f>
        <v/>
      </c>
      <c r="J476" s="100"/>
      <c r="K476" s="100" t="str">
        <f>IF(ISBLANK(C476), "",COUNTIFS(TL!A:A,C476,TL!F:F,"Yes",TL!G:G,"Yes"))</f>
        <v/>
      </c>
      <c r="L476" s="100" t="str">
        <f>IF(ISBLANK(D476), "",COUNTIFS(TL!B:B,D476,TL!G:G,"Yes",TL!H:H,"Yes"))</f>
        <v/>
      </c>
      <c r="M476" s="94"/>
      <c r="N476" s="288"/>
      <c r="O476" s="94"/>
      <c r="P476" s="100"/>
      <c r="Q476" s="108"/>
      <c r="R476" s="250"/>
      <c r="S476" s="39"/>
      <c r="T476" s="87"/>
    </row>
    <row r="477" ht="30.0" customHeight="1">
      <c r="A477" s="52">
        <f t="shared" si="1"/>
        <v>0</v>
      </c>
      <c r="B477" s="286"/>
      <c r="C477" s="94"/>
      <c r="D477" s="282"/>
      <c r="E477" s="287"/>
      <c r="F477" s="100"/>
      <c r="G477" s="94"/>
      <c r="H477" s="282"/>
      <c r="I477" s="72" t="str">
        <f t="array" ref="I477">IF(not(ISBLANK(D477)), INDEX('Activity Tracker'!F:F,MATCH(D477,'Activity Tracker'!B:B,0)), "")</f>
        <v/>
      </c>
      <c r="J477" s="100"/>
      <c r="K477" s="100" t="str">
        <f>IF(ISBLANK(C477), "",COUNTIFS(TL!A:A,C477,TL!F:F,"Yes",TL!G:G,"Yes"))</f>
        <v/>
      </c>
      <c r="L477" s="100" t="str">
        <f>IF(ISBLANK(D477), "",COUNTIFS(TL!B:B,D477,TL!G:G,"Yes",TL!H:H,"Yes"))</f>
        <v/>
      </c>
      <c r="M477" s="94"/>
      <c r="N477" s="288"/>
      <c r="O477" s="94"/>
      <c r="P477" s="100"/>
      <c r="Q477" s="108"/>
      <c r="R477" s="250"/>
      <c r="S477" s="39"/>
      <c r="T477" s="87"/>
    </row>
    <row r="478" ht="30.0" customHeight="1">
      <c r="A478" s="52">
        <f t="shared" si="1"/>
        <v>0</v>
      </c>
      <c r="B478" s="286"/>
      <c r="C478" s="94"/>
      <c r="D478" s="282"/>
      <c r="E478" s="287"/>
      <c r="F478" s="100"/>
      <c r="G478" s="94"/>
      <c r="H478" s="282"/>
      <c r="I478" s="72" t="str">
        <f t="array" ref="I478">IF(not(ISBLANK(D478)), INDEX('Activity Tracker'!F:F,MATCH(D478,'Activity Tracker'!B:B,0)), "")</f>
        <v/>
      </c>
      <c r="J478" s="100"/>
      <c r="K478" s="100" t="str">
        <f>IF(ISBLANK(C478), "",COUNTIFS(TL!A:A,C478,TL!F:F,"Yes",TL!G:G,"Yes"))</f>
        <v/>
      </c>
      <c r="L478" s="100" t="str">
        <f>IF(ISBLANK(D478), "",COUNTIFS(TL!B:B,D478,TL!G:G,"Yes",TL!H:H,"Yes"))</f>
        <v/>
      </c>
      <c r="M478" s="94"/>
      <c r="N478" s="288"/>
      <c r="O478" s="94"/>
      <c r="P478" s="100"/>
      <c r="Q478" s="108"/>
      <c r="R478" s="250"/>
      <c r="S478" s="39"/>
      <c r="T478" s="87"/>
    </row>
    <row r="479" ht="30.0" customHeight="1">
      <c r="A479" s="52">
        <f t="shared" si="1"/>
        <v>0</v>
      </c>
      <c r="B479" s="286"/>
      <c r="C479" s="94"/>
      <c r="D479" s="282"/>
      <c r="E479" s="287"/>
      <c r="F479" s="100"/>
      <c r="G479" s="94"/>
      <c r="H479" s="282"/>
      <c r="I479" s="72" t="str">
        <f t="array" ref="I479">IF(not(ISBLANK(D479)), INDEX('Activity Tracker'!F:F,MATCH(D479,'Activity Tracker'!B:B,0)), "")</f>
        <v/>
      </c>
      <c r="J479" s="100"/>
      <c r="K479" s="100" t="str">
        <f>IF(ISBLANK(C479), "",COUNTIFS(TL!A:A,C479,TL!F:F,"Yes",TL!G:G,"Yes"))</f>
        <v/>
      </c>
      <c r="L479" s="100" t="str">
        <f>IF(ISBLANK(D479), "",COUNTIFS(TL!B:B,D479,TL!G:G,"Yes",TL!H:H,"Yes"))</f>
        <v/>
      </c>
      <c r="M479" s="94"/>
      <c r="N479" s="288"/>
      <c r="O479" s="94"/>
      <c r="P479" s="100"/>
      <c r="Q479" s="108"/>
      <c r="R479" s="250"/>
      <c r="S479" s="39"/>
      <c r="T479" s="87"/>
    </row>
    <row r="480" ht="30.0" customHeight="1">
      <c r="A480" s="52">
        <f t="shared" si="1"/>
        <v>0</v>
      </c>
      <c r="B480" s="286"/>
      <c r="C480" s="94"/>
      <c r="D480" s="282"/>
      <c r="E480" s="287"/>
      <c r="F480" s="100"/>
      <c r="G480" s="94"/>
      <c r="H480" s="282"/>
      <c r="I480" s="72" t="str">
        <f t="array" ref="I480">IF(not(ISBLANK(D480)), INDEX('Activity Tracker'!F:F,MATCH(D480,'Activity Tracker'!B:B,0)), "")</f>
        <v/>
      </c>
      <c r="J480" s="100"/>
      <c r="K480" s="100" t="str">
        <f>IF(ISBLANK(C480), "",COUNTIFS(TL!A:A,C480,TL!F:F,"Yes",TL!G:G,"Yes"))</f>
        <v/>
      </c>
      <c r="L480" s="100" t="str">
        <f>IF(ISBLANK(D480), "",COUNTIFS(TL!B:B,D480,TL!G:G,"Yes",TL!H:H,"Yes"))</f>
        <v/>
      </c>
      <c r="M480" s="94"/>
      <c r="N480" s="288"/>
      <c r="O480" s="94"/>
      <c r="P480" s="100"/>
      <c r="Q480" s="108"/>
      <c r="R480" s="250"/>
      <c r="S480" s="39"/>
      <c r="T480" s="87"/>
    </row>
    <row r="481" ht="30.0" customHeight="1">
      <c r="A481" s="52">
        <f t="shared" si="1"/>
        <v>0</v>
      </c>
      <c r="B481" s="286"/>
      <c r="C481" s="94"/>
      <c r="D481" s="282"/>
      <c r="E481" s="287"/>
      <c r="F481" s="100"/>
      <c r="G481" s="94"/>
      <c r="H481" s="282"/>
      <c r="I481" s="72" t="str">
        <f t="array" ref="I481">IF(not(ISBLANK(D481)), INDEX('Activity Tracker'!F:F,MATCH(D481,'Activity Tracker'!B:B,0)), "")</f>
        <v/>
      </c>
      <c r="J481" s="100"/>
      <c r="K481" s="100" t="str">
        <f>IF(ISBLANK(C481), "",COUNTIFS(TL!A:A,C481,TL!F:F,"Yes",TL!G:G,"Yes"))</f>
        <v/>
      </c>
      <c r="L481" s="100" t="str">
        <f>IF(ISBLANK(D481), "",COUNTIFS(TL!B:B,D481,TL!G:G,"Yes",TL!H:H,"Yes"))</f>
        <v/>
      </c>
      <c r="M481" s="94"/>
      <c r="N481" s="288"/>
      <c r="O481" s="94"/>
      <c r="P481" s="100"/>
      <c r="Q481" s="108"/>
      <c r="R481" s="250"/>
      <c r="S481" s="39"/>
      <c r="T481" s="87"/>
    </row>
    <row r="482" ht="30.0" customHeight="1">
      <c r="A482" s="52">
        <f t="shared" si="1"/>
        <v>0</v>
      </c>
      <c r="B482" s="286"/>
      <c r="C482" s="94"/>
      <c r="D482" s="282"/>
      <c r="E482" s="287"/>
      <c r="F482" s="100"/>
      <c r="G482" s="94"/>
      <c r="H482" s="282"/>
      <c r="I482" s="72" t="str">
        <f t="array" ref="I482">IF(not(ISBLANK(D482)), INDEX('Activity Tracker'!F:F,MATCH(D482,'Activity Tracker'!B:B,0)), "")</f>
        <v/>
      </c>
      <c r="J482" s="100"/>
      <c r="K482" s="100" t="str">
        <f>IF(ISBLANK(C482), "",COUNTIFS(TL!A:A,C482,TL!F:F,"Yes",TL!G:G,"Yes"))</f>
        <v/>
      </c>
      <c r="L482" s="100" t="str">
        <f>IF(ISBLANK(D482), "",COUNTIFS(TL!B:B,D482,TL!G:G,"Yes",TL!H:H,"Yes"))</f>
        <v/>
      </c>
      <c r="M482" s="94"/>
      <c r="N482" s="288"/>
      <c r="O482" s="94"/>
      <c r="P482" s="100"/>
      <c r="Q482" s="108"/>
      <c r="R482" s="250"/>
      <c r="S482" s="39"/>
      <c r="T482" s="87"/>
    </row>
    <row r="483" ht="30.0" customHeight="1">
      <c r="A483" s="52">
        <f t="shared" si="1"/>
        <v>0</v>
      </c>
      <c r="B483" s="286"/>
      <c r="C483" s="94"/>
      <c r="D483" s="282"/>
      <c r="E483" s="287"/>
      <c r="F483" s="100"/>
      <c r="G483" s="94"/>
      <c r="H483" s="282"/>
      <c r="I483" s="72" t="str">
        <f t="array" ref="I483">IF(not(ISBLANK(D483)), INDEX('Activity Tracker'!F:F,MATCH(D483,'Activity Tracker'!B:B,0)), "")</f>
        <v/>
      </c>
      <c r="J483" s="100"/>
      <c r="K483" s="100" t="str">
        <f>IF(ISBLANK(C483), "",COUNTIFS(TL!A:A,C483,TL!F:F,"Yes",TL!G:G,"Yes"))</f>
        <v/>
      </c>
      <c r="L483" s="100" t="str">
        <f>IF(ISBLANK(D483), "",COUNTIFS(TL!B:B,D483,TL!G:G,"Yes",TL!H:H,"Yes"))</f>
        <v/>
      </c>
      <c r="M483" s="94"/>
      <c r="N483" s="288"/>
      <c r="O483" s="94"/>
      <c r="P483" s="100"/>
      <c r="Q483" s="108"/>
      <c r="R483" s="250"/>
      <c r="S483" s="39"/>
      <c r="T483" s="87"/>
    </row>
    <row r="484" ht="30.0" customHeight="1">
      <c r="A484" s="52">
        <f t="shared" si="1"/>
        <v>0</v>
      </c>
      <c r="B484" s="286"/>
      <c r="C484" s="94"/>
      <c r="D484" s="282"/>
      <c r="E484" s="287"/>
      <c r="F484" s="100"/>
      <c r="G484" s="94"/>
      <c r="H484" s="282"/>
      <c r="I484" s="72" t="str">
        <f t="array" ref="I484">IF(not(ISBLANK(D484)), INDEX('Activity Tracker'!F:F,MATCH(D484,'Activity Tracker'!B:B,0)), "")</f>
        <v/>
      </c>
      <c r="J484" s="100"/>
      <c r="K484" s="100" t="str">
        <f>IF(ISBLANK(C484), "",COUNTIFS(TL!A:A,C484,TL!F:F,"Yes",TL!G:G,"Yes"))</f>
        <v/>
      </c>
      <c r="L484" s="100" t="str">
        <f>IF(ISBLANK(D484), "",COUNTIFS(TL!B:B,D484,TL!G:G,"Yes",TL!H:H,"Yes"))</f>
        <v/>
      </c>
      <c r="M484" s="94"/>
      <c r="N484" s="288"/>
      <c r="O484" s="94"/>
      <c r="P484" s="100"/>
      <c r="Q484" s="108"/>
      <c r="R484" s="250"/>
      <c r="S484" s="39"/>
      <c r="T484" s="87"/>
    </row>
    <row r="485" ht="30.0" customHeight="1">
      <c r="A485" s="52">
        <f t="shared" si="1"/>
        <v>0</v>
      </c>
      <c r="B485" s="286"/>
      <c r="C485" s="94"/>
      <c r="D485" s="282"/>
      <c r="E485" s="287"/>
      <c r="F485" s="100"/>
      <c r="G485" s="94"/>
      <c r="H485" s="282"/>
      <c r="I485" s="72" t="str">
        <f t="array" ref="I485">IF(not(ISBLANK(D485)), INDEX('Activity Tracker'!F:F,MATCH(D485,'Activity Tracker'!B:B,0)), "")</f>
        <v/>
      </c>
      <c r="J485" s="100"/>
      <c r="K485" s="100" t="str">
        <f>IF(ISBLANK(C485), "",COUNTIFS(TL!A:A,C485,TL!F:F,"Yes",TL!G:G,"Yes"))</f>
        <v/>
      </c>
      <c r="L485" s="100" t="str">
        <f>IF(ISBLANK(D485), "",COUNTIFS(TL!B:B,D485,TL!G:G,"Yes",TL!H:H,"Yes"))</f>
        <v/>
      </c>
      <c r="M485" s="94"/>
      <c r="N485" s="288"/>
      <c r="O485" s="94"/>
      <c r="P485" s="100"/>
      <c r="Q485" s="108"/>
      <c r="R485" s="250"/>
      <c r="S485" s="39"/>
      <c r="T485" s="87"/>
    </row>
    <row r="486" ht="30.0" customHeight="1">
      <c r="A486" s="52">
        <f t="shared" si="1"/>
        <v>0</v>
      </c>
      <c r="B486" s="286"/>
      <c r="C486" s="94"/>
      <c r="D486" s="282"/>
      <c r="E486" s="287"/>
      <c r="F486" s="100"/>
      <c r="G486" s="94"/>
      <c r="H486" s="282"/>
      <c r="I486" s="72" t="str">
        <f t="array" ref="I486">IF(not(ISBLANK(D486)), INDEX('Activity Tracker'!F:F,MATCH(D486,'Activity Tracker'!B:B,0)), "")</f>
        <v/>
      </c>
      <c r="J486" s="100"/>
      <c r="K486" s="100" t="str">
        <f>IF(ISBLANK(C486), "",COUNTIFS(TL!A:A,C486,TL!F:F,"Yes",TL!G:G,"Yes"))</f>
        <v/>
      </c>
      <c r="L486" s="100" t="str">
        <f>IF(ISBLANK(D486), "",COUNTIFS(TL!B:B,D486,TL!G:G,"Yes",TL!H:H,"Yes"))</f>
        <v/>
      </c>
      <c r="M486" s="94"/>
      <c r="N486" s="288"/>
      <c r="O486" s="94"/>
      <c r="P486" s="100"/>
      <c r="Q486" s="108"/>
      <c r="R486" s="250"/>
      <c r="S486" s="39"/>
      <c r="T486" s="87"/>
    </row>
    <row r="487" ht="30.0" customHeight="1">
      <c r="A487" s="52">
        <f t="shared" si="1"/>
        <v>0</v>
      </c>
      <c r="B487" s="286"/>
      <c r="C487" s="94"/>
      <c r="D487" s="282"/>
      <c r="E487" s="287"/>
      <c r="F487" s="100"/>
      <c r="G487" s="94"/>
      <c r="H487" s="282"/>
      <c r="I487" s="72" t="str">
        <f t="array" ref="I487">IF(not(ISBLANK(D487)), INDEX('Activity Tracker'!F:F,MATCH(D487,'Activity Tracker'!B:B,0)), "")</f>
        <v/>
      </c>
      <c r="J487" s="100"/>
      <c r="K487" s="100" t="str">
        <f>IF(ISBLANK(C487), "",COUNTIFS(TL!A:A,C487,TL!F:F,"Yes",TL!G:G,"Yes"))</f>
        <v/>
      </c>
      <c r="L487" s="100" t="str">
        <f>IF(ISBLANK(D487), "",COUNTIFS(TL!B:B,D487,TL!G:G,"Yes",TL!H:H,"Yes"))</f>
        <v/>
      </c>
      <c r="M487" s="94"/>
      <c r="N487" s="288"/>
      <c r="O487" s="94"/>
      <c r="P487" s="100"/>
      <c r="Q487" s="108"/>
      <c r="R487" s="250"/>
      <c r="S487" s="39"/>
      <c r="T487" s="87"/>
    </row>
    <row r="488" ht="30.0" customHeight="1">
      <c r="A488" s="52">
        <f t="shared" si="1"/>
        <v>0</v>
      </c>
      <c r="B488" s="286"/>
      <c r="C488" s="94"/>
      <c r="D488" s="282"/>
      <c r="E488" s="287"/>
      <c r="F488" s="100"/>
      <c r="G488" s="94"/>
      <c r="H488" s="282"/>
      <c r="I488" s="72" t="str">
        <f t="array" ref="I488">IF(not(ISBLANK(D488)), INDEX('Activity Tracker'!F:F,MATCH(D488,'Activity Tracker'!B:B,0)), "")</f>
        <v/>
      </c>
      <c r="J488" s="100"/>
      <c r="K488" s="100" t="str">
        <f>IF(ISBLANK(C488), "",COUNTIFS(TL!A:A,C488,TL!F:F,"Yes",TL!G:G,"Yes"))</f>
        <v/>
      </c>
      <c r="L488" s="100" t="str">
        <f>IF(ISBLANK(D488), "",COUNTIFS(TL!B:B,D488,TL!G:G,"Yes",TL!H:H,"Yes"))</f>
        <v/>
      </c>
      <c r="M488" s="94"/>
      <c r="N488" s="288"/>
      <c r="O488" s="94"/>
      <c r="P488" s="100"/>
      <c r="Q488" s="108"/>
      <c r="R488" s="250"/>
      <c r="S488" s="39"/>
      <c r="T488" s="87"/>
    </row>
    <row r="489" ht="30.0" customHeight="1">
      <c r="A489" s="52">
        <f t="shared" si="1"/>
        <v>0</v>
      </c>
      <c r="B489" s="289"/>
      <c r="C489" s="290"/>
      <c r="D489" s="291"/>
      <c r="E489" s="287"/>
      <c r="F489" s="292"/>
      <c r="G489" s="290"/>
      <c r="H489" s="291"/>
      <c r="I489" s="72" t="str">
        <f t="array" ref="I489">IF(not(ISBLANK(D489)), INDEX('Activity Tracker'!F:F,MATCH(D489,'Activity Tracker'!B:B,0)), "")</f>
        <v/>
      </c>
      <c r="J489" s="292"/>
      <c r="K489" s="292" t="str">
        <f>IF(ISBLANK(C489), "",COUNTIFS(TL!A:A,C489,TL!F:F,"Yes",TL!G:G,"Yes"))</f>
        <v/>
      </c>
      <c r="L489" s="292" t="str">
        <f>IF(ISBLANK(D489), "",COUNTIFS(TL!B:B,D489,TL!G:G,"Yes",TL!H:H,"Yes"))</f>
        <v/>
      </c>
      <c r="M489" s="290"/>
      <c r="N489" s="293"/>
      <c r="O489" s="290"/>
      <c r="P489" s="292"/>
      <c r="Q489" s="294"/>
      <c r="R489" s="295"/>
      <c r="S489" s="39"/>
      <c r="T489" s="87"/>
    </row>
  </sheetData>
  <customSheetViews>
    <customSheetView guid="{AC4B5A53-600D-4CC9-9B04-D27C4C1A2D11}" filter="1" showAutoFilter="1">
      <autoFilter ref="$A$1:$B$489"/>
    </customSheetView>
  </customSheetViews>
  <conditionalFormatting sqref="P1:P489">
    <cfRule type="containsBlanks" dxfId="13" priority="1">
      <formula>LEN(TRIM(P1))=0</formula>
    </cfRule>
  </conditionalFormatting>
  <conditionalFormatting sqref="B1:B489">
    <cfRule type="containsBlanks" dxfId="14" priority="2">
      <formula>LEN(TRIM(B1))=0</formula>
    </cfRule>
  </conditionalFormatting>
  <conditionalFormatting sqref="F1:F489">
    <cfRule type="containsBlanks" dxfId="14" priority="3">
      <formula>LEN(TRIM(F1))=0</formula>
    </cfRule>
  </conditionalFormatting>
  <conditionalFormatting sqref="H1:H489">
    <cfRule type="containsBlanks" dxfId="14" priority="4">
      <formula>LEN(TRIM(H1))=0</formula>
    </cfRule>
  </conditionalFormatting>
  <conditionalFormatting sqref="I1:J489 K2:L489">
    <cfRule type="containsBlanks" dxfId="14" priority="5">
      <formula>LEN(TRIM(I1))=0</formula>
    </cfRule>
  </conditionalFormatting>
  <conditionalFormatting sqref="K1:L489">
    <cfRule type="containsBlanks" dxfId="13" priority="6">
      <formula>LEN(TRIM(K1))=0</formula>
    </cfRule>
  </conditionalFormatting>
  <conditionalFormatting sqref="N1:N489">
    <cfRule type="containsBlanks" dxfId="14" priority="7">
      <formula>LEN(TRIM(N1))=0</formula>
    </cfRule>
  </conditionalFormatting>
  <conditionalFormatting sqref="H1:H489">
    <cfRule type="cellIs" dxfId="1" priority="8" operator="equal">
      <formula>"Semi-Active"</formula>
    </cfRule>
  </conditionalFormatting>
  <conditionalFormatting sqref="H1:H489">
    <cfRule type="cellIs" dxfId="7" priority="9" operator="equal">
      <formula>"Active"</formula>
    </cfRule>
  </conditionalFormatting>
  <conditionalFormatting sqref="H1:H489">
    <cfRule type="cellIs" dxfId="15" priority="10" operator="equal">
      <formula>"Inactive"</formula>
    </cfRule>
  </conditionalFormatting>
  <conditionalFormatting sqref="R2:R250">
    <cfRule type="cellIs" dxfId="16" priority="11" operator="equal">
      <formula>"Promote"</formula>
    </cfRule>
  </conditionalFormatting>
  <conditionalFormatting sqref="R2:R250">
    <cfRule type="cellIs" dxfId="17" priority="12" operator="equal">
      <formula>"Demote"</formula>
    </cfRule>
  </conditionalFormatting>
  <conditionalFormatting sqref="R2:R250">
    <cfRule type="cellIs" dxfId="18" priority="13" operator="equal">
      <formula>"Discharge"</formula>
    </cfRule>
  </conditionalFormatting>
  <conditionalFormatting sqref="R2:R250">
    <cfRule type="containsText" dxfId="19" priority="14" operator="containsText" text="Blacklist">
      <formula>NOT(ISERROR(SEARCH(("Blacklist"),(R2))))</formula>
    </cfRule>
  </conditionalFormatting>
  <conditionalFormatting sqref="B1:B489">
    <cfRule type="cellIs" dxfId="20" priority="15" operator="equal">
      <formula>"CMD"</formula>
    </cfRule>
  </conditionalFormatting>
  <conditionalFormatting sqref="B1:B489">
    <cfRule type="cellIs" dxfId="21" priority="16" operator="equal">
      <formula>"XO"</formula>
    </cfRule>
  </conditionalFormatting>
  <conditionalFormatting sqref="B1:B489">
    <cfRule type="cellIs" dxfId="22" priority="17" operator="equal">
      <formula>"COL"</formula>
    </cfRule>
  </conditionalFormatting>
  <conditionalFormatting sqref="B1:B489">
    <cfRule type="cellIs" dxfId="3" priority="18" operator="equal">
      <formula>"LTC"</formula>
    </cfRule>
  </conditionalFormatting>
  <conditionalFormatting sqref="B1:B489">
    <cfRule type="cellIs" dxfId="23" priority="19" operator="equal">
      <formula>"MAJ"</formula>
    </cfRule>
  </conditionalFormatting>
  <conditionalFormatting sqref="B1:B489">
    <cfRule type="cellIs" dxfId="24" priority="20" operator="equal">
      <formula>"CPT"</formula>
    </cfRule>
  </conditionalFormatting>
  <conditionalFormatting sqref="B1:B489">
    <cfRule type="cellIs" dxfId="25" priority="21" operator="equal">
      <formula>"1stLT"</formula>
    </cfRule>
  </conditionalFormatting>
  <conditionalFormatting sqref="B1:B489">
    <cfRule type="cellIs" dxfId="26" priority="22" operator="equal">
      <formula>"2ndLT"</formula>
    </cfRule>
  </conditionalFormatting>
  <conditionalFormatting sqref="B1:B489">
    <cfRule type="cellIs" dxfId="27" priority="23" operator="equal">
      <formula>"SMB"</formula>
    </cfRule>
  </conditionalFormatting>
  <conditionalFormatting sqref="B1:B489">
    <cfRule type="cellIs" dxfId="28" priority="24" operator="equal">
      <formula>"CSM"</formula>
    </cfRule>
  </conditionalFormatting>
  <conditionalFormatting sqref="B1:B489">
    <cfRule type="cellIs" dxfId="29" priority="25" operator="equal">
      <formula>"SGM"</formula>
    </cfRule>
  </conditionalFormatting>
  <conditionalFormatting sqref="B1:B489">
    <cfRule type="cellIs" dxfId="30" priority="26" operator="equal">
      <formula>"1SG"</formula>
    </cfRule>
  </conditionalFormatting>
  <conditionalFormatting sqref="B1:B489">
    <cfRule type="cellIs" dxfId="31" priority="27" operator="equal">
      <formula>"MSG"</formula>
    </cfRule>
  </conditionalFormatting>
  <conditionalFormatting sqref="B1:B489">
    <cfRule type="cellIs" dxfId="32" priority="28" operator="equal">
      <formula>"SFC"</formula>
    </cfRule>
  </conditionalFormatting>
  <conditionalFormatting sqref="B1:B489">
    <cfRule type="cellIs" dxfId="33" priority="29" operator="equal">
      <formula>"SSG"</formula>
    </cfRule>
  </conditionalFormatting>
  <conditionalFormatting sqref="B1:B489">
    <cfRule type="cellIs" dxfId="34" priority="30" operator="equal">
      <formula>"SGT"</formula>
    </cfRule>
  </conditionalFormatting>
  <conditionalFormatting sqref="B1:B489">
    <cfRule type="cellIs" dxfId="35" priority="31" operator="equal">
      <formula>"CPL"</formula>
    </cfRule>
  </conditionalFormatting>
  <conditionalFormatting sqref="B1:B489">
    <cfRule type="cellIs" dxfId="36" priority="32" operator="equal">
      <formula>"LCPL"</formula>
    </cfRule>
  </conditionalFormatting>
  <conditionalFormatting sqref="B1:B489">
    <cfRule type="cellIs" dxfId="7" priority="33" operator="equal">
      <formula>"PFC"</formula>
    </cfRule>
  </conditionalFormatting>
  <conditionalFormatting sqref="B1:B489">
    <cfRule type="cellIs" dxfId="37" priority="34" operator="equal">
      <formula>"PVT"</formula>
    </cfRule>
  </conditionalFormatting>
  <conditionalFormatting sqref="R2:R489">
    <cfRule type="cellIs" dxfId="13" priority="35" operator="equal">
      <formula>"Reset"</formula>
    </cfRule>
  </conditionalFormatting>
  <conditionalFormatting sqref="N1:N489">
    <cfRule type="cellIs" dxfId="2" priority="36" operator="greaterThan">
      <formula>today()-2</formula>
    </cfRule>
  </conditionalFormatting>
  <conditionalFormatting sqref="N1:N489">
    <cfRule type="cellIs" dxfId="37" priority="37" operator="lessThanOrEqual">
      <formula>today()-2</formula>
    </cfRule>
  </conditionalFormatting>
  <conditionalFormatting sqref="H1:H489">
    <cfRule type="cellIs" dxfId="3" priority="38" operator="equal">
      <formula>"Absent"</formula>
    </cfRule>
  </conditionalFormatting>
  <conditionalFormatting sqref="Q1:Q489">
    <cfRule type="notContainsBlanks" dxfId="38" priority="39">
      <formula>LEN(TRIM(Q1))&gt;0</formula>
    </cfRule>
  </conditionalFormatting>
  <conditionalFormatting sqref="D1:D489">
    <cfRule type="containsBlanks" dxfId="14" priority="40">
      <formula>LEN(TRIM(D1))=0</formula>
    </cfRule>
  </conditionalFormatting>
  <conditionalFormatting sqref="E1:E489">
    <cfRule type="containsBlanks" dxfId="39" priority="41">
      <formula>LEN(TRIM(E1))=0</formula>
    </cfRule>
  </conditionalFormatting>
  <dataValidations>
    <dataValidation type="decimal" allowBlank="1" showDropDown="1" sqref="Q1:Q489">
      <formula1>99.0</formula1>
      <formula2>101.0</formula2>
    </dataValidation>
    <dataValidation type="list" allowBlank="1" showErrorMessage="1" sqref="R2:R489">
      <formula1>Background!$A$2:$A$7</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06666"/>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43"/>
    <col customWidth="1" min="2" max="2" width="21.57"/>
    <col customWidth="1" min="3" max="3" width="12.71"/>
    <col customWidth="1" min="4" max="4" width="17.43"/>
    <col customWidth="1" min="5" max="5" width="23.71"/>
    <col customWidth="1" min="6" max="6" width="13.71"/>
    <col customWidth="1" min="7" max="7" width="14.86"/>
    <col customWidth="1" min="8" max="8" width="21.57"/>
    <col customWidth="1" min="9" max="9" width="20.0"/>
    <col customWidth="1" min="10" max="10" width="18.14"/>
    <col customWidth="1" min="11" max="11" width="24.43"/>
    <col customWidth="1" min="12" max="12" width="9.0"/>
    <col customWidth="1" min="13" max="13" width="4.14"/>
    <col customWidth="1" min="14" max="14" width="18.57"/>
    <col customWidth="1" min="15" max="15" width="4.29"/>
    <col customWidth="1" min="16" max="16" width="17.86"/>
    <col customWidth="1" min="17" max="17" width="4.29"/>
  </cols>
  <sheetData>
    <row r="1" ht="33.75" customHeight="1">
      <c r="A1" s="1"/>
      <c r="B1" s="3" t="s">
        <v>0</v>
      </c>
      <c r="P1" s="4"/>
      <c r="Q1" s="9"/>
    </row>
    <row r="2">
      <c r="A2" s="1"/>
      <c r="B2" s="13" t="s">
        <v>4</v>
      </c>
      <c r="C2" s="13" t="s">
        <v>5</v>
      </c>
      <c r="D2" s="13" t="s">
        <v>6</v>
      </c>
      <c r="E2" s="13" t="s">
        <v>7</v>
      </c>
      <c r="F2" s="15" t="s">
        <v>8</v>
      </c>
      <c r="G2" s="13" t="s">
        <v>9</v>
      </c>
      <c r="H2" s="17" t="s">
        <v>10</v>
      </c>
      <c r="I2" s="17" t="s">
        <v>12</v>
      </c>
      <c r="J2" s="17" t="s">
        <v>13</v>
      </c>
      <c r="K2" s="13" t="s">
        <v>14</v>
      </c>
      <c r="L2" s="13" t="s">
        <v>15</v>
      </c>
      <c r="M2" s="17">
        <v>1.0</v>
      </c>
      <c r="N2" s="17" t="s">
        <v>16</v>
      </c>
      <c r="O2" s="17">
        <v>2.0</v>
      </c>
      <c r="P2" s="17" t="s">
        <v>16</v>
      </c>
      <c r="Q2" s="9"/>
    </row>
    <row r="3">
      <c r="A3" s="19">
        <v>25000.0</v>
      </c>
      <c r="B3" s="21" t="s">
        <v>18</v>
      </c>
      <c r="Q3" s="23"/>
    </row>
    <row r="4">
      <c r="A4" s="19">
        <v>17500.0</v>
      </c>
      <c r="B4" s="25" t="s">
        <v>19</v>
      </c>
      <c r="Q4" s="23"/>
    </row>
    <row r="5">
      <c r="A5" s="19">
        <v>16500.0</v>
      </c>
      <c r="B5" s="27" t="s">
        <v>20</v>
      </c>
      <c r="Q5" s="23"/>
    </row>
    <row r="6">
      <c r="A6" s="19">
        <v>15500.0</v>
      </c>
      <c r="B6" s="29" t="s">
        <v>21</v>
      </c>
      <c r="Q6" s="23"/>
    </row>
    <row r="7">
      <c r="A7" s="19">
        <v>14500.0</v>
      </c>
      <c r="B7" s="31" t="s">
        <v>22</v>
      </c>
      <c r="Q7" s="23"/>
    </row>
    <row r="8">
      <c r="A8" s="19">
        <f>IF(J8="Overseer",18000+H8,
IF(J8="Manager",17000+H8,
IF(J8="Lead",16000+H8,
IF(J8="Senior",15000+H8,
IF(B8="Council Master",14000+H8,
IF(B8="MASTER",13000+H8,
IF(B8="KNIGHT X",12000+H8,
IF(B8="KNIGHT IX",11000+H8,
IF(B8="KNIGHT VIII",10000+H8,
IF(B8="KNIGHT VII",9000+H8,
IF(B8="KNIGHT VI",8000+H8,
IF(B8="KNIGHT V",7000+H8,
IF(B8="KNIGHT IV",6000+H8,
IF(B8="KNIGHT III",5000+H8,
IF(B8="KNIGHT II",4000+H8,
IF(B8="KNIGHT I",3000+H8,
IF(B8="Padawan",2000+H8,
IF(B8="Initiate"
,1000+H8,IF(B8="",900)))))))))))))))))))</f>
        <v>4001</v>
      </c>
      <c r="B8" s="47" t="s">
        <v>38</v>
      </c>
      <c r="C8" s="47" t="s">
        <v>39</v>
      </c>
      <c r="D8" s="49" t="s">
        <v>40</v>
      </c>
      <c r="E8" s="51" t="str">
        <f t="array" ref="E8">IF(not(ISBLANK(D8)),INDEX('Jedi Input'!E:E,MATCH(D8,'Jedi Input'!D:D,0)), "")</f>
        <v>STEAM_0:1 :96876448</v>
      </c>
      <c r="F8" s="55" t="str">
        <f>IF(ISBLANK(D8), "",IF(COUNTIFS(LOAROA!C:C,D8,LOAROA!I:I,"Yes",LOAROA!H:H,"Active") = 1, "Absent", IF(H8+I8&gt;=4,"Active", IF(H8+I8&gt;=1,"Semi-Active",IF(H8+I8=0,"Inactive")))))</f>
        <v>Semi-Active</v>
      </c>
      <c r="G8" s="49" t="s">
        <v>42</v>
      </c>
      <c r="H8" s="59">
        <f>IF(ISBLANK(D8), "",COUNTIFS(Input!B:B,D8,Input!I:I,"Yes"))</f>
        <v>1</v>
      </c>
      <c r="I8" s="47">
        <f>IF(ISBLANK(D8), "",COUNTIFS('Jedi Input'!B:B,D8,'Jedi Input'!I:I,"Yes"))</f>
        <v>0</v>
      </c>
      <c r="J8" s="47"/>
      <c r="K8" s="59"/>
      <c r="L8" s="59">
        <f>countif(M8:O8,"Strike")</f>
        <v>0</v>
      </c>
      <c r="M8" s="47"/>
      <c r="N8" s="47"/>
      <c r="O8" s="47"/>
      <c r="P8" s="47"/>
      <c r="Q8" s="23"/>
    </row>
    <row r="9">
      <c r="A9" s="19">
        <v>2500.0</v>
      </c>
      <c r="B9" s="27" t="s">
        <v>45</v>
      </c>
      <c r="Q9" s="23"/>
    </row>
    <row r="10">
      <c r="A10" s="19">
        <v>1500.0</v>
      </c>
      <c r="B10" s="62" t="s">
        <v>46</v>
      </c>
      <c r="Q10" s="23"/>
    </row>
    <row r="11">
      <c r="A11" s="19">
        <f t="shared" ref="A11:A33" si="1">IF(J11="Overseer",18000+H11,
IF(J11="Manager",17000+H11,
IF(J11="Lead",16000+H11,
IF(J11="Senior",15000+H11,
IF(B11="Council Master",14000+H11,
IF(B11="MASTER",13000+H11,
IF(B11="KNIGHT X",12000+H11,
IF(B11="KNIGHT IX",11000+H11,
IF(B11="KNIGHT VIII",10000+H11,
IF(B11="KNIGHT VII",9000+H11,
IF(B11="KNIGHT VI",8000+H11,
IF(B11="KNIGHT V",7000+H11,
IF(B11="KNIGHT IV",6000+H11,
IF(B11="KNIGHT III",5000+H11,
IF(B11="KNIGHT II",4000+H11,
IF(B11="KNIGHT I",3000+H11,
IF(B11="Padawan",2000+H11,
IF(B11="Initiate"
,1000+H11,IF(B11="",900)))))))))))))))))))</f>
        <v>900</v>
      </c>
      <c r="B11" s="47"/>
      <c r="C11" s="47"/>
      <c r="D11" s="49"/>
      <c r="E11" s="70" t="str">
        <f t="array" ref="E11">IF(not(ISBLANK(D11)),INDEX('Jedi Input'!E:E,MATCH(D11,'Jedi Input'!D:D,0)), "")</f>
        <v/>
      </c>
      <c r="F11" s="55" t="str">
        <f>IF(ISBLANK(D11), "",IF(COUNTIFS(LOAROA!C:C,D11,LOAROA!I:I,"Yes",LOAROA!H:H,"Active") = 1, "Absent", IF(H11+I11&gt;=4,"Active", IF(H11+I11&gt;=1,"Semi-Active",IF(H11+I11=0,"Inactive")))))</f>
        <v/>
      </c>
      <c r="G11" s="49"/>
      <c r="H11" s="59" t="str">
        <f>IF(ISBLANK(D11), "",COUNTIFS(Input!B:B,D11,Input!I:I,"Yes"))</f>
        <v/>
      </c>
      <c r="I11" s="47" t="str">
        <f>IF(ISBLANK(D11), "",COUNTIFS('Jedi Input'!B:B,D11,'Jedi Input'!I:I,"Yes"))</f>
        <v/>
      </c>
      <c r="J11" s="47"/>
      <c r="K11" s="76"/>
      <c r="L11" s="59">
        <f t="shared" ref="L11:L12" si="2">countif(M11:O11,"Strike")</f>
        <v>0</v>
      </c>
      <c r="M11" s="47"/>
      <c r="N11" s="47"/>
      <c r="O11" s="47"/>
      <c r="P11" s="47"/>
      <c r="Q11" s="23"/>
    </row>
    <row r="12">
      <c r="A12" s="19">
        <f t="shared" si="1"/>
        <v>900</v>
      </c>
      <c r="B12" s="47"/>
      <c r="C12" s="47"/>
      <c r="D12" s="55"/>
      <c r="E12" s="70" t="str">
        <f t="array" ref="E12">IF(not(ISBLANK(D12)),INDEX('Jedi Input'!E:E,MATCH(D12,'Jedi Input'!D:D,0)), "")</f>
        <v/>
      </c>
      <c r="F12" s="55" t="str">
        <f>IF(ISBLANK(D12), "",IF(COUNTIFS(LOAROA!C:C,D12,LOAROA!I:I,"Yes",LOAROA!H:H,"Active") = 1, "Absent", IF(H12+I12&gt;=4,"Active", IF(H12+I12&gt;=1,"Semi-Active",IF(H12+I12=0,"Inactive")))))</f>
        <v/>
      </c>
      <c r="G12" s="49" t="s">
        <v>49</v>
      </c>
      <c r="H12" s="59" t="str">
        <f>IF(ISBLANK(D12), "",COUNTIFS(Input!B:B,D12,Input!I:I,"Yes"))</f>
        <v/>
      </c>
      <c r="I12" s="47" t="str">
        <f>IF(ISBLANK(D12), "",COUNTIFS('Jedi Input'!B:B,D12,'Jedi Input'!I:I,"Yes"))</f>
        <v/>
      </c>
      <c r="J12" s="47"/>
      <c r="K12" s="55"/>
      <c r="L12" s="59">
        <f t="shared" si="2"/>
        <v>0</v>
      </c>
      <c r="M12" s="47"/>
      <c r="N12" s="47"/>
      <c r="O12" s="47"/>
      <c r="P12" s="47"/>
      <c r="Q12" s="23"/>
    </row>
    <row r="13">
      <c r="A13" s="84">
        <f t="shared" si="1"/>
        <v>900</v>
      </c>
      <c r="B13" s="47"/>
      <c r="C13" s="47"/>
      <c r="D13" s="49"/>
      <c r="E13" s="70"/>
      <c r="F13" s="55"/>
      <c r="G13" s="49"/>
      <c r="H13" s="59"/>
      <c r="I13" s="47"/>
      <c r="J13" s="47"/>
      <c r="K13" s="86"/>
      <c r="L13" s="59"/>
      <c r="M13" s="47"/>
      <c r="N13" s="47"/>
      <c r="O13" s="47"/>
      <c r="P13" s="47"/>
      <c r="Q13" s="23"/>
    </row>
    <row r="14">
      <c r="A14" s="19">
        <f t="shared" si="1"/>
        <v>900</v>
      </c>
      <c r="B14" s="47"/>
      <c r="C14" s="47"/>
      <c r="D14" s="55"/>
      <c r="E14" s="89"/>
      <c r="F14" s="55"/>
      <c r="G14" s="49"/>
      <c r="H14" s="59"/>
      <c r="I14" s="47"/>
      <c r="J14" s="47"/>
      <c r="K14" s="90"/>
      <c r="L14" s="59"/>
      <c r="M14" s="47"/>
      <c r="N14" s="47"/>
      <c r="O14" s="47"/>
      <c r="P14" s="47"/>
      <c r="Q14" s="23"/>
    </row>
    <row r="15">
      <c r="A15" s="19">
        <f t="shared" si="1"/>
        <v>900</v>
      </c>
      <c r="B15" s="47"/>
      <c r="C15" s="47"/>
      <c r="D15" s="93"/>
      <c r="E15" s="95"/>
      <c r="F15" s="55"/>
      <c r="G15" s="49"/>
      <c r="H15" s="59"/>
      <c r="I15" s="47"/>
      <c r="J15" s="47"/>
      <c r="K15" s="90"/>
      <c r="L15" s="59"/>
      <c r="M15" s="47"/>
      <c r="N15" s="47"/>
      <c r="O15" s="47"/>
      <c r="P15" s="47"/>
      <c r="Q15" s="23"/>
    </row>
    <row r="16">
      <c r="A16" s="19">
        <f t="shared" si="1"/>
        <v>900</v>
      </c>
      <c r="B16" s="47"/>
      <c r="C16" s="47"/>
      <c r="D16" s="47"/>
      <c r="E16" s="51"/>
      <c r="F16" s="55"/>
      <c r="G16" s="49"/>
      <c r="H16" s="59"/>
      <c r="I16" s="47"/>
      <c r="J16" s="47"/>
      <c r="K16" s="59"/>
      <c r="L16" s="59"/>
      <c r="M16" s="47"/>
      <c r="N16" s="47"/>
      <c r="O16" s="47"/>
      <c r="Q16" s="23"/>
    </row>
    <row r="17">
      <c r="A17" s="19">
        <f t="shared" si="1"/>
        <v>900</v>
      </c>
      <c r="B17" s="47"/>
      <c r="C17" s="47"/>
      <c r="D17" s="47"/>
      <c r="E17" s="70" t="str">
        <f t="array" ref="E17">IF(not(ISBLANK(D17)),INDEX('Jedi Input'!E:E,MATCH(D17,'Jedi Input'!D:D,0)), "")</f>
        <v/>
      </c>
      <c r="F17" s="55" t="str">
        <f>IF(ISBLANK(D17), "",IF(COUNTIFS(LOAROA!C:C,D17,LOAROA!I:I,"Yes",LOAROA!H:H,"Active") = 1, "Absent", IF(H17+I17&gt;=4,"Active", IF(H17+I17&gt;=1,"Semi-Active",IF(H17+I17=0,"Inactive")))))</f>
        <v/>
      </c>
      <c r="G17" s="49"/>
      <c r="H17" s="59" t="str">
        <f>IF(ISBLANK(D17), "",COUNTIFS(Input!B:B,D17,Input!I:I,"Yes"))</f>
        <v/>
      </c>
      <c r="I17" s="47" t="str">
        <f>IF(ISBLANK(D17), "",COUNTIFS('Jedi Input'!B:B,D17,'Jedi Input'!I:I,"Yes"))</f>
        <v/>
      </c>
      <c r="J17" s="47"/>
      <c r="K17" s="59"/>
      <c r="L17" s="59">
        <f t="shared" ref="L17:L32" si="3">countif(M17:O17,"Strike")</f>
        <v>0</v>
      </c>
      <c r="M17" s="47"/>
      <c r="N17" s="47"/>
      <c r="O17" s="47"/>
      <c r="P17" s="47"/>
      <c r="Q17" s="23"/>
    </row>
    <row r="18">
      <c r="A18" s="19">
        <f t="shared" si="1"/>
        <v>900</v>
      </c>
      <c r="B18" s="47"/>
      <c r="C18" s="47" t="s">
        <v>49</v>
      </c>
      <c r="D18" s="55"/>
      <c r="E18" s="51" t="str">
        <f t="array" ref="E18">IF(not(ISBLANK(D18)),INDEX('Jedi Input'!E:E,MATCH(D18,'Jedi Input'!D:D,0)), "")</f>
        <v/>
      </c>
      <c r="F18" s="55" t="str">
        <f>IF(ISBLANK(D18), "",IF(COUNTIFS(LOAROA!C:C,D18,LOAROA!I:I,"Yes",LOAROA!H:H,"Active") = 1, "Absent", IF(H18+I18&gt;=4,"Active", IF(H18+I18&gt;=1,"Semi-Active",IF(H18+I18=0,"Inactive")))))</f>
        <v/>
      </c>
      <c r="G18" s="49" t="s">
        <v>49</v>
      </c>
      <c r="H18" s="59" t="str">
        <f>IF(ISBLANK(D18), "",COUNTIFS(Input!B:B,D18,Input!I:I,"Yes"))</f>
        <v/>
      </c>
      <c r="I18" s="47" t="str">
        <f>IF(ISBLANK(D18), "",COUNTIFS('Jedi Input'!B:B,D18,'Jedi Input'!I:I,"Yes"))</f>
        <v/>
      </c>
      <c r="J18" s="47"/>
      <c r="K18" s="90"/>
      <c r="L18" s="59">
        <f t="shared" si="3"/>
        <v>0</v>
      </c>
      <c r="M18" s="47"/>
      <c r="N18" s="47"/>
      <c r="O18" s="47"/>
      <c r="P18" s="47"/>
      <c r="Q18" s="23"/>
    </row>
    <row r="19">
      <c r="A19" s="106">
        <f t="shared" si="1"/>
        <v>900</v>
      </c>
      <c r="B19" s="47"/>
      <c r="C19" s="47" t="s">
        <v>49</v>
      </c>
      <c r="D19" s="49"/>
      <c r="E19" s="51" t="str">
        <f t="array" ref="E19">IF(not(ISBLANK(D19)),INDEX('Jedi Input'!E:E,MATCH(D19,'Jedi Input'!D:D,0)), "")</f>
        <v/>
      </c>
      <c r="F19" s="112"/>
      <c r="G19" s="49" t="s">
        <v>49</v>
      </c>
      <c r="H19" s="59" t="str">
        <f>IF(ISBLANK(D19), "",COUNTIFS(Input!B:B,D19,Input!I:I,"Yes"))</f>
        <v/>
      </c>
      <c r="I19" s="113" t="str">
        <f>IF(ISBLANK(D19), "",COUNTIFS('Jedi Input'!B:B,D19,'Jedi Input'!I:I,"Yes"))</f>
        <v/>
      </c>
      <c r="J19" s="115"/>
      <c r="K19" s="117"/>
      <c r="L19" s="59">
        <f t="shared" si="3"/>
        <v>0</v>
      </c>
      <c r="M19" s="113"/>
      <c r="N19" s="113"/>
      <c r="O19" s="113"/>
      <c r="P19" s="113"/>
      <c r="Q19" s="119"/>
    </row>
    <row r="20">
      <c r="A20" s="19">
        <f t="shared" si="1"/>
        <v>900</v>
      </c>
      <c r="B20" s="47"/>
      <c r="C20" s="47"/>
      <c r="D20" s="55"/>
      <c r="E20" s="120"/>
      <c r="F20" s="55" t="str">
        <f>IF(ISBLANK(D20), "",IF(COUNTIFS(LOAROA!C:C,D20,LOAROA!I:I,"Yes",LOAROA!H:H,"Active") = 1, "Absent", IF(H20+I20&gt;=4,"Active", IF(H20+I20&gt;=1,"Semi-Active",IF(H20+I20=0,"Inactive")))))</f>
        <v/>
      </c>
      <c r="G20" s="49" t="s">
        <v>49</v>
      </c>
      <c r="H20" s="59" t="str">
        <f>IF(ISBLANK(D20), "",COUNTIFS(Input!B:B,D20,Input!I:I,"Yes"))</f>
        <v/>
      </c>
      <c r="I20" s="47" t="str">
        <f>IF(ISBLANK(D20), "",COUNTIFS('Jedi Input'!B:B,D20,'Jedi Input'!I:I,"Yes"))</f>
        <v/>
      </c>
      <c r="J20" s="47"/>
      <c r="K20" s="90"/>
      <c r="L20" s="59">
        <f t="shared" si="3"/>
        <v>0</v>
      </c>
      <c r="M20" s="47"/>
      <c r="N20" s="47"/>
      <c r="O20" s="47"/>
      <c r="P20" s="47"/>
      <c r="Q20" s="23"/>
    </row>
    <row r="21">
      <c r="A21" s="19">
        <f t="shared" si="1"/>
        <v>900</v>
      </c>
      <c r="B21" s="47"/>
      <c r="C21" s="47"/>
      <c r="D21" s="47"/>
      <c r="E21" s="89"/>
      <c r="F21" s="55" t="str">
        <f>IF(ISBLANK(D21), "",IF(COUNTIFS(LOAROA!C:C,D21,LOAROA!I:I,"Yes",LOAROA!H:H,"Active") = 1, "Absent", IF(H21+I21&gt;=4,"Active", IF(H21+I21&gt;=1,"Semi-Active",IF(H21+I21=0,"Inactive")))))</f>
        <v/>
      </c>
      <c r="G21" s="49" t="s">
        <v>49</v>
      </c>
      <c r="H21" s="47"/>
      <c r="I21" s="47"/>
      <c r="J21" s="47"/>
      <c r="K21" s="59"/>
      <c r="L21" s="59">
        <f t="shared" si="3"/>
        <v>0</v>
      </c>
      <c r="M21" s="47"/>
      <c r="N21" s="47"/>
      <c r="O21" s="47"/>
      <c r="P21" s="47"/>
      <c r="Q21" s="23"/>
    </row>
    <row r="22">
      <c r="A22" s="106">
        <f t="shared" si="1"/>
        <v>900</v>
      </c>
      <c r="B22" s="113"/>
      <c r="C22" s="47" t="s">
        <v>49</v>
      </c>
      <c r="D22" s="126"/>
      <c r="E22" s="51" t="str">
        <f t="array" ref="E22">IF(not(ISBLANK(D22)),INDEX('Jedi Input'!E:E,MATCH(D22,'Jedi Input'!D:D,0)), "")</f>
        <v/>
      </c>
      <c r="F22" s="112"/>
      <c r="G22" s="126" t="s">
        <v>49</v>
      </c>
      <c r="H22" s="59" t="str">
        <f>IF(ISBLANK(D22), "",COUNTIFS(Input!B:B,D22,Input!I:I,"Yes"))</f>
        <v/>
      </c>
      <c r="I22" s="113" t="str">
        <f>IF(ISBLANK(D22), "",COUNTIFS('Jedi Input'!B:B,D22,'Jedi Input'!I:I,"Yes"))</f>
        <v/>
      </c>
      <c r="J22" s="113"/>
      <c r="K22" s="117"/>
      <c r="L22" s="59">
        <f t="shared" si="3"/>
        <v>0</v>
      </c>
      <c r="M22" s="113"/>
      <c r="N22" s="113"/>
      <c r="O22" s="113"/>
      <c r="P22" s="113"/>
      <c r="Q22" s="119"/>
    </row>
    <row r="23">
      <c r="A23" s="19">
        <f t="shared" si="1"/>
        <v>900</v>
      </c>
      <c r="B23" s="47"/>
      <c r="C23" s="47" t="s">
        <v>49</v>
      </c>
      <c r="D23" s="49"/>
      <c r="E23" s="70" t="str">
        <f t="array" ref="E23">IF(not(ISBLANK(D23)),INDEX('Jedi Input'!E:E,MATCH(D23,'Jedi Input'!D:D,0)), "")</f>
        <v/>
      </c>
      <c r="F23" s="55" t="str">
        <f>IF(ISBLANK(D23), "",IF(COUNTIFS(LOAROA!C:C,D23,LOAROA!I:I,"Yes",LOAROA!H:H,"Active") = 1, "Absent", IF(H23+I23&gt;=4,"Active", IF(H23+I23&gt;=1,"Semi-Active",IF(H23+I23=0,"Inactive")))))</f>
        <v/>
      </c>
      <c r="G23" s="49"/>
      <c r="H23" s="59"/>
      <c r="I23" s="47"/>
      <c r="J23" s="47"/>
      <c r="K23" s="86"/>
      <c r="L23" s="59">
        <f t="shared" si="3"/>
        <v>0</v>
      </c>
      <c r="M23" s="47"/>
      <c r="N23" s="47"/>
      <c r="O23" s="47"/>
      <c r="P23" s="47"/>
      <c r="Q23" s="23"/>
    </row>
    <row r="24">
      <c r="A24" s="19">
        <f t="shared" si="1"/>
        <v>900</v>
      </c>
      <c r="B24" s="47"/>
      <c r="C24" s="47" t="s">
        <v>49</v>
      </c>
      <c r="D24" s="128"/>
      <c r="E24" s="70" t="str">
        <f t="array" ref="E24">IF(not(ISBLANK(D24)),INDEX('Jedi Input'!E:E,MATCH(D24,'Jedi Input'!D:D,0)), "")</f>
        <v/>
      </c>
      <c r="F24" s="55" t="str">
        <f>IF(ISBLANK(D24), "",IF(COUNTIFS(LOAROA!C:C,D24,LOAROA!I:I,"Yes",LOAROA!H:H,"Active") = 1, "Absent", IF(H24+I24&gt;=4,"Active", IF(H24+I24&gt;=1,"Semi-Active",IF(H24+I24=0,"Inactive")))))</f>
        <v/>
      </c>
      <c r="G24" s="49"/>
      <c r="H24" s="59" t="str">
        <f>IF(ISBLANK(D24), "",COUNTIFS(Input!B:B,D24,Input!I:I,"Yes"))</f>
        <v/>
      </c>
      <c r="I24" s="47" t="str">
        <f>IF(ISBLANK(D24), "",COUNTIFS('Jedi Input'!B:B,D24,'Jedi Input'!I:I,"Yes"))</f>
        <v/>
      </c>
      <c r="J24" s="47"/>
      <c r="K24" s="59"/>
      <c r="L24" s="59">
        <f t="shared" si="3"/>
        <v>0</v>
      </c>
      <c r="M24" s="47"/>
      <c r="N24" s="47"/>
      <c r="O24" s="47"/>
      <c r="Q24" s="23"/>
    </row>
    <row r="25">
      <c r="A25" s="19">
        <f t="shared" si="1"/>
        <v>900</v>
      </c>
      <c r="B25" s="47"/>
      <c r="C25" s="47" t="s">
        <v>49</v>
      </c>
      <c r="D25" s="76"/>
      <c r="E25" s="70" t="str">
        <f t="array" ref="E25">IF(not(ISBLANK(D25)),INDEX('Jedi Input'!E:E,MATCH(D25,'Jedi Input'!D:D,0)), "")</f>
        <v/>
      </c>
      <c r="F25" s="55" t="str">
        <f>IF(ISBLANK(D25), "",IF(COUNTIFS(LOAROA!C:C,D25,LOAROA!I:I,"Yes",LOAROA!H:H,"Active") = 1, "Absent", IF(H25+I25&gt;=4,"Active", IF(H25+I25&gt;=1,"Semi-Active",IF(H25+I25=0,"Inactive")))))</f>
        <v/>
      </c>
      <c r="G25" s="49"/>
      <c r="H25" s="59" t="str">
        <f>IF(ISBLANK(D25), "",COUNTIFS(Input!B:B,D25,Input!I:I,"Yes"))</f>
        <v/>
      </c>
      <c r="I25" s="47" t="str">
        <f>IF(ISBLANK(D25), "",COUNTIFS('Jedi Input'!B:B,D25,'Jedi Input'!I:I,"Yes"))</f>
        <v/>
      </c>
      <c r="J25" s="47"/>
      <c r="K25" s="76"/>
      <c r="L25" s="59">
        <f t="shared" si="3"/>
        <v>0</v>
      </c>
      <c r="M25" s="47"/>
      <c r="N25" s="47"/>
      <c r="O25" s="47"/>
      <c r="P25" s="47"/>
      <c r="Q25" s="23"/>
    </row>
    <row r="26">
      <c r="A26" s="19">
        <f t="shared" si="1"/>
        <v>900</v>
      </c>
      <c r="B26" s="47"/>
      <c r="C26" s="47" t="s">
        <v>49</v>
      </c>
      <c r="D26" s="76"/>
      <c r="E26" s="70" t="str">
        <f t="array" ref="E26">IF(not(ISBLANK(D26)),INDEX('Jedi Input'!E:E,MATCH(D26,'Jedi Input'!D:D,0)), "")</f>
        <v/>
      </c>
      <c r="F26" s="55" t="str">
        <f>IF(ISBLANK(D26), "",IF(COUNTIFS(LOAROA!C:C,D26,LOAROA!I:I,"Yes",LOAROA!H:H,"Active") = 1, "Absent", IF(H26+I26&gt;=4,"Active", IF(H26+I26&gt;=1,"Semi-Active",IF(H26+I26=0,"Inactive")))))</f>
        <v/>
      </c>
      <c r="G26" s="49"/>
      <c r="H26" s="59" t="str">
        <f>IF(ISBLANK(D26), "",COUNTIFS(Input!B:B,D26,Input!I:I,"Yes"))</f>
        <v/>
      </c>
      <c r="I26" s="47" t="str">
        <f>IF(ISBLANK(D26), "",COUNTIFS('Jedi Input'!B:B,D26,'Jedi Input'!I:I,"Yes"))</f>
        <v/>
      </c>
      <c r="J26" s="47"/>
      <c r="K26" s="76"/>
      <c r="L26" s="59">
        <f t="shared" si="3"/>
        <v>0</v>
      </c>
      <c r="M26" s="47"/>
      <c r="N26" s="47"/>
      <c r="O26" s="47"/>
      <c r="P26" s="47"/>
      <c r="Q26" s="23"/>
    </row>
    <row r="27">
      <c r="A27" s="19">
        <f t="shared" si="1"/>
        <v>900</v>
      </c>
      <c r="B27" s="47"/>
      <c r="C27" s="47" t="s">
        <v>49</v>
      </c>
      <c r="D27" s="76"/>
      <c r="E27" s="70" t="str">
        <f t="array" ref="E27">IF(not(ISBLANK(D27)),INDEX('Jedi Input'!E:E,MATCH(D27,'Jedi Input'!D:D,0)), "")</f>
        <v/>
      </c>
      <c r="F27" s="55" t="str">
        <f>IF(ISBLANK(D27), "",IF(COUNTIFS(LOAROA!C:C,D27,LOAROA!I:I,"Yes",LOAROA!H:H,"Active") = 1, "Absent", IF(H27+I27&gt;=4,"Active", IF(H27+I27&gt;=1,"Semi-Active",IF(H27+I27=0,"Inactive")))))</f>
        <v/>
      </c>
      <c r="G27" s="49"/>
      <c r="H27" s="59" t="str">
        <f>IF(ISBLANK(D27), "",COUNTIFS(Input!B:B,D27,Input!I:I,"Yes"))</f>
        <v/>
      </c>
      <c r="I27" s="47" t="str">
        <f>IF(ISBLANK(D27), "",COUNTIFS('Jedi Input'!B:B,D27,'Jedi Input'!I:I,"Yes"))</f>
        <v/>
      </c>
      <c r="J27" s="47"/>
      <c r="K27" s="76"/>
      <c r="L27" s="59">
        <f t="shared" si="3"/>
        <v>0</v>
      </c>
      <c r="M27" s="47"/>
      <c r="N27" s="47"/>
      <c r="O27" s="47"/>
      <c r="P27" s="47"/>
      <c r="Q27" s="23"/>
    </row>
    <row r="28" ht="16.5" customHeight="1">
      <c r="A28" s="19">
        <f t="shared" si="1"/>
        <v>900</v>
      </c>
      <c r="B28" s="47"/>
      <c r="C28" s="47" t="s">
        <v>49</v>
      </c>
      <c r="D28" s="76"/>
      <c r="E28" s="70" t="str">
        <f t="array" ref="E28">IF(not(ISBLANK(D28)),INDEX('Jedi Input'!E:E,MATCH(D28,'Jedi Input'!D:D,0)), "")</f>
        <v/>
      </c>
      <c r="F28" s="55" t="str">
        <f>IF(ISBLANK(D28), "",IF(COUNTIFS(LOAROA!C:C,D28,LOAROA!I:I,"Yes",LOAROA!H:H,"Active") = 1, "Absent", IF(H28+I28&gt;=4,"Active", IF(H28+I28&gt;=1,"Semi-Active",IF(H28+I28=0,"Inactive")))))</f>
        <v/>
      </c>
      <c r="G28" s="49"/>
      <c r="H28" s="59" t="str">
        <f>IF(ISBLANK(D28), "",COUNTIFS(Input!B:B,D28,Input!I:I,"Yes"))</f>
        <v/>
      </c>
      <c r="I28" s="47" t="str">
        <f>IF(ISBLANK(D28), "",COUNTIFS('Jedi Input'!B:B,D28,'Jedi Input'!I:I,"Yes"))</f>
        <v/>
      </c>
      <c r="J28" s="47"/>
      <c r="K28" s="76"/>
      <c r="L28" s="59">
        <f t="shared" si="3"/>
        <v>0</v>
      </c>
      <c r="M28" s="47"/>
      <c r="N28" s="47"/>
      <c r="O28" s="47"/>
      <c r="P28" s="47"/>
      <c r="Q28" s="23"/>
    </row>
    <row r="29">
      <c r="A29" s="19">
        <f t="shared" si="1"/>
        <v>900</v>
      </c>
      <c r="B29" s="47"/>
      <c r="C29" s="47" t="s">
        <v>49</v>
      </c>
      <c r="D29" s="76"/>
      <c r="E29" s="70" t="str">
        <f t="array" ref="E29">IF(not(ISBLANK(D29)),INDEX('Jedi Input'!E:E,MATCH(D29,'Jedi Input'!D:D,0)), "")</f>
        <v/>
      </c>
      <c r="F29" s="55" t="str">
        <f>IF(ISBLANK(D29), "",IF(COUNTIFS(LOAROA!C:C,D29,LOAROA!I:I,"Yes",LOAROA!H:H,"Active") = 1, "Absent", IF(H29+I29&gt;=4,"Active", IF(H29+I29&gt;=1,"Semi-Active",IF(H29+I29=0,"Inactive")))))</f>
        <v/>
      </c>
      <c r="G29" s="49"/>
      <c r="H29" s="59" t="str">
        <f>IF(ISBLANK(D29), "",COUNTIFS(Input!B:B,D29,Input!I:I,"Yes"))</f>
        <v/>
      </c>
      <c r="I29" s="47" t="str">
        <f>IF(ISBLANK(D29), "",COUNTIFS('Jedi Input'!B:B,D29,'Jedi Input'!I:I,"Yes"))</f>
        <v/>
      </c>
      <c r="J29" s="47"/>
      <c r="K29" s="76"/>
      <c r="L29" s="59">
        <f t="shared" si="3"/>
        <v>0</v>
      </c>
      <c r="M29" s="47"/>
      <c r="N29" s="47"/>
      <c r="O29" s="47"/>
      <c r="P29" s="47"/>
      <c r="Q29" s="23"/>
    </row>
    <row r="30">
      <c r="A30" s="19">
        <f t="shared" si="1"/>
        <v>900</v>
      </c>
      <c r="B30" s="47"/>
      <c r="C30" s="47" t="s">
        <v>49</v>
      </c>
      <c r="D30" s="76"/>
      <c r="E30" s="70" t="str">
        <f t="array" ref="E30">IF(not(ISBLANK(D30)),INDEX('Jedi Input'!E:E,MATCH(D30,'Jedi Input'!D:D,0)), "")</f>
        <v/>
      </c>
      <c r="F30" s="55" t="str">
        <f>IF(ISBLANK(D30), "",IF(COUNTIFS(LOAROA!C:C,D30,LOAROA!I:I,"Yes",LOAROA!H:H,"Active") = 1, "Absent", IF(H30+I30&gt;=4,"Active", IF(H30+I30&gt;=1,"Semi-Active",IF(H30+I30=0,"Inactive")))))</f>
        <v/>
      </c>
      <c r="G30" s="49"/>
      <c r="H30" s="59" t="str">
        <f>IF(ISBLANK(D30), "",COUNTIFS(Input!B:B,D30,Input!I:I,"Yes"))</f>
        <v/>
      </c>
      <c r="I30" s="47" t="str">
        <f>IF(ISBLANK(D30), "",COUNTIFS('Jedi Input'!B:B,D30,'Jedi Input'!I:I,"Yes"))</f>
        <v/>
      </c>
      <c r="J30" s="47"/>
      <c r="K30" s="76"/>
      <c r="L30" s="59">
        <f t="shared" si="3"/>
        <v>0</v>
      </c>
      <c r="M30" s="47"/>
      <c r="N30" s="47"/>
      <c r="O30" s="47"/>
      <c r="P30" s="47"/>
      <c r="Q30" s="23"/>
    </row>
    <row r="31">
      <c r="A31" s="19">
        <f t="shared" si="1"/>
        <v>900</v>
      </c>
      <c r="B31" s="47"/>
      <c r="C31" s="47" t="s">
        <v>49</v>
      </c>
      <c r="D31" s="76"/>
      <c r="E31" s="70" t="str">
        <f t="array" ref="E31">IF(not(ISBLANK(D31)),INDEX('Jedi Input'!E:E,MATCH(D31,'Jedi Input'!D:D,0)), "")</f>
        <v/>
      </c>
      <c r="F31" s="55" t="str">
        <f>IF(ISBLANK(D31), "",IF(COUNTIFS(LOAROA!C:C,D31,LOAROA!I:I,"Yes",LOAROA!H:H,"Active") = 1, "Absent", IF(H31+I31&gt;=4,"Active", IF(H31+I31&gt;=1,"Semi-Active",IF(H31+I31=0,"Inactive")))))</f>
        <v/>
      </c>
      <c r="G31" s="49"/>
      <c r="H31" s="59" t="str">
        <f>IF(ISBLANK(D31), "",COUNTIFS(Input!B:B,D31,Input!I:I,"Yes"))</f>
        <v/>
      </c>
      <c r="I31" s="47" t="str">
        <f>IF(ISBLANK(D31), "",COUNTIFS('Jedi Input'!B:B,D31,'Jedi Input'!I:I,"Yes"))</f>
        <v/>
      </c>
      <c r="J31" s="47"/>
      <c r="K31" s="76"/>
      <c r="L31" s="59">
        <f t="shared" si="3"/>
        <v>0</v>
      </c>
      <c r="M31" s="47"/>
      <c r="N31" s="47"/>
      <c r="O31" s="47"/>
      <c r="P31" s="47"/>
      <c r="Q31" s="23"/>
    </row>
    <row r="32">
      <c r="A32" s="19">
        <f t="shared" si="1"/>
        <v>900</v>
      </c>
      <c r="B32" s="47"/>
      <c r="C32" s="47" t="s">
        <v>49</v>
      </c>
      <c r="D32" s="76"/>
      <c r="E32" s="70" t="str">
        <f t="array" ref="E32">IF(not(ISBLANK(D32)),INDEX('Jedi Input'!E:E,MATCH(D32,'Jedi Input'!D:D,0)), "")</f>
        <v/>
      </c>
      <c r="F32" s="55" t="str">
        <f>IF(ISBLANK(D32), "",IF(COUNTIFS(LOAROA!C:C,D32,LOAROA!I:I,"Yes",LOAROA!H:H,"Active") = 1, "Absent", IF(H32+I32&gt;=4,"Active", IF(H32+I32&gt;=1,"Semi-Active",IF(H32+I32=0,"Inactive")))))</f>
        <v/>
      </c>
      <c r="G32" s="49"/>
      <c r="H32" s="59" t="str">
        <f>IF(ISBLANK(D32), "",COUNTIFS(Input!B:B,D32,Input!I:I,"Yes"))</f>
        <v/>
      </c>
      <c r="I32" s="47" t="str">
        <f>IF(ISBLANK(D32), "",COUNTIFS('Jedi Input'!B:B,D32,'Jedi Input'!I:I,"Yes"))</f>
        <v/>
      </c>
      <c r="J32" s="47"/>
      <c r="K32" s="76"/>
      <c r="L32" s="59">
        <f t="shared" si="3"/>
        <v>0</v>
      </c>
      <c r="M32" s="47"/>
      <c r="N32" s="47"/>
      <c r="O32" s="47"/>
      <c r="P32" s="47"/>
      <c r="Q32" s="23"/>
    </row>
    <row r="33">
      <c r="A33" s="19">
        <f t="shared" si="1"/>
        <v>900</v>
      </c>
      <c r="B33" s="113"/>
      <c r="C33" s="47" t="s">
        <v>49</v>
      </c>
      <c r="D33" s="126"/>
      <c r="E33" s="70" t="str">
        <f t="array" ref="E33">IF(not(ISBLANK(D33)),INDEX('Jedi Input'!E:E,MATCH(D33,'Jedi Input'!D:D,0)), "")</f>
        <v/>
      </c>
      <c r="F33" s="126"/>
      <c r="G33" s="49"/>
      <c r="H33" s="59" t="str">
        <f>IF(ISBLANK(D33), "",COUNTIFS(Input!B:B,D33,Input!I:I,"Yes"))</f>
        <v/>
      </c>
      <c r="I33" s="47" t="str">
        <f>IF(ISBLANK(D33), "",COUNTIFS('Jedi Input'!B:B,D33,'Jedi Input'!I:I,"Yes"))</f>
        <v/>
      </c>
      <c r="J33" s="47"/>
      <c r="K33" s="55"/>
      <c r="L33" s="59"/>
      <c r="M33" s="47"/>
      <c r="N33" s="47"/>
      <c r="O33" s="47"/>
      <c r="P33" s="47"/>
      <c r="Q33" s="23"/>
    </row>
    <row r="34">
      <c r="A34" s="145"/>
      <c r="B34" s="146"/>
      <c r="P34" s="146"/>
      <c r="Q34" s="23"/>
    </row>
  </sheetData>
  <mergeCells count="9">
    <mergeCell ref="B4:P4"/>
    <mergeCell ref="B5:P5"/>
    <mergeCell ref="B10:P10"/>
    <mergeCell ref="B34:O34"/>
    <mergeCell ref="B3:P3"/>
    <mergeCell ref="B1:O1"/>
    <mergeCell ref="B6:P6"/>
    <mergeCell ref="B7:P7"/>
    <mergeCell ref="B9:P9"/>
  </mergeCells>
  <conditionalFormatting sqref="F1:F34">
    <cfRule type="cellIs" dxfId="0" priority="1" operator="equal">
      <formula>"Active"</formula>
    </cfRule>
  </conditionalFormatting>
  <conditionalFormatting sqref="F1:F34">
    <cfRule type="cellIs" dxfId="1" priority="2" operator="equal">
      <formula>"Semi-Active"</formula>
    </cfRule>
  </conditionalFormatting>
  <conditionalFormatting sqref="F1:F34">
    <cfRule type="containsText" dxfId="2" priority="3" operator="containsText" text="Inactive">
      <formula>NOT(ISERROR(SEARCH(("Inactive"),(F1))))</formula>
    </cfRule>
  </conditionalFormatting>
  <conditionalFormatting sqref="F1:F34">
    <cfRule type="cellIs" dxfId="3" priority="4" operator="equal">
      <formula>"Absent"</formula>
    </cfRule>
  </conditionalFormatting>
  <dataValidations>
    <dataValidation type="list" allowBlank="1" sqref="G8 G11:G33">
      <formula1>"Consular,Guardian,Sentinel,-"</formula1>
    </dataValidation>
    <dataValidation type="list" allowBlank="1" sqref="J8 J11:J33">
      <formula1>"Overseer,Manager,Lead,Senior"</formula1>
    </dataValidation>
    <dataValidation type="list" allowBlank="1" sqref="C8 C11:C13 C17 C21">
      <formula1>"SGT,CSM,CPT,MAJ,XO,CMD"</formula1>
    </dataValidation>
    <dataValidation type="list" allowBlank="1" sqref="B8 B11:B33">
      <formula1>"Council,Master,Knight X,Knight IX,Knight VIII,Knight VII,Knight VI,Knight V,Knight IV,Knight III,Knight II,Knight I,Padawan,Initiate"</formula1>
    </dataValidation>
    <dataValidation type="list" allowBlank="1" sqref="C14:C16 C18:C20 C22:C33">
      <formula1>"SGT,CSM,CPT,MAJ,XO,CMD,-"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
    <col customWidth="1" min="3" max="3" width="1.57"/>
    <col customWidth="1" min="5" max="5" width="1.57"/>
    <col customWidth="1" min="6" max="6" width="20.0"/>
    <col customWidth="1" min="7" max="7" width="1.57"/>
    <col customWidth="1" min="8" max="8" width="16.71"/>
    <col customWidth="1" min="9" max="9" width="1.57"/>
    <col customWidth="1" min="10" max="10" width="3.57"/>
    <col customWidth="1" min="11" max="11" width="1.57"/>
    <col customWidth="1" min="12" max="12" width="3.71"/>
    <col customWidth="1" min="13" max="13" width="1.57"/>
    <col customWidth="1" min="15" max="15" width="1.57"/>
    <col customWidth="1" min="16" max="16" width="4.86"/>
    <col customWidth="1" min="17" max="17" width="1.57"/>
    <col customWidth="1" min="19" max="19" width="1.57"/>
    <col customWidth="1" min="20" max="20" width="17.0"/>
    <col customWidth="1" min="21" max="21" width="1.57"/>
  </cols>
  <sheetData>
    <row r="1">
      <c r="A1" s="152">
        <v>2500000.0</v>
      </c>
      <c r="B1" s="154" t="s">
        <v>2</v>
      </c>
      <c r="C1" s="156"/>
      <c r="D1" s="154" t="s">
        <v>6</v>
      </c>
      <c r="E1" s="156"/>
      <c r="F1" s="154" t="s">
        <v>23</v>
      </c>
      <c r="G1" s="156"/>
      <c r="H1" s="154" t="s">
        <v>108</v>
      </c>
      <c r="I1" s="156"/>
      <c r="J1" s="158" t="s">
        <v>26</v>
      </c>
      <c r="K1" s="156"/>
      <c r="L1" s="158" t="s">
        <v>28</v>
      </c>
      <c r="M1" s="156"/>
      <c r="N1" s="159" t="s">
        <v>110</v>
      </c>
      <c r="O1" s="156"/>
      <c r="P1" s="154" t="s">
        <v>111</v>
      </c>
      <c r="Q1" s="156"/>
      <c r="R1" s="154" t="s">
        <v>112</v>
      </c>
      <c r="S1" s="156"/>
      <c r="T1" s="159" t="s">
        <v>30</v>
      </c>
      <c r="U1" s="160"/>
    </row>
    <row r="2">
      <c r="A2" s="168">
        <f t="shared" ref="A2:A349" si="1">IF(B2="CMD",20000,
IF(B2="XO",19000+J2+L2,
IF(B2="COL",18000+J2+L2,
IF(B2="LTC",17000+J2+L2,
IF(B2="MAJ",16000+J2+L2,
IF(B2="CPT",15000+J2+L2,
IF(B2="1stLT",14000+J2+L2,
IF(B2="2ndLT",13000+J2+L2,
IF(B2="SMB",12000+J2+L2,
IF(B2="CSM",11000+J2+L2,
IF(B2="SGM",10000+J2+L2,
IF(B2="1SG",9000+J2+L2,
IF(B2="MSG",8000+J2+L2,
IF(B2="SFC",7000+J2+L2,
IF(B2="SSG",6000+J2+L2,
IF(B2="SGT",5000+J2+L2,
IF(B2="CPL",4000+J2+L2,
IF(B2="LCPL",3000+J2+L2,
IF(B2="PFC",2000+J2+L2,
IF(B2="PVT",1000+J2+L2, IF(B2="",0)))))))))))))))))))))</f>
        <v>16000</v>
      </c>
      <c r="B2" s="70" t="str">
        <f t="array" ref="B2">IFERROR(INDEX(PD!F:F,MATCH(D2,PD!E:E,0)), IFERROR (INDEX(Input!H:H,MATCH(D2,Input!F:F,0)), ""))</f>
        <v>MAJ</v>
      </c>
      <c r="C2" s="156"/>
      <c r="D2" s="172" t="str">
        <f>IFERROR(__xludf.DUMMYFUNCTION("Query(Input!A2:F349,""Select F Where F is not null and E ='Yes' order by A desc"",0)"),"Shots")</f>
        <v>Shots</v>
      </c>
      <c r="E2" s="156"/>
      <c r="F2" t="str">
        <f>IFERROR(__xludf.DUMMYFUNCTION("Query(Input!A2:G349,""Select G Where F is not null and E ='Yes' order by A desc"",0)"),"STEAM_0:0:60123858")</f>
        <v>STEAM_0:0:60123858</v>
      </c>
      <c r="G2" s="156"/>
      <c r="H2" s="173" t="str">
        <f>IFERROR(__xludf.DUMMYFUNCTION("Query(Input!A2:F349,""Select B Where F is not null order by A desc"",0)"),"Bloodraven")</f>
        <v>Bloodraven</v>
      </c>
      <c r="I2" s="156"/>
      <c r="J2" s="70">
        <f>IF(ISBLANK(D2), "",COUNTIFS(Input!B:B,D2,Input!I:I,"Yes"))</f>
        <v>0</v>
      </c>
      <c r="K2" s="156"/>
      <c r="L2" s="176">
        <f>IF(ISBLANK(D2), "",COUNTIFS(TL!B:B,D2,TL!G:G,"Yes",TL!H:H,"Yes"))</f>
        <v>0</v>
      </c>
      <c r="M2" s="156"/>
      <c r="N2" s="177">
        <f t="array" ref="N2">IFERROR(INDEX(PD!A:A,MATCH(D2,PD!E:E,0)), IFERROR ( INDEX(Input!A:A,MATCH(D2,Input!F:F,0)), ""))</f>
        <v>43425.82574</v>
      </c>
      <c r="O2" s="156"/>
      <c r="P2" s="120">
        <f t="array" ref="P2">IFERROR(INDEX(PD!A:A,MATCH(D2,PD!E:E,0)), IFERROR (INDEX(Input!A:A,MATCH(D2,Input!F:F,0)), ""))</f>
        <v>43425.82574</v>
      </c>
      <c r="Q2" s="156"/>
      <c r="S2" s="156"/>
      <c r="T2" s="177">
        <f>IFERROR(__xludf.DUMMYFUNCTION("Query(Input!A2:F349,""Select A Where F is not null order by A desc"",0)"),43592.08425788194)</f>
        <v>43592.08426</v>
      </c>
      <c r="U2" s="156"/>
    </row>
    <row r="3">
      <c r="A3" s="168">
        <f t="shared" si="1"/>
        <v>8000</v>
      </c>
      <c r="B3" s="70" t="str">
        <f t="array" ref="B3">IFERROR(INDEX(PD!F:F,MATCH(D3,PD!E:E,0)), IFERROR (INDEX(Input!H:H,MATCH(D3,Input!F:F,0)), ""))</f>
        <v>MSG</v>
      </c>
      <c r="C3" s="156"/>
      <c r="D3" s="172" t="str">
        <f>IFERROR(__xludf.DUMMYFUNCTION("""COMPUTED_VALUE"""),"Beasting ")</f>
        <v>Beasting </v>
      </c>
      <c r="E3" s="156"/>
      <c r="F3" t="str">
        <f>IFERROR(__xludf.DUMMYFUNCTION("""COMPUTED_VALUE"""),"STEAM_0:0:55353649")</f>
        <v>STEAM_0:0:55353649</v>
      </c>
      <c r="G3" s="156"/>
      <c r="H3" t="str">
        <f>IFERROR(__xludf.DUMMYFUNCTION("""COMPUTED_VALUE"""),"Malice ")</f>
        <v>Malice </v>
      </c>
      <c r="I3" s="156"/>
      <c r="J3" s="70">
        <f>IF(ISBLANK(D3), "",COUNTIFS(Input!B:B,D3,Input!I:I,"Yes"))</f>
        <v>0</v>
      </c>
      <c r="K3" s="156"/>
      <c r="L3" s="176">
        <f>IF(ISBLANK(D3), "",COUNTIFS(TL!B:B,D3,TL!G:G,"Yes",TL!H:H,"Yes"))</f>
        <v>0</v>
      </c>
      <c r="M3" s="156"/>
      <c r="N3" s="177">
        <f t="array" ref="N3">IFERROR(INDEX(PD!A:A,MATCH(D3,PD!E:E,0)), IFERROR ( INDEX(Input!A:A,MATCH(D3,Input!F:F,0)), ""))</f>
        <v>43592.04715</v>
      </c>
      <c r="O3" s="156"/>
      <c r="P3" s="120">
        <f t="array" ref="P3">IFERROR(INDEX(PD!A:A,MATCH(D3,PD!E:E,0)), IFERROR (INDEX(Input!A:A,MATCH(D3,Input!F:F,0)), ""))</f>
        <v>43592.04715</v>
      </c>
      <c r="Q3" s="156"/>
      <c r="S3" s="156"/>
      <c r="T3" s="178">
        <f>IFERROR(__xludf.DUMMYFUNCTION("""COMPUTED_VALUE"""),43592.04715386574)</f>
        <v>43592.04715</v>
      </c>
      <c r="U3" s="156"/>
    </row>
    <row r="4">
      <c r="A4" s="168">
        <f t="shared" si="1"/>
        <v>1000</v>
      </c>
      <c r="B4" s="70" t="str">
        <f t="array" ref="B4">IFERROR(INDEX(PD!F:F,MATCH(D4,PD!E:E,0)), IFERROR (INDEX(Input!H:H,MATCH(D4,Input!F:F,0)), ""))</f>
        <v>PVT</v>
      </c>
      <c r="C4" s="156"/>
      <c r="D4" s="172" t="str">
        <f>IFERROR(__xludf.DUMMYFUNCTION("""COMPUTED_VALUE"""),"Posterboy")</f>
        <v>Posterboy</v>
      </c>
      <c r="E4" s="156"/>
      <c r="F4" t="str">
        <f>IFERROR(__xludf.DUMMYFUNCTION("""COMPUTED_VALUE"""),"STEAM_0:0:164106176")</f>
        <v>STEAM_0:0:164106176</v>
      </c>
      <c r="G4" s="156"/>
      <c r="H4" t="str">
        <f>IFERROR(__xludf.DUMMYFUNCTION("""COMPUTED_VALUE"""),"Bloodraven")</f>
        <v>Bloodraven</v>
      </c>
      <c r="I4" s="156"/>
      <c r="J4" s="70">
        <f>IF(ISBLANK(D4), "",COUNTIFS(Input!B:B,D4,Input!I:I,"Yes"))</f>
        <v>0</v>
      </c>
      <c r="K4" s="156"/>
      <c r="L4" s="176">
        <f>IF(ISBLANK(D4), "",COUNTIFS(TL!B:B,D4,TL!G:G,"Yes",TL!H:H,"Yes"))</f>
        <v>0</v>
      </c>
      <c r="M4" s="156"/>
      <c r="N4" s="177">
        <f t="array" ref="N4">IFERROR(INDEX(PD!A:A,MATCH(D4,PD!E:E,0)), IFERROR ( INDEX(Input!A:A,MATCH(D4,Input!F:F,0)), ""))</f>
        <v>43591.96506</v>
      </c>
      <c r="O4" s="156"/>
      <c r="P4" s="120">
        <f t="array" ref="P4">IFERROR(INDEX(PD!A:A,MATCH(D4,PD!E:E,0)), IFERROR (INDEX(Input!A:A,MATCH(D4,Input!F:F,0)), ""))</f>
        <v>43591.96506</v>
      </c>
      <c r="Q4" s="156"/>
      <c r="S4" s="156"/>
      <c r="T4" s="178">
        <f>IFERROR(__xludf.DUMMYFUNCTION("""COMPUTED_VALUE"""),43591.96506229167)</f>
        <v>43591.96506</v>
      </c>
      <c r="U4" s="156"/>
    </row>
    <row r="5">
      <c r="A5" s="168">
        <f t="shared" si="1"/>
        <v>19000</v>
      </c>
      <c r="B5" s="70" t="str">
        <f t="array" ref="B5">IFERROR(INDEX(PD!F:F,MATCH(D5,PD!E:E,0)), IFERROR (INDEX(Input!H:H,MATCH(D5,Input!F:F,0)), ""))</f>
        <v>XO</v>
      </c>
      <c r="C5" s="156"/>
      <c r="D5" s="172" t="str">
        <f>IFERROR(__xludf.DUMMYFUNCTION("""COMPUTED_VALUE"""),"Plinko")</f>
        <v>Plinko</v>
      </c>
      <c r="E5" s="156"/>
      <c r="F5" t="str">
        <f>IFERROR(__xludf.DUMMYFUNCTION("""COMPUTED_VALUE"""),"STEAM_0:1:203483244")</f>
        <v>STEAM_0:1:203483244</v>
      </c>
      <c r="G5" s="156"/>
      <c r="H5" t="str">
        <f>IFERROR(__xludf.DUMMYFUNCTION("""COMPUTED_VALUE"""),"Nova")</f>
        <v>Nova</v>
      </c>
      <c r="I5" s="156"/>
      <c r="J5" s="70">
        <f>IF(ISBLANK(D5), "",COUNTIFS(Input!B:B,D5,Input!I:I,"Yes"))</f>
        <v>0</v>
      </c>
      <c r="K5" s="156"/>
      <c r="L5" s="176">
        <f>IF(ISBLANK(D5), "",COUNTIFS(TL!B:B,D5,TL!G:G,"Yes",TL!H:H,"Yes"))</f>
        <v>0</v>
      </c>
      <c r="M5" s="156"/>
      <c r="N5" s="177">
        <f t="array" ref="N5">IFERROR(INDEX(PD!A:A,MATCH(D5,PD!E:E,0)), IFERROR ( INDEX(Input!A:A,MATCH(D5,Input!F:F,0)), ""))</f>
        <v>43457.15272</v>
      </c>
      <c r="O5" s="156"/>
      <c r="P5" s="120">
        <f t="array" ref="P5">IFERROR(INDEX(PD!A:A,MATCH(D5,PD!E:E,0)), IFERROR (INDEX(Input!A:A,MATCH(D5,Input!F:F,0)), ""))</f>
        <v>43457.15272</v>
      </c>
      <c r="Q5" s="156"/>
      <c r="S5" s="156"/>
      <c r="T5" s="178">
        <f>IFERROR(__xludf.DUMMYFUNCTION("""COMPUTED_VALUE"""),43591.92161936343)</f>
        <v>43591.92162</v>
      </c>
      <c r="U5" s="156"/>
    </row>
    <row r="6">
      <c r="A6" s="168">
        <f t="shared" si="1"/>
        <v>9000</v>
      </c>
      <c r="B6" s="70" t="str">
        <f t="array" ref="B6">IFERROR(INDEX(PD!F:F,MATCH(D6,PD!E:E,0)), IFERROR (INDEX(Input!H:H,MATCH(D6,Input!F:F,0)), ""))</f>
        <v>1SG</v>
      </c>
      <c r="C6" s="156"/>
      <c r="D6" s="172" t="str">
        <f>IFERROR(__xludf.DUMMYFUNCTION("""COMPUTED_VALUE"""),"Dquak")</f>
        <v>Dquak</v>
      </c>
      <c r="E6" s="156"/>
      <c r="F6" t="str">
        <f>IFERROR(__xludf.DUMMYFUNCTION("""COMPUTED_VALUE"""),"STEAM_0:1:196824922")</f>
        <v>STEAM_0:1:196824922</v>
      </c>
      <c r="G6" s="156"/>
      <c r="H6" t="str">
        <f>IFERROR(__xludf.DUMMYFUNCTION("""COMPUTED_VALUE"""),"Sharp")</f>
        <v>Sharp</v>
      </c>
      <c r="I6" s="156"/>
      <c r="J6" s="70">
        <f>IF(ISBLANK(D6), "",COUNTIFS(Input!B:B,D6,Input!I:I,"Yes"))</f>
        <v>0</v>
      </c>
      <c r="K6" s="156"/>
      <c r="L6" s="176">
        <f>IF(ISBLANK(D6), "",COUNTIFS(TL!B:B,D6,TL!G:G,"Yes",TL!H:H,"Yes"))</f>
        <v>0</v>
      </c>
      <c r="M6" s="156"/>
      <c r="N6" s="177">
        <f t="array" ref="N6">IFERROR(INDEX(PD!A:A,MATCH(D6,PD!E:E,0)), IFERROR ( INDEX(Input!A:A,MATCH(D6,Input!F:F,0)), ""))</f>
        <v>43556.68634</v>
      </c>
      <c r="O6" s="156"/>
      <c r="P6" s="120">
        <f t="array" ref="P6">IFERROR(INDEX(PD!A:A,MATCH(D6,PD!E:E,0)), IFERROR (INDEX(Input!A:A,MATCH(D6,Input!F:F,0)), ""))</f>
        <v>43556.68634</v>
      </c>
      <c r="Q6" s="156"/>
      <c r="S6" s="156"/>
      <c r="T6" s="178">
        <f>IFERROR(__xludf.DUMMYFUNCTION("""COMPUTED_VALUE"""),43591.80549662038)</f>
        <v>43591.8055</v>
      </c>
      <c r="U6" s="156"/>
    </row>
    <row r="7">
      <c r="A7" s="168">
        <f t="shared" si="1"/>
        <v>11000</v>
      </c>
      <c r="B7" s="70" t="str">
        <f t="array" ref="B7">IFERROR(INDEX(PD!F:F,MATCH(D7,PD!E:E,0)), IFERROR (INDEX(Input!H:H,MATCH(D7,Input!F:F,0)), ""))</f>
        <v>CSM</v>
      </c>
      <c r="C7" s="156"/>
      <c r="D7" s="172" t="str">
        <f>IFERROR(__xludf.DUMMYFUNCTION("""COMPUTED_VALUE"""),"Zander")</f>
        <v>Zander</v>
      </c>
      <c r="E7" s="156"/>
      <c r="F7" t="str">
        <f>IFERROR(__xludf.DUMMYFUNCTION("""COMPUTED_VALUE"""),"STEAM_0:1:53740332")</f>
        <v>STEAM_0:1:53740332</v>
      </c>
      <c r="G7" s="156"/>
      <c r="H7" t="str">
        <f>IFERROR(__xludf.DUMMYFUNCTION("""COMPUTED_VALUE"""),"Rainkill")</f>
        <v>Rainkill</v>
      </c>
      <c r="I7" s="156"/>
      <c r="J7" s="70">
        <f>IF(ISBLANK(D7), "",COUNTIFS(Input!B:B,D7,Input!I:I,"Yes"))</f>
        <v>0</v>
      </c>
      <c r="K7" s="156"/>
      <c r="L7" s="176">
        <f>IF(ISBLANK(D7), "",COUNTIFS(TL!B:B,D7,TL!G:G,"Yes",TL!H:H,"Yes"))</f>
        <v>0</v>
      </c>
      <c r="M7" s="156"/>
      <c r="N7" s="177">
        <f t="array" ref="N7">IFERROR(INDEX(PD!A:A,MATCH(D7,PD!E:E,0)), IFERROR ( INDEX(Input!A:A,MATCH(D7,Input!F:F,0)), ""))</f>
        <v>43591.79058</v>
      </c>
      <c r="O7" s="156"/>
      <c r="P7" s="120">
        <f t="array" ref="P7">IFERROR(INDEX(PD!A:A,MATCH(D7,PD!E:E,0)), IFERROR (INDEX(Input!A:A,MATCH(D7,Input!F:F,0)), ""))</f>
        <v>43591.79058</v>
      </c>
      <c r="Q7" s="156"/>
      <c r="S7" s="156"/>
      <c r="T7" s="178">
        <f>IFERROR(__xludf.DUMMYFUNCTION("""COMPUTED_VALUE"""),43591.79058299768)</f>
        <v>43591.79058</v>
      </c>
      <c r="U7" s="156"/>
    </row>
    <row r="8">
      <c r="A8" s="168">
        <f t="shared" si="1"/>
        <v>1000</v>
      </c>
      <c r="B8" s="70" t="str">
        <f t="array" ref="B8">IFERROR(INDEX(PD!F:F,MATCH(D8,PD!E:E,0)), IFERROR (INDEX(Input!H:H,MATCH(D8,Input!F:F,0)), ""))</f>
        <v>PVT</v>
      </c>
      <c r="C8" s="156"/>
      <c r="D8" s="172" t="str">
        <f>IFERROR(__xludf.DUMMYFUNCTION("""COMPUTED_VALUE"""),"Epsilon")</f>
        <v>Epsilon</v>
      </c>
      <c r="E8" s="156"/>
      <c r="F8" t="str">
        <f>IFERROR(__xludf.DUMMYFUNCTION("""COMPUTED_VALUE"""),"STEAM_0:0:61220824")</f>
        <v>STEAM_0:0:61220824</v>
      </c>
      <c r="G8" s="156"/>
      <c r="H8" t="str">
        <f>IFERROR(__xludf.DUMMYFUNCTION("""COMPUTED_VALUE"""),"Rainkill")</f>
        <v>Rainkill</v>
      </c>
      <c r="I8" s="156"/>
      <c r="J8" s="70">
        <f>IF(ISBLANK(D8), "",COUNTIFS(Input!B:B,D8,Input!I:I,"Yes"))</f>
        <v>0</v>
      </c>
      <c r="K8" s="156"/>
      <c r="L8" s="176">
        <f>IF(ISBLANK(D8), "",COUNTIFS(TL!B:B,D8,TL!G:G,"Yes",TL!H:H,"Yes"))</f>
        <v>0</v>
      </c>
      <c r="M8" s="156"/>
      <c r="N8" s="177">
        <f t="array" ref="N8">IFERROR(INDEX(PD!A:A,MATCH(D8,PD!E:E,0)), IFERROR ( INDEX(Input!A:A,MATCH(D8,Input!F:F,0)), ""))</f>
        <v>43591.721</v>
      </c>
      <c r="O8" s="156"/>
      <c r="P8" s="120">
        <f t="array" ref="P8">IFERROR(INDEX(PD!A:A,MATCH(D8,PD!E:E,0)), IFERROR (INDEX(Input!A:A,MATCH(D8,Input!F:F,0)), ""))</f>
        <v>43591.721</v>
      </c>
      <c r="Q8" s="156"/>
      <c r="S8" s="156"/>
      <c r="T8" s="178">
        <f>IFERROR(__xludf.DUMMYFUNCTION("""COMPUTED_VALUE"""),43591.72100427083)</f>
        <v>43591.721</v>
      </c>
      <c r="U8" s="156"/>
    </row>
    <row r="9">
      <c r="A9" s="168">
        <f t="shared" si="1"/>
        <v>1000</v>
      </c>
      <c r="B9" s="70" t="str">
        <f t="array" ref="B9">IFERROR(INDEX(PD!F:F,MATCH(D9,PD!E:E,0)), IFERROR (INDEX(Input!H:H,MATCH(D9,Input!F:F,0)), ""))</f>
        <v>PVT</v>
      </c>
      <c r="C9" s="156"/>
      <c r="D9" s="172" t="str">
        <f>IFERROR(__xludf.DUMMYFUNCTION("""COMPUTED_VALUE"""),"Docile")</f>
        <v>Docile</v>
      </c>
      <c r="E9" s="156"/>
      <c r="F9" t="str">
        <f>IFERROR(__xludf.DUMMYFUNCTION("""COMPUTED_VALUE"""),"STEAM_0:1:489147911")</f>
        <v>STEAM_0:1:489147911</v>
      </c>
      <c r="G9" s="156"/>
      <c r="H9" t="str">
        <f>IFERROR(__xludf.DUMMYFUNCTION("""COMPUTED_VALUE"""),"Jason")</f>
        <v>Jason</v>
      </c>
      <c r="I9" s="156"/>
      <c r="J9" s="70">
        <f>IF(ISBLANK(D9), "",COUNTIFS(Input!B:B,D9,Input!I:I,"Yes"))</f>
        <v>0</v>
      </c>
      <c r="K9" s="156"/>
      <c r="L9" s="176">
        <f>IF(ISBLANK(D9), "",COUNTIFS(TL!B:B,D9,TL!G:G,"Yes",TL!H:H,"Yes"))</f>
        <v>0</v>
      </c>
      <c r="M9" s="156"/>
      <c r="N9" s="177">
        <f t="array" ref="N9">IFERROR(INDEX(PD!A:A,MATCH(D9,PD!E:E,0)), IFERROR ( INDEX(Input!A:A,MATCH(D9,Input!F:F,0)), ""))</f>
        <v>43591.12627</v>
      </c>
      <c r="O9" s="156"/>
      <c r="P9" s="120">
        <f t="array" ref="P9">IFERROR(INDEX(PD!A:A,MATCH(D9,PD!E:E,0)), IFERROR (INDEX(Input!A:A,MATCH(D9,Input!F:F,0)), ""))</f>
        <v>43591.12627</v>
      </c>
      <c r="Q9" s="156"/>
      <c r="S9" s="156"/>
      <c r="T9" s="178">
        <f>IFERROR(__xludf.DUMMYFUNCTION("""COMPUTED_VALUE"""),43591.12627350695)</f>
        <v>43591.12627</v>
      </c>
      <c r="U9" s="156"/>
    </row>
    <row r="10">
      <c r="A10" s="168">
        <f t="shared" si="1"/>
        <v>1000</v>
      </c>
      <c r="B10" s="70" t="str">
        <f t="array" ref="B10">IFERROR(INDEX(PD!F:F,MATCH(D10,PD!E:E,0)), IFERROR (INDEX(Input!H:H,MATCH(D10,Input!F:F,0)), ""))</f>
        <v>PVT</v>
      </c>
      <c r="C10" s="156"/>
      <c r="D10" s="172" t="str">
        <f>IFERROR(__xludf.DUMMYFUNCTION("""COMPUTED_VALUE"""),"Jager")</f>
        <v>Jager</v>
      </c>
      <c r="E10" s="156"/>
      <c r="F10" t="str">
        <f>IFERROR(__xludf.DUMMYFUNCTION("""COMPUTED_VALUE"""),"STEAM_0:1:58766550")</f>
        <v>STEAM_0:1:58766550</v>
      </c>
      <c r="G10" s="156"/>
      <c r="H10" s="120" t="str">
        <f>IFERROR(__xludf.DUMMYFUNCTION("""COMPUTED_VALUE"""),"Jason")</f>
        <v>Jason</v>
      </c>
      <c r="I10" s="156"/>
      <c r="J10" s="70">
        <f>IF(ISBLANK(D10), "",COUNTIFS(Input!B:B,D10,Input!I:I,"Yes"))</f>
        <v>0</v>
      </c>
      <c r="K10" s="156"/>
      <c r="L10" s="176">
        <f>IF(ISBLANK(D10), "",COUNTIFS(TL!B:B,D10,TL!G:G,"Yes",TL!H:H,"Yes"))</f>
        <v>0</v>
      </c>
      <c r="M10" s="156"/>
      <c r="N10" s="177">
        <f t="array" ref="N10">IFERROR(INDEX(PD!A:A,MATCH(D10,PD!E:E,0)), IFERROR ( INDEX(Input!A:A,MATCH(D10,Input!F:F,0)), ""))</f>
        <v>43591.126</v>
      </c>
      <c r="O10" s="156"/>
      <c r="P10" s="120">
        <f t="array" ref="P10">IFERROR(INDEX(PD!A:A,MATCH(D10,PD!E:E,0)), IFERROR (INDEX(Input!A:A,MATCH(D10,Input!F:F,0)), ""))</f>
        <v>43591.126</v>
      </c>
      <c r="Q10" s="156"/>
      <c r="S10" s="156"/>
      <c r="T10" s="178">
        <f>IFERROR(__xludf.DUMMYFUNCTION("""COMPUTED_VALUE"""),43591.125997627314)</f>
        <v>43591.126</v>
      </c>
      <c r="U10" s="156"/>
    </row>
    <row r="11">
      <c r="A11" s="168">
        <f t="shared" si="1"/>
        <v>1000</v>
      </c>
      <c r="B11" s="70" t="str">
        <f t="array" ref="B11">IFERROR(INDEX(PD!F:F,MATCH(D11,PD!E:E,0)), IFERROR (INDEX(Input!H:H,MATCH(D11,Input!F:F,0)), ""))</f>
        <v>PVT</v>
      </c>
      <c r="C11" s="156"/>
      <c r="D11" s="172" t="str">
        <f>IFERROR(__xludf.DUMMYFUNCTION("""COMPUTED_VALUE"""),"Nomad")</f>
        <v>Nomad</v>
      </c>
      <c r="E11" s="156"/>
      <c r="F11" t="str">
        <f>IFERROR(__xludf.DUMMYFUNCTION("""COMPUTED_VALUE"""),"STEAM_0:1:115578760")</f>
        <v>STEAM_0:1:115578760</v>
      </c>
      <c r="G11" s="156"/>
      <c r="H11" t="str">
        <f>IFERROR(__xludf.DUMMYFUNCTION("""COMPUTED_VALUE"""),"Jason")</f>
        <v>Jason</v>
      </c>
      <c r="I11" s="156"/>
      <c r="J11" s="70">
        <f>IF(ISBLANK(D11), "",COUNTIFS(Input!B:B,D11,Input!I:I,"Yes"))</f>
        <v>0</v>
      </c>
      <c r="K11" s="156"/>
      <c r="L11" s="176">
        <f>IF(ISBLANK(D11), "",COUNTIFS(TL!B:B,D11,TL!G:G,"Yes",TL!H:H,"Yes"))</f>
        <v>0</v>
      </c>
      <c r="M11" s="156"/>
      <c r="N11" s="177">
        <f t="array" ref="N11">IFERROR(INDEX(PD!A:A,MATCH(D11,PD!E:E,0)), IFERROR ( INDEX(Input!A:A,MATCH(D11,Input!F:F,0)), ""))</f>
        <v>43591.12575</v>
      </c>
      <c r="O11" s="156"/>
      <c r="P11" s="120">
        <f t="array" ref="P11">IFERROR(INDEX(PD!A:A,MATCH(D11,PD!E:E,0)), IFERROR (INDEX(Input!A:A,MATCH(D11,Input!F:F,0)), ""))</f>
        <v>43591.12575</v>
      </c>
      <c r="Q11" s="156"/>
      <c r="S11" s="156"/>
      <c r="T11" s="178">
        <f>IFERROR(__xludf.DUMMYFUNCTION("""COMPUTED_VALUE"""),43591.12574885417)</f>
        <v>43591.12575</v>
      </c>
      <c r="U11" s="156"/>
    </row>
    <row r="12">
      <c r="A12" s="168">
        <f t="shared" si="1"/>
        <v>6000</v>
      </c>
      <c r="B12" s="70" t="str">
        <f t="array" ref="B12">IFERROR(INDEX(PD!F:F,MATCH(D12,PD!E:E,0)), IFERROR (INDEX(Input!H:H,MATCH(D12,Input!F:F,0)), ""))</f>
        <v>SSG</v>
      </c>
      <c r="C12" s="156"/>
      <c r="D12" s="172" t="str">
        <f>IFERROR(__xludf.DUMMYFUNCTION("""COMPUTED_VALUE"""),"Deadshot")</f>
        <v>Deadshot</v>
      </c>
      <c r="E12" s="156"/>
      <c r="F12" t="str">
        <f>IFERROR(__xludf.DUMMYFUNCTION("""COMPUTED_VALUE"""),"STEAM_0:1:74517211")</f>
        <v>STEAM_0:1:74517211</v>
      </c>
      <c r="G12" s="156"/>
      <c r="H12" t="str">
        <f>IFERROR(__xludf.DUMMYFUNCTION("""COMPUTED_VALUE"""),"Wynd")</f>
        <v>Wynd</v>
      </c>
      <c r="I12" s="156"/>
      <c r="J12" s="70">
        <f>IF(ISBLANK(D12), "",COUNTIFS(Input!B:B,D12,Input!I:I,"Yes"))</f>
        <v>0</v>
      </c>
      <c r="K12" s="156"/>
      <c r="L12" s="176">
        <f>IF(ISBLANK(D12), "",COUNTIFS(TL!B:B,D12,TL!G:G,"Yes",TL!H:H,"Yes"))</f>
        <v>0</v>
      </c>
      <c r="M12" s="156"/>
      <c r="N12" s="177">
        <f t="array" ref="N12">IFERROR(INDEX(PD!A:A,MATCH(D12,PD!E:E,0)), IFERROR ( INDEX(Input!A:A,MATCH(D12,Input!F:F,0)), ""))</f>
        <v>43589.60333</v>
      </c>
      <c r="O12" s="156"/>
      <c r="P12" s="120">
        <f t="array" ref="P12">IFERROR(INDEX(PD!A:A,MATCH(D12,PD!E:E,0)), IFERROR (INDEX(Input!A:A,MATCH(D12,Input!F:F,0)), ""))</f>
        <v>43589.60333</v>
      </c>
      <c r="Q12" s="156"/>
      <c r="S12" s="156"/>
      <c r="T12" s="178">
        <f>IFERROR(__xludf.DUMMYFUNCTION("""COMPUTED_VALUE"""),43589.60333175927)</f>
        <v>43589.60333</v>
      </c>
      <c r="U12" s="156"/>
    </row>
    <row r="13">
      <c r="A13" s="168">
        <f t="shared" si="1"/>
        <v>1000</v>
      </c>
      <c r="B13" s="70" t="str">
        <f t="array" ref="B13">IFERROR(INDEX(PD!F:F,MATCH(D13,PD!E:E,0)), IFERROR (INDEX(Input!H:H,MATCH(D13,Input!F:F,0)), ""))</f>
        <v>PVT</v>
      </c>
      <c r="C13" s="156"/>
      <c r="D13" s="172" t="str">
        <f>IFERROR(__xludf.DUMMYFUNCTION("""COMPUTED_VALUE"""),"Jevkins")</f>
        <v>Jevkins</v>
      </c>
      <c r="E13" s="156"/>
      <c r="F13" t="str">
        <f>IFERROR(__xludf.DUMMYFUNCTION("""COMPUTED_VALUE"""),"STEAM_0:1:178584949")</f>
        <v>STEAM_0:1:178584949</v>
      </c>
      <c r="G13" s="156"/>
      <c r="H13" t="str">
        <f>IFERROR(__xludf.DUMMYFUNCTION("""COMPUTED_VALUE"""),"Jason")</f>
        <v>Jason</v>
      </c>
      <c r="I13" s="156"/>
      <c r="J13" s="70">
        <f>IF(ISBLANK(D13), "",COUNTIFS(Input!B:B,D13,Input!I:I,"Yes"))</f>
        <v>0</v>
      </c>
      <c r="K13" s="156"/>
      <c r="L13" s="176">
        <f>IF(ISBLANK(D13), "",COUNTIFS(TL!B:B,D13,TL!G:G,"Yes",TL!H:H,"Yes"))</f>
        <v>0</v>
      </c>
      <c r="M13" s="156"/>
      <c r="N13" s="177">
        <f t="array" ref="N13">IFERROR(INDEX(PD!A:A,MATCH(D13,PD!E:E,0)), IFERROR ( INDEX(Input!A:A,MATCH(D13,Input!F:F,0)), ""))</f>
        <v>43589.06365</v>
      </c>
      <c r="O13" s="156"/>
      <c r="P13" s="120">
        <f t="array" ref="P13">IFERROR(INDEX(PD!A:A,MATCH(D13,PD!E:E,0)), IFERROR (INDEX(Input!A:A,MATCH(D13,Input!F:F,0)), ""))</f>
        <v>43589.06365</v>
      </c>
      <c r="Q13" s="156"/>
      <c r="S13" s="156"/>
      <c r="T13" s="178">
        <f>IFERROR(__xludf.DUMMYFUNCTION("""COMPUTED_VALUE"""),43589.06364586805)</f>
        <v>43589.06365</v>
      </c>
      <c r="U13" s="156"/>
    </row>
    <row r="14">
      <c r="A14" s="168">
        <f t="shared" si="1"/>
        <v>8001</v>
      </c>
      <c r="B14" s="70" t="str">
        <f t="array" ref="B14">IFERROR(INDEX(PD!F:F,MATCH(D14,PD!E:E,0)), IFERROR (INDEX(Input!H:H,MATCH(D14,Input!F:F,0)), ""))</f>
        <v>MSG</v>
      </c>
      <c r="C14" s="156"/>
      <c r="D14" s="172" t="str">
        <f>IFERROR(__xludf.DUMMYFUNCTION("""COMPUTED_VALUE"""),"Wynd")</f>
        <v>Wynd</v>
      </c>
      <c r="E14" s="156"/>
      <c r="F14" t="str">
        <f>IFERROR(__xludf.DUMMYFUNCTION("""COMPUTED_VALUE"""),"STEAM_1:0:138940636")</f>
        <v>STEAM_1:0:138940636</v>
      </c>
      <c r="G14" s="156"/>
      <c r="H14" t="str">
        <f>IFERROR(__xludf.DUMMYFUNCTION("""COMPUTED_VALUE"""),"Ryu")</f>
        <v>Ryu</v>
      </c>
      <c r="I14" s="156"/>
      <c r="J14" s="70">
        <f>IF(ISBLANK(D14), "",COUNTIFS(Input!B:B,D14,Input!I:I,"Yes"))</f>
        <v>1</v>
      </c>
      <c r="K14" s="156"/>
      <c r="L14" s="176">
        <f>IF(ISBLANK(D14), "",COUNTIFS(TL!B:B,D14,TL!G:G,"Yes",TL!H:H,"Yes"))</f>
        <v>0</v>
      </c>
      <c r="M14" s="156"/>
      <c r="N14" s="177">
        <f t="array" ref="N14">IFERROR(INDEX(PD!A:A,MATCH(D14,PD!E:E,0)), IFERROR ( INDEX(Input!A:A,MATCH(D14,Input!F:F,0)), ""))</f>
        <v>43543.7861</v>
      </c>
      <c r="O14" s="156"/>
      <c r="P14" s="120">
        <f t="array" ref="P14">IFERROR(INDEX(PD!A:A,MATCH(D14,PD!E:E,0)), IFERROR (INDEX(Input!A:A,MATCH(D14,Input!F:F,0)), ""))</f>
        <v>43543.7861</v>
      </c>
      <c r="Q14" s="156"/>
      <c r="S14" s="156"/>
      <c r="T14" s="178">
        <f>IFERROR(__xludf.DUMMYFUNCTION("""COMPUTED_VALUE"""),43588.6252499074)</f>
        <v>43588.62525</v>
      </c>
      <c r="U14" s="156"/>
    </row>
    <row r="15">
      <c r="A15" s="168">
        <f t="shared" si="1"/>
        <v>1000</v>
      </c>
      <c r="B15" s="70" t="str">
        <f t="array" ref="B15">IFERROR(INDEX(PD!F:F,MATCH(D15,PD!E:E,0)), IFERROR (INDEX(Input!H:H,MATCH(D15,Input!F:F,0)), ""))</f>
        <v>PVT</v>
      </c>
      <c r="C15" s="156"/>
      <c r="D15" s="172" t="str">
        <f>IFERROR(__xludf.DUMMYFUNCTION("""COMPUTED_VALUE"""),"Winters")</f>
        <v>Winters</v>
      </c>
      <c r="E15" s="156"/>
      <c r="F15" t="str">
        <f>IFERROR(__xludf.DUMMYFUNCTION("""COMPUTED_VALUE"""),"STEAM_0:1:36284232")</f>
        <v>STEAM_0:1:36284232</v>
      </c>
      <c r="G15" s="156"/>
      <c r="H15" t="str">
        <f>IFERROR(__xludf.DUMMYFUNCTION("""COMPUTED_VALUE"""),"Ryu")</f>
        <v>Ryu</v>
      </c>
      <c r="I15" s="156"/>
      <c r="J15" s="70">
        <f>IF(ISBLANK(D15), "",COUNTIFS(Input!B:B,D15,Input!I:I,"Yes"))</f>
        <v>0</v>
      </c>
      <c r="K15" s="156"/>
      <c r="L15" s="176">
        <f>IF(ISBLANK(D15), "",COUNTIFS(TL!B:B,D15,TL!G:G,"Yes",TL!H:H,"Yes"))</f>
        <v>0</v>
      </c>
      <c r="M15" s="156"/>
      <c r="N15" s="177">
        <f t="array" ref="N15">IFERROR(INDEX(PD!A:A,MATCH(D15,PD!E:E,0)), IFERROR ( INDEX(Input!A:A,MATCH(D15,Input!F:F,0)), ""))</f>
        <v>43585.67905</v>
      </c>
      <c r="O15" s="156"/>
      <c r="P15" s="120">
        <f t="array" ref="P15">IFERROR(INDEX(PD!A:A,MATCH(D15,PD!E:E,0)), IFERROR (INDEX(Input!A:A,MATCH(D15,Input!F:F,0)), ""))</f>
        <v>43585.67905</v>
      </c>
      <c r="Q15" s="156"/>
      <c r="S15" s="156"/>
      <c r="T15" s="178">
        <f>IFERROR(__xludf.DUMMYFUNCTION("""COMPUTED_VALUE"""),43585.679048356484)</f>
        <v>43585.67905</v>
      </c>
      <c r="U15" s="156"/>
    </row>
    <row r="16">
      <c r="A16" s="168">
        <f t="shared" si="1"/>
        <v>1000</v>
      </c>
      <c r="B16" s="70" t="str">
        <f t="array" ref="B16">IFERROR(INDEX(PD!F:F,MATCH(D16,PD!E:E,0)), IFERROR (INDEX(Input!H:H,MATCH(D16,Input!F:F,0)), ""))</f>
        <v>PVT</v>
      </c>
      <c r="C16" s="156"/>
      <c r="D16" s="172" t="str">
        <f>IFERROR(__xludf.DUMMYFUNCTION("""COMPUTED_VALUE"""),"Triim")</f>
        <v>Triim</v>
      </c>
      <c r="E16" s="156"/>
      <c r="F16" t="str">
        <f>IFERROR(__xludf.DUMMYFUNCTION("""COMPUTED_VALUE"""),"STEAM_0:1:53652933")</f>
        <v>STEAM_0:1:53652933</v>
      </c>
      <c r="G16" s="156"/>
      <c r="H16" t="str">
        <f>IFERROR(__xludf.DUMMYFUNCTION("""COMPUTED_VALUE"""),"Ryu")</f>
        <v>Ryu</v>
      </c>
      <c r="I16" s="156"/>
      <c r="J16" s="70">
        <f>IF(ISBLANK(D16), "",COUNTIFS(Input!B:B,D16,Input!I:I,"Yes"))</f>
        <v>0</v>
      </c>
      <c r="K16" s="156"/>
      <c r="L16" s="176">
        <f>IF(ISBLANK(D16), "",COUNTIFS(TL!B:B,D16,TL!G:G,"Yes",TL!H:H,"Yes"))</f>
        <v>0</v>
      </c>
      <c r="M16" s="156"/>
      <c r="N16" s="177">
        <f t="array" ref="N16">IFERROR(INDEX(PD!A:A,MATCH(D16,PD!E:E,0)), IFERROR ( INDEX(Input!A:A,MATCH(D16,Input!F:F,0)), ""))</f>
        <v>43585.67865</v>
      </c>
      <c r="O16" s="156"/>
      <c r="P16" s="120">
        <f t="array" ref="P16">IFERROR(INDEX(PD!A:A,MATCH(D16,PD!E:E,0)), IFERROR (INDEX(Input!A:A,MATCH(D16,Input!F:F,0)), ""))</f>
        <v>43585.67865</v>
      </c>
      <c r="Q16" s="156"/>
      <c r="S16" s="156"/>
      <c r="T16" s="178">
        <f>IFERROR(__xludf.DUMMYFUNCTION("""COMPUTED_VALUE"""),43585.6786504051)</f>
        <v>43585.67865</v>
      </c>
      <c r="U16" s="156"/>
    </row>
    <row r="17">
      <c r="A17" s="168">
        <f t="shared" si="1"/>
        <v>6000</v>
      </c>
      <c r="B17" s="70" t="str">
        <f t="array" ref="B17">IFERROR(INDEX(PD!F:F,MATCH(D17,PD!E:E,0)), IFERROR (INDEX(Input!H:H,MATCH(D17,Input!F:F,0)), ""))</f>
        <v>SSG</v>
      </c>
      <c r="C17" s="156"/>
      <c r="D17" s="172" t="str">
        <f>IFERROR(__xludf.DUMMYFUNCTION("""COMPUTED_VALUE"""),"Ranger")</f>
        <v>Ranger</v>
      </c>
      <c r="E17" s="156"/>
      <c r="F17" t="str">
        <f>IFERROR(__xludf.DUMMYFUNCTION("""COMPUTED_VALUE"""),"STEAM_0:0:185669662")</f>
        <v>STEAM_0:0:185669662</v>
      </c>
      <c r="G17" s="156"/>
      <c r="H17" t="str">
        <f>IFERROR(__xludf.DUMMYFUNCTION("""COMPUTED_VALUE"""),"Sharp")</f>
        <v>Sharp</v>
      </c>
      <c r="I17" s="156"/>
      <c r="J17" s="70">
        <f>IF(ISBLANK(D17), "",COUNTIFS(Input!B:B,D17,Input!I:I,"Yes"))</f>
        <v>0</v>
      </c>
      <c r="K17" s="156"/>
      <c r="L17" s="176">
        <f>IF(ISBLANK(D17), "",COUNTIFS(TL!B:B,D17,TL!G:G,"Yes",TL!H:H,"Yes"))</f>
        <v>0</v>
      </c>
      <c r="M17" s="156"/>
      <c r="N17" s="177">
        <f t="array" ref="N17">IFERROR(INDEX(PD!A:A,MATCH(D17,PD!E:E,0)), IFERROR ( INDEX(Input!A:A,MATCH(D17,Input!F:F,0)), ""))</f>
        <v>43582.95985</v>
      </c>
      <c r="O17" s="156"/>
      <c r="P17" s="120">
        <f t="array" ref="P17">IFERROR(INDEX(PD!A:A,MATCH(D17,PD!E:E,0)), IFERROR (INDEX(Input!A:A,MATCH(D17,Input!F:F,0)), ""))</f>
        <v>43582.95985</v>
      </c>
      <c r="Q17" s="156"/>
      <c r="S17" s="156"/>
      <c r="T17" s="178">
        <f>IFERROR(__xludf.DUMMYFUNCTION("""COMPUTED_VALUE"""),43582.95984810185)</f>
        <v>43582.95985</v>
      </c>
      <c r="U17" s="156"/>
    </row>
    <row r="18">
      <c r="A18" s="168">
        <f t="shared" si="1"/>
        <v>7000</v>
      </c>
      <c r="B18" s="70" t="str">
        <f t="array" ref="B18">IFERROR(INDEX(PD!F:F,MATCH(D18,PD!E:E,0)), IFERROR (INDEX(Input!H:H,MATCH(D18,Input!F:F,0)), ""))</f>
        <v>SFC</v>
      </c>
      <c r="C18" s="156"/>
      <c r="D18" s="172" t="str">
        <f>IFERROR(__xludf.DUMMYFUNCTION("""COMPUTED_VALUE"""),"Treefort")</f>
        <v>Treefort</v>
      </c>
      <c r="E18" s="156"/>
      <c r="F18" t="str">
        <f>IFERROR(__xludf.DUMMYFUNCTION("""COMPUTED_VALUE"""),"STEAM_0:1:129051612")</f>
        <v>STEAM_0:1:129051612</v>
      </c>
      <c r="G18" s="156"/>
      <c r="H18" t="str">
        <f>IFERROR(__xludf.DUMMYFUNCTION("""COMPUTED_VALUE"""),"Baron")</f>
        <v>Baron</v>
      </c>
      <c r="I18" s="156"/>
      <c r="J18" s="70">
        <f>IF(ISBLANK(D18), "",COUNTIFS(Input!B:B,D18,Input!I:I,"Yes"))</f>
        <v>0</v>
      </c>
      <c r="K18" s="156"/>
      <c r="L18" s="176">
        <f>IF(ISBLANK(D18), "",COUNTIFS(TL!B:B,D18,TL!G:G,"Yes",TL!H:H,"Yes"))</f>
        <v>0</v>
      </c>
      <c r="M18" s="156"/>
      <c r="N18" s="177">
        <f t="array" ref="N18">IFERROR(INDEX(PD!A:A,MATCH(D18,PD!E:E,0)), IFERROR ( INDEX(Input!A:A,MATCH(D18,Input!F:F,0)), ""))</f>
        <v>43591.88324</v>
      </c>
      <c r="O18" s="156"/>
      <c r="P18" s="120">
        <f t="array" ref="P18">IFERROR(INDEX(PD!A:A,MATCH(D18,PD!E:E,0)), IFERROR (INDEX(Input!A:A,MATCH(D18,Input!F:F,0)), ""))</f>
        <v>43591.88324</v>
      </c>
      <c r="Q18" s="156"/>
      <c r="S18" s="156"/>
      <c r="T18" s="178">
        <f>IFERROR(__xludf.DUMMYFUNCTION("""COMPUTED_VALUE"""),43578.76192276621)</f>
        <v>43578.76192</v>
      </c>
      <c r="U18" s="156"/>
    </row>
    <row r="19">
      <c r="A19" s="168">
        <f t="shared" si="1"/>
        <v>5000</v>
      </c>
      <c r="B19" s="70" t="str">
        <f t="array" ref="B19">IFERROR(INDEX(PD!F:F,MATCH(D19,PD!E:E,0)), IFERROR (INDEX(Input!H:H,MATCH(D19,Input!F:F,0)), ""))</f>
        <v>SGT</v>
      </c>
      <c r="C19" s="156"/>
      <c r="D19" s="172" t="str">
        <f>IFERROR(__xludf.DUMMYFUNCTION("""COMPUTED_VALUE"""),"Milky")</f>
        <v>Milky</v>
      </c>
      <c r="E19" s="156"/>
      <c r="F19" t="str">
        <f>IFERROR(__xludf.DUMMYFUNCTION("""COMPUTED_VALUE"""),"NEEDED")</f>
        <v>NEEDED</v>
      </c>
      <c r="G19" s="156"/>
      <c r="H19" t="str">
        <f>IFERROR(__xludf.DUMMYFUNCTION("""COMPUTED_VALUE"""),"Ryu")</f>
        <v>Ryu</v>
      </c>
      <c r="I19" s="156"/>
      <c r="J19" s="70">
        <f>IF(ISBLANK(D19), "",COUNTIFS(Input!B:B,D19,Input!I:I,"Yes"))</f>
        <v>0</v>
      </c>
      <c r="K19" s="156"/>
      <c r="L19" s="176">
        <f>IF(ISBLANK(D19), "",COUNTIFS(TL!B:B,D19,TL!G:G,"Yes",TL!H:H,"Yes"))</f>
        <v>0</v>
      </c>
      <c r="M19" s="156"/>
      <c r="N19" s="177">
        <f t="array" ref="N19">IFERROR(INDEX(PD!A:A,MATCH(D19,PD!E:E,0)), IFERROR ( INDEX(Input!A:A,MATCH(D19,Input!F:F,0)), ""))</f>
        <v>43577.68435</v>
      </c>
      <c r="O19" s="156"/>
      <c r="P19" s="120">
        <f t="array" ref="P19">IFERROR(INDEX(PD!A:A,MATCH(D19,PD!E:E,0)), IFERROR (INDEX(Input!A:A,MATCH(D19,Input!F:F,0)), ""))</f>
        <v>43577.68435</v>
      </c>
      <c r="Q19" s="156"/>
      <c r="S19" s="156"/>
      <c r="T19" s="178">
        <f>IFERROR(__xludf.DUMMYFUNCTION("""COMPUTED_VALUE"""),43577.68434587963)</f>
        <v>43577.68435</v>
      </c>
      <c r="U19" s="156"/>
    </row>
    <row r="20">
      <c r="A20" s="168">
        <f t="shared" si="1"/>
        <v>6000</v>
      </c>
      <c r="B20" s="70" t="str">
        <f t="array" ref="B20">IFERROR(INDEX(PD!F:F,MATCH(D20,PD!E:E,0)), IFERROR (INDEX(Input!H:H,MATCH(D20,Input!F:F,0)), ""))</f>
        <v>SSG</v>
      </c>
      <c r="C20" s="156"/>
      <c r="D20" s="172" t="str">
        <f>IFERROR(__xludf.DUMMYFUNCTION("""COMPUTED_VALUE"""),"Kingrex")</f>
        <v>Kingrex</v>
      </c>
      <c r="E20" s="156"/>
      <c r="F20" t="str">
        <f>IFERROR(__xludf.DUMMYFUNCTION("""COMPUTED_VALUE"""),"STEAM_0:0:6052309")</f>
        <v>STEAM_0:0:6052309</v>
      </c>
      <c r="G20" s="156"/>
      <c r="H20" t="str">
        <f>IFERROR(__xludf.DUMMYFUNCTION("""COMPUTED_VALUE"""),"Jesterv")</f>
        <v>Jesterv</v>
      </c>
      <c r="I20" s="156"/>
      <c r="J20" s="70">
        <f>IF(ISBLANK(D20), "",COUNTIFS(Input!B:B,D20,Input!I:I,"Yes"))</f>
        <v>0</v>
      </c>
      <c r="K20" s="156"/>
      <c r="L20" s="176">
        <f>IF(ISBLANK(D20), "",COUNTIFS(TL!B:B,D20,TL!G:G,"Yes",TL!H:H,"Yes"))</f>
        <v>0</v>
      </c>
      <c r="M20" s="156"/>
      <c r="N20" s="177">
        <f t="array" ref="N20">IFERROR(INDEX(PD!A:A,MATCH(D20,PD!E:E,0)), IFERROR ( INDEX(Input!A:A,MATCH(D20,Input!F:F,0)), ""))</f>
        <v>43577.6735</v>
      </c>
      <c r="O20" s="156"/>
      <c r="P20" s="120">
        <f t="array" ref="P20">IFERROR(INDEX(PD!A:A,MATCH(D20,PD!E:E,0)), IFERROR (INDEX(Input!A:A,MATCH(D20,Input!F:F,0)), ""))</f>
        <v>43577.6735</v>
      </c>
      <c r="Q20" s="156"/>
      <c r="S20" s="156"/>
      <c r="T20" s="178">
        <f>IFERROR(__xludf.DUMMYFUNCTION("""COMPUTED_VALUE"""),43577.67349616898)</f>
        <v>43577.6735</v>
      </c>
      <c r="U20" s="156"/>
    </row>
    <row r="21">
      <c r="A21" s="168">
        <f t="shared" si="1"/>
        <v>10001</v>
      </c>
      <c r="B21" s="70" t="str">
        <f t="array" ref="B21">IFERROR(INDEX(PD!F:F,MATCH(D21,PD!E:E,0)), IFERROR (INDEX(Input!H:H,MATCH(D21,Input!F:F,0)), ""))</f>
        <v>SGM</v>
      </c>
      <c r="C21" s="156"/>
      <c r="D21" s="172" t="str">
        <f>IFERROR(__xludf.DUMMYFUNCTION("""COMPUTED_VALUE"""),"Baron")</f>
        <v>Baron</v>
      </c>
      <c r="E21" s="156"/>
      <c r="F21" s="120" t="str">
        <f>IFERROR(__xludf.DUMMYFUNCTION("""COMPUTED_VALUE"""),"STEAM_0:1:197990575")</f>
        <v>STEAM_0:1:197990575</v>
      </c>
      <c r="G21" s="156"/>
      <c r="H21" t="str">
        <f>IFERROR(__xludf.DUMMYFUNCTION("""COMPUTED_VALUE"""),"Ryu")</f>
        <v>Ryu</v>
      </c>
      <c r="I21" s="156"/>
      <c r="J21" s="70">
        <f>IF(ISBLANK(D21), "",COUNTIFS(Input!B:B,D21,Input!I:I,"Yes"))</f>
        <v>1</v>
      </c>
      <c r="K21" s="156"/>
      <c r="L21" s="176">
        <f>IF(ISBLANK(D21), "",COUNTIFS(TL!B:B,D21,TL!G:G,"Yes",TL!H:H,"Yes"))</f>
        <v>0</v>
      </c>
      <c r="M21" s="156"/>
      <c r="N21" s="177">
        <f t="array" ref="N21">IFERROR(INDEX(PD!A:A,MATCH(D21,PD!E:E,0)), IFERROR ( INDEX(Input!A:A,MATCH(D21,Input!F:F,0)), ""))</f>
        <v>43580.51406</v>
      </c>
      <c r="O21" s="156"/>
      <c r="P21" s="120">
        <f t="array" ref="P21">IFERROR(INDEX(PD!A:A,MATCH(D21,PD!E:E,0)), IFERROR (INDEX(Input!A:A,MATCH(D21,Input!F:F,0)), ""))</f>
        <v>43580.51406</v>
      </c>
      <c r="Q21" s="156"/>
      <c r="S21" s="156"/>
      <c r="T21" s="178">
        <f>IFERROR(__xludf.DUMMYFUNCTION("""COMPUTED_VALUE"""),43574.69607240741)</f>
        <v>43574.69607</v>
      </c>
      <c r="U21" s="156"/>
    </row>
    <row r="22">
      <c r="A22" s="168">
        <f t="shared" si="1"/>
        <v>5000</v>
      </c>
      <c r="B22" s="70" t="str">
        <f t="array" ref="B22">IFERROR(INDEX(PD!F:F,MATCH(D22,PD!E:E,0)), IFERROR (INDEX(Input!H:H,MATCH(D22,Input!F:F,0)), ""))</f>
        <v>SGT</v>
      </c>
      <c r="C22" s="156"/>
      <c r="D22" s="172" t="str">
        <f>IFERROR(__xludf.DUMMYFUNCTION("""COMPUTED_VALUE"""),"Toast")</f>
        <v>Toast</v>
      </c>
      <c r="E22" s="156"/>
      <c r="F22" t="str">
        <f>IFERROR(__xludf.DUMMYFUNCTION("""COMPUTED_VALUE"""),"STEAM_0:0:93013491")</f>
        <v>STEAM_0:0:93013491</v>
      </c>
      <c r="G22" s="156"/>
      <c r="H22" s="120" t="str">
        <f>IFERROR(__xludf.DUMMYFUNCTION("""COMPUTED_VALUE"""),"Rainkill")</f>
        <v>Rainkill</v>
      </c>
      <c r="I22" s="156"/>
      <c r="J22" s="70">
        <f>IF(ISBLANK(D22), "",COUNTIFS(Input!B:B,D22,Input!I:I,"Yes"))</f>
        <v>0</v>
      </c>
      <c r="K22" s="156"/>
      <c r="L22" s="176">
        <f>IF(ISBLANK(D22), "",COUNTIFS(TL!B:B,D22,TL!G:G,"Yes",TL!H:H,"Yes"))</f>
        <v>0</v>
      </c>
      <c r="M22" s="156"/>
      <c r="N22" s="177">
        <f t="array" ref="N22">IFERROR(INDEX(PD!A:A,MATCH(D22,PD!E:E,0)), IFERROR ( INDEX(Input!A:A,MATCH(D22,Input!F:F,0)), ""))</f>
        <v>43580.83259</v>
      </c>
      <c r="O22" s="156"/>
      <c r="P22" s="120">
        <f t="array" ref="P22">IFERROR(INDEX(PD!A:A,MATCH(D22,PD!E:E,0)), IFERROR (INDEX(Input!A:A,MATCH(D22,Input!F:F,0)), ""))</f>
        <v>43580.83259</v>
      </c>
      <c r="Q22" s="156"/>
      <c r="S22" s="156"/>
      <c r="T22" s="178">
        <f>IFERROR(__xludf.DUMMYFUNCTION("""COMPUTED_VALUE"""),43573.60352561343)</f>
        <v>43573.60353</v>
      </c>
      <c r="U22" s="156"/>
    </row>
    <row r="23">
      <c r="A23" s="168">
        <f t="shared" si="1"/>
        <v>5000</v>
      </c>
      <c r="B23" s="70" t="str">
        <f t="array" ref="B23">IFERROR(INDEX(PD!F:F,MATCH(D23,PD!E:E,0)), IFERROR (INDEX(Input!H:H,MATCH(D23,Input!F:F,0)), ""))</f>
        <v>SGT</v>
      </c>
      <c r="C23" s="156"/>
      <c r="D23" s="172" t="str">
        <f>IFERROR(__xludf.DUMMYFUNCTION("""COMPUTED_VALUE"""),"Griff")</f>
        <v>Griff</v>
      </c>
      <c r="E23" s="156"/>
      <c r="F23" t="str">
        <f>IFERROR(__xludf.DUMMYFUNCTION("""COMPUTED_VALUE"""),"STEAM_0:1:216242153")</f>
        <v>STEAM_0:1:216242153</v>
      </c>
      <c r="G23" s="156"/>
      <c r="H23" t="str">
        <f>IFERROR(__xludf.DUMMYFUNCTION("""COMPUTED_VALUE"""),"Zero")</f>
        <v>Zero</v>
      </c>
      <c r="I23" s="156"/>
      <c r="J23" s="70">
        <f>IF(ISBLANK(D23), "",COUNTIFS(Input!B:B,D23,Input!I:I,"Yes"))</f>
        <v>0</v>
      </c>
      <c r="K23" s="156"/>
      <c r="L23" s="176">
        <f>IF(ISBLANK(D23), "",COUNTIFS(TL!B:B,D23,TL!G:G,"Yes",TL!H:H,"Yes"))</f>
        <v>0</v>
      </c>
      <c r="M23" s="156"/>
      <c r="N23" s="177">
        <f t="array" ref="N23">IFERROR(INDEX(PD!A:A,MATCH(D23,PD!E:E,0)), IFERROR ( INDEX(Input!A:A,MATCH(D23,Input!F:F,0)), ""))</f>
        <v>43573.63361</v>
      </c>
      <c r="O23" s="156"/>
      <c r="P23" s="120">
        <f t="array" ref="P23">IFERROR(INDEX(PD!A:A,MATCH(D23,PD!E:E,0)), IFERROR (INDEX(Input!A:A,MATCH(D23,Input!F:F,0)), ""))</f>
        <v>43573.63361</v>
      </c>
      <c r="Q23" s="156"/>
      <c r="S23" s="156"/>
      <c r="T23" s="178">
        <f>IFERROR(__xludf.DUMMYFUNCTION("""COMPUTED_VALUE"""),43573.60239170139)</f>
        <v>43573.60239</v>
      </c>
      <c r="U23" s="156"/>
    </row>
    <row r="24">
      <c r="A24" s="168">
        <f t="shared" si="1"/>
        <v>11004</v>
      </c>
      <c r="B24" s="70" t="str">
        <f t="array" ref="B24">IFERROR(INDEX(PD!F:F,MATCH(D24,PD!E:E,0)), IFERROR (INDEX(Input!H:H,MATCH(D24,Input!F:F,0)), ""))</f>
        <v>CSM</v>
      </c>
      <c r="C24" s="156"/>
      <c r="D24" s="172" t="str">
        <f>IFERROR(__xludf.DUMMYFUNCTION("""COMPUTED_VALUE"""),"Jason")</f>
        <v>Jason</v>
      </c>
      <c r="E24" s="156"/>
      <c r="F24" t="str">
        <f>IFERROR(__xludf.DUMMYFUNCTION("""COMPUTED_VALUE"""),"STEAM_0:1:457693936")</f>
        <v>STEAM_0:1:457693936</v>
      </c>
      <c r="G24" s="156"/>
      <c r="H24" t="str">
        <f>IFERROR(__xludf.DUMMYFUNCTION("""COMPUTED_VALUE"""),"Orian")</f>
        <v>Orian</v>
      </c>
      <c r="I24" s="156"/>
      <c r="J24" s="70">
        <f>IF(ISBLANK(D24), "",COUNTIFS(Input!B:B,D24,Input!I:I,"Yes"))</f>
        <v>4</v>
      </c>
      <c r="K24" s="156"/>
      <c r="L24" s="176">
        <f>IF(ISBLANK(D24), "",COUNTIFS(TL!B:B,D24,TL!G:G,"Yes",TL!H:H,"Yes"))</f>
        <v>0</v>
      </c>
      <c r="M24" s="156"/>
      <c r="N24" s="177">
        <f t="array" ref="N24">IFERROR(INDEX(PD!A:A,MATCH(D24,PD!E:E,0)), IFERROR ( INDEX(Input!A:A,MATCH(D24,Input!F:F,0)), ""))</f>
        <v>43576.69379</v>
      </c>
      <c r="O24" s="156"/>
      <c r="P24" s="120">
        <f t="array" ref="P24">IFERROR(INDEX(PD!A:A,MATCH(D24,PD!E:E,0)), IFERROR (INDEX(Input!A:A,MATCH(D24,Input!F:F,0)), ""))</f>
        <v>43576.69379</v>
      </c>
      <c r="Q24" s="156"/>
      <c r="S24" s="156"/>
      <c r="T24" s="178">
        <f>IFERROR(__xludf.DUMMYFUNCTION("""COMPUTED_VALUE"""),43568.983990023145)</f>
        <v>43568.98399</v>
      </c>
      <c r="U24" s="156"/>
    </row>
    <row r="25">
      <c r="A25" s="168">
        <f t="shared" si="1"/>
        <v>8000</v>
      </c>
      <c r="B25" s="70" t="str">
        <f t="array" ref="B25">IFERROR(INDEX(PD!F:F,MATCH(D25,PD!E:E,0)), IFERROR (INDEX(Input!H:H,MATCH(D25,Input!F:F,0)), ""))</f>
        <v>MSG</v>
      </c>
      <c r="C25" s="156"/>
      <c r="D25" s="172" t="str">
        <f>IFERROR(__xludf.DUMMYFUNCTION("""COMPUTED_VALUE"""),"Ripper")</f>
        <v>Ripper</v>
      </c>
      <c r="E25" s="156"/>
      <c r="F25" t="str">
        <f>IFERROR(__xludf.DUMMYFUNCTION("""COMPUTED_VALUE"""),"STEAM_0:0:100143548")</f>
        <v>STEAM_0:0:100143548</v>
      </c>
      <c r="G25" s="156"/>
      <c r="H25" t="str">
        <f>IFERROR(__xludf.DUMMYFUNCTION("""COMPUTED_VALUE"""),"Rainkill")</f>
        <v>Rainkill</v>
      </c>
      <c r="I25" s="156"/>
      <c r="J25" s="70">
        <f>IF(ISBLANK(D25), "",COUNTIFS(Input!B:B,D25,Input!I:I,"Yes"))</f>
        <v>0</v>
      </c>
      <c r="K25" s="156"/>
      <c r="L25" s="176">
        <f>IF(ISBLANK(D25), "",COUNTIFS(TL!B:B,D25,TL!G:G,"Yes",TL!H:H,"Yes"))</f>
        <v>0</v>
      </c>
      <c r="M25" s="156"/>
      <c r="N25" s="177">
        <f t="array" ref="N25">IFERROR(INDEX(PD!A:A,MATCH(D25,PD!E:E,0)), IFERROR ( INDEX(Input!A:A,MATCH(D25,Input!F:F,0)), ""))</f>
        <v>43529.76536</v>
      </c>
      <c r="O25" s="156"/>
      <c r="P25" s="120">
        <f t="array" ref="P25">IFERROR(INDEX(PD!A:A,MATCH(D25,PD!E:E,0)), IFERROR (INDEX(Input!A:A,MATCH(D25,Input!F:F,0)), ""))</f>
        <v>43529.76536</v>
      </c>
      <c r="Q25" s="156"/>
      <c r="S25" s="156"/>
      <c r="T25" s="178">
        <f>IFERROR(__xludf.DUMMYFUNCTION("""COMPUTED_VALUE"""),43567.906510891204)</f>
        <v>43567.90651</v>
      </c>
      <c r="U25" s="156"/>
    </row>
    <row r="26">
      <c r="A26" s="168">
        <f t="shared" si="1"/>
        <v>5000</v>
      </c>
      <c r="B26" s="70" t="str">
        <f t="array" ref="B26">IFERROR(INDEX(PD!F:F,MATCH(D26,PD!E:E,0)), IFERROR (INDEX(Input!H:H,MATCH(D26,Input!F:F,0)), ""))</f>
        <v>SGT</v>
      </c>
      <c r="C26" s="156"/>
      <c r="D26" s="172" t="str">
        <f>IFERROR(__xludf.DUMMYFUNCTION("""COMPUTED_VALUE"""),"Rudy")</f>
        <v>Rudy</v>
      </c>
      <c r="E26" s="156"/>
      <c r="F26" t="str">
        <f>IFERROR(__xludf.DUMMYFUNCTION("""COMPUTED_VALUE"""),"STEAM_0:1:127246141")</f>
        <v>STEAM_0:1:127246141</v>
      </c>
      <c r="G26" s="156"/>
      <c r="H26" t="str">
        <f>IFERROR(__xludf.DUMMYFUNCTION("""COMPUTED_VALUE"""),"Justice")</f>
        <v>Justice</v>
      </c>
      <c r="I26" s="156"/>
      <c r="J26" s="70">
        <f>IF(ISBLANK(D26), "",COUNTIFS(Input!B:B,D26,Input!I:I,"Yes"))</f>
        <v>0</v>
      </c>
      <c r="K26" s="156"/>
      <c r="L26" s="176">
        <f>IF(ISBLANK(D26), "",COUNTIFS(TL!B:B,D26,TL!G:G,"Yes",TL!H:H,"Yes"))</f>
        <v>0</v>
      </c>
      <c r="M26" s="156"/>
      <c r="N26" s="177">
        <f t="array" ref="N26">IFERROR(INDEX(PD!A:A,MATCH(D26,PD!E:E,0)), IFERROR ( INDEX(Input!A:A,MATCH(D26,Input!F:F,0)), ""))</f>
        <v>43565.64885</v>
      </c>
      <c r="O26" s="156"/>
      <c r="P26" s="120">
        <f t="array" ref="P26">IFERROR(INDEX(PD!A:A,MATCH(D26,PD!E:E,0)), IFERROR (INDEX(Input!A:A,MATCH(D26,Input!F:F,0)), ""))</f>
        <v>43565.64885</v>
      </c>
      <c r="Q26" s="156"/>
      <c r="S26" s="156"/>
      <c r="T26" s="178">
        <f>IFERROR(__xludf.DUMMYFUNCTION("""COMPUTED_VALUE"""),43565.64884758102)</f>
        <v>43565.64885</v>
      </c>
      <c r="U26" s="156"/>
    </row>
    <row r="27">
      <c r="A27" s="168">
        <f t="shared" si="1"/>
        <v>5000</v>
      </c>
      <c r="B27" s="70" t="str">
        <f t="array" ref="B27">IFERROR(INDEX(PD!F:F,MATCH(D27,PD!E:E,0)), IFERROR (INDEX(Input!H:H,MATCH(D27,Input!F:F,0)), ""))</f>
        <v>SGT</v>
      </c>
      <c r="C27" s="156"/>
      <c r="D27" s="172" t="str">
        <f>IFERROR(__xludf.DUMMYFUNCTION("""COMPUTED_VALUE"""),"Talon")</f>
        <v>Talon</v>
      </c>
      <c r="E27" s="156"/>
      <c r="F27" t="str">
        <f>IFERROR(__xludf.DUMMYFUNCTION("""COMPUTED_VALUE"""),"STEAM_0:0:460579429")</f>
        <v>STEAM_0:0:460579429</v>
      </c>
      <c r="G27" s="156"/>
      <c r="H27" t="str">
        <f>IFERROR(__xludf.DUMMYFUNCTION("""COMPUTED_VALUE"""),"Ryu")</f>
        <v>Ryu</v>
      </c>
      <c r="I27" s="156"/>
      <c r="J27" s="70">
        <f>IF(ISBLANK(D27), "",COUNTIFS(Input!B:B,D27,Input!I:I,"Yes"))</f>
        <v>0</v>
      </c>
      <c r="K27" s="156"/>
      <c r="L27" s="176">
        <f>IF(ISBLANK(D27), "",COUNTIFS(TL!B:B,D27,TL!G:G,"Yes",TL!H:H,"Yes"))</f>
        <v>0</v>
      </c>
      <c r="M27" s="156"/>
      <c r="N27" s="177">
        <f t="array" ref="N27">IFERROR(INDEX(PD!A:A,MATCH(D27,PD!E:E,0)), IFERROR ( INDEX(Input!A:A,MATCH(D27,Input!F:F,0)), ""))</f>
        <v>43566.85214</v>
      </c>
      <c r="O27" s="156"/>
      <c r="P27" s="120">
        <f t="array" ref="P27">IFERROR(INDEX(PD!A:A,MATCH(D27,PD!E:E,0)), IFERROR (INDEX(Input!A:A,MATCH(D27,Input!F:F,0)), ""))</f>
        <v>43566.85214</v>
      </c>
      <c r="Q27" s="156"/>
      <c r="S27" s="156"/>
      <c r="T27" s="178">
        <f>IFERROR(__xludf.DUMMYFUNCTION("""COMPUTED_VALUE"""),43563.642068587964)</f>
        <v>43563.64207</v>
      </c>
      <c r="U27" s="156"/>
    </row>
    <row r="28">
      <c r="A28" s="168">
        <f t="shared" si="1"/>
        <v>7001</v>
      </c>
      <c r="B28" s="70" t="str">
        <f t="array" ref="B28">IFERROR(INDEX(PD!F:F,MATCH(D28,PD!E:E,0)), IFERROR (INDEX(Input!H:H,MATCH(D28,Input!F:F,0)), ""))</f>
        <v>SFC</v>
      </c>
      <c r="C28" s="156"/>
      <c r="D28" s="172" t="str">
        <f>IFERROR(__xludf.DUMMYFUNCTION("""COMPUTED_VALUE"""),"Sharp")</f>
        <v>Sharp</v>
      </c>
      <c r="E28" s="156"/>
      <c r="F28" t="str">
        <f>IFERROR(__xludf.DUMMYFUNCTION("""COMPUTED_VALUE"""),"STEAM_0:0:161809084")</f>
        <v>STEAM_0:0:161809084</v>
      </c>
      <c r="G28" s="156"/>
      <c r="H28" t="str">
        <f>IFERROR(__xludf.DUMMYFUNCTION("""COMPUTED_VALUE"""),"Loki")</f>
        <v>Loki</v>
      </c>
      <c r="I28" s="156"/>
      <c r="J28" s="70">
        <f>IF(ISBLANK(D28), "",COUNTIFS(Input!B:B,D28,Input!I:I,"Yes"))</f>
        <v>1</v>
      </c>
      <c r="K28" s="156"/>
      <c r="L28" s="176">
        <f>IF(ISBLANK(D28), "",COUNTIFS(TL!B:B,D28,TL!G:G,"Yes",TL!H:H,"Yes"))</f>
        <v>0</v>
      </c>
      <c r="M28" s="156"/>
      <c r="N28" s="177">
        <f t="array" ref="N28">IFERROR(INDEX(PD!A:A,MATCH(D28,PD!E:E,0)), IFERROR ( INDEX(Input!A:A,MATCH(D28,Input!F:F,0)), ""))</f>
        <v>43577.7287</v>
      </c>
      <c r="O28" s="156"/>
      <c r="P28" s="120">
        <f t="array" ref="P28">IFERROR(INDEX(PD!A:A,MATCH(D28,PD!E:E,0)), IFERROR (INDEX(Input!A:A,MATCH(D28,Input!F:F,0)), ""))</f>
        <v>43577.7287</v>
      </c>
      <c r="Q28" s="156"/>
      <c r="S28" s="156"/>
      <c r="T28" s="178">
        <f>IFERROR(__xludf.DUMMYFUNCTION("""COMPUTED_VALUE"""),43563.605403738424)</f>
        <v>43563.6054</v>
      </c>
      <c r="U28" s="156"/>
    </row>
    <row r="29">
      <c r="A29" s="168">
        <f t="shared" si="1"/>
        <v>6000</v>
      </c>
      <c r="B29" s="70" t="str">
        <f t="array" ref="B29">IFERROR(INDEX(PD!F:F,MATCH(D29,PD!E:E,0)), IFERROR (INDEX(Input!H:H,MATCH(D29,Input!F:F,0)), ""))</f>
        <v>SSG</v>
      </c>
      <c r="C29" s="156"/>
      <c r="D29" s="172" t="str">
        <f>IFERROR(__xludf.DUMMYFUNCTION("""COMPUTED_VALUE"""),"Red")</f>
        <v>Red</v>
      </c>
      <c r="E29" s="156"/>
      <c r="F29" t="str">
        <f>IFERROR(__xludf.DUMMYFUNCTION("""COMPUTED_VALUE"""),"STEAM_0:1:115953237")</f>
        <v>STEAM_0:1:115953237</v>
      </c>
      <c r="G29" s="156"/>
      <c r="H29" t="str">
        <f>IFERROR(__xludf.DUMMYFUNCTION("""COMPUTED_VALUE"""),"Orian")</f>
        <v>Orian</v>
      </c>
      <c r="I29" s="156"/>
      <c r="J29" s="70">
        <f>IF(ISBLANK(D29), "",COUNTIFS(Input!B:B,D29,Input!I:I,"Yes"))</f>
        <v>0</v>
      </c>
      <c r="K29" s="156"/>
      <c r="L29" s="176">
        <f>IF(ISBLANK(D29), "",COUNTIFS(TL!B:B,D29,TL!G:G,"Yes",TL!H:H,"Yes"))</f>
        <v>0</v>
      </c>
      <c r="M29" s="156"/>
      <c r="N29" s="177">
        <f t="array" ref="N29">IFERROR(INDEX(PD!A:A,MATCH(D29,PD!E:E,0)), IFERROR ( INDEX(Input!A:A,MATCH(D29,Input!F:F,0)), ""))</f>
        <v>43570.55126</v>
      </c>
      <c r="O29" s="156"/>
      <c r="P29" s="120">
        <f t="array" ref="P29">IFERROR(INDEX(PD!A:A,MATCH(D29,PD!E:E,0)), IFERROR (INDEX(Input!A:A,MATCH(D29,Input!F:F,0)), ""))</f>
        <v>43570.55126</v>
      </c>
      <c r="Q29" s="156"/>
      <c r="S29" s="156"/>
      <c r="T29" s="178">
        <f>IFERROR(__xludf.DUMMYFUNCTION("""COMPUTED_VALUE"""),43559.02153641204)</f>
        <v>43559.02154</v>
      </c>
      <c r="U29" s="156"/>
    </row>
    <row r="30">
      <c r="A30" s="168">
        <f t="shared" si="1"/>
        <v>12000</v>
      </c>
      <c r="B30" s="70" t="str">
        <f t="array" ref="B30">IFERROR(INDEX(PD!F:F,MATCH(D30,PD!E:E,0)), IFERROR (INDEX(Input!H:H,MATCH(D30,Input!F:F,0)), ""))</f>
        <v>SMB</v>
      </c>
      <c r="C30" s="156"/>
      <c r="D30" s="172" t="str">
        <f>IFERROR(__xludf.DUMMYFUNCTION("""COMPUTED_VALUE"""),"Creps")</f>
        <v>Creps</v>
      </c>
      <c r="E30" s="156"/>
      <c r="F30" t="str">
        <f>IFERROR(__xludf.DUMMYFUNCTION("""COMPUTED_VALUE"""),"STEAM_0:0:140675368")</f>
        <v>STEAM_0:0:140675368</v>
      </c>
      <c r="G30" s="156"/>
      <c r="H30" t="str">
        <f>IFERROR(__xludf.DUMMYFUNCTION("""COMPUTED_VALUE"""),"Dquak")</f>
        <v>Dquak</v>
      </c>
      <c r="I30" s="156"/>
      <c r="J30" s="70">
        <f>IF(ISBLANK(D30), "",COUNTIFS(Input!B:B,D30,Input!I:I,"Yes"))</f>
        <v>0</v>
      </c>
      <c r="K30" s="156"/>
      <c r="L30" s="176">
        <f>IF(ISBLANK(D30), "",COUNTIFS(TL!B:B,D30,TL!G:G,"Yes",TL!H:H,"Yes"))</f>
        <v>0</v>
      </c>
      <c r="M30" s="156"/>
      <c r="N30" s="177">
        <f t="array" ref="N30">IFERROR(INDEX(PD!A:A,MATCH(D30,PD!E:E,0)), IFERROR ( INDEX(Input!A:A,MATCH(D30,Input!F:F,0)), ""))</f>
        <v>43577.32756</v>
      </c>
      <c r="O30" s="156"/>
      <c r="P30" s="120">
        <f t="array" ref="P30">IFERROR(INDEX(PD!A:A,MATCH(D30,PD!E:E,0)), IFERROR (INDEX(Input!A:A,MATCH(D30,Input!F:F,0)), ""))</f>
        <v>43577.32756</v>
      </c>
      <c r="Q30" s="156"/>
      <c r="S30" s="156"/>
      <c r="T30" s="178">
        <f>IFERROR(__xludf.DUMMYFUNCTION("""COMPUTED_VALUE"""),43555.54916021991)</f>
        <v>43555.54916</v>
      </c>
      <c r="U30" s="156"/>
    </row>
    <row r="31">
      <c r="A31" s="168">
        <f t="shared" si="1"/>
        <v>11000</v>
      </c>
      <c r="B31" s="70" t="str">
        <f t="array" ref="B31">IFERROR(INDEX(PD!F:F,MATCH(D31,PD!E:E,0)), IFERROR (INDEX(Input!H:H,MATCH(D31,Input!F:F,0)), ""))</f>
        <v>CSM</v>
      </c>
      <c r="C31" s="156"/>
      <c r="D31" s="172" t="str">
        <f>IFERROR(__xludf.DUMMYFUNCTION("""COMPUTED_VALUE"""),"Vendetta")</f>
        <v>Vendetta</v>
      </c>
      <c r="E31" s="156"/>
      <c r="F31" t="str">
        <f>IFERROR(__xludf.DUMMYFUNCTION("""COMPUTED_VALUE"""),"STEAM_0:1:91808740")</f>
        <v>STEAM_0:1:91808740</v>
      </c>
      <c r="G31" s="156"/>
      <c r="H31" t="str">
        <f>IFERROR(__xludf.DUMMYFUNCTION("""COMPUTED_VALUE"""),"Divine")</f>
        <v>Divine</v>
      </c>
      <c r="I31" s="156"/>
      <c r="J31" s="70">
        <f>IF(ISBLANK(D31), "",COUNTIFS(Input!B:B,D31,Input!I:I,"Yes"))</f>
        <v>0</v>
      </c>
      <c r="K31" s="156"/>
      <c r="L31" s="176">
        <f>IF(ISBLANK(D31), "",COUNTIFS(TL!B:B,D31,TL!G:G,"Yes",TL!H:H,"Yes"))</f>
        <v>0</v>
      </c>
      <c r="M31" s="156"/>
      <c r="N31" s="177">
        <f t="array" ref="N31">IFERROR(INDEX(PD!A:A,MATCH(D31,PD!E:E,0)), IFERROR ( INDEX(Input!A:A,MATCH(D31,Input!F:F,0)), ""))</f>
        <v>43554.66497</v>
      </c>
      <c r="O31" s="156"/>
      <c r="P31" s="120">
        <f t="array" ref="P31">IFERROR(INDEX(PD!A:A,MATCH(D31,PD!E:E,0)), IFERROR (INDEX(Input!A:A,MATCH(D31,Input!F:F,0)), ""))</f>
        <v>43554.66497</v>
      </c>
      <c r="Q31" s="156"/>
      <c r="S31" s="156"/>
      <c r="T31" s="178">
        <f>IFERROR(__xludf.DUMMYFUNCTION("""COMPUTED_VALUE"""),43541.976799178236)</f>
        <v>43541.9768</v>
      </c>
      <c r="U31" s="156"/>
    </row>
    <row r="32">
      <c r="A32" s="168">
        <f t="shared" si="1"/>
        <v>19000</v>
      </c>
      <c r="B32" s="70" t="str">
        <f t="array" ref="B32">IFERROR(INDEX(PD!F:F,MATCH(D32,PD!E:E,0)), IFERROR (INDEX(Input!H:H,MATCH(D32,Input!F:F,0)), ""))</f>
        <v>XO</v>
      </c>
      <c r="C32" s="156"/>
      <c r="D32" s="172" t="str">
        <f>IFERROR(__xludf.DUMMYFUNCTION("""COMPUTED_VALUE"""),"Zero")</f>
        <v>Zero</v>
      </c>
      <c r="E32" s="156"/>
      <c r="F32" t="str">
        <f>IFERROR(__xludf.DUMMYFUNCTION("""COMPUTED_VALUE"""),"STEAM_0:0:93819988")</f>
        <v>STEAM_0:0:93819988</v>
      </c>
      <c r="G32" s="156"/>
      <c r="H32" t="str">
        <f>IFERROR(__xludf.DUMMYFUNCTION("""COMPUTED_VALUE"""),"Ryu")</f>
        <v>Ryu</v>
      </c>
      <c r="I32" s="156"/>
      <c r="J32" s="70">
        <f>IF(ISBLANK(D32), "",COUNTIFS(Input!B:B,D32,Input!I:I,"Yes"))</f>
        <v>0</v>
      </c>
      <c r="K32" s="156"/>
      <c r="L32" s="176">
        <f>IF(ISBLANK(D32), "",COUNTIFS(TL!B:B,D32,TL!G:G,"Yes",TL!H:H,"Yes"))</f>
        <v>0</v>
      </c>
      <c r="M32" s="156"/>
      <c r="N32" s="177">
        <f t="array" ref="N32">IFERROR(INDEX(PD!A:A,MATCH(D32,PD!E:E,0)), IFERROR ( INDEX(Input!A:A,MATCH(D32,Input!F:F,0)), ""))</f>
        <v>43573.31615</v>
      </c>
      <c r="O32" s="156"/>
      <c r="P32" s="120">
        <f t="array" ref="P32">IFERROR(INDEX(PD!A:A,MATCH(D32,PD!E:E,0)), IFERROR (INDEX(Input!A:A,MATCH(D32,Input!F:F,0)), ""))</f>
        <v>43573.31615</v>
      </c>
      <c r="Q32" s="156"/>
      <c r="S32" s="156"/>
      <c r="T32" s="178">
        <f>IFERROR(__xludf.DUMMYFUNCTION("""COMPUTED_VALUE"""),43540.53497449074)</f>
        <v>43540.53497</v>
      </c>
      <c r="U32" s="156"/>
    </row>
    <row r="33">
      <c r="A33" s="168">
        <f t="shared" si="1"/>
        <v>10004</v>
      </c>
      <c r="B33" s="70" t="str">
        <f t="array" ref="B33">IFERROR(INDEX(PD!F:F,MATCH(D33,PD!E:E,0)), IFERROR (INDEX(Input!H:H,MATCH(D33,Input!F:F,0)), ""))</f>
        <v>SGM</v>
      </c>
      <c r="C33" s="156"/>
      <c r="D33" s="172" t="str">
        <f>IFERROR(__xludf.DUMMYFUNCTION("""COMPUTED_VALUE"""),"Rainkill")</f>
        <v>Rainkill</v>
      </c>
      <c r="E33" s="156"/>
      <c r="F33" t="str">
        <f>IFERROR(__xludf.DUMMYFUNCTION("""COMPUTED_VALUE"""),"STEAM_0:1:146667777")</f>
        <v>STEAM_0:1:146667777</v>
      </c>
      <c r="G33" s="156"/>
      <c r="H33" t="str">
        <f>IFERROR(__xludf.DUMMYFUNCTION("""COMPUTED_VALUE"""),"Nero")</f>
        <v>Nero</v>
      </c>
      <c r="I33" s="156"/>
      <c r="J33" s="70">
        <f>IF(ISBLANK(D33), "",COUNTIFS(Input!B:B,D33,Input!I:I,"Yes"))</f>
        <v>4</v>
      </c>
      <c r="K33" s="156"/>
      <c r="L33" s="176">
        <f>IF(ISBLANK(D33), "",COUNTIFS(TL!B:B,D33,TL!G:G,"Yes",TL!H:H,"Yes"))</f>
        <v>0</v>
      </c>
      <c r="M33" s="156"/>
      <c r="N33" s="177">
        <f t="array" ref="N33">IFERROR(INDEX(PD!A:A,MATCH(D33,PD!E:E,0)), IFERROR ( INDEX(Input!A:A,MATCH(D33,Input!F:F,0)), ""))</f>
        <v>43591.72226</v>
      </c>
      <c r="O33" s="156"/>
      <c r="P33" s="120">
        <f t="array" ref="P33">IFERROR(INDEX(PD!A:A,MATCH(D33,PD!E:E,0)), IFERROR (INDEX(Input!A:A,MATCH(D33,Input!F:F,0)), ""))</f>
        <v>43591.72226</v>
      </c>
      <c r="Q33" s="156"/>
      <c r="S33" s="156"/>
      <c r="T33" s="178">
        <f>IFERROR(__xludf.DUMMYFUNCTION("""COMPUTED_VALUE"""),43527.6681118287)</f>
        <v>43527.66811</v>
      </c>
      <c r="U33" s="156"/>
    </row>
    <row r="34">
      <c r="A34" s="168">
        <f t="shared" si="1"/>
        <v>19003</v>
      </c>
      <c r="B34" s="70" t="str">
        <f t="array" ref="B34">IFERROR(INDEX(PD!F:F,MATCH(D34,PD!E:E,0)), IFERROR (INDEX(Input!H:H,MATCH(D34,Input!F:F,0)), ""))</f>
        <v>XO</v>
      </c>
      <c r="C34" s="156"/>
      <c r="D34" s="172" t="str">
        <f>IFERROR(__xludf.DUMMYFUNCTION("""COMPUTED_VALUE"""),"Ryu")</f>
        <v>Ryu</v>
      </c>
      <c r="E34" s="156"/>
      <c r="F34" t="str">
        <f>IFERROR(__xludf.DUMMYFUNCTION("""COMPUTED_VALUE"""),"STEAM_0:0:46248152")</f>
        <v>STEAM_0:0:46248152</v>
      </c>
      <c r="G34" s="156"/>
      <c r="H34" t="str">
        <f>IFERROR(__xludf.DUMMYFUNCTION("""COMPUTED_VALUE"""),"Draco")</f>
        <v>Draco</v>
      </c>
      <c r="I34" s="156"/>
      <c r="J34" s="70">
        <f>IF(ISBLANK(D34), "",COUNTIFS(Input!B:B,D34,Input!I:I,"Yes"))</f>
        <v>3</v>
      </c>
      <c r="K34" s="156"/>
      <c r="L34" s="176">
        <f>IF(ISBLANK(D34), "",COUNTIFS(TL!B:B,D34,TL!G:G,"Yes",TL!H:H,"Yes"))</f>
        <v>0</v>
      </c>
      <c r="M34" s="156"/>
      <c r="N34" s="177">
        <f t="array" ref="N34">IFERROR(INDEX(PD!A:A,MATCH(D34,PD!E:E,0)), IFERROR ( INDEX(Input!A:A,MATCH(D34,Input!F:F,0)), ""))</f>
        <v>43563.6424</v>
      </c>
      <c r="O34" s="156"/>
      <c r="P34" s="120">
        <f t="array" ref="P34">IFERROR(INDEX(PD!A:A,MATCH(D34,PD!E:E,0)), IFERROR (INDEX(Input!A:A,MATCH(D34,Input!F:F,0)), ""))</f>
        <v>43563.6424</v>
      </c>
      <c r="Q34" s="156"/>
      <c r="S34" s="156"/>
      <c r="T34" s="178">
        <f>IFERROR(__xludf.DUMMYFUNCTION("""COMPUTED_VALUE"""),43489.05994525463)</f>
        <v>43489.05995</v>
      </c>
      <c r="U34" s="156"/>
    </row>
    <row r="35">
      <c r="A35" s="168">
        <f t="shared" si="1"/>
        <v>19000</v>
      </c>
      <c r="B35" s="70" t="str">
        <f t="array" ref="B35">IFERROR(INDEX(PD!F:F,MATCH(D35,PD!E:E,0)), IFERROR (INDEX(Input!H:H,MATCH(D35,Input!F:F,0)), ""))</f>
        <v>XO</v>
      </c>
      <c r="C35" s="156"/>
      <c r="D35" s="172" t="str">
        <f>IFERROR(__xludf.DUMMYFUNCTION("""COMPUTED_VALUE"""),"Orian")</f>
        <v>Orian</v>
      </c>
      <c r="E35" s="156"/>
      <c r="F35" t="str">
        <f>IFERROR(__xludf.DUMMYFUNCTION("""COMPUTED_VALUE"""),"STEAM_0:0:80896743")</f>
        <v>STEAM_0:0:80896743</v>
      </c>
      <c r="G35" s="156"/>
      <c r="H35" t="str">
        <f>IFERROR(__xludf.DUMMYFUNCTION("""COMPUTED_VALUE"""),"Cow")</f>
        <v>Cow</v>
      </c>
      <c r="I35" s="156"/>
      <c r="J35" s="70">
        <f>IF(ISBLANK(D35), "",COUNTIFS(Input!B:B,D35,Input!I:I,"Yes"))</f>
        <v>0</v>
      </c>
      <c r="K35" s="156"/>
      <c r="L35" s="176">
        <f>IF(ISBLANK(D35), "",COUNTIFS(TL!B:B,D35,TL!G:G,"Yes",TL!H:H,"Yes"))</f>
        <v>0</v>
      </c>
      <c r="M35" s="156"/>
      <c r="N35" s="177">
        <f t="array" ref="N35">IFERROR(INDEX(PD!A:A,MATCH(D35,PD!E:E,0)), IFERROR ( INDEX(Input!A:A,MATCH(D35,Input!F:F,0)), ""))</f>
        <v>43562.88994</v>
      </c>
      <c r="O35" s="156"/>
      <c r="P35" s="120">
        <f t="array" ref="P35">IFERROR(INDEX(PD!A:A,MATCH(D35,PD!E:E,0)), IFERROR (INDEX(Input!A:A,MATCH(D35,Input!F:F,0)), ""))</f>
        <v>43562.88994</v>
      </c>
      <c r="Q35" s="156"/>
      <c r="S35" s="156"/>
      <c r="T35" s="178">
        <f>IFERROR(__xludf.DUMMYFUNCTION("""COMPUTED_VALUE"""),43464.28688053241)</f>
        <v>43464.28688</v>
      </c>
      <c r="U35" s="156"/>
    </row>
    <row r="36">
      <c r="A36" s="168">
        <f t="shared" si="1"/>
        <v>20000</v>
      </c>
      <c r="B36" s="70" t="str">
        <f t="array" ref="B36">IFERROR(INDEX(PD!F:F,MATCH(D36,PD!E:E,0)), IFERROR (INDEX(Input!H:H,MATCH(D36,Input!F:F,0)), ""))</f>
        <v>CMD</v>
      </c>
      <c r="C36" s="156"/>
      <c r="D36" s="172" t="str">
        <f>IFERROR(__xludf.DUMMYFUNCTION("""COMPUTED_VALUE"""),"Nova")</f>
        <v>Nova</v>
      </c>
      <c r="E36" s="156"/>
      <c r="F36" t="str">
        <f>IFERROR(__xludf.DUMMYFUNCTION("""COMPUTED_VALUE"""),"STEAM_0:1 :96876448")</f>
        <v>STEAM_0:1 :96876448</v>
      </c>
      <c r="G36" s="156"/>
      <c r="H36" t="str">
        <f>IFERROR(__xludf.DUMMYFUNCTION("""COMPUTED_VALUE"""),"Krabs")</f>
        <v>Krabs</v>
      </c>
      <c r="I36" s="156"/>
      <c r="J36" s="70">
        <f>IF(ISBLANK(D36), "",COUNTIFS(Input!B:B,D36,Input!I:I,"Yes"))</f>
        <v>1</v>
      </c>
      <c r="K36" s="156"/>
      <c r="L36" s="176">
        <f>IF(ISBLANK(D36), "",COUNTIFS(TL!B:B,D36,TL!G:G,"Yes",TL!H:H,"Yes"))</f>
        <v>0</v>
      </c>
      <c r="M36" s="156"/>
      <c r="N36" s="177">
        <f t="array" ref="N36">IFERROR(INDEX(PD!A:A,MATCH(D36,PD!E:E,0)), IFERROR ( INDEX(Input!A:A,MATCH(D36,Input!F:F,0)), ""))</f>
        <v>43558.04377</v>
      </c>
      <c r="O36" s="156"/>
      <c r="P36" s="120">
        <f t="array" ref="P36">IFERROR(INDEX(PD!A:A,MATCH(D36,PD!E:E,0)), IFERROR (INDEX(Input!A:A,MATCH(D36,Input!F:F,0)), ""))</f>
        <v>43558.04377</v>
      </c>
      <c r="Q36" s="156"/>
      <c r="S36" s="156"/>
      <c r="T36" s="178">
        <f>IFERROR(__xludf.DUMMYFUNCTION("""COMPUTED_VALUE"""),43460.37212962963)</f>
        <v>43460.37213</v>
      </c>
      <c r="U36" s="156"/>
    </row>
    <row r="37">
      <c r="A37" s="168">
        <f t="shared" si="1"/>
        <v>0</v>
      </c>
      <c r="B37" s="70" t="str">
        <f t="array" ref="B37">IFERROR(INDEX(PD!F:F,MATCH(D37,PD!E:E,0)), IFERROR (INDEX(Input!H:H,MATCH(D37,Input!F:F,0)), ""))</f>
        <v/>
      </c>
      <c r="C37" s="156"/>
      <c r="D37" s="172"/>
      <c r="E37" s="156"/>
      <c r="G37" s="156"/>
      <c r="I37" s="156"/>
      <c r="J37" s="70" t="str">
        <f>IF(ISBLANK(D37), "",COUNTIFS(Input!B:B,D37,Input!I:I,"Yes"))</f>
        <v/>
      </c>
      <c r="K37" s="156"/>
      <c r="L37" s="176" t="str">
        <f>IF(ISBLANK(D37), "",COUNTIFS(TL!B:B,D37,TL!G:G,"Yes",TL!H:H,"Yes"))</f>
        <v/>
      </c>
      <c r="M37" s="156"/>
      <c r="N37" s="177" t="str">
        <f t="array" ref="N37">IFERROR(INDEX(PD!A:A,MATCH(D37,PD!E:E,0)), IFERROR ( INDEX(Input!A:A,MATCH(D37,Input!F:F,0)), ""))</f>
        <v/>
      </c>
      <c r="O37" s="156"/>
      <c r="P37" s="120" t="str">
        <f t="array" ref="P37">IFERROR(INDEX(PD!A:A,MATCH(D37,PD!E:E,0)), IFERROR (INDEX(Input!A:A,MATCH(D37,Input!F:F,0)), ""))</f>
        <v/>
      </c>
      <c r="Q37" s="156"/>
      <c r="S37" s="156"/>
      <c r="T37" s="178"/>
      <c r="U37" s="156"/>
    </row>
    <row r="38">
      <c r="A38" s="168">
        <f t="shared" si="1"/>
        <v>0</v>
      </c>
      <c r="B38" s="70" t="str">
        <f t="array" ref="B38">IFERROR(INDEX(PD!F:F,MATCH(D38,PD!E:E,0)), IFERROR (INDEX(Input!H:H,MATCH(D38,Input!F:F,0)), ""))</f>
        <v/>
      </c>
      <c r="C38" s="156"/>
      <c r="D38" s="172"/>
      <c r="E38" s="156"/>
      <c r="G38" s="156"/>
      <c r="I38" s="156"/>
      <c r="J38" s="70" t="str">
        <f>IF(ISBLANK(D38), "",COUNTIFS(Input!B:B,D38,Input!I:I,"Yes"))</f>
        <v/>
      </c>
      <c r="K38" s="156"/>
      <c r="L38" s="176" t="str">
        <f>IF(ISBLANK(D38), "",COUNTIFS(TL!B:B,D38,TL!G:G,"Yes",TL!H:H,"Yes"))</f>
        <v/>
      </c>
      <c r="M38" s="156"/>
      <c r="N38" s="177" t="str">
        <f t="array" ref="N38">IFERROR(INDEX(PD!A:A,MATCH(D38,PD!E:E,0)), IFERROR ( INDEX(Input!A:A,MATCH(D38,Input!F:F,0)), ""))</f>
        <v/>
      </c>
      <c r="O38" s="156"/>
      <c r="P38" s="120" t="str">
        <f t="array" ref="P38">IFERROR(INDEX(PD!A:A,MATCH(D38,PD!E:E,0)), IFERROR (INDEX(Input!A:A,MATCH(D38,Input!F:F,0)), ""))</f>
        <v/>
      </c>
      <c r="Q38" s="156"/>
      <c r="S38" s="156"/>
      <c r="T38" s="178"/>
      <c r="U38" s="156"/>
    </row>
    <row r="39">
      <c r="A39" s="168">
        <f t="shared" si="1"/>
        <v>0</v>
      </c>
      <c r="B39" s="70" t="str">
        <f t="array" ref="B39">IFERROR(INDEX(PD!F:F,MATCH(D39,PD!E:E,0)), IFERROR (INDEX(Input!H:H,MATCH(D39,Input!F:F,0)), ""))</f>
        <v/>
      </c>
      <c r="C39" s="156"/>
      <c r="D39" s="172"/>
      <c r="E39" s="156"/>
      <c r="G39" s="156"/>
      <c r="I39" s="156"/>
      <c r="J39" s="70" t="str">
        <f>IF(ISBLANK(D39), "",COUNTIFS(Input!B:B,D39,Input!I:I,"Yes"))</f>
        <v/>
      </c>
      <c r="K39" s="156"/>
      <c r="L39" s="176" t="str">
        <f>IF(ISBLANK(D39), "",COUNTIFS(TL!B:B,D39,TL!G:G,"Yes",TL!H:H,"Yes"))</f>
        <v/>
      </c>
      <c r="M39" s="156"/>
      <c r="N39" s="177" t="str">
        <f t="array" ref="N39">IFERROR(INDEX(PD!A:A,MATCH(D39,PD!E:E,0)), IFERROR ( INDEX(Input!A:A,MATCH(D39,Input!F:F,0)), ""))</f>
        <v/>
      </c>
      <c r="O39" s="156"/>
      <c r="P39" s="120" t="str">
        <f t="array" ref="P39">IFERROR(INDEX(PD!A:A,MATCH(D39,PD!E:E,0)), IFERROR (INDEX(Input!A:A,MATCH(D39,Input!F:F,0)), ""))</f>
        <v/>
      </c>
      <c r="Q39" s="156"/>
      <c r="S39" s="156"/>
      <c r="T39" s="178"/>
      <c r="U39" s="156"/>
    </row>
    <row r="40">
      <c r="A40" s="168">
        <f t="shared" si="1"/>
        <v>0</v>
      </c>
      <c r="B40" s="70" t="str">
        <f t="array" ref="B40">IFERROR(INDEX(PD!F:F,MATCH(D40,PD!E:E,0)), IFERROR (INDEX(Input!H:H,MATCH(D40,Input!F:F,0)), ""))</f>
        <v/>
      </c>
      <c r="C40" s="156"/>
      <c r="D40" s="172"/>
      <c r="E40" s="156"/>
      <c r="G40" s="156"/>
      <c r="I40" s="156"/>
      <c r="J40" s="70" t="str">
        <f>IF(ISBLANK(D40), "",COUNTIFS(Input!B:B,D40,Input!I:I,"Yes"))</f>
        <v/>
      </c>
      <c r="K40" s="156"/>
      <c r="L40" s="176" t="str">
        <f>IF(ISBLANK(D40), "",COUNTIFS(TL!B:B,D40,TL!G:G,"Yes",TL!H:H,"Yes"))</f>
        <v/>
      </c>
      <c r="M40" s="156"/>
      <c r="N40" s="177" t="str">
        <f t="array" ref="N40">IFERROR(INDEX(PD!A:A,MATCH(D40,PD!E:E,0)), IFERROR ( INDEX(Input!A:A,MATCH(D40,Input!F:F,0)), ""))</f>
        <v/>
      </c>
      <c r="O40" s="156"/>
      <c r="P40" s="120" t="str">
        <f t="array" ref="P40">IFERROR(INDEX(PD!A:A,MATCH(D40,PD!E:E,0)), IFERROR (INDEX(Input!A:A,MATCH(D40,Input!F:F,0)), ""))</f>
        <v/>
      </c>
      <c r="Q40" s="156"/>
      <c r="S40" s="156"/>
      <c r="T40" s="178"/>
      <c r="U40" s="156"/>
    </row>
    <row r="41">
      <c r="A41" s="168">
        <f t="shared" si="1"/>
        <v>0</v>
      </c>
      <c r="B41" s="70" t="str">
        <f t="array" ref="B41">IFERROR(INDEX(PD!F:F,MATCH(D41,PD!E:E,0)), IFERROR (INDEX(Input!H:H,MATCH(D41,Input!F:F,0)), ""))</f>
        <v/>
      </c>
      <c r="C41" s="156"/>
      <c r="D41" s="172"/>
      <c r="E41" s="156"/>
      <c r="G41" s="156"/>
      <c r="I41" s="156"/>
      <c r="J41" s="70" t="str">
        <f>IF(ISBLANK(D41), "",COUNTIFS(Input!B:B,D41,Input!I:I,"Yes"))</f>
        <v/>
      </c>
      <c r="K41" s="156"/>
      <c r="L41" s="176" t="str">
        <f>IF(ISBLANK(D41), "",COUNTIFS(TL!B:B,D41,TL!G:G,"Yes",TL!H:H,"Yes"))</f>
        <v/>
      </c>
      <c r="M41" s="156"/>
      <c r="N41" s="177" t="str">
        <f t="array" ref="N41">IFERROR(INDEX(PD!A:A,MATCH(D41,PD!E:E,0)), IFERROR ( INDEX(Input!A:A,MATCH(D41,Input!F:F,0)), ""))</f>
        <v/>
      </c>
      <c r="O41" s="156"/>
      <c r="P41" s="120" t="str">
        <f t="array" ref="P41">IFERROR(INDEX(PD!A:A,MATCH(D41,PD!E:E,0)), IFERROR (INDEX(Input!A:A,MATCH(D41,Input!F:F,0)), ""))</f>
        <v/>
      </c>
      <c r="Q41" s="156"/>
      <c r="S41" s="156"/>
      <c r="T41" s="178"/>
      <c r="U41" s="156"/>
    </row>
    <row r="42">
      <c r="A42" s="168">
        <f t="shared" si="1"/>
        <v>0</v>
      </c>
      <c r="B42" s="70" t="str">
        <f t="array" ref="B42">IFERROR(INDEX(PD!F:F,MATCH(D42,PD!E:E,0)), IFERROR (INDEX(Input!H:H,MATCH(D42,Input!F:F,0)), ""))</f>
        <v/>
      </c>
      <c r="C42" s="156"/>
      <c r="D42" s="172"/>
      <c r="E42" s="156"/>
      <c r="G42" s="156"/>
      <c r="I42" s="156"/>
      <c r="J42" s="70" t="str">
        <f>IF(ISBLANK(D42), "",COUNTIFS(Input!B:B,D42,Input!I:I,"Yes"))</f>
        <v/>
      </c>
      <c r="K42" s="156"/>
      <c r="L42" s="176" t="str">
        <f>IF(ISBLANK(D42), "",COUNTIFS(TL!B:B,D42,TL!G:G,"Yes",TL!H:H,"Yes"))</f>
        <v/>
      </c>
      <c r="M42" s="156"/>
      <c r="N42" s="177" t="str">
        <f t="array" ref="N42">IFERROR(INDEX(PD!A:A,MATCH(D42,PD!E:E,0)), IFERROR ( INDEX(Input!A:A,MATCH(D42,Input!F:F,0)), ""))</f>
        <v/>
      </c>
      <c r="O42" s="156"/>
      <c r="P42" s="120" t="str">
        <f t="array" ref="P42">IFERROR(INDEX(PD!A:A,MATCH(D42,PD!E:E,0)), IFERROR (INDEX(Input!A:A,MATCH(D42,Input!F:F,0)), ""))</f>
        <v/>
      </c>
      <c r="Q42" s="156"/>
      <c r="S42" s="156"/>
      <c r="T42" s="178"/>
      <c r="U42" s="156"/>
    </row>
    <row r="43">
      <c r="A43" s="168">
        <f t="shared" si="1"/>
        <v>0</v>
      </c>
      <c r="B43" s="70" t="str">
        <f t="array" ref="B43">IFERROR(INDEX(PD!F:F,MATCH(D43,PD!E:E,0)), IFERROR (INDEX(Input!H:H,MATCH(D43,Input!F:F,0)), ""))</f>
        <v/>
      </c>
      <c r="C43" s="156"/>
      <c r="D43" s="172"/>
      <c r="E43" s="156"/>
      <c r="G43" s="156"/>
      <c r="I43" s="156"/>
      <c r="J43" s="70" t="str">
        <f>IF(ISBLANK(D43), "",COUNTIFS(Input!B:B,D43,Input!I:I,"Yes"))</f>
        <v/>
      </c>
      <c r="K43" s="156"/>
      <c r="L43" s="176" t="str">
        <f>IF(ISBLANK(D43), "",COUNTIFS(TL!B:B,D43,TL!G:G,"Yes",TL!H:H,"Yes"))</f>
        <v/>
      </c>
      <c r="M43" s="156"/>
      <c r="N43" s="177" t="str">
        <f t="array" ref="N43">IFERROR(INDEX(PD!A:A,MATCH(D43,PD!E:E,0)), IFERROR ( INDEX(Input!A:A,MATCH(D43,Input!F:F,0)), ""))</f>
        <v/>
      </c>
      <c r="O43" s="156"/>
      <c r="P43" s="120" t="str">
        <f t="array" ref="P43">IFERROR(INDEX(PD!A:A,MATCH(D43,PD!E:E,0)), IFERROR (INDEX(Input!A:A,MATCH(D43,Input!F:F,0)), ""))</f>
        <v/>
      </c>
      <c r="Q43" s="156"/>
      <c r="S43" s="156"/>
      <c r="T43" s="178"/>
      <c r="U43" s="156"/>
    </row>
    <row r="44">
      <c r="A44" s="168">
        <f t="shared" si="1"/>
        <v>0</v>
      </c>
      <c r="B44" s="70" t="str">
        <f t="array" ref="B44">IFERROR(INDEX(PD!F:F,MATCH(D44,PD!E:E,0)), IFERROR (INDEX(Input!H:H,MATCH(D44,Input!F:F,0)), ""))</f>
        <v/>
      </c>
      <c r="C44" s="156"/>
      <c r="D44" s="172"/>
      <c r="E44" s="156"/>
      <c r="G44" s="156"/>
      <c r="I44" s="156"/>
      <c r="J44" s="70" t="str">
        <f>IF(ISBLANK(D44), "",COUNTIFS(Input!B:B,D44,Input!I:I,"Yes"))</f>
        <v/>
      </c>
      <c r="K44" s="156"/>
      <c r="L44" s="176" t="str">
        <f>IF(ISBLANK(D44), "",COUNTIFS(TL!B:B,D44,TL!G:G,"Yes",TL!H:H,"Yes"))</f>
        <v/>
      </c>
      <c r="M44" s="156"/>
      <c r="N44" s="177" t="str">
        <f t="array" ref="N44">IFERROR(INDEX(PD!A:A,MATCH(D44,PD!E:E,0)), IFERROR ( INDEX(Input!A:A,MATCH(D44,Input!F:F,0)), ""))</f>
        <v/>
      </c>
      <c r="O44" s="156"/>
      <c r="P44" s="120" t="str">
        <f t="array" ref="P44">IFERROR(INDEX(PD!A:A,MATCH(D44,PD!E:E,0)), IFERROR (INDEX(Input!A:A,MATCH(D44,Input!F:F,0)), ""))</f>
        <v/>
      </c>
      <c r="Q44" s="156"/>
      <c r="S44" s="156"/>
      <c r="T44" s="178"/>
      <c r="U44" s="156"/>
    </row>
    <row r="45">
      <c r="A45" s="168">
        <f t="shared" si="1"/>
        <v>0</v>
      </c>
      <c r="B45" s="70" t="str">
        <f t="array" ref="B45">IFERROR(INDEX(PD!F:F,MATCH(D45,PD!E:E,0)), IFERROR (INDEX(Input!H:H,MATCH(D45,Input!F:F,0)), ""))</f>
        <v/>
      </c>
      <c r="C45" s="156"/>
      <c r="D45" s="172"/>
      <c r="E45" s="156"/>
      <c r="G45" s="156"/>
      <c r="I45" s="156"/>
      <c r="J45" s="70" t="str">
        <f>IF(ISBLANK(D45), "",COUNTIFS(Input!B:B,D45,Input!I:I,"Yes"))</f>
        <v/>
      </c>
      <c r="K45" s="156"/>
      <c r="L45" s="176" t="str">
        <f>IF(ISBLANK(D45), "",COUNTIFS(TL!B:B,D45,TL!G:G,"Yes",TL!H:H,"Yes"))</f>
        <v/>
      </c>
      <c r="M45" s="156"/>
      <c r="N45" s="177" t="str">
        <f t="array" ref="N45">IFERROR(INDEX(PD!A:A,MATCH(D45,PD!E:E,0)), IFERROR ( INDEX(Input!A:A,MATCH(D45,Input!F:F,0)), ""))</f>
        <v/>
      </c>
      <c r="O45" s="156"/>
      <c r="P45" s="120" t="str">
        <f t="array" ref="P45">IFERROR(INDEX(PD!A:A,MATCH(D45,PD!E:E,0)), IFERROR (INDEX(Input!A:A,MATCH(D45,Input!F:F,0)), ""))</f>
        <v/>
      </c>
      <c r="Q45" s="156"/>
      <c r="S45" s="156"/>
      <c r="T45" s="178"/>
      <c r="U45" s="156"/>
    </row>
    <row r="46">
      <c r="A46" s="168">
        <f t="shared" si="1"/>
        <v>0</v>
      </c>
      <c r="B46" s="70" t="str">
        <f t="array" ref="B46">IFERROR(INDEX(PD!F:F,MATCH(D46,PD!E:E,0)), IFERROR (INDEX(Input!H:H,MATCH(D46,Input!F:F,0)), ""))</f>
        <v/>
      </c>
      <c r="C46" s="156"/>
      <c r="D46" s="172"/>
      <c r="E46" s="156"/>
      <c r="G46" s="156"/>
      <c r="I46" s="156"/>
      <c r="J46" s="70" t="str">
        <f>IF(ISBLANK(D46), "",COUNTIFS(Input!B:B,D46,Input!I:I,"Yes"))</f>
        <v/>
      </c>
      <c r="K46" s="156"/>
      <c r="L46" s="176" t="str">
        <f>IF(ISBLANK(D46), "",COUNTIFS(TL!B:B,D46,TL!G:G,"Yes",TL!H:H,"Yes"))</f>
        <v/>
      </c>
      <c r="M46" s="156"/>
      <c r="N46" s="177" t="str">
        <f t="array" ref="N46">IFERROR(INDEX(PD!A:A,MATCH(D46,PD!E:E,0)), IFERROR ( INDEX(Input!A:A,MATCH(D46,Input!F:F,0)), ""))</f>
        <v/>
      </c>
      <c r="O46" s="156"/>
      <c r="P46" s="120" t="str">
        <f t="array" ref="P46">IFERROR(INDEX(PD!A:A,MATCH(D46,PD!E:E,0)), IFERROR (INDEX(Input!A:A,MATCH(D46,Input!F:F,0)), ""))</f>
        <v/>
      </c>
      <c r="Q46" s="156"/>
      <c r="S46" s="156"/>
      <c r="T46" s="178"/>
      <c r="U46" s="156"/>
    </row>
    <row r="47">
      <c r="A47" s="168">
        <f t="shared" si="1"/>
        <v>0</v>
      </c>
      <c r="B47" s="70" t="str">
        <f t="array" ref="B47">IFERROR(INDEX(PD!F:F,MATCH(D47,PD!E:E,0)), IFERROR (INDEX(Input!H:H,MATCH(D47,Input!F:F,0)), ""))</f>
        <v/>
      </c>
      <c r="C47" s="156"/>
      <c r="D47" s="172"/>
      <c r="E47" s="156"/>
      <c r="G47" s="156"/>
      <c r="I47" s="156"/>
      <c r="J47" s="70" t="str">
        <f>IF(ISBLANK(D47), "",COUNTIFS(Input!B:B,D47,Input!I:I,"Yes"))</f>
        <v/>
      </c>
      <c r="K47" s="156"/>
      <c r="L47" s="176" t="str">
        <f>IF(ISBLANK(D47), "",COUNTIFS(TL!B:B,D47,TL!G:G,"Yes",TL!H:H,"Yes"))</f>
        <v/>
      </c>
      <c r="M47" s="156"/>
      <c r="N47" s="177" t="str">
        <f t="array" ref="N47">IFERROR(INDEX(PD!A:A,MATCH(D47,PD!E:E,0)), IFERROR ( INDEX(Input!A:A,MATCH(D47,Input!F:F,0)), ""))</f>
        <v/>
      </c>
      <c r="O47" s="156"/>
      <c r="P47" s="120" t="str">
        <f t="array" ref="P47">IFERROR(INDEX(PD!A:A,MATCH(D47,PD!E:E,0)), IFERROR (INDEX(Input!A:A,MATCH(D47,Input!F:F,0)), ""))</f>
        <v/>
      </c>
      <c r="Q47" s="156"/>
      <c r="S47" s="156"/>
      <c r="T47" s="178"/>
      <c r="U47" s="156"/>
    </row>
    <row r="48">
      <c r="A48" s="168">
        <f t="shared" si="1"/>
        <v>0</v>
      </c>
      <c r="B48" s="70" t="str">
        <f t="array" ref="B48">IFERROR(INDEX(PD!F:F,MATCH(D48,PD!E:E,0)), IFERROR (INDEX(Input!H:H,MATCH(D48,Input!F:F,0)), ""))</f>
        <v/>
      </c>
      <c r="C48" s="156"/>
      <c r="D48" s="172"/>
      <c r="E48" s="156"/>
      <c r="G48" s="156"/>
      <c r="I48" s="156"/>
      <c r="J48" s="70" t="str">
        <f>IF(ISBLANK(D48), "",COUNTIFS(Input!B:B,D48,Input!I:I,"Yes"))</f>
        <v/>
      </c>
      <c r="K48" s="156"/>
      <c r="L48" s="176" t="str">
        <f>IF(ISBLANK(D48), "",COUNTIFS(TL!B:B,D48,TL!G:G,"Yes",TL!H:H,"Yes"))</f>
        <v/>
      </c>
      <c r="M48" s="156"/>
      <c r="N48" s="177" t="str">
        <f t="array" ref="N48">IFERROR(INDEX(PD!A:A,MATCH(D48,PD!E:E,0)), IFERROR ( INDEX(Input!A:A,MATCH(D48,Input!F:F,0)), ""))</f>
        <v/>
      </c>
      <c r="O48" s="156"/>
      <c r="P48" s="120" t="str">
        <f t="array" ref="P48">IFERROR(INDEX(PD!A:A,MATCH(D48,PD!E:E,0)), IFERROR (INDEX(Input!A:A,MATCH(D48,Input!F:F,0)), ""))</f>
        <v/>
      </c>
      <c r="Q48" s="156"/>
      <c r="S48" s="156"/>
      <c r="T48" s="178"/>
      <c r="U48" s="156"/>
    </row>
    <row r="49">
      <c r="A49" s="168">
        <f t="shared" si="1"/>
        <v>0</v>
      </c>
      <c r="B49" s="70" t="str">
        <f t="array" ref="B49">IFERROR(INDEX(PD!F:F,MATCH(D49,PD!E:E,0)), IFERROR (INDEX(Input!H:H,MATCH(D49,Input!F:F,0)), ""))</f>
        <v/>
      </c>
      <c r="C49" s="156"/>
      <c r="D49" s="172"/>
      <c r="E49" s="156"/>
      <c r="G49" s="156"/>
      <c r="I49" s="156"/>
      <c r="J49" s="70" t="str">
        <f>IF(ISBLANK(D49), "",COUNTIFS(Input!B:B,D49,Input!I:I,"Yes"))</f>
        <v/>
      </c>
      <c r="K49" s="156"/>
      <c r="L49" s="176" t="str">
        <f>IF(ISBLANK(D49), "",COUNTIFS(TL!B:B,D49,TL!G:G,"Yes",TL!H:H,"Yes"))</f>
        <v/>
      </c>
      <c r="M49" s="156"/>
      <c r="N49" s="177" t="str">
        <f t="array" ref="N49">IFERROR(INDEX(PD!A:A,MATCH(D49,PD!E:E,0)), IFERROR ( INDEX(Input!A:A,MATCH(D49,Input!F:F,0)), ""))</f>
        <v/>
      </c>
      <c r="O49" s="156"/>
      <c r="P49" s="120" t="str">
        <f t="array" ref="P49">IFERROR(INDEX(PD!A:A,MATCH(D49,PD!E:E,0)), IFERROR (INDEX(Input!A:A,MATCH(D49,Input!F:F,0)), ""))</f>
        <v/>
      </c>
      <c r="Q49" s="156"/>
      <c r="S49" s="156"/>
      <c r="T49" s="178"/>
      <c r="U49" s="156"/>
    </row>
    <row r="50">
      <c r="A50" s="168">
        <f t="shared" si="1"/>
        <v>0</v>
      </c>
      <c r="B50" s="70" t="str">
        <f t="array" ref="B50">IFERROR(INDEX(PD!F:F,MATCH(D50,PD!E:E,0)), IFERROR (INDEX(Input!H:H,MATCH(D50,Input!F:F,0)), ""))</f>
        <v/>
      </c>
      <c r="C50" s="156"/>
      <c r="D50" s="172"/>
      <c r="E50" s="156"/>
      <c r="G50" s="156"/>
      <c r="I50" s="156"/>
      <c r="J50" s="70" t="str">
        <f>IF(ISBLANK(D50), "",COUNTIFS(Input!B:B,D50,Input!I:I,"Yes"))</f>
        <v/>
      </c>
      <c r="K50" s="156"/>
      <c r="L50" s="176" t="str">
        <f>IF(ISBLANK(D50), "",COUNTIFS(TL!B:B,D50,TL!G:G,"Yes",TL!H:H,"Yes"))</f>
        <v/>
      </c>
      <c r="M50" s="156"/>
      <c r="N50" s="177" t="str">
        <f t="array" ref="N50">IFERROR(INDEX(PD!A:A,MATCH(D50,PD!E:E,0)), IFERROR ( INDEX(Input!A:A,MATCH(D50,Input!F:F,0)), ""))</f>
        <v/>
      </c>
      <c r="O50" s="156"/>
      <c r="P50" s="120" t="str">
        <f t="array" ref="P50">IFERROR(INDEX(PD!A:A,MATCH(D50,PD!E:E,0)), IFERROR (INDEX(Input!A:A,MATCH(D50,Input!F:F,0)), ""))</f>
        <v/>
      </c>
      <c r="Q50" s="156"/>
      <c r="S50" s="156"/>
      <c r="T50" s="178"/>
      <c r="U50" s="156"/>
    </row>
    <row r="51">
      <c r="A51" s="168">
        <f t="shared" si="1"/>
        <v>0</v>
      </c>
      <c r="B51" s="70" t="str">
        <f t="array" ref="B51">IFERROR(INDEX(PD!F:F,MATCH(D51,PD!E:E,0)), IFERROR (INDEX(Input!H:H,MATCH(D51,Input!F:F,0)), ""))</f>
        <v/>
      </c>
      <c r="C51" s="156"/>
      <c r="D51" s="172"/>
      <c r="E51" s="156"/>
      <c r="G51" s="156"/>
      <c r="I51" s="156"/>
      <c r="J51" s="70" t="str">
        <f>IF(ISBLANK(D51), "",COUNTIFS(Input!B:B,D51,Input!I:I,"Yes"))</f>
        <v/>
      </c>
      <c r="K51" s="156"/>
      <c r="L51" s="176" t="str">
        <f>IF(ISBLANK(D51), "",COUNTIFS(TL!B:B,D51,TL!G:G,"Yes",TL!H:H,"Yes"))</f>
        <v/>
      </c>
      <c r="M51" s="156"/>
      <c r="N51" s="177" t="str">
        <f t="array" ref="N51">IFERROR(INDEX(PD!A:A,MATCH(D51,PD!E:E,0)), IFERROR ( INDEX(Input!A:A,MATCH(D51,Input!F:F,0)), ""))</f>
        <v/>
      </c>
      <c r="O51" s="156"/>
      <c r="P51" s="120" t="str">
        <f t="array" ref="P51">IFERROR(INDEX(PD!A:A,MATCH(D51,PD!E:E,0)), IFERROR (INDEX(Input!A:A,MATCH(D51,Input!F:F,0)), ""))</f>
        <v/>
      </c>
      <c r="Q51" s="156"/>
      <c r="S51" s="156"/>
      <c r="T51" s="178"/>
      <c r="U51" s="156"/>
    </row>
    <row r="52">
      <c r="A52" s="168">
        <f t="shared" si="1"/>
        <v>0</v>
      </c>
      <c r="B52" s="70" t="str">
        <f t="array" ref="B52">IFERROR(INDEX(PD!F:F,MATCH(D52,PD!E:E,0)), IFERROR (INDEX(Input!H:H,MATCH(D52,Input!F:F,0)), ""))</f>
        <v/>
      </c>
      <c r="C52" s="156"/>
      <c r="D52" s="172"/>
      <c r="E52" s="156"/>
      <c r="G52" s="156"/>
      <c r="I52" s="156"/>
      <c r="J52" s="70" t="str">
        <f>IF(ISBLANK(D52), "",COUNTIFS(Input!B:B,D52,Input!I:I,"Yes"))</f>
        <v/>
      </c>
      <c r="K52" s="156"/>
      <c r="L52" s="176" t="str">
        <f>IF(ISBLANK(D52), "",COUNTIFS(TL!B:B,D52,TL!G:G,"Yes",TL!H:H,"Yes"))</f>
        <v/>
      </c>
      <c r="M52" s="156"/>
      <c r="N52" s="177" t="str">
        <f t="array" ref="N52">IFERROR(INDEX(PD!A:A,MATCH(D52,PD!E:E,0)), IFERROR ( INDEX(Input!A:A,MATCH(D52,Input!F:F,0)), ""))</f>
        <v/>
      </c>
      <c r="O52" s="156"/>
      <c r="P52" s="120" t="str">
        <f t="array" ref="P52">IFERROR(INDEX(PD!A:A,MATCH(D52,PD!E:E,0)), IFERROR (INDEX(Input!A:A,MATCH(D52,Input!F:F,0)), ""))</f>
        <v/>
      </c>
      <c r="Q52" s="156"/>
      <c r="S52" s="156"/>
      <c r="T52" s="178"/>
      <c r="U52" s="156"/>
    </row>
    <row r="53">
      <c r="A53" s="168">
        <f t="shared" si="1"/>
        <v>0</v>
      </c>
      <c r="B53" s="70" t="str">
        <f t="array" ref="B53">IFERROR(INDEX(PD!F:F,MATCH(D53,PD!E:E,0)), IFERROR (INDEX(Input!H:H,MATCH(D53,Input!F:F,0)), ""))</f>
        <v/>
      </c>
      <c r="C53" s="156"/>
      <c r="D53" s="172"/>
      <c r="E53" s="156"/>
      <c r="G53" s="156"/>
      <c r="I53" s="156"/>
      <c r="J53" s="70" t="str">
        <f>IF(ISBLANK(D53), "",COUNTIFS(Input!B:B,D53,Input!I:I,"Yes"))</f>
        <v/>
      </c>
      <c r="K53" s="156"/>
      <c r="L53" s="176" t="str">
        <f>IF(ISBLANK(D53), "",COUNTIFS(TL!B:B,D53,TL!G:G,"Yes",TL!H:H,"Yes"))</f>
        <v/>
      </c>
      <c r="M53" s="156"/>
      <c r="N53" s="177" t="str">
        <f t="array" ref="N53">IFERROR(INDEX(PD!A:A,MATCH(D53,PD!E:E,0)), IFERROR ( INDEX(Input!A:A,MATCH(D53,Input!F:F,0)), ""))</f>
        <v/>
      </c>
      <c r="O53" s="156"/>
      <c r="P53" s="120" t="str">
        <f t="array" ref="P53">IFERROR(INDEX(PD!A:A,MATCH(D53,PD!E:E,0)), IFERROR (INDEX(Input!A:A,MATCH(D53,Input!F:F,0)), ""))</f>
        <v/>
      </c>
      <c r="Q53" s="156"/>
      <c r="S53" s="156"/>
      <c r="T53" s="178"/>
      <c r="U53" s="156"/>
    </row>
    <row r="54">
      <c r="A54" s="168">
        <f t="shared" si="1"/>
        <v>0</v>
      </c>
      <c r="B54" s="70" t="str">
        <f t="array" ref="B54">IFERROR(INDEX(PD!F:F,MATCH(D54,PD!E:E,0)), IFERROR (INDEX(Input!H:H,MATCH(D54,Input!F:F,0)), ""))</f>
        <v/>
      </c>
      <c r="C54" s="156"/>
      <c r="D54" s="172"/>
      <c r="E54" s="156"/>
      <c r="G54" s="156"/>
      <c r="I54" s="156"/>
      <c r="J54" s="70" t="str">
        <f>IF(ISBLANK(D54), "",COUNTIFS(Input!B:B,D54,Input!I:I,"Yes"))</f>
        <v/>
      </c>
      <c r="K54" s="156"/>
      <c r="L54" s="176" t="str">
        <f>IF(ISBLANK(D54), "",COUNTIFS(TL!B:B,D54,TL!G:G,"Yes",TL!H:H,"Yes"))</f>
        <v/>
      </c>
      <c r="M54" s="156"/>
      <c r="N54" s="177" t="str">
        <f t="array" ref="N54">IFERROR(INDEX(PD!A:A,MATCH(D54,PD!E:E,0)), IFERROR ( INDEX(Input!A:A,MATCH(D54,Input!F:F,0)), ""))</f>
        <v/>
      </c>
      <c r="O54" s="156"/>
      <c r="P54" s="120" t="str">
        <f t="array" ref="P54">IFERROR(INDEX(PD!A:A,MATCH(D54,PD!E:E,0)), IFERROR (INDEX(Input!A:A,MATCH(D54,Input!F:F,0)), ""))</f>
        <v/>
      </c>
      <c r="Q54" s="156"/>
      <c r="S54" s="156"/>
      <c r="T54" s="178"/>
      <c r="U54" s="156"/>
    </row>
    <row r="55">
      <c r="A55" s="168">
        <f t="shared" si="1"/>
        <v>0</v>
      </c>
      <c r="B55" s="70" t="str">
        <f t="array" ref="B55">IFERROR(INDEX(PD!F:F,MATCH(D55,PD!E:E,0)), IFERROR (INDEX(Input!H:H,MATCH(D55,Input!F:F,0)), ""))</f>
        <v/>
      </c>
      <c r="C55" s="156"/>
      <c r="D55" s="172"/>
      <c r="E55" s="156"/>
      <c r="G55" s="156"/>
      <c r="I55" s="156"/>
      <c r="J55" s="70" t="str">
        <f>IF(ISBLANK(D55), "",COUNTIFS(Input!B:B,D55,Input!I:I,"Yes"))</f>
        <v/>
      </c>
      <c r="K55" s="156"/>
      <c r="L55" s="176" t="str">
        <f>IF(ISBLANK(D55), "",COUNTIFS(TL!B:B,D55,TL!G:G,"Yes",TL!H:H,"Yes"))</f>
        <v/>
      </c>
      <c r="M55" s="156"/>
      <c r="N55" s="177" t="str">
        <f t="array" ref="N55">IFERROR(INDEX(PD!A:A,MATCH(D55,PD!E:E,0)), IFERROR ( INDEX(Input!A:A,MATCH(D55,Input!F:F,0)), ""))</f>
        <v/>
      </c>
      <c r="O55" s="156"/>
      <c r="P55" s="120" t="str">
        <f t="array" ref="P55">IFERROR(INDEX(PD!A:A,MATCH(D55,PD!E:E,0)), IFERROR (INDEX(Input!A:A,MATCH(D55,Input!F:F,0)), ""))</f>
        <v/>
      </c>
      <c r="Q55" s="156"/>
      <c r="S55" s="156"/>
      <c r="T55" s="178"/>
      <c r="U55" s="156"/>
    </row>
    <row r="56">
      <c r="A56" s="168">
        <f t="shared" si="1"/>
        <v>0</v>
      </c>
      <c r="B56" s="70" t="str">
        <f t="array" ref="B56">IFERROR(INDEX(PD!F:F,MATCH(D56,PD!E:E,0)), IFERROR (INDEX(Input!H:H,MATCH(D56,Input!F:F,0)), ""))</f>
        <v/>
      </c>
      <c r="C56" s="156"/>
      <c r="D56" s="172"/>
      <c r="E56" s="156"/>
      <c r="G56" s="156"/>
      <c r="I56" s="156"/>
      <c r="J56" s="70" t="str">
        <f>IF(ISBLANK(D56), "",COUNTIFS(Input!B:B,D56,Input!I:I,"Yes"))</f>
        <v/>
      </c>
      <c r="K56" s="156"/>
      <c r="L56" s="176" t="str">
        <f>IF(ISBLANK(D56), "",COUNTIFS(TL!B:B,D56,TL!G:G,"Yes",TL!H:H,"Yes"))</f>
        <v/>
      </c>
      <c r="M56" s="156"/>
      <c r="N56" s="177" t="str">
        <f t="array" ref="N56">IFERROR(INDEX(PD!A:A,MATCH(D56,PD!E:E,0)), IFERROR ( INDEX(Input!A:A,MATCH(D56,Input!F:F,0)), ""))</f>
        <v/>
      </c>
      <c r="O56" s="156"/>
      <c r="P56" s="120" t="str">
        <f t="array" ref="P56">IFERROR(INDEX(PD!A:A,MATCH(D56,PD!E:E,0)), IFERROR (INDEX(Input!A:A,MATCH(D56,Input!F:F,0)), ""))</f>
        <v/>
      </c>
      <c r="Q56" s="156"/>
      <c r="S56" s="156"/>
      <c r="T56" s="178"/>
      <c r="U56" s="156"/>
    </row>
    <row r="57">
      <c r="A57" s="168">
        <f t="shared" si="1"/>
        <v>0</v>
      </c>
      <c r="B57" s="70" t="str">
        <f t="array" ref="B57">IFERROR(INDEX(PD!F:F,MATCH(D57,PD!E:E,0)), IFERROR (INDEX(Input!H:H,MATCH(D57,Input!F:F,0)), ""))</f>
        <v/>
      </c>
      <c r="C57" s="156"/>
      <c r="D57" s="172"/>
      <c r="E57" s="156"/>
      <c r="G57" s="156"/>
      <c r="I57" s="156"/>
      <c r="J57" s="70" t="str">
        <f>IF(ISBLANK(D57), "",COUNTIFS(Input!B:B,D57,Input!I:I,"Yes"))</f>
        <v/>
      </c>
      <c r="K57" s="156"/>
      <c r="L57" s="176" t="str">
        <f>IF(ISBLANK(D57), "",COUNTIFS(TL!B:B,D57,TL!G:G,"Yes",TL!H:H,"Yes"))</f>
        <v/>
      </c>
      <c r="M57" s="156"/>
      <c r="N57" s="177" t="str">
        <f t="array" ref="N57">IFERROR(INDEX(PD!A:A,MATCH(D57,PD!E:E,0)), IFERROR ( INDEX(Input!A:A,MATCH(D57,Input!F:F,0)), ""))</f>
        <v/>
      </c>
      <c r="O57" s="156"/>
      <c r="P57" s="120" t="str">
        <f t="array" ref="P57">IFERROR(INDEX(PD!A:A,MATCH(D57,PD!E:E,0)), IFERROR (INDEX(Input!A:A,MATCH(D57,Input!F:F,0)), ""))</f>
        <v/>
      </c>
      <c r="Q57" s="156"/>
      <c r="S57" s="156"/>
      <c r="T57" s="178"/>
      <c r="U57" s="156"/>
    </row>
    <row r="58">
      <c r="A58" s="168">
        <f t="shared" si="1"/>
        <v>0</v>
      </c>
      <c r="B58" s="70" t="str">
        <f t="array" ref="B58">IFERROR(INDEX(PD!F:F,MATCH(D58,PD!E:E,0)), IFERROR (INDEX(Input!H:H,MATCH(D58,Input!F:F,0)), ""))</f>
        <v/>
      </c>
      <c r="C58" s="156"/>
      <c r="D58" s="172"/>
      <c r="E58" s="156"/>
      <c r="G58" s="156"/>
      <c r="I58" s="156"/>
      <c r="J58" s="70" t="str">
        <f>IF(ISBLANK(D58), "",COUNTIFS(Input!B:B,D58,Input!I:I,"Yes"))</f>
        <v/>
      </c>
      <c r="K58" s="156"/>
      <c r="L58" s="176" t="str">
        <f>IF(ISBLANK(D58), "",COUNTIFS(TL!B:B,D58,TL!G:G,"Yes",TL!H:H,"Yes"))</f>
        <v/>
      </c>
      <c r="M58" s="156"/>
      <c r="N58" s="177" t="str">
        <f t="array" ref="N58">IFERROR(INDEX(PD!A:A,MATCH(D58,PD!E:E,0)), IFERROR ( INDEX(Input!A:A,MATCH(D58,Input!F:F,0)), ""))</f>
        <v/>
      </c>
      <c r="O58" s="156"/>
      <c r="P58" s="120" t="str">
        <f t="array" ref="P58">IFERROR(INDEX(PD!A:A,MATCH(D58,PD!E:E,0)), IFERROR (INDEX(Input!A:A,MATCH(D58,Input!F:F,0)), ""))</f>
        <v/>
      </c>
      <c r="Q58" s="156"/>
      <c r="S58" s="156"/>
      <c r="T58" s="178"/>
      <c r="U58" s="156"/>
    </row>
    <row r="59">
      <c r="A59" s="168">
        <f t="shared" si="1"/>
        <v>0</v>
      </c>
      <c r="B59" s="70" t="str">
        <f t="array" ref="B59">IFERROR(INDEX(PD!F:F,MATCH(D59,PD!E:E,0)), IFERROR (INDEX(Input!H:H,MATCH(D59,Input!F:F,0)), ""))</f>
        <v/>
      </c>
      <c r="C59" s="156"/>
      <c r="D59" s="172"/>
      <c r="E59" s="156"/>
      <c r="G59" s="156"/>
      <c r="I59" s="156"/>
      <c r="J59" s="70" t="str">
        <f>IF(ISBLANK(D59), "",COUNTIFS(Input!B:B,D59,Input!I:I,"Yes"))</f>
        <v/>
      </c>
      <c r="K59" s="156"/>
      <c r="L59" s="176" t="str">
        <f>IF(ISBLANK(D59), "",COUNTIFS(TL!B:B,D59,TL!G:G,"Yes",TL!H:H,"Yes"))</f>
        <v/>
      </c>
      <c r="M59" s="156"/>
      <c r="N59" s="177" t="str">
        <f t="array" ref="N59">IFERROR(INDEX(PD!A:A,MATCH(D59,PD!E:E,0)), IFERROR ( INDEX(Input!A:A,MATCH(D59,Input!F:F,0)), ""))</f>
        <v/>
      </c>
      <c r="O59" s="156"/>
      <c r="P59" s="120" t="str">
        <f t="array" ref="P59">IFERROR(INDEX(PD!A:A,MATCH(D59,PD!E:E,0)), IFERROR (INDEX(Input!A:A,MATCH(D59,Input!F:F,0)), ""))</f>
        <v/>
      </c>
      <c r="Q59" s="156"/>
      <c r="S59" s="156"/>
      <c r="T59" s="178"/>
      <c r="U59" s="156"/>
    </row>
    <row r="60">
      <c r="A60" s="168">
        <f t="shared" si="1"/>
        <v>0</v>
      </c>
      <c r="B60" s="70" t="str">
        <f t="array" ref="B60">IFERROR(INDEX(PD!F:F,MATCH(D60,PD!E:E,0)), IFERROR (INDEX(Input!H:H,MATCH(D60,Input!F:F,0)), ""))</f>
        <v/>
      </c>
      <c r="C60" s="156"/>
      <c r="D60" s="172"/>
      <c r="E60" s="156"/>
      <c r="G60" s="156"/>
      <c r="I60" s="156"/>
      <c r="J60" s="70" t="str">
        <f>IF(ISBLANK(D60), "",COUNTIFS(Input!B:B,D60,Input!I:I,"Yes"))</f>
        <v/>
      </c>
      <c r="K60" s="156"/>
      <c r="L60" s="176" t="str">
        <f>IF(ISBLANK(D60), "",COUNTIFS(TL!B:B,D60,TL!G:G,"Yes",TL!H:H,"Yes"))</f>
        <v/>
      </c>
      <c r="M60" s="156"/>
      <c r="N60" s="177" t="str">
        <f t="array" ref="N60">IFERROR(INDEX(PD!A:A,MATCH(D60,PD!E:E,0)), IFERROR ( INDEX(Input!A:A,MATCH(D60,Input!F:F,0)), ""))</f>
        <v/>
      </c>
      <c r="O60" s="156"/>
      <c r="P60" s="120" t="str">
        <f t="array" ref="P60">IFERROR(INDEX(PD!A:A,MATCH(D60,PD!E:E,0)), IFERROR (INDEX(Input!A:A,MATCH(D60,Input!F:F,0)), ""))</f>
        <v/>
      </c>
      <c r="Q60" s="156"/>
      <c r="S60" s="156"/>
      <c r="T60" s="178"/>
      <c r="U60" s="156"/>
    </row>
    <row r="61">
      <c r="A61" s="168">
        <f t="shared" si="1"/>
        <v>0</v>
      </c>
      <c r="B61" s="70" t="str">
        <f t="array" ref="B61">IFERROR(INDEX(PD!F:F,MATCH(D61,PD!E:E,0)), IFERROR (INDEX(Input!H:H,MATCH(D61,Input!F:F,0)), ""))</f>
        <v/>
      </c>
      <c r="C61" s="156"/>
      <c r="D61" s="172"/>
      <c r="E61" s="156"/>
      <c r="G61" s="156"/>
      <c r="I61" s="156"/>
      <c r="J61" s="70" t="str">
        <f>IF(ISBLANK(D61), "",COUNTIFS(Input!B:B,D61,Input!I:I,"Yes"))</f>
        <v/>
      </c>
      <c r="K61" s="156"/>
      <c r="L61" s="176" t="str">
        <f>IF(ISBLANK(D61), "",COUNTIFS(TL!B:B,D61,TL!G:G,"Yes",TL!H:H,"Yes"))</f>
        <v/>
      </c>
      <c r="M61" s="156"/>
      <c r="N61" s="177" t="str">
        <f t="array" ref="N61">IFERROR(INDEX(PD!A:A,MATCH(D61,PD!E:E,0)), IFERROR ( INDEX(Input!A:A,MATCH(D61,Input!F:F,0)), ""))</f>
        <v/>
      </c>
      <c r="O61" s="156"/>
      <c r="P61" s="120" t="str">
        <f t="array" ref="P61">IFERROR(INDEX(PD!A:A,MATCH(D61,PD!E:E,0)), IFERROR (INDEX(Input!A:A,MATCH(D61,Input!F:F,0)), ""))</f>
        <v/>
      </c>
      <c r="Q61" s="156"/>
      <c r="S61" s="156"/>
      <c r="T61" s="178"/>
      <c r="U61" s="156"/>
    </row>
    <row r="62">
      <c r="A62" s="168">
        <f t="shared" si="1"/>
        <v>0</v>
      </c>
      <c r="B62" s="70" t="str">
        <f t="array" ref="B62">IFERROR(INDEX(PD!F:F,MATCH(D62,PD!E:E,0)), IFERROR (INDEX(Input!H:H,MATCH(D62,Input!F:F,0)), ""))</f>
        <v/>
      </c>
      <c r="C62" s="156"/>
      <c r="D62" s="172"/>
      <c r="E62" s="156"/>
      <c r="G62" s="156"/>
      <c r="I62" s="156"/>
      <c r="J62" s="70" t="str">
        <f>IF(ISBLANK(D62), "",COUNTIFS(Input!B:B,D62,Input!I:I,"Yes"))</f>
        <v/>
      </c>
      <c r="K62" s="156"/>
      <c r="L62" s="176" t="str">
        <f>IF(ISBLANK(D62), "",COUNTIFS(TL!B:B,D62,TL!G:G,"Yes",TL!H:H,"Yes"))</f>
        <v/>
      </c>
      <c r="M62" s="156"/>
      <c r="N62" s="177" t="str">
        <f t="array" ref="N62">IFERROR(INDEX(PD!A:A,MATCH(D62,PD!E:E,0)), IFERROR ( INDEX(Input!A:A,MATCH(D62,Input!F:F,0)), ""))</f>
        <v/>
      </c>
      <c r="O62" s="156"/>
      <c r="P62" s="120" t="str">
        <f t="array" ref="P62">IFERROR(INDEX(PD!A:A,MATCH(D62,PD!E:E,0)), IFERROR (INDEX(Input!A:A,MATCH(D62,Input!F:F,0)), ""))</f>
        <v/>
      </c>
      <c r="Q62" s="156"/>
      <c r="S62" s="156"/>
      <c r="T62" s="178"/>
      <c r="U62" s="156"/>
    </row>
    <row r="63">
      <c r="A63" s="168">
        <f t="shared" si="1"/>
        <v>0</v>
      </c>
      <c r="B63" s="70" t="str">
        <f t="array" ref="B63">IFERROR(INDEX(PD!F:F,MATCH(D63,PD!E:E,0)), IFERROR (INDEX(Input!H:H,MATCH(D63,Input!F:F,0)), ""))</f>
        <v/>
      </c>
      <c r="C63" s="156"/>
      <c r="D63" s="172"/>
      <c r="E63" s="156"/>
      <c r="G63" s="156"/>
      <c r="I63" s="156"/>
      <c r="J63" s="70" t="str">
        <f>IF(ISBLANK(D63), "",COUNTIFS(Input!B:B,D63,Input!I:I,"Yes"))</f>
        <v/>
      </c>
      <c r="K63" s="156"/>
      <c r="L63" s="176" t="str">
        <f>IF(ISBLANK(D63), "",COUNTIFS(TL!B:B,D63,TL!G:G,"Yes",TL!H:H,"Yes"))</f>
        <v/>
      </c>
      <c r="M63" s="156"/>
      <c r="N63" s="177" t="str">
        <f t="array" ref="N63">IFERROR(INDEX(PD!A:A,MATCH(D63,PD!E:E,0)), IFERROR ( INDEX(Input!A:A,MATCH(D63,Input!F:F,0)), ""))</f>
        <v/>
      </c>
      <c r="O63" s="156"/>
      <c r="P63" s="120" t="str">
        <f t="array" ref="P63">IFERROR(INDEX(PD!A:A,MATCH(D63,PD!E:E,0)), IFERROR (INDEX(Input!A:A,MATCH(D63,Input!F:F,0)), ""))</f>
        <v/>
      </c>
      <c r="Q63" s="156"/>
      <c r="S63" s="156"/>
      <c r="T63" s="178"/>
      <c r="U63" s="156"/>
    </row>
    <row r="64">
      <c r="A64" s="168">
        <f t="shared" si="1"/>
        <v>0</v>
      </c>
      <c r="B64" s="70" t="str">
        <f t="array" ref="B64">IFERROR(INDEX(PD!F:F,MATCH(D64,PD!E:E,0)), IFERROR (INDEX(Input!H:H,MATCH(D64,Input!F:F,0)), ""))</f>
        <v/>
      </c>
      <c r="C64" s="156"/>
      <c r="D64" s="172"/>
      <c r="E64" s="156"/>
      <c r="G64" s="156"/>
      <c r="I64" s="156"/>
      <c r="J64" s="70" t="str">
        <f>IF(ISBLANK(D64), "",COUNTIFS(Input!B:B,D64,Input!I:I,"Yes"))</f>
        <v/>
      </c>
      <c r="K64" s="156"/>
      <c r="L64" s="176" t="str">
        <f>IF(ISBLANK(D64), "",COUNTIFS(TL!B:B,D64,TL!G:G,"Yes",TL!H:H,"Yes"))</f>
        <v/>
      </c>
      <c r="M64" s="156"/>
      <c r="N64" s="177" t="str">
        <f t="array" ref="N64">IFERROR(INDEX(PD!A:A,MATCH(D64,PD!E:E,0)), IFERROR ( INDEX(Input!A:A,MATCH(D64,Input!F:F,0)), ""))</f>
        <v/>
      </c>
      <c r="O64" s="156"/>
      <c r="P64" s="120" t="str">
        <f t="array" ref="P64">IFERROR(INDEX(PD!A:A,MATCH(D64,PD!E:E,0)), IFERROR (INDEX(Input!A:A,MATCH(D64,Input!F:F,0)), ""))</f>
        <v/>
      </c>
      <c r="Q64" s="156"/>
      <c r="S64" s="156"/>
      <c r="T64" s="178"/>
      <c r="U64" s="156"/>
    </row>
    <row r="65">
      <c r="A65" s="168">
        <f t="shared" si="1"/>
        <v>0</v>
      </c>
      <c r="B65" s="70" t="str">
        <f t="array" ref="B65">IFERROR(INDEX(PD!F:F,MATCH(D65,PD!E:E,0)), IFERROR (INDEX(Input!H:H,MATCH(D65,Input!F:F,0)), ""))</f>
        <v/>
      </c>
      <c r="C65" s="156"/>
      <c r="D65" s="172"/>
      <c r="E65" s="156"/>
      <c r="G65" s="156"/>
      <c r="I65" s="156"/>
      <c r="J65" s="70" t="str">
        <f>IF(ISBLANK(D65), "",COUNTIFS(Input!B:B,D65,Input!I:I,"Yes"))</f>
        <v/>
      </c>
      <c r="K65" s="156"/>
      <c r="L65" s="176" t="str">
        <f>IF(ISBLANK(D65), "",COUNTIFS(TL!B:B,D65,TL!G:G,"Yes",TL!H:H,"Yes"))</f>
        <v/>
      </c>
      <c r="M65" s="156"/>
      <c r="N65" s="177" t="str">
        <f t="array" ref="N65">IFERROR(INDEX(PD!A:A,MATCH(D65,PD!E:E,0)), IFERROR ( INDEX(Input!A:A,MATCH(D65,Input!F:F,0)), ""))</f>
        <v/>
      </c>
      <c r="O65" s="156"/>
      <c r="P65" s="120" t="str">
        <f t="array" ref="P65">IFERROR(INDEX(PD!A:A,MATCH(D65,PD!E:E,0)), IFERROR (INDEX(Input!A:A,MATCH(D65,Input!F:F,0)), ""))</f>
        <v/>
      </c>
      <c r="Q65" s="156"/>
      <c r="S65" s="156"/>
      <c r="T65" s="178"/>
      <c r="U65" s="156"/>
    </row>
    <row r="66">
      <c r="A66" s="168">
        <f t="shared" si="1"/>
        <v>0</v>
      </c>
      <c r="B66" s="70" t="str">
        <f t="array" ref="B66">IFERROR(INDEX(PD!F:F,MATCH(D66,PD!E:E,0)), IFERROR (INDEX(Input!H:H,MATCH(D66,Input!F:F,0)), ""))</f>
        <v/>
      </c>
      <c r="C66" s="156"/>
      <c r="D66" s="172"/>
      <c r="E66" s="156"/>
      <c r="G66" s="156"/>
      <c r="I66" s="156"/>
      <c r="J66" s="70" t="str">
        <f>IF(ISBLANK(D66), "",COUNTIFS(Input!B:B,D66,Input!I:I,"Yes"))</f>
        <v/>
      </c>
      <c r="K66" s="156"/>
      <c r="L66" s="176" t="str">
        <f>IF(ISBLANK(D66), "",COUNTIFS(TL!B:B,D66,TL!G:G,"Yes",TL!H:H,"Yes"))</f>
        <v/>
      </c>
      <c r="M66" s="156"/>
      <c r="N66" s="177" t="str">
        <f t="array" ref="N66">IFERROR(INDEX(PD!A:A,MATCH(D66,PD!E:E,0)), IFERROR ( INDEX(Input!A:A,MATCH(D66,Input!F:F,0)), ""))</f>
        <v/>
      </c>
      <c r="O66" s="156"/>
      <c r="P66" s="120" t="str">
        <f t="array" ref="P66">IFERROR(INDEX(PD!A:A,MATCH(D66,PD!E:E,0)), IFERROR (INDEX(Input!A:A,MATCH(D66,Input!F:F,0)), ""))</f>
        <v/>
      </c>
      <c r="Q66" s="156"/>
      <c r="S66" s="156"/>
      <c r="T66" s="178"/>
      <c r="U66" s="156"/>
    </row>
    <row r="67">
      <c r="A67" s="168">
        <f t="shared" si="1"/>
        <v>0</v>
      </c>
      <c r="B67" s="70" t="str">
        <f t="array" ref="B67">IFERROR(INDEX(PD!F:F,MATCH(D67,PD!E:E,0)), IFERROR (INDEX(Input!H:H,MATCH(D67,Input!F:F,0)), ""))</f>
        <v/>
      </c>
      <c r="C67" s="156"/>
      <c r="D67" s="172"/>
      <c r="E67" s="156"/>
      <c r="G67" s="156"/>
      <c r="I67" s="156"/>
      <c r="J67" s="70" t="str">
        <f>IF(ISBLANK(D67), "",COUNTIFS(Input!B:B,D67,Input!I:I,"Yes"))</f>
        <v/>
      </c>
      <c r="K67" s="156"/>
      <c r="L67" s="176" t="str">
        <f>IF(ISBLANK(D67), "",COUNTIFS(TL!B:B,D67,TL!G:G,"Yes",TL!H:H,"Yes"))</f>
        <v/>
      </c>
      <c r="M67" s="156"/>
      <c r="N67" s="177" t="str">
        <f t="array" ref="N67">IFERROR(INDEX(PD!A:A,MATCH(D67,PD!E:E,0)), IFERROR ( INDEX(Input!A:A,MATCH(D67,Input!F:F,0)), ""))</f>
        <v/>
      </c>
      <c r="O67" s="156"/>
      <c r="P67" s="120" t="str">
        <f t="array" ref="P67">IFERROR(INDEX(PD!A:A,MATCH(D67,PD!E:E,0)), IFERROR (INDEX(Input!A:A,MATCH(D67,Input!F:F,0)), ""))</f>
        <v/>
      </c>
      <c r="Q67" s="156"/>
      <c r="S67" s="156"/>
      <c r="T67" s="178"/>
      <c r="U67" s="156"/>
    </row>
    <row r="68">
      <c r="A68" s="168">
        <f t="shared" si="1"/>
        <v>0</v>
      </c>
      <c r="B68" s="70" t="str">
        <f t="array" ref="B68">IFERROR(INDEX(PD!F:F,MATCH(D68,PD!E:E,0)), IFERROR (INDEX(Input!H:H,MATCH(D68,Input!F:F,0)), ""))</f>
        <v/>
      </c>
      <c r="C68" s="156"/>
      <c r="D68" s="172"/>
      <c r="E68" s="156"/>
      <c r="G68" s="156"/>
      <c r="I68" s="156"/>
      <c r="J68" s="70" t="str">
        <f>IF(ISBLANK(D68), "",COUNTIFS(Input!B:B,D68,Input!I:I,"Yes"))</f>
        <v/>
      </c>
      <c r="K68" s="156"/>
      <c r="L68" s="176" t="str">
        <f>IF(ISBLANK(D68), "",COUNTIFS(TL!B:B,D68,TL!G:G,"Yes",TL!H:H,"Yes"))</f>
        <v/>
      </c>
      <c r="M68" s="156"/>
      <c r="N68" s="177" t="str">
        <f t="array" ref="N68">IFERROR(INDEX(PD!A:A,MATCH(D68,PD!E:E,0)), IFERROR ( INDEX(Input!A:A,MATCH(D68,Input!F:F,0)), ""))</f>
        <v/>
      </c>
      <c r="O68" s="156"/>
      <c r="P68" s="120" t="str">
        <f t="array" ref="P68">IFERROR(INDEX(PD!A:A,MATCH(D68,PD!E:E,0)), IFERROR (INDEX(Input!A:A,MATCH(D68,Input!F:F,0)), ""))</f>
        <v/>
      </c>
      <c r="Q68" s="156"/>
      <c r="S68" s="156"/>
      <c r="T68" s="178"/>
      <c r="U68" s="156"/>
    </row>
    <row r="69">
      <c r="A69" s="168">
        <f t="shared" si="1"/>
        <v>0</v>
      </c>
      <c r="B69" s="70" t="str">
        <f t="array" ref="B69">IFERROR(INDEX(PD!F:F,MATCH(D69,PD!E:E,0)), IFERROR (INDEX(Input!H:H,MATCH(D69,Input!F:F,0)), ""))</f>
        <v/>
      </c>
      <c r="C69" s="156"/>
      <c r="D69" s="172"/>
      <c r="E69" s="156"/>
      <c r="G69" s="156"/>
      <c r="I69" s="156"/>
      <c r="J69" s="70" t="str">
        <f>IF(ISBLANK(D69), "",COUNTIFS(Input!B:B,D69,Input!I:I,"Yes"))</f>
        <v/>
      </c>
      <c r="K69" s="156"/>
      <c r="L69" s="176" t="str">
        <f>IF(ISBLANK(D69), "",COUNTIFS(TL!B:B,D69,TL!G:G,"Yes",TL!H:H,"Yes"))</f>
        <v/>
      </c>
      <c r="M69" s="156"/>
      <c r="N69" s="177" t="str">
        <f t="array" ref="N69">IFERROR(INDEX(PD!A:A,MATCH(D69,PD!E:E,0)), IFERROR ( INDEX(Input!A:A,MATCH(D69,Input!F:F,0)), ""))</f>
        <v/>
      </c>
      <c r="O69" s="156"/>
      <c r="P69" s="120" t="str">
        <f t="array" ref="P69">IFERROR(INDEX(PD!A:A,MATCH(D69,PD!E:E,0)), IFERROR (INDEX(Input!A:A,MATCH(D69,Input!F:F,0)), ""))</f>
        <v/>
      </c>
      <c r="Q69" s="156"/>
      <c r="S69" s="156"/>
      <c r="T69" s="178"/>
      <c r="U69" s="156"/>
    </row>
    <row r="70">
      <c r="A70" s="168">
        <f t="shared" si="1"/>
        <v>0</v>
      </c>
      <c r="B70" s="70" t="str">
        <f t="array" ref="B70">IFERROR(INDEX(PD!F:F,MATCH(D70,PD!E:E,0)), IFERROR (INDEX(Input!H:H,MATCH(D70,Input!F:F,0)), ""))</f>
        <v/>
      </c>
      <c r="C70" s="156"/>
      <c r="D70" s="172"/>
      <c r="E70" s="156"/>
      <c r="G70" s="156"/>
      <c r="I70" s="156"/>
      <c r="J70" s="70" t="str">
        <f>IF(ISBLANK(D70), "",COUNTIFS(Input!B:B,D70,Input!I:I,"Yes"))</f>
        <v/>
      </c>
      <c r="K70" s="156"/>
      <c r="L70" s="176" t="str">
        <f>IF(ISBLANK(D70), "",COUNTIFS(TL!B:B,D70,TL!G:G,"Yes",TL!H:H,"Yes"))</f>
        <v/>
      </c>
      <c r="M70" s="156"/>
      <c r="N70" s="177" t="str">
        <f t="array" ref="N70">IFERROR(INDEX(PD!A:A,MATCH(D70,PD!E:E,0)), IFERROR ( INDEX(Input!A:A,MATCH(D70,Input!F:F,0)), ""))</f>
        <v/>
      </c>
      <c r="O70" s="156"/>
      <c r="P70" s="120" t="str">
        <f t="array" ref="P70">IFERROR(INDEX(PD!A:A,MATCH(D70,PD!E:E,0)), IFERROR (INDEX(Input!A:A,MATCH(D70,Input!F:F,0)), ""))</f>
        <v/>
      </c>
      <c r="Q70" s="156"/>
      <c r="S70" s="156"/>
      <c r="T70" s="178"/>
      <c r="U70" s="156"/>
    </row>
    <row r="71">
      <c r="A71" s="168">
        <f t="shared" si="1"/>
        <v>0</v>
      </c>
      <c r="B71" s="70" t="str">
        <f t="array" ref="B71">IFERROR(INDEX(PD!F:F,MATCH(D71,PD!E:E,0)), IFERROR (INDEX(Input!H:H,MATCH(D71,Input!F:F,0)), ""))</f>
        <v/>
      </c>
      <c r="C71" s="156"/>
      <c r="D71" s="172"/>
      <c r="E71" s="156"/>
      <c r="G71" s="156"/>
      <c r="I71" s="156"/>
      <c r="J71" s="70" t="str">
        <f>IF(ISBLANK(D71), "",COUNTIFS(Input!B:B,D71,Input!I:I,"Yes"))</f>
        <v/>
      </c>
      <c r="K71" s="156"/>
      <c r="L71" s="176" t="str">
        <f>IF(ISBLANK(D71), "",COUNTIFS(TL!B:B,D71,TL!G:G,"Yes",TL!H:H,"Yes"))</f>
        <v/>
      </c>
      <c r="M71" s="156"/>
      <c r="N71" s="177" t="str">
        <f t="array" ref="N71">IFERROR(INDEX(PD!A:A,MATCH(D71,PD!E:E,0)), IFERROR ( INDEX(Input!A:A,MATCH(D71,Input!F:F,0)), ""))</f>
        <v/>
      </c>
      <c r="O71" s="156"/>
      <c r="P71" s="120" t="str">
        <f t="array" ref="P71">IFERROR(INDEX(PD!A:A,MATCH(D71,PD!E:E,0)), IFERROR (INDEX(Input!A:A,MATCH(D71,Input!F:F,0)), ""))</f>
        <v/>
      </c>
      <c r="Q71" s="156"/>
      <c r="S71" s="156"/>
      <c r="T71" s="178"/>
      <c r="U71" s="156"/>
    </row>
    <row r="72">
      <c r="A72" s="168">
        <f t="shared" si="1"/>
        <v>0</v>
      </c>
      <c r="B72" s="70" t="str">
        <f t="array" ref="B72">IFERROR(INDEX(PD!F:F,MATCH(D72,PD!E:E,0)), IFERROR (INDEX(Input!H:H,MATCH(D72,Input!F:F,0)), ""))</f>
        <v/>
      </c>
      <c r="C72" s="156"/>
      <c r="D72" s="172"/>
      <c r="E72" s="156"/>
      <c r="G72" s="156"/>
      <c r="I72" s="156"/>
      <c r="J72" s="70" t="str">
        <f>IF(ISBLANK(D72), "",COUNTIFS(Input!B:B,D72,Input!I:I,"Yes"))</f>
        <v/>
      </c>
      <c r="K72" s="156"/>
      <c r="L72" s="176" t="str">
        <f>IF(ISBLANK(D72), "",COUNTIFS(TL!B:B,D72,TL!G:G,"Yes",TL!H:H,"Yes"))</f>
        <v/>
      </c>
      <c r="M72" s="156"/>
      <c r="N72" s="177" t="str">
        <f t="array" ref="N72">IFERROR(INDEX(PD!A:A,MATCH(D72,PD!E:E,0)), IFERROR ( INDEX(Input!A:A,MATCH(D72,Input!F:F,0)), ""))</f>
        <v/>
      </c>
      <c r="O72" s="156"/>
      <c r="P72" s="120" t="str">
        <f t="array" ref="P72">IFERROR(INDEX(PD!A:A,MATCH(D72,PD!E:E,0)), IFERROR (INDEX(Input!A:A,MATCH(D72,Input!F:F,0)), ""))</f>
        <v/>
      </c>
      <c r="Q72" s="156"/>
      <c r="S72" s="156"/>
      <c r="T72" s="178"/>
      <c r="U72" s="156"/>
    </row>
    <row r="73">
      <c r="A73" s="168">
        <f t="shared" si="1"/>
        <v>0</v>
      </c>
      <c r="B73" s="70" t="str">
        <f t="array" ref="B73">IFERROR(INDEX(PD!F:F,MATCH(D73,PD!E:E,0)), IFERROR (INDEX(Input!H:H,MATCH(D73,Input!F:F,0)), ""))</f>
        <v/>
      </c>
      <c r="C73" s="156"/>
      <c r="D73" s="172"/>
      <c r="E73" s="156"/>
      <c r="G73" s="156"/>
      <c r="I73" s="156"/>
      <c r="J73" s="70" t="str">
        <f>IF(ISBLANK(D73), "",COUNTIFS(Input!B:B,D73,Input!I:I,"Yes"))</f>
        <v/>
      </c>
      <c r="K73" s="156"/>
      <c r="L73" s="176" t="str">
        <f>IF(ISBLANK(D73), "",COUNTIFS(TL!B:B,D73,TL!G:G,"Yes",TL!H:H,"Yes"))</f>
        <v/>
      </c>
      <c r="M73" s="156"/>
      <c r="N73" s="177" t="str">
        <f t="array" ref="N73">IFERROR(INDEX(PD!A:A,MATCH(D73,PD!E:E,0)), IFERROR ( INDEX(Input!A:A,MATCH(D73,Input!F:F,0)), ""))</f>
        <v/>
      </c>
      <c r="O73" s="156"/>
      <c r="P73" s="120" t="str">
        <f t="array" ref="P73">IFERROR(INDEX(PD!A:A,MATCH(D73,PD!E:E,0)), IFERROR (INDEX(Input!A:A,MATCH(D73,Input!F:F,0)), ""))</f>
        <v/>
      </c>
      <c r="Q73" s="156"/>
      <c r="S73" s="156"/>
      <c r="T73" s="178"/>
      <c r="U73" s="156"/>
    </row>
    <row r="74">
      <c r="A74" s="168">
        <f t="shared" si="1"/>
        <v>0</v>
      </c>
      <c r="B74" s="70" t="str">
        <f t="array" ref="B74">IFERROR(INDEX(PD!F:F,MATCH(D74,PD!E:E,0)), IFERROR (INDEX(Input!H:H,MATCH(D74,Input!F:F,0)), ""))</f>
        <v/>
      </c>
      <c r="C74" s="156"/>
      <c r="D74" s="172"/>
      <c r="E74" s="156"/>
      <c r="G74" s="156"/>
      <c r="I74" s="156"/>
      <c r="J74" s="70" t="str">
        <f>IF(ISBLANK(D74), "",COUNTIFS(Input!B:B,D74,Input!I:I,"Yes"))</f>
        <v/>
      </c>
      <c r="K74" s="156"/>
      <c r="L74" s="176" t="str">
        <f>IF(ISBLANK(D74), "",COUNTIFS(TL!B:B,D74,TL!G:G,"Yes",TL!H:H,"Yes"))</f>
        <v/>
      </c>
      <c r="M74" s="156"/>
      <c r="N74" s="177" t="str">
        <f t="array" ref="N74">IFERROR(INDEX(PD!A:A,MATCH(D74,PD!E:E,0)), IFERROR ( INDEX(Input!A:A,MATCH(D74,Input!F:F,0)), ""))</f>
        <v/>
      </c>
      <c r="O74" s="156"/>
      <c r="P74" s="120" t="str">
        <f t="array" ref="P74">IFERROR(INDEX(PD!A:A,MATCH(D74,PD!E:E,0)), IFERROR (INDEX(Input!A:A,MATCH(D74,Input!F:F,0)), ""))</f>
        <v/>
      </c>
      <c r="Q74" s="156"/>
      <c r="S74" s="156"/>
      <c r="T74" s="178"/>
      <c r="U74" s="156"/>
    </row>
    <row r="75">
      <c r="A75" s="168">
        <f t="shared" si="1"/>
        <v>0</v>
      </c>
      <c r="B75" s="70" t="str">
        <f t="array" ref="B75">IFERROR(INDEX(PD!F:F,MATCH(D75,PD!E:E,0)), IFERROR (INDEX(Input!H:H,MATCH(D75,Input!F:F,0)), ""))</f>
        <v/>
      </c>
      <c r="C75" s="156"/>
      <c r="D75" s="172"/>
      <c r="E75" s="156"/>
      <c r="G75" s="156"/>
      <c r="I75" s="156"/>
      <c r="J75" s="70" t="str">
        <f>IF(ISBLANK(D75), "",COUNTIFS(Input!B:B,D75,Input!I:I,"Yes"))</f>
        <v/>
      </c>
      <c r="K75" s="156"/>
      <c r="L75" s="176" t="str">
        <f>IF(ISBLANK(D75), "",COUNTIFS(TL!B:B,D75,TL!G:G,"Yes",TL!H:H,"Yes"))</f>
        <v/>
      </c>
      <c r="M75" s="156"/>
      <c r="N75" s="177" t="str">
        <f t="array" ref="N75">IFERROR(INDEX(PD!A:A,MATCH(D75,PD!E:E,0)), IFERROR ( INDEX(Input!A:A,MATCH(D75,Input!F:F,0)), ""))</f>
        <v/>
      </c>
      <c r="O75" s="156"/>
      <c r="P75" s="120" t="str">
        <f t="array" ref="P75">IFERROR(INDEX(PD!A:A,MATCH(D75,PD!E:E,0)), IFERROR (INDEX(Input!A:A,MATCH(D75,Input!F:F,0)), ""))</f>
        <v/>
      </c>
      <c r="Q75" s="156"/>
      <c r="S75" s="156"/>
      <c r="T75" s="178"/>
      <c r="U75" s="156"/>
    </row>
    <row r="76">
      <c r="A76" s="168">
        <f t="shared" si="1"/>
        <v>0</v>
      </c>
      <c r="B76" s="70" t="str">
        <f t="array" ref="B76">IFERROR(INDEX(PD!F:F,MATCH(D76,PD!E:E,0)), IFERROR (INDEX(Input!H:H,MATCH(D76,Input!F:F,0)), ""))</f>
        <v/>
      </c>
      <c r="C76" s="156"/>
      <c r="D76" s="172"/>
      <c r="E76" s="156"/>
      <c r="G76" s="156"/>
      <c r="I76" s="156"/>
      <c r="J76" s="70" t="str">
        <f>IF(ISBLANK(D76), "",COUNTIFS(Input!B:B,D76,Input!I:I,"Yes"))</f>
        <v/>
      </c>
      <c r="K76" s="156"/>
      <c r="L76" s="176" t="str">
        <f>IF(ISBLANK(D76), "",COUNTIFS(TL!B:B,D76,TL!G:G,"Yes",TL!H:H,"Yes"))</f>
        <v/>
      </c>
      <c r="M76" s="156"/>
      <c r="N76" s="177" t="str">
        <f t="array" ref="N76">IFERROR(INDEX(PD!A:A,MATCH(D76,PD!E:E,0)), IFERROR ( INDEX(Input!A:A,MATCH(D76,Input!F:F,0)), ""))</f>
        <v/>
      </c>
      <c r="O76" s="156"/>
      <c r="P76" s="120" t="str">
        <f t="array" ref="P76">IFERROR(INDEX(PD!A:A,MATCH(D76,PD!E:E,0)), IFERROR (INDEX(Input!A:A,MATCH(D76,Input!F:F,0)), ""))</f>
        <v/>
      </c>
      <c r="Q76" s="156"/>
      <c r="S76" s="156"/>
      <c r="T76" s="178"/>
      <c r="U76" s="156"/>
    </row>
    <row r="77">
      <c r="A77" s="168">
        <f t="shared" si="1"/>
        <v>0</v>
      </c>
      <c r="B77" s="70" t="str">
        <f t="array" ref="B77">IFERROR(INDEX(PD!F:F,MATCH(D77,PD!E:E,0)), IFERROR (INDEX(Input!H:H,MATCH(D77,Input!F:F,0)), ""))</f>
        <v/>
      </c>
      <c r="C77" s="156"/>
      <c r="D77" s="172"/>
      <c r="E77" s="156"/>
      <c r="G77" s="156"/>
      <c r="I77" s="156"/>
      <c r="J77" s="70" t="str">
        <f>IF(ISBLANK(D77), "",COUNTIFS(Input!B:B,D77,Input!I:I,"Yes"))</f>
        <v/>
      </c>
      <c r="K77" s="156"/>
      <c r="L77" s="176" t="str">
        <f>IF(ISBLANK(D77), "",COUNTIFS(TL!B:B,D77,TL!G:G,"Yes",TL!H:H,"Yes"))</f>
        <v/>
      </c>
      <c r="M77" s="156"/>
      <c r="N77" s="177" t="str">
        <f t="array" ref="N77">IFERROR(INDEX(PD!A:A,MATCH(D77,PD!E:E,0)), IFERROR ( INDEX(Input!A:A,MATCH(D77,Input!F:F,0)), ""))</f>
        <v/>
      </c>
      <c r="O77" s="156"/>
      <c r="P77" s="120" t="str">
        <f t="array" ref="P77">IFERROR(INDEX(PD!A:A,MATCH(D77,PD!E:E,0)), IFERROR (INDEX(Input!A:A,MATCH(D77,Input!F:F,0)), ""))</f>
        <v/>
      </c>
      <c r="Q77" s="156"/>
      <c r="S77" s="156"/>
      <c r="T77" s="178"/>
      <c r="U77" s="156"/>
    </row>
    <row r="78">
      <c r="A78" s="168">
        <f t="shared" si="1"/>
        <v>0</v>
      </c>
      <c r="B78" s="70" t="str">
        <f t="array" ref="B78">IFERROR(INDEX(PD!F:F,MATCH(D78,PD!E:E,0)), IFERROR (INDEX(Input!H:H,MATCH(D78,Input!F:F,0)), ""))</f>
        <v/>
      </c>
      <c r="C78" s="156"/>
      <c r="D78" s="172"/>
      <c r="E78" s="156"/>
      <c r="G78" s="156"/>
      <c r="I78" s="156"/>
      <c r="J78" s="70" t="str">
        <f>IF(ISBLANK(D78), "",COUNTIFS(Input!B:B,D78,Input!I:I,"Yes"))</f>
        <v/>
      </c>
      <c r="K78" s="156"/>
      <c r="L78" s="176" t="str">
        <f>IF(ISBLANK(D78), "",COUNTIFS(TL!B:B,D78,TL!G:G,"Yes",TL!H:H,"Yes"))</f>
        <v/>
      </c>
      <c r="M78" s="156"/>
      <c r="N78" s="177" t="str">
        <f t="array" ref="N78">IFERROR(INDEX(PD!A:A,MATCH(D78,PD!E:E,0)), IFERROR ( INDEX(Input!A:A,MATCH(D78,Input!F:F,0)), ""))</f>
        <v/>
      </c>
      <c r="O78" s="156"/>
      <c r="P78" s="120" t="str">
        <f t="array" ref="P78">IFERROR(INDEX(PD!A:A,MATCH(D78,PD!E:E,0)), IFERROR (INDEX(Input!A:A,MATCH(D78,Input!F:F,0)), ""))</f>
        <v/>
      </c>
      <c r="Q78" s="156"/>
      <c r="S78" s="156"/>
      <c r="T78" s="178"/>
      <c r="U78" s="156"/>
    </row>
    <row r="79">
      <c r="A79" s="168">
        <f t="shared" si="1"/>
        <v>0</v>
      </c>
      <c r="B79" s="70" t="str">
        <f t="array" ref="B79">IFERROR(INDEX(PD!F:F,MATCH(D79,PD!E:E,0)), IFERROR (INDEX(Input!H:H,MATCH(D79,Input!F:F,0)), ""))</f>
        <v/>
      </c>
      <c r="C79" s="156"/>
      <c r="D79" s="172"/>
      <c r="E79" s="156"/>
      <c r="G79" s="156"/>
      <c r="I79" s="156"/>
      <c r="J79" s="70" t="str">
        <f>IF(ISBLANK(D79), "",COUNTIFS(Input!B:B,D79,Input!I:I,"Yes"))</f>
        <v/>
      </c>
      <c r="K79" s="156"/>
      <c r="L79" s="176" t="str">
        <f>IF(ISBLANK(D79), "",COUNTIFS(TL!B:B,D79,TL!G:G,"Yes",TL!H:H,"Yes"))</f>
        <v/>
      </c>
      <c r="M79" s="156"/>
      <c r="N79" s="177" t="str">
        <f t="array" ref="N79">IFERROR(INDEX(PD!A:A,MATCH(D79,PD!E:E,0)), IFERROR ( INDEX(Input!A:A,MATCH(D79,Input!F:F,0)), ""))</f>
        <v/>
      </c>
      <c r="O79" s="156"/>
      <c r="P79" s="120" t="str">
        <f t="array" ref="P79">IFERROR(INDEX(PD!A:A,MATCH(D79,PD!E:E,0)), IFERROR (INDEX(Input!A:A,MATCH(D79,Input!F:F,0)), ""))</f>
        <v/>
      </c>
      <c r="Q79" s="156"/>
      <c r="S79" s="156"/>
      <c r="T79" s="178"/>
      <c r="U79" s="156"/>
    </row>
    <row r="80">
      <c r="A80" s="168">
        <f t="shared" si="1"/>
        <v>0</v>
      </c>
      <c r="B80" s="70" t="str">
        <f t="array" ref="B80">IFERROR(INDEX(PD!F:F,MATCH(D80,PD!E:E,0)), IFERROR (INDEX(Input!H:H,MATCH(D80,Input!F:F,0)), ""))</f>
        <v/>
      </c>
      <c r="C80" s="156"/>
      <c r="D80" s="172"/>
      <c r="E80" s="156"/>
      <c r="G80" s="156"/>
      <c r="I80" s="156"/>
      <c r="J80" s="70" t="str">
        <f>IF(ISBLANK(D80), "",COUNTIFS(Input!B:B,D80,Input!I:I,"Yes"))</f>
        <v/>
      </c>
      <c r="K80" s="156"/>
      <c r="L80" s="176" t="str">
        <f>IF(ISBLANK(D80), "",COUNTIFS(TL!B:B,D80,TL!G:G,"Yes",TL!H:H,"Yes"))</f>
        <v/>
      </c>
      <c r="M80" s="156"/>
      <c r="N80" s="177" t="str">
        <f t="array" ref="N80">IFERROR(INDEX(PD!A:A,MATCH(D80,PD!E:E,0)), IFERROR ( INDEX(Input!A:A,MATCH(D80,Input!F:F,0)), ""))</f>
        <v/>
      </c>
      <c r="O80" s="156"/>
      <c r="P80" s="120" t="str">
        <f t="array" ref="P80">IFERROR(INDEX(PD!A:A,MATCH(D80,PD!E:E,0)), IFERROR (INDEX(Input!A:A,MATCH(D80,Input!F:F,0)), ""))</f>
        <v/>
      </c>
      <c r="Q80" s="156"/>
      <c r="S80" s="156"/>
      <c r="T80" s="178"/>
      <c r="U80" s="156"/>
    </row>
    <row r="81">
      <c r="A81" s="168">
        <f t="shared" si="1"/>
        <v>0</v>
      </c>
      <c r="B81" s="70" t="str">
        <f t="array" ref="B81">IFERROR(INDEX(PD!F:F,MATCH(D81,PD!E:E,0)), IFERROR (INDEX(Input!H:H,MATCH(D81,Input!F:F,0)), ""))</f>
        <v/>
      </c>
      <c r="C81" s="156"/>
      <c r="D81" s="172"/>
      <c r="E81" s="156"/>
      <c r="G81" s="156"/>
      <c r="I81" s="156"/>
      <c r="J81" s="70" t="str">
        <f>IF(ISBLANK(D81), "",COUNTIFS(Input!B:B,D81,Input!I:I,"Yes"))</f>
        <v/>
      </c>
      <c r="K81" s="156"/>
      <c r="L81" s="176" t="str">
        <f>IF(ISBLANK(D81), "",COUNTIFS(TL!B:B,D81,TL!G:G,"Yes",TL!H:H,"Yes"))</f>
        <v/>
      </c>
      <c r="M81" s="156"/>
      <c r="N81" s="177" t="str">
        <f t="array" ref="N81">IFERROR(INDEX(PD!A:A,MATCH(D81,PD!E:E,0)), IFERROR ( INDEX(Input!A:A,MATCH(D81,Input!F:F,0)), ""))</f>
        <v/>
      </c>
      <c r="O81" s="156"/>
      <c r="P81" s="120" t="str">
        <f t="array" ref="P81">IFERROR(INDEX(PD!A:A,MATCH(D81,PD!E:E,0)), IFERROR (INDEX(Input!A:A,MATCH(D81,Input!F:F,0)), ""))</f>
        <v/>
      </c>
      <c r="Q81" s="156"/>
      <c r="S81" s="156"/>
      <c r="T81" s="178"/>
      <c r="U81" s="156"/>
    </row>
    <row r="82">
      <c r="A82" s="168">
        <f t="shared" si="1"/>
        <v>0</v>
      </c>
      <c r="B82" s="70" t="str">
        <f t="array" ref="B82">IFERROR(INDEX(PD!F:F,MATCH(D82,PD!E:E,0)), IFERROR (INDEX(Input!H:H,MATCH(D82,Input!F:F,0)), ""))</f>
        <v/>
      </c>
      <c r="C82" s="156"/>
      <c r="D82" s="172"/>
      <c r="E82" s="156"/>
      <c r="G82" s="156"/>
      <c r="I82" s="156"/>
      <c r="J82" s="70" t="str">
        <f>IF(ISBLANK(D82), "",COUNTIFS(Input!B:B,D82,Input!I:I,"Yes"))</f>
        <v/>
      </c>
      <c r="K82" s="156"/>
      <c r="L82" s="176" t="str">
        <f>IF(ISBLANK(D82), "",COUNTIFS(TL!B:B,D82,TL!G:G,"Yes",TL!H:H,"Yes"))</f>
        <v/>
      </c>
      <c r="M82" s="156"/>
      <c r="N82" s="177" t="str">
        <f t="array" ref="N82">IFERROR(INDEX(PD!A:A,MATCH(D82,PD!E:E,0)), IFERROR ( INDEX(Input!A:A,MATCH(D82,Input!F:F,0)), ""))</f>
        <v/>
      </c>
      <c r="O82" s="156"/>
      <c r="P82" s="120" t="str">
        <f t="array" ref="P82">IFERROR(INDEX(PD!A:A,MATCH(D82,PD!E:E,0)), IFERROR (INDEX(Input!A:A,MATCH(D82,Input!F:F,0)), ""))</f>
        <v/>
      </c>
      <c r="Q82" s="156"/>
      <c r="S82" s="156"/>
      <c r="T82" s="178"/>
      <c r="U82" s="156"/>
    </row>
    <row r="83">
      <c r="A83" s="168">
        <f t="shared" si="1"/>
        <v>0</v>
      </c>
      <c r="B83" s="70" t="str">
        <f t="array" ref="B83">IFERROR(INDEX(PD!F:F,MATCH(D83,PD!E:E,0)), IFERROR (INDEX(Input!H:H,MATCH(D83,Input!F:F,0)), ""))</f>
        <v/>
      </c>
      <c r="C83" s="156"/>
      <c r="D83" s="172"/>
      <c r="E83" s="156"/>
      <c r="G83" s="156"/>
      <c r="I83" s="156"/>
      <c r="J83" s="70" t="str">
        <f>IF(ISBLANK(D83), "",COUNTIFS(Input!B:B,D83,Input!I:I,"Yes"))</f>
        <v/>
      </c>
      <c r="K83" s="156"/>
      <c r="L83" s="176" t="str">
        <f>IF(ISBLANK(D83), "",COUNTIFS(TL!B:B,D83,TL!G:G,"Yes",TL!H:H,"Yes"))</f>
        <v/>
      </c>
      <c r="M83" s="156"/>
      <c r="N83" s="177" t="str">
        <f t="array" ref="N83">IFERROR(INDEX(PD!A:A,MATCH(D83,PD!E:E,0)), IFERROR ( INDEX(Input!A:A,MATCH(D83,Input!F:F,0)), ""))</f>
        <v/>
      </c>
      <c r="O83" s="156"/>
      <c r="P83" s="120" t="str">
        <f t="array" ref="P83">IFERROR(INDEX(PD!A:A,MATCH(D83,PD!E:E,0)), IFERROR (INDEX(Input!A:A,MATCH(D83,Input!F:F,0)), ""))</f>
        <v/>
      </c>
      <c r="Q83" s="156"/>
      <c r="S83" s="156"/>
      <c r="T83" s="178"/>
      <c r="U83" s="156"/>
    </row>
    <row r="84">
      <c r="A84" s="168">
        <f t="shared" si="1"/>
        <v>0</v>
      </c>
      <c r="B84" s="70" t="str">
        <f t="array" ref="B84">IFERROR(INDEX(PD!F:F,MATCH(D84,PD!E:E,0)), IFERROR (INDEX(Input!H:H,MATCH(D84,Input!F:F,0)), ""))</f>
        <v/>
      </c>
      <c r="C84" s="156"/>
      <c r="D84" s="172"/>
      <c r="E84" s="156"/>
      <c r="G84" s="156"/>
      <c r="I84" s="156"/>
      <c r="J84" s="70" t="str">
        <f>IF(ISBLANK(D84), "",COUNTIFS(Input!B:B,D84,Input!I:I,"Yes"))</f>
        <v/>
      </c>
      <c r="K84" s="156"/>
      <c r="L84" s="176" t="str">
        <f>IF(ISBLANK(D84), "",COUNTIFS(TL!B:B,D84,TL!G:G,"Yes",TL!H:H,"Yes"))</f>
        <v/>
      </c>
      <c r="M84" s="156"/>
      <c r="N84" s="177" t="str">
        <f t="array" ref="N84">IFERROR(INDEX(PD!A:A,MATCH(D84,PD!E:E,0)), IFERROR ( INDEX(Input!A:A,MATCH(D84,Input!F:F,0)), ""))</f>
        <v/>
      </c>
      <c r="O84" s="156"/>
      <c r="P84" s="120" t="str">
        <f t="array" ref="P84">IFERROR(INDEX(PD!A:A,MATCH(D84,PD!E:E,0)), IFERROR (INDEX(Input!A:A,MATCH(D84,Input!F:F,0)), ""))</f>
        <v/>
      </c>
      <c r="Q84" s="156"/>
      <c r="S84" s="156"/>
      <c r="T84" s="178"/>
      <c r="U84" s="156"/>
    </row>
    <row r="85">
      <c r="A85" s="168">
        <f t="shared" si="1"/>
        <v>0</v>
      </c>
      <c r="B85" s="70" t="str">
        <f t="array" ref="B85">IFERROR(INDEX(PD!F:F,MATCH(D85,PD!E:E,0)), IFERROR (INDEX(Input!H:H,MATCH(D85,Input!F:F,0)), ""))</f>
        <v/>
      </c>
      <c r="C85" s="156"/>
      <c r="D85" s="172"/>
      <c r="E85" s="156"/>
      <c r="G85" s="156"/>
      <c r="I85" s="156"/>
      <c r="J85" s="70" t="str">
        <f>IF(ISBLANK(D85), "",COUNTIFS(Input!B:B,D85,Input!I:I,"Yes"))</f>
        <v/>
      </c>
      <c r="K85" s="156"/>
      <c r="L85" s="176" t="str">
        <f>IF(ISBLANK(D85), "",COUNTIFS(TL!B:B,D85,TL!G:G,"Yes",TL!H:H,"Yes"))</f>
        <v/>
      </c>
      <c r="M85" s="156"/>
      <c r="N85" s="177" t="str">
        <f t="array" ref="N85">IFERROR(INDEX(PD!A:A,MATCH(D85,PD!E:E,0)), IFERROR ( INDEX(Input!A:A,MATCH(D85,Input!F:F,0)), ""))</f>
        <v/>
      </c>
      <c r="O85" s="156"/>
      <c r="P85" s="120" t="str">
        <f t="array" ref="P85">IFERROR(INDEX(PD!A:A,MATCH(D85,PD!E:E,0)), IFERROR (INDEX(Input!A:A,MATCH(D85,Input!F:F,0)), ""))</f>
        <v/>
      </c>
      <c r="Q85" s="156"/>
      <c r="S85" s="156"/>
      <c r="T85" s="178"/>
      <c r="U85" s="156"/>
    </row>
    <row r="86">
      <c r="A86" s="168">
        <f t="shared" si="1"/>
        <v>0</v>
      </c>
      <c r="B86" s="70" t="str">
        <f t="array" ref="B86">IFERROR(INDEX(PD!F:F,MATCH(D86,PD!E:E,0)), IFERROR (INDEX(Input!H:H,MATCH(D86,Input!F:F,0)), ""))</f>
        <v/>
      </c>
      <c r="C86" s="156"/>
      <c r="D86" s="172"/>
      <c r="E86" s="156"/>
      <c r="G86" s="156"/>
      <c r="I86" s="156"/>
      <c r="J86" s="70" t="str">
        <f>IF(ISBLANK(D86), "",COUNTIFS(Input!B:B,D86,Input!I:I,"Yes"))</f>
        <v/>
      </c>
      <c r="K86" s="156"/>
      <c r="L86" s="176" t="str">
        <f>IF(ISBLANK(D86), "",COUNTIFS(TL!B:B,D86,TL!G:G,"Yes",TL!H:H,"Yes"))</f>
        <v/>
      </c>
      <c r="M86" s="156"/>
      <c r="N86" s="177" t="str">
        <f t="array" ref="N86">IFERROR(INDEX(PD!A:A,MATCH(D86,PD!E:E,0)), IFERROR ( INDEX(Input!A:A,MATCH(D86,Input!F:F,0)), ""))</f>
        <v/>
      </c>
      <c r="O86" s="156"/>
      <c r="P86" s="120" t="str">
        <f t="array" ref="P86">IFERROR(INDEX(PD!A:A,MATCH(D86,PD!E:E,0)), IFERROR (INDEX(Input!A:A,MATCH(D86,Input!F:F,0)), ""))</f>
        <v/>
      </c>
      <c r="Q86" s="156"/>
      <c r="S86" s="156"/>
      <c r="T86" s="178"/>
      <c r="U86" s="156"/>
    </row>
    <row r="87">
      <c r="A87" s="168">
        <f t="shared" si="1"/>
        <v>0</v>
      </c>
      <c r="B87" s="70" t="str">
        <f t="array" ref="B87">IFERROR(INDEX(PD!F:F,MATCH(D87,PD!E:E,0)), IFERROR (INDEX(Input!H:H,MATCH(D87,Input!F:F,0)), ""))</f>
        <v/>
      </c>
      <c r="C87" s="156"/>
      <c r="D87" s="172"/>
      <c r="E87" s="156"/>
      <c r="G87" s="156"/>
      <c r="I87" s="156"/>
      <c r="J87" s="70" t="str">
        <f>IF(ISBLANK(D87), "",COUNTIFS(Input!B:B,D87,Input!I:I,"Yes"))</f>
        <v/>
      </c>
      <c r="K87" s="156"/>
      <c r="L87" s="176" t="str">
        <f>IF(ISBLANK(D87), "",COUNTIFS(TL!B:B,D87,TL!G:G,"Yes",TL!H:H,"Yes"))</f>
        <v/>
      </c>
      <c r="M87" s="156"/>
      <c r="N87" s="177" t="str">
        <f t="array" ref="N87">IFERROR(INDEX(PD!A:A,MATCH(D87,PD!E:E,0)), IFERROR ( INDEX(Input!A:A,MATCH(D87,Input!F:F,0)), ""))</f>
        <v/>
      </c>
      <c r="O87" s="156"/>
      <c r="P87" s="120" t="str">
        <f t="array" ref="P87">IFERROR(INDEX(PD!A:A,MATCH(D87,PD!E:E,0)), IFERROR (INDEX(Input!A:A,MATCH(D87,Input!F:F,0)), ""))</f>
        <v/>
      </c>
      <c r="Q87" s="156"/>
      <c r="S87" s="156"/>
      <c r="T87" s="178"/>
      <c r="U87" s="156"/>
    </row>
    <row r="88">
      <c r="A88" s="168">
        <f t="shared" si="1"/>
        <v>0</v>
      </c>
      <c r="B88" s="70" t="str">
        <f t="array" ref="B88">IFERROR(INDEX(PD!F:F,MATCH(D88,PD!E:E,0)), IFERROR (INDEX(Input!H:H,MATCH(D88,Input!F:F,0)), ""))</f>
        <v/>
      </c>
      <c r="C88" s="156"/>
      <c r="D88" s="172"/>
      <c r="E88" s="156"/>
      <c r="G88" s="156"/>
      <c r="I88" s="156"/>
      <c r="J88" s="70" t="str">
        <f>IF(ISBLANK(D88), "",COUNTIFS(Input!B:B,D88,Input!I:I,"Yes"))</f>
        <v/>
      </c>
      <c r="K88" s="156"/>
      <c r="L88" s="176" t="str">
        <f>IF(ISBLANK(D88), "",COUNTIFS(TL!B:B,D88,TL!G:G,"Yes",TL!H:H,"Yes"))</f>
        <v/>
      </c>
      <c r="M88" s="156"/>
      <c r="N88" s="177" t="str">
        <f t="array" ref="N88">IFERROR(INDEX(PD!A:A,MATCH(D88,PD!E:E,0)), IFERROR ( INDEX(Input!A:A,MATCH(D88,Input!F:F,0)), ""))</f>
        <v/>
      </c>
      <c r="O88" s="156"/>
      <c r="P88" s="120" t="str">
        <f t="array" ref="P88">IFERROR(INDEX(PD!A:A,MATCH(D88,PD!E:E,0)), IFERROR (INDEX(Input!A:A,MATCH(D88,Input!F:F,0)), ""))</f>
        <v/>
      </c>
      <c r="Q88" s="156"/>
      <c r="S88" s="156"/>
      <c r="T88" s="178"/>
      <c r="U88" s="156"/>
    </row>
    <row r="89">
      <c r="A89" s="168">
        <f t="shared" si="1"/>
        <v>0</v>
      </c>
      <c r="B89" s="70" t="str">
        <f t="array" ref="B89">IFERROR(INDEX(PD!F:F,MATCH(D89,PD!E:E,0)), IFERROR (INDEX(Input!H:H,MATCH(D89,Input!F:F,0)), ""))</f>
        <v/>
      </c>
      <c r="C89" s="156"/>
      <c r="D89" s="172"/>
      <c r="E89" s="156"/>
      <c r="G89" s="156"/>
      <c r="I89" s="156" t="s">
        <v>194</v>
      </c>
      <c r="J89" s="70" t="str">
        <f>IF(ISBLANK(D89), "",COUNTIFS(Input!B:B,D89,Input!I:I,"Yes"))</f>
        <v/>
      </c>
      <c r="K89" s="156"/>
      <c r="L89" s="176" t="str">
        <f>IF(ISBLANK(D89), "",COUNTIFS(TL!B:B,D89,TL!G:G,"Yes",TL!H:H,"Yes"))</f>
        <v/>
      </c>
      <c r="M89" s="156"/>
      <c r="N89" s="177" t="str">
        <f t="array" ref="N89">IFERROR(INDEX(PD!A:A,MATCH(D89,PD!E:E,0)), IFERROR ( INDEX(Input!A:A,MATCH(D89,Input!F:F,0)), ""))</f>
        <v/>
      </c>
      <c r="O89" s="156"/>
      <c r="P89" s="120" t="str">
        <f t="array" ref="P89">IFERROR(INDEX(PD!A:A,MATCH(D89,PD!E:E,0)), IFERROR (INDEX(Input!A:A,MATCH(D89,Input!F:F,0)), ""))</f>
        <v/>
      </c>
      <c r="Q89" s="156"/>
      <c r="S89" s="156"/>
      <c r="T89" s="178"/>
      <c r="U89" s="156"/>
    </row>
    <row r="90">
      <c r="A90" s="168">
        <f t="shared" si="1"/>
        <v>0</v>
      </c>
      <c r="B90" s="70" t="str">
        <f t="array" ref="B90">IFERROR(INDEX(PD!F:F,MATCH(D90,PD!E:E,0)), IFERROR (INDEX(Input!H:H,MATCH(D90,Input!F:F,0)), ""))</f>
        <v/>
      </c>
      <c r="C90" s="156"/>
      <c r="D90" s="172"/>
      <c r="E90" s="156"/>
      <c r="G90" s="156"/>
      <c r="I90" s="156"/>
      <c r="J90" s="70" t="str">
        <f>IF(ISBLANK(D90), "",COUNTIFS(Input!B:B,D90,Input!I:I,"Yes"))</f>
        <v/>
      </c>
      <c r="K90" s="156"/>
      <c r="L90" s="176" t="str">
        <f>IF(ISBLANK(D90), "",COUNTIFS(TL!B:B,D90,TL!G:G,"Yes",TL!H:H,"Yes"))</f>
        <v/>
      </c>
      <c r="M90" s="156"/>
      <c r="N90" s="177" t="str">
        <f t="array" ref="N90">IFERROR(INDEX(PD!A:A,MATCH(D90,PD!E:E,0)), IFERROR ( INDEX(Input!A:A,MATCH(D90,Input!F:F,0)), ""))</f>
        <v/>
      </c>
      <c r="O90" s="156"/>
      <c r="P90" s="120" t="str">
        <f t="array" ref="P90">IFERROR(INDEX(PD!A:A,MATCH(D90,PD!E:E,0)), IFERROR (INDEX(Input!A:A,MATCH(D90,Input!F:F,0)), ""))</f>
        <v/>
      </c>
      <c r="Q90" s="156"/>
      <c r="S90" s="156"/>
      <c r="T90" s="178"/>
      <c r="U90" s="156"/>
    </row>
    <row r="91">
      <c r="A91" s="168">
        <f t="shared" si="1"/>
        <v>0</v>
      </c>
      <c r="B91" s="70" t="str">
        <f t="array" ref="B91">IFERROR(INDEX(PD!F:F,MATCH(D91,PD!E:E,0)), IFERROR (INDEX(Input!H:H,MATCH(D91,Input!F:F,0)), ""))</f>
        <v/>
      </c>
      <c r="C91" s="156"/>
      <c r="D91" s="172"/>
      <c r="E91" s="156"/>
      <c r="G91" s="156"/>
      <c r="I91" s="156"/>
      <c r="J91" s="70" t="str">
        <f>IF(ISBLANK(D91), "",COUNTIFS(Input!B:B,D91,Input!I:I,"Yes"))</f>
        <v/>
      </c>
      <c r="K91" s="156"/>
      <c r="L91" s="176" t="str">
        <f>IF(ISBLANK(D91), "",COUNTIFS(TL!B:B,D91,TL!G:G,"Yes",TL!H:H,"Yes"))</f>
        <v/>
      </c>
      <c r="M91" s="156"/>
      <c r="N91" s="177" t="str">
        <f t="array" ref="N91">IFERROR(INDEX(PD!A:A,MATCH(D91,PD!E:E,0)), IFERROR ( INDEX(Input!A:A,MATCH(D91,Input!F:F,0)), ""))</f>
        <v/>
      </c>
      <c r="O91" s="156"/>
      <c r="P91" s="120" t="str">
        <f t="array" ref="P91">IFERROR(INDEX(PD!A:A,MATCH(D91,PD!E:E,0)), IFERROR (INDEX(Input!A:A,MATCH(D91,Input!F:F,0)), ""))</f>
        <v/>
      </c>
      <c r="Q91" s="156"/>
      <c r="S91" s="156"/>
      <c r="T91" s="178"/>
      <c r="U91" s="156"/>
    </row>
    <row r="92">
      <c r="A92" s="168">
        <f t="shared" si="1"/>
        <v>0</v>
      </c>
      <c r="B92" s="70" t="str">
        <f t="array" ref="B92">IFERROR(INDEX(PD!F:F,MATCH(D92,PD!E:E,0)), IFERROR (INDEX(Input!H:H,MATCH(D92,Input!F:F,0)), ""))</f>
        <v/>
      </c>
      <c r="C92" s="156"/>
      <c r="D92" s="172"/>
      <c r="E92" s="156"/>
      <c r="G92" s="156"/>
      <c r="I92" s="156"/>
      <c r="J92" s="70" t="str">
        <f>IF(ISBLANK(D92), "",COUNTIFS(Input!B:B,D92,Input!I:I,"Yes"))</f>
        <v/>
      </c>
      <c r="K92" s="156"/>
      <c r="L92" s="176" t="str">
        <f>IF(ISBLANK(D92), "",COUNTIFS(TL!B:B,D92,TL!G:G,"Yes",TL!H:H,"Yes"))</f>
        <v/>
      </c>
      <c r="M92" s="156"/>
      <c r="N92" s="177" t="str">
        <f t="array" ref="N92">IFERROR(INDEX(PD!A:A,MATCH(D92,PD!E:E,0)), IFERROR ( INDEX(Input!A:A,MATCH(D92,Input!F:F,0)), ""))</f>
        <v/>
      </c>
      <c r="O92" s="156"/>
      <c r="P92" s="120" t="str">
        <f t="array" ref="P92">IFERROR(INDEX(PD!A:A,MATCH(D92,PD!E:E,0)), IFERROR (INDEX(Input!A:A,MATCH(D92,Input!F:F,0)), ""))</f>
        <v/>
      </c>
      <c r="Q92" s="156"/>
      <c r="S92" s="156"/>
      <c r="T92" s="178"/>
      <c r="U92" s="156"/>
    </row>
    <row r="93">
      <c r="A93" s="168">
        <f t="shared" si="1"/>
        <v>0</v>
      </c>
      <c r="B93" s="70" t="str">
        <f t="array" ref="B93">IFERROR(INDEX(PD!F:F,MATCH(D93,PD!E:E,0)), IFERROR (INDEX(Input!H:H,MATCH(D93,Input!F:F,0)), ""))</f>
        <v/>
      </c>
      <c r="C93" s="156"/>
      <c r="D93" s="172"/>
      <c r="E93" s="156"/>
      <c r="G93" s="156"/>
      <c r="I93" s="156"/>
      <c r="J93" s="70" t="str">
        <f>IF(ISBLANK(D93), "",COUNTIFS(Input!B:B,D93,Input!I:I,"Yes"))</f>
        <v/>
      </c>
      <c r="K93" s="156"/>
      <c r="L93" s="176" t="str">
        <f>IF(ISBLANK(D93), "",COUNTIFS(TL!B:B,D93,TL!G:G,"Yes",TL!H:H,"Yes"))</f>
        <v/>
      </c>
      <c r="M93" s="156"/>
      <c r="N93" s="177" t="str">
        <f t="array" ref="N93">IFERROR(INDEX(PD!A:A,MATCH(D93,PD!E:E,0)), IFERROR ( INDEX(Input!A:A,MATCH(D93,Input!F:F,0)), ""))</f>
        <v/>
      </c>
      <c r="O93" s="156"/>
      <c r="P93" s="120" t="str">
        <f t="array" ref="P93">IFERROR(INDEX(PD!A:A,MATCH(D93,PD!E:E,0)), IFERROR (INDEX(Input!A:A,MATCH(D93,Input!F:F,0)), ""))</f>
        <v/>
      </c>
      <c r="Q93" s="156"/>
      <c r="S93" s="156"/>
      <c r="T93" s="178"/>
      <c r="U93" s="156"/>
    </row>
    <row r="94">
      <c r="A94" s="168">
        <f t="shared" si="1"/>
        <v>0</v>
      </c>
      <c r="B94" s="70" t="str">
        <f t="array" ref="B94">IFERROR(INDEX(PD!F:F,MATCH(D94,PD!E:E,0)), IFERROR (INDEX(Input!H:H,MATCH(D94,Input!F:F,0)), ""))</f>
        <v/>
      </c>
      <c r="C94" s="156"/>
      <c r="D94" s="172"/>
      <c r="E94" s="156"/>
      <c r="G94" s="156"/>
      <c r="I94" s="156"/>
      <c r="J94" s="70" t="str">
        <f>IF(ISBLANK(D94), "",COUNTIFS(Input!B:B,D94,Input!I:I,"Yes"))</f>
        <v/>
      </c>
      <c r="K94" s="156"/>
      <c r="L94" s="176" t="str">
        <f>IF(ISBLANK(D94), "",COUNTIFS(TL!B:B,D94,TL!G:G,"Yes",TL!H:H,"Yes"))</f>
        <v/>
      </c>
      <c r="M94" s="156"/>
      <c r="N94" s="177" t="str">
        <f t="array" ref="N94">IFERROR(INDEX(PD!A:A,MATCH(D94,PD!E:E,0)), IFERROR ( INDEX(Input!A:A,MATCH(D94,Input!F:F,0)), ""))</f>
        <v/>
      </c>
      <c r="O94" s="156"/>
      <c r="P94" s="120" t="str">
        <f t="array" ref="P94">IFERROR(INDEX(PD!A:A,MATCH(D94,PD!E:E,0)), IFERROR (INDEX(Input!A:A,MATCH(D94,Input!F:F,0)), ""))</f>
        <v/>
      </c>
      <c r="Q94" s="156"/>
      <c r="S94" s="156"/>
      <c r="T94" s="178"/>
      <c r="U94" s="156"/>
    </row>
    <row r="95">
      <c r="A95" s="168">
        <f t="shared" si="1"/>
        <v>0</v>
      </c>
      <c r="B95" s="70" t="str">
        <f t="array" ref="B95">IFERROR(INDEX(PD!F:F,MATCH(D95,PD!E:E,0)), IFERROR (INDEX(Input!H:H,MATCH(D95,Input!F:F,0)), ""))</f>
        <v/>
      </c>
      <c r="C95" s="156"/>
      <c r="D95" s="172"/>
      <c r="E95" s="156"/>
      <c r="G95" s="156"/>
      <c r="I95" s="156"/>
      <c r="J95" s="70" t="str">
        <f>IF(ISBLANK(D95), "",COUNTIFS(Input!B:B,D95,Input!I:I,"Yes"))</f>
        <v/>
      </c>
      <c r="K95" s="156"/>
      <c r="L95" s="176" t="str">
        <f>IF(ISBLANK(D95), "",COUNTIFS(TL!B:B,D95,TL!G:G,"Yes",TL!H:H,"Yes"))</f>
        <v/>
      </c>
      <c r="M95" s="156"/>
      <c r="N95" s="177" t="str">
        <f t="array" ref="N95">IFERROR(INDEX(PD!A:A,MATCH(D95,PD!E:E,0)), IFERROR ( INDEX(Input!A:A,MATCH(D95,Input!F:F,0)), ""))</f>
        <v/>
      </c>
      <c r="O95" s="156"/>
      <c r="P95" s="120" t="str">
        <f t="array" ref="P95">IFERROR(INDEX(PD!A:A,MATCH(D95,PD!E:E,0)), IFERROR (INDEX(Input!A:A,MATCH(D95,Input!F:F,0)), ""))</f>
        <v/>
      </c>
      <c r="Q95" s="156"/>
      <c r="S95" s="156"/>
      <c r="T95" s="178"/>
      <c r="U95" s="156"/>
    </row>
    <row r="96">
      <c r="A96" s="168">
        <f t="shared" si="1"/>
        <v>0</v>
      </c>
      <c r="B96" s="70" t="str">
        <f t="array" ref="B96">IFERROR(INDEX(PD!F:F,MATCH(D96,PD!E:E,0)), IFERROR (INDEX(Input!H:H,MATCH(D96,Input!F:F,0)), ""))</f>
        <v/>
      </c>
      <c r="C96" s="156"/>
      <c r="D96" s="172"/>
      <c r="E96" s="156"/>
      <c r="G96" s="156"/>
      <c r="I96" s="156"/>
      <c r="J96" s="70" t="str">
        <f>IF(ISBLANK(D96), "",COUNTIFS(Input!B:B,D96,Input!I:I,"Yes"))</f>
        <v/>
      </c>
      <c r="K96" s="156"/>
      <c r="L96" s="176" t="str">
        <f>IF(ISBLANK(D96), "",COUNTIFS(TL!B:B,D96,TL!G:G,"Yes",TL!H:H,"Yes"))</f>
        <v/>
      </c>
      <c r="M96" s="156"/>
      <c r="N96" s="177" t="str">
        <f t="array" ref="N96">IFERROR(INDEX(PD!A:A,MATCH(D96,PD!E:E,0)), IFERROR ( INDEX(Input!A:A,MATCH(D96,Input!F:F,0)), ""))</f>
        <v/>
      </c>
      <c r="O96" s="156"/>
      <c r="P96" s="120" t="str">
        <f t="array" ref="P96">IFERROR(INDEX(PD!A:A,MATCH(D96,PD!E:E,0)), IFERROR (INDEX(Input!A:A,MATCH(D96,Input!F:F,0)), ""))</f>
        <v/>
      </c>
      <c r="Q96" s="156"/>
      <c r="S96" s="156"/>
      <c r="T96" s="178"/>
      <c r="U96" s="156"/>
    </row>
    <row r="97">
      <c r="A97" s="168">
        <f t="shared" si="1"/>
        <v>0</v>
      </c>
      <c r="B97" s="70" t="str">
        <f t="array" ref="B97">IFERROR(INDEX(PD!F:F,MATCH(D97,PD!E:E,0)), IFERROR (INDEX(Input!H:H,MATCH(D97,Input!F:F,0)), ""))</f>
        <v/>
      </c>
      <c r="C97" s="156"/>
      <c r="D97" s="172"/>
      <c r="E97" s="156"/>
      <c r="G97" s="156"/>
      <c r="I97" s="156"/>
      <c r="J97" s="70" t="str">
        <f>IF(ISBLANK(D97), "",COUNTIFS(Input!B:B,D97,Input!I:I,"Yes"))</f>
        <v/>
      </c>
      <c r="K97" s="156"/>
      <c r="L97" s="176" t="str">
        <f>IF(ISBLANK(D97), "",COUNTIFS(TL!B:B,D97,TL!G:G,"Yes",TL!H:H,"Yes"))</f>
        <v/>
      </c>
      <c r="M97" s="156"/>
      <c r="N97" s="177" t="str">
        <f t="array" ref="N97">IFERROR(INDEX(PD!A:A,MATCH(D97,PD!E:E,0)), IFERROR ( INDEX(Input!A:A,MATCH(D97,Input!F:F,0)), ""))</f>
        <v/>
      </c>
      <c r="O97" s="156"/>
      <c r="P97" s="120" t="str">
        <f t="array" ref="P97">IFERROR(INDEX(PD!A:A,MATCH(D97,PD!E:E,0)), IFERROR (INDEX(Input!A:A,MATCH(D97,Input!F:F,0)), ""))</f>
        <v/>
      </c>
      <c r="Q97" s="156"/>
      <c r="S97" s="156"/>
      <c r="T97" s="178"/>
      <c r="U97" s="156"/>
    </row>
    <row r="98">
      <c r="A98" s="168">
        <f t="shared" si="1"/>
        <v>0</v>
      </c>
      <c r="B98" s="70" t="str">
        <f t="array" ref="B98">IFERROR(INDEX(PD!F:F,MATCH(D98,PD!E:E,0)), IFERROR (INDEX(Input!H:H,MATCH(D98,Input!F:F,0)), ""))</f>
        <v/>
      </c>
      <c r="C98" s="156"/>
      <c r="D98" s="172"/>
      <c r="E98" s="156"/>
      <c r="G98" s="156"/>
      <c r="I98" s="156"/>
      <c r="J98" s="70" t="str">
        <f>IF(ISBLANK(D98), "",COUNTIFS(Input!B:B,D98,Input!I:I,"Yes"))</f>
        <v/>
      </c>
      <c r="K98" s="156"/>
      <c r="L98" s="176" t="str">
        <f>IF(ISBLANK(D98), "",COUNTIFS(TL!B:B,D98,TL!G:G,"Yes",TL!H:H,"Yes"))</f>
        <v/>
      </c>
      <c r="M98" s="156"/>
      <c r="N98" s="177" t="str">
        <f t="array" ref="N98">IFERROR(INDEX(PD!A:A,MATCH(D98,PD!E:E,0)), IFERROR ( INDEX(Input!A:A,MATCH(D98,Input!F:F,0)), ""))</f>
        <v/>
      </c>
      <c r="O98" s="156"/>
      <c r="P98" s="120" t="str">
        <f t="array" ref="P98">IFERROR(INDEX(PD!A:A,MATCH(D98,PD!E:E,0)), IFERROR (INDEX(Input!A:A,MATCH(D98,Input!F:F,0)), ""))</f>
        <v/>
      </c>
      <c r="Q98" s="156"/>
      <c r="S98" s="156"/>
      <c r="T98" s="178"/>
      <c r="U98" s="156"/>
    </row>
    <row r="99">
      <c r="A99" s="168">
        <f t="shared" si="1"/>
        <v>0</v>
      </c>
      <c r="B99" s="70" t="str">
        <f t="array" ref="B99">IFERROR(INDEX(PD!F:F,MATCH(D99,PD!E:E,0)), IFERROR (INDEX(Input!H:H,MATCH(D99,Input!F:F,0)), ""))</f>
        <v/>
      </c>
      <c r="C99" s="156"/>
      <c r="D99" s="172"/>
      <c r="E99" s="156"/>
      <c r="G99" s="156"/>
      <c r="I99" s="156"/>
      <c r="J99" s="70" t="str">
        <f>IF(ISBLANK(D99), "",COUNTIFS(Input!B:B,D99,Input!I:I,"Yes"))</f>
        <v/>
      </c>
      <c r="K99" s="156"/>
      <c r="L99" s="176" t="str">
        <f>IF(ISBLANK(D99), "",COUNTIFS(TL!B:B,D99,TL!G:G,"Yes",TL!H:H,"Yes"))</f>
        <v/>
      </c>
      <c r="M99" s="156"/>
      <c r="N99" s="177" t="str">
        <f t="array" ref="N99">IFERROR(INDEX(PD!A:A,MATCH(D99,PD!E:E,0)), IFERROR ( INDEX(Input!A:A,MATCH(D99,Input!F:F,0)), ""))</f>
        <v/>
      </c>
      <c r="O99" s="156"/>
      <c r="P99" s="120" t="str">
        <f t="array" ref="P99">IFERROR(INDEX(PD!A:A,MATCH(D99,PD!E:E,0)), IFERROR (INDEX(Input!A:A,MATCH(D99,Input!F:F,0)), ""))</f>
        <v/>
      </c>
      <c r="Q99" s="156"/>
      <c r="S99" s="156"/>
      <c r="T99" s="178"/>
      <c r="U99" s="156"/>
    </row>
    <row r="100">
      <c r="A100" s="168">
        <f t="shared" si="1"/>
        <v>0</v>
      </c>
      <c r="B100" s="70" t="str">
        <f t="array" ref="B100">IFERROR(INDEX(PD!F:F,MATCH(D100,PD!E:E,0)), IFERROR (INDEX(Input!H:H,MATCH(D100,Input!F:F,0)), ""))</f>
        <v/>
      </c>
      <c r="C100" s="156"/>
      <c r="D100" s="172"/>
      <c r="E100" s="156"/>
      <c r="G100" s="156"/>
      <c r="I100" s="156"/>
      <c r="J100" s="70" t="str">
        <f>IF(ISBLANK(D100), "",COUNTIFS(Input!B:B,D100,Input!I:I,"Yes"))</f>
        <v/>
      </c>
      <c r="K100" s="156"/>
      <c r="L100" s="176" t="str">
        <f>IF(ISBLANK(D100), "",COUNTIFS(TL!B:B,D100,TL!G:G,"Yes",TL!H:H,"Yes"))</f>
        <v/>
      </c>
      <c r="M100" s="156"/>
      <c r="N100" s="177" t="str">
        <f t="array" ref="N100">IFERROR(INDEX(PD!A:A,MATCH(D100,PD!E:E,0)), IFERROR ( INDEX(Input!A:A,MATCH(D100,Input!F:F,0)), ""))</f>
        <v/>
      </c>
      <c r="O100" s="156"/>
      <c r="P100" s="120" t="str">
        <f t="array" ref="P100">IFERROR(INDEX(PD!A:A,MATCH(D100,PD!E:E,0)), IFERROR (INDEX(Input!A:A,MATCH(D100,Input!F:F,0)), ""))</f>
        <v/>
      </c>
      <c r="Q100" s="156"/>
      <c r="S100" s="156"/>
      <c r="T100" s="178"/>
      <c r="U100" s="156"/>
    </row>
    <row r="101">
      <c r="A101" s="168">
        <f t="shared" si="1"/>
        <v>0</v>
      </c>
      <c r="B101" s="70" t="str">
        <f t="array" ref="B101">IFERROR(INDEX(PD!F:F,MATCH(D101,PD!E:E,0)), IFERROR (INDEX(Input!H:H,MATCH(D101,Input!F:F,0)), ""))</f>
        <v/>
      </c>
      <c r="C101" s="156"/>
      <c r="D101" s="172"/>
      <c r="E101" s="156"/>
      <c r="G101" s="156"/>
      <c r="I101" s="156"/>
      <c r="J101" s="70" t="str">
        <f>IF(ISBLANK(D101), "",COUNTIFS(Input!B:B,D101,Input!I:I,"Yes"))</f>
        <v/>
      </c>
      <c r="K101" s="156"/>
      <c r="L101" s="176" t="str">
        <f>IF(ISBLANK(D101), "",COUNTIFS(TL!B:B,D101,TL!G:G,"Yes",TL!H:H,"Yes"))</f>
        <v/>
      </c>
      <c r="M101" s="156"/>
      <c r="N101" s="177" t="str">
        <f t="array" ref="N101">IFERROR(INDEX(PD!A:A,MATCH(D101,PD!E:E,0)), IFERROR ( INDEX(Input!A:A,MATCH(D101,Input!F:F,0)), ""))</f>
        <v/>
      </c>
      <c r="O101" s="156"/>
      <c r="P101" s="120" t="str">
        <f t="array" ref="P101">IFERROR(INDEX(PD!A:A,MATCH(D101,PD!E:E,0)), IFERROR (INDEX(Input!A:A,MATCH(D101,Input!F:F,0)), ""))</f>
        <v/>
      </c>
      <c r="Q101" s="156"/>
      <c r="S101" s="156"/>
      <c r="T101" s="178"/>
      <c r="U101" s="156"/>
    </row>
    <row r="102">
      <c r="A102" s="168">
        <f t="shared" si="1"/>
        <v>0</v>
      </c>
      <c r="B102" s="70" t="str">
        <f t="array" ref="B102">IFERROR(INDEX(PD!F:F,MATCH(D102,PD!E:E,0)), IFERROR (INDEX(Input!H:H,MATCH(D102,Input!F:F,0)), ""))</f>
        <v/>
      </c>
      <c r="C102" s="156"/>
      <c r="D102" s="172"/>
      <c r="E102" s="156"/>
      <c r="G102" s="156"/>
      <c r="I102" s="156"/>
      <c r="J102" s="70" t="str">
        <f>IF(ISBLANK(D102), "",COUNTIFS(Input!B:B,D102,Input!I:I,"Yes"))</f>
        <v/>
      </c>
      <c r="K102" s="156"/>
      <c r="L102" s="176" t="str">
        <f>IF(ISBLANK(D102), "",COUNTIFS(TL!B:B,D102,TL!G:G,"Yes",TL!H:H,"Yes"))</f>
        <v/>
      </c>
      <c r="M102" s="156"/>
      <c r="N102" s="177" t="str">
        <f t="array" ref="N102">IFERROR(INDEX(PD!A:A,MATCH(D102,PD!E:E,0)), IFERROR ( INDEX(Input!A:A,MATCH(D102,Input!F:F,0)), ""))</f>
        <v/>
      </c>
      <c r="O102" s="156"/>
      <c r="P102" s="120" t="str">
        <f t="array" ref="P102">IFERROR(INDEX(PD!A:A,MATCH(D102,PD!E:E,0)), IFERROR (INDEX(Input!A:A,MATCH(D102,Input!F:F,0)), ""))</f>
        <v/>
      </c>
      <c r="Q102" s="156"/>
      <c r="S102" s="156"/>
      <c r="T102" s="178"/>
      <c r="U102" s="156"/>
    </row>
    <row r="103">
      <c r="A103" s="168">
        <f t="shared" si="1"/>
        <v>0</v>
      </c>
      <c r="B103" s="70" t="str">
        <f t="array" ref="B103">IFERROR(INDEX(PD!F:F,MATCH(D103,PD!E:E,0)), IFERROR (INDEX(Input!H:H,MATCH(D103,Input!F:F,0)), ""))</f>
        <v/>
      </c>
      <c r="C103" s="156"/>
      <c r="D103" s="172"/>
      <c r="E103" s="156"/>
      <c r="G103" s="156"/>
      <c r="I103" s="156"/>
      <c r="J103" s="70" t="str">
        <f>IF(ISBLANK(D103), "",COUNTIFS(Input!B:B,D103,Input!I:I,"Yes"))</f>
        <v/>
      </c>
      <c r="K103" s="156"/>
      <c r="L103" s="176" t="str">
        <f>IF(ISBLANK(D103), "",COUNTIFS(TL!B:B,D103,TL!G:G,"Yes",TL!H:H,"Yes"))</f>
        <v/>
      </c>
      <c r="M103" s="156"/>
      <c r="N103" s="177" t="str">
        <f t="array" ref="N103">IFERROR(INDEX(PD!A:A,MATCH(D103,PD!E:E,0)), IFERROR ( INDEX(Input!A:A,MATCH(D103,Input!F:F,0)), ""))</f>
        <v/>
      </c>
      <c r="O103" s="156"/>
      <c r="P103" s="120" t="str">
        <f t="array" ref="P103">IFERROR(INDEX(PD!A:A,MATCH(D103,PD!E:E,0)), IFERROR (INDEX(Input!A:A,MATCH(D103,Input!F:F,0)), ""))</f>
        <v/>
      </c>
      <c r="Q103" s="156"/>
      <c r="S103" s="156"/>
      <c r="T103" s="178"/>
      <c r="U103" s="156"/>
    </row>
    <row r="104">
      <c r="A104" s="168">
        <f t="shared" si="1"/>
        <v>0</v>
      </c>
      <c r="B104" s="70" t="str">
        <f t="array" ref="B104">IFERROR(INDEX(PD!F:F,MATCH(D104,PD!E:E,0)), IFERROR (INDEX(Input!H:H,MATCH(D104,Input!F:F,0)), ""))</f>
        <v/>
      </c>
      <c r="C104" s="156"/>
      <c r="D104" s="172"/>
      <c r="E104" s="156"/>
      <c r="G104" s="156"/>
      <c r="I104" s="156"/>
      <c r="J104" s="70" t="str">
        <f>IF(ISBLANK(D104), "",COUNTIFS(Input!B:B,D104,Input!I:I,"Yes"))</f>
        <v/>
      </c>
      <c r="K104" s="156"/>
      <c r="L104" s="176" t="str">
        <f>IF(ISBLANK(D104), "",COUNTIFS(TL!B:B,D104,TL!G:G,"Yes",TL!H:H,"Yes"))</f>
        <v/>
      </c>
      <c r="M104" s="156"/>
      <c r="N104" s="177" t="str">
        <f t="array" ref="N104">IFERROR(INDEX(PD!A:A,MATCH(D104,PD!E:E,0)), IFERROR ( INDEX(Input!A:A,MATCH(D104,Input!F:F,0)), ""))</f>
        <v/>
      </c>
      <c r="O104" s="156"/>
      <c r="P104" s="120" t="str">
        <f t="array" ref="P104">IFERROR(INDEX(PD!A:A,MATCH(D104,PD!E:E,0)), IFERROR (INDEX(Input!A:A,MATCH(D104,Input!F:F,0)), ""))</f>
        <v/>
      </c>
      <c r="Q104" s="156"/>
      <c r="S104" s="156"/>
      <c r="T104" s="178"/>
      <c r="U104" s="156"/>
    </row>
    <row r="105">
      <c r="A105" s="168">
        <f t="shared" si="1"/>
        <v>0</v>
      </c>
      <c r="B105" s="70" t="str">
        <f t="array" ref="B105">IFERROR(INDEX(PD!F:F,MATCH(D105,PD!E:E,0)), IFERROR (INDEX(Input!H:H,MATCH(D105,Input!F:F,0)), ""))</f>
        <v/>
      </c>
      <c r="C105" s="156"/>
      <c r="D105" s="172"/>
      <c r="E105" s="156"/>
      <c r="G105" s="156"/>
      <c r="I105" s="156"/>
      <c r="J105" s="70" t="str">
        <f>IF(ISBLANK(D105), "",COUNTIFS(Input!B:B,D105,Input!I:I,"Yes"))</f>
        <v/>
      </c>
      <c r="K105" s="156"/>
      <c r="L105" s="176" t="str">
        <f>IF(ISBLANK(D105), "",COUNTIFS(TL!B:B,D105,TL!G:G,"Yes",TL!H:H,"Yes"))</f>
        <v/>
      </c>
      <c r="M105" s="156"/>
      <c r="N105" s="177" t="str">
        <f t="array" ref="N105">IFERROR(INDEX(PD!A:A,MATCH(D105,PD!E:E,0)), IFERROR ( INDEX(Input!A:A,MATCH(D105,Input!F:F,0)), ""))</f>
        <v/>
      </c>
      <c r="O105" s="156"/>
      <c r="P105" s="120" t="str">
        <f t="array" ref="P105">IFERROR(INDEX(PD!A:A,MATCH(D105,PD!E:E,0)), IFERROR (INDEX(Input!A:A,MATCH(D105,Input!F:F,0)), ""))</f>
        <v/>
      </c>
      <c r="Q105" s="156"/>
      <c r="S105" s="156"/>
      <c r="T105" s="178"/>
      <c r="U105" s="156"/>
    </row>
    <row r="106">
      <c r="A106" s="168">
        <f t="shared" si="1"/>
        <v>0</v>
      </c>
      <c r="B106" s="70" t="str">
        <f t="array" ref="B106">IFERROR(INDEX(PD!F:F,MATCH(D106,PD!E:E,0)), IFERROR (INDEX(Input!H:H,MATCH(D106,Input!F:F,0)), ""))</f>
        <v/>
      </c>
      <c r="C106" s="156"/>
      <c r="D106" s="172"/>
      <c r="E106" s="156"/>
      <c r="G106" s="156"/>
      <c r="I106" s="156"/>
      <c r="J106" s="70" t="str">
        <f>IF(ISBLANK(D106), "",COUNTIFS(Input!B:B,D106,Input!I:I,"Yes"))</f>
        <v/>
      </c>
      <c r="K106" s="156"/>
      <c r="L106" s="176" t="str">
        <f>IF(ISBLANK(D106), "",COUNTIFS(TL!B:B,D106,TL!G:G,"Yes",TL!H:H,"Yes"))</f>
        <v/>
      </c>
      <c r="M106" s="156"/>
      <c r="N106" s="177" t="str">
        <f t="array" ref="N106">IFERROR(INDEX(PD!A:A,MATCH(D106,PD!E:E,0)), IFERROR ( INDEX(Input!A:A,MATCH(D106,Input!F:F,0)), ""))</f>
        <v/>
      </c>
      <c r="O106" s="156"/>
      <c r="P106" s="120" t="str">
        <f t="array" ref="P106">IFERROR(INDEX(PD!A:A,MATCH(D106,PD!E:E,0)), IFERROR (INDEX(Input!A:A,MATCH(D106,Input!F:F,0)), ""))</f>
        <v/>
      </c>
      <c r="Q106" s="156"/>
      <c r="S106" s="156"/>
      <c r="T106" s="178"/>
      <c r="U106" s="156"/>
    </row>
    <row r="107">
      <c r="A107" s="168">
        <f t="shared" si="1"/>
        <v>0</v>
      </c>
      <c r="B107" s="70" t="str">
        <f t="array" ref="B107">IFERROR(INDEX(PD!F:F,MATCH(D107,PD!E:E,0)), IFERROR (INDEX(Input!H:H,MATCH(D107,Input!F:F,0)), ""))</f>
        <v/>
      </c>
      <c r="C107" s="156"/>
      <c r="D107" s="172"/>
      <c r="E107" s="156"/>
      <c r="G107" s="156"/>
      <c r="I107" s="156"/>
      <c r="J107" s="70" t="str">
        <f>IF(ISBLANK(D107), "",COUNTIFS(Input!B:B,D107,Input!I:I,"Yes"))</f>
        <v/>
      </c>
      <c r="K107" s="156"/>
      <c r="L107" s="176" t="str">
        <f>IF(ISBLANK(D107), "",COUNTIFS(TL!B:B,D107,TL!G:G,"Yes",TL!H:H,"Yes"))</f>
        <v/>
      </c>
      <c r="M107" s="156"/>
      <c r="N107" s="177" t="str">
        <f t="array" ref="N107">IFERROR(INDEX(PD!A:A,MATCH(D107,PD!E:E,0)), IFERROR ( INDEX(Input!A:A,MATCH(D107,Input!F:F,0)), ""))</f>
        <v/>
      </c>
      <c r="O107" s="156"/>
      <c r="P107" s="120" t="str">
        <f t="array" ref="P107">IFERROR(INDEX(PD!A:A,MATCH(D107,PD!E:E,0)), IFERROR (INDEX(Input!A:A,MATCH(D107,Input!F:F,0)), ""))</f>
        <v/>
      </c>
      <c r="Q107" s="156"/>
      <c r="S107" s="156"/>
      <c r="T107" s="178"/>
      <c r="U107" s="156"/>
    </row>
    <row r="108">
      <c r="A108" s="168">
        <f t="shared" si="1"/>
        <v>0</v>
      </c>
      <c r="B108" s="70" t="str">
        <f t="array" ref="B108">IFERROR(INDEX(PD!F:F,MATCH(D108,PD!E:E,0)), IFERROR (INDEX(Input!H:H,MATCH(D108,Input!F:F,0)), ""))</f>
        <v/>
      </c>
      <c r="C108" s="156"/>
      <c r="D108" s="172"/>
      <c r="E108" s="156"/>
      <c r="G108" s="156"/>
      <c r="I108" s="156"/>
      <c r="J108" s="70" t="str">
        <f>IF(ISBLANK(D108), "",COUNTIFS(Input!B:B,D108,Input!I:I,"Yes"))</f>
        <v/>
      </c>
      <c r="K108" s="156"/>
      <c r="L108" s="176" t="str">
        <f>IF(ISBLANK(D108), "",COUNTIFS(TL!B:B,D108,TL!G:G,"Yes",TL!H:H,"Yes"))</f>
        <v/>
      </c>
      <c r="M108" s="156"/>
      <c r="N108" s="177" t="str">
        <f t="array" ref="N108">IFERROR(INDEX(PD!A:A,MATCH(D108,PD!E:E,0)), IFERROR ( INDEX(Input!A:A,MATCH(D108,Input!F:F,0)), ""))</f>
        <v/>
      </c>
      <c r="O108" s="156"/>
      <c r="P108" s="120" t="str">
        <f t="array" ref="P108">IFERROR(INDEX(PD!A:A,MATCH(D108,PD!E:E,0)), IFERROR (INDEX(Input!A:A,MATCH(D108,Input!F:F,0)), ""))</f>
        <v/>
      </c>
      <c r="Q108" s="156"/>
      <c r="S108" s="156"/>
      <c r="T108" s="178"/>
      <c r="U108" s="156"/>
    </row>
    <row r="109">
      <c r="A109" s="168">
        <f t="shared" si="1"/>
        <v>0</v>
      </c>
      <c r="B109" s="70" t="str">
        <f t="array" ref="B109">IFERROR(INDEX(PD!F:F,MATCH(D109,PD!E:E,0)), IFERROR (INDEX(Input!H:H,MATCH(D109,Input!F:F,0)), ""))</f>
        <v/>
      </c>
      <c r="C109" s="156"/>
      <c r="D109" s="172"/>
      <c r="E109" s="156"/>
      <c r="G109" s="156"/>
      <c r="I109" s="156"/>
      <c r="J109" s="70" t="str">
        <f>IF(ISBLANK(D109), "",COUNTIFS(Input!B:B,D109,Input!I:I,"Yes"))</f>
        <v/>
      </c>
      <c r="K109" s="156"/>
      <c r="L109" s="176" t="str">
        <f>IF(ISBLANK(D109), "",COUNTIFS(TL!B:B,D109,TL!G:G,"Yes",TL!H:H,"Yes"))</f>
        <v/>
      </c>
      <c r="M109" s="156"/>
      <c r="N109" s="177" t="str">
        <f t="array" ref="N109">IFERROR(INDEX(PD!A:A,MATCH(D109,PD!E:E,0)), IFERROR ( INDEX(Input!A:A,MATCH(D109,Input!F:F,0)), ""))</f>
        <v/>
      </c>
      <c r="O109" s="156"/>
      <c r="P109" s="120" t="str">
        <f t="array" ref="P109">IFERROR(INDEX(PD!A:A,MATCH(D109,PD!E:E,0)), IFERROR (INDEX(Input!A:A,MATCH(D109,Input!F:F,0)), ""))</f>
        <v/>
      </c>
      <c r="Q109" s="156"/>
      <c r="S109" s="156"/>
      <c r="T109" s="178"/>
      <c r="U109" s="156"/>
    </row>
    <row r="110">
      <c r="A110" s="168">
        <f t="shared" si="1"/>
        <v>0</v>
      </c>
      <c r="B110" s="70" t="str">
        <f t="array" ref="B110">IFERROR(INDEX(PD!F:F,MATCH(D110,PD!E:E,0)), IFERROR (INDEX(Input!H:H,MATCH(D110,Input!F:F,0)), ""))</f>
        <v/>
      </c>
      <c r="C110" s="156"/>
      <c r="D110" s="172"/>
      <c r="E110" s="156"/>
      <c r="G110" s="156"/>
      <c r="I110" s="156"/>
      <c r="J110" s="70" t="str">
        <f>IF(ISBLANK(D110), "",COUNTIFS(Input!B:B,D110,Input!I:I,"Yes"))</f>
        <v/>
      </c>
      <c r="K110" s="156"/>
      <c r="L110" s="176" t="str">
        <f>IF(ISBLANK(D110), "",COUNTIFS(TL!B:B,D110,TL!G:G,"Yes",TL!H:H,"Yes"))</f>
        <v/>
      </c>
      <c r="M110" s="156"/>
      <c r="N110" s="177" t="str">
        <f t="array" ref="N110">IFERROR(INDEX(PD!A:A,MATCH(D110,PD!E:E,0)), IFERROR ( INDEX(Input!A:A,MATCH(D110,Input!F:F,0)), ""))</f>
        <v/>
      </c>
      <c r="O110" s="156"/>
      <c r="P110" s="120" t="str">
        <f t="array" ref="P110">IFERROR(INDEX(PD!A:A,MATCH(D110,PD!E:E,0)), IFERROR (INDEX(Input!A:A,MATCH(D110,Input!F:F,0)), ""))</f>
        <v/>
      </c>
      <c r="Q110" s="156"/>
      <c r="S110" s="156"/>
      <c r="T110" s="178"/>
      <c r="U110" s="156"/>
    </row>
    <row r="111">
      <c r="A111" s="168">
        <f t="shared" si="1"/>
        <v>0</v>
      </c>
      <c r="B111" s="70" t="str">
        <f t="array" ref="B111">IFERROR(INDEX(PD!F:F,MATCH(D111,PD!E:E,0)), IFERROR (INDEX(Input!H:H,MATCH(D111,Input!F:F,0)), ""))</f>
        <v/>
      </c>
      <c r="C111" s="156"/>
      <c r="D111" s="172"/>
      <c r="E111" s="156"/>
      <c r="G111" s="156"/>
      <c r="I111" s="156"/>
      <c r="J111" s="70" t="str">
        <f>IF(ISBLANK(D111), "",COUNTIFS(Input!B:B,D111,Input!I:I,"Yes"))</f>
        <v/>
      </c>
      <c r="K111" s="156"/>
      <c r="L111" s="176"/>
      <c r="M111" s="156"/>
      <c r="N111" s="177" t="str">
        <f t="array" ref="N111">IFERROR(INDEX(PD!A:A,MATCH(D111,PD!E:E,0)), IFERROR ( INDEX(Input!A:A,MATCH(D111,Input!F:F,0)), ""))</f>
        <v/>
      </c>
      <c r="O111" s="156"/>
      <c r="P111" s="120" t="str">
        <f t="array" ref="P111">IFERROR(INDEX(PD!A:A,MATCH(D111,PD!E:E,0)), IFERROR (INDEX(Input!A:A,MATCH(D111,Input!F:F,0)), ""))</f>
        <v/>
      </c>
      <c r="Q111" s="156"/>
      <c r="S111" s="156"/>
      <c r="T111" s="178"/>
      <c r="U111" s="156"/>
    </row>
    <row r="112">
      <c r="A112" s="168">
        <f t="shared" si="1"/>
        <v>0</v>
      </c>
      <c r="B112" s="70" t="str">
        <f t="array" ref="B112">IFERROR(INDEX(PD!F:F,MATCH(D112,PD!E:E,0)), IFERROR (INDEX(Input!H:H,MATCH(D112,Input!F:F,0)), ""))</f>
        <v/>
      </c>
      <c r="C112" s="156"/>
      <c r="D112" s="172"/>
      <c r="E112" s="156"/>
      <c r="G112" s="156"/>
      <c r="I112" s="156"/>
      <c r="J112" s="70" t="str">
        <f>IF(ISBLANK(D112), "",COUNTIFS(Input!B:B,D112,Input!I:I,"Yes"))</f>
        <v/>
      </c>
      <c r="K112" s="156"/>
      <c r="L112" s="176" t="str">
        <f>IF(ISBLANK(D112), "",COUNTIFS(TL!B:B,D112,TL!G:G,"Yes",TL!H:H,"Yes"))</f>
        <v/>
      </c>
      <c r="M112" s="156"/>
      <c r="N112" s="177" t="str">
        <f t="array" ref="N112">IFERROR(INDEX(PD!A:A,MATCH(D112,PD!E:E,0)), IFERROR ( INDEX(Input!A:A,MATCH(D112,Input!F:F,0)), ""))</f>
        <v/>
      </c>
      <c r="O112" s="156"/>
      <c r="P112" s="120" t="str">
        <f t="array" ref="P112">IFERROR(INDEX(PD!A:A,MATCH(D112,PD!E:E,0)), IFERROR (INDEX(Input!A:A,MATCH(D112,Input!F:F,0)), ""))</f>
        <v/>
      </c>
      <c r="Q112" s="156"/>
      <c r="S112" s="156"/>
      <c r="T112" s="178"/>
      <c r="U112" s="156"/>
    </row>
    <row r="113">
      <c r="A113" s="168">
        <f t="shared" si="1"/>
        <v>0</v>
      </c>
      <c r="B113" s="70" t="str">
        <f t="array" ref="B113">IFERROR(INDEX(PD!F:F,MATCH(D113,PD!E:E,0)), IFERROR (INDEX(Input!H:H,MATCH(D113,Input!F:F,0)), ""))</f>
        <v/>
      </c>
      <c r="C113" s="156"/>
      <c r="D113" s="172"/>
      <c r="E113" s="156"/>
      <c r="G113" s="156"/>
      <c r="I113" s="156"/>
      <c r="J113" s="70" t="str">
        <f>IF(ISBLANK(D113), "",COUNTIFS(Input!B:B,D113,Input!I:I,"Yes"))</f>
        <v/>
      </c>
      <c r="K113" s="156"/>
      <c r="L113" s="176" t="str">
        <f>IF(ISBLANK(D113), "",COUNTIFS(TL!B:B,D113,TL!G:G,"Yes",TL!H:H,"Yes"))</f>
        <v/>
      </c>
      <c r="M113" s="156"/>
      <c r="N113" s="177" t="str">
        <f t="array" ref="N113">IFERROR(INDEX(PD!A:A,MATCH(D113,PD!E:E,0)), IFERROR ( INDEX(Input!A:A,MATCH(D113,Input!F:F,0)), ""))</f>
        <v/>
      </c>
      <c r="O113" s="156"/>
      <c r="P113" s="120" t="str">
        <f t="array" ref="P113">IFERROR(INDEX(PD!A:A,MATCH(D113,PD!E:E,0)), IFERROR (INDEX(Input!A:A,MATCH(D113,Input!F:F,0)), ""))</f>
        <v/>
      </c>
      <c r="Q113" s="156"/>
      <c r="S113" s="156"/>
      <c r="T113" s="178"/>
      <c r="U113" s="156"/>
    </row>
    <row r="114">
      <c r="A114" s="168">
        <f t="shared" si="1"/>
        <v>0</v>
      </c>
      <c r="B114" s="70" t="str">
        <f t="array" ref="B114">IFERROR(INDEX(PD!F:F,MATCH(D114,PD!E:E,0)), IFERROR (INDEX(Input!H:H,MATCH(D114,Input!F:F,0)), ""))</f>
        <v/>
      </c>
      <c r="C114" s="156"/>
      <c r="D114" s="172"/>
      <c r="E114" s="156"/>
      <c r="G114" s="156"/>
      <c r="I114" s="156"/>
      <c r="J114" s="70" t="str">
        <f>IF(ISBLANK(D114), "",COUNTIFS(Input!B:B,D114,Input!I:I,"Yes"))</f>
        <v/>
      </c>
      <c r="K114" s="156"/>
      <c r="L114" s="176" t="str">
        <f>IF(ISBLANK(D114), "",COUNTIFS(TL!B:B,D114,TL!G:G,"Yes",TL!H:H,"Yes"))</f>
        <v/>
      </c>
      <c r="M114" s="156"/>
      <c r="N114" s="177" t="str">
        <f t="array" ref="N114">IFERROR(INDEX(PD!A:A,MATCH(D114,PD!E:E,0)), IFERROR ( INDEX(Input!A:A,MATCH(D114,Input!F:F,0)), ""))</f>
        <v/>
      </c>
      <c r="O114" s="156"/>
      <c r="P114" s="120" t="str">
        <f t="array" ref="P114">IFERROR(INDEX(PD!A:A,MATCH(D114,PD!E:E,0)), IFERROR (INDEX(Input!A:A,MATCH(D114,Input!F:F,0)), ""))</f>
        <v/>
      </c>
      <c r="Q114" s="156"/>
      <c r="S114" s="156"/>
      <c r="T114" s="178"/>
      <c r="U114" s="156"/>
    </row>
    <row r="115">
      <c r="A115" s="168">
        <f t="shared" si="1"/>
        <v>0</v>
      </c>
      <c r="B115" s="70" t="str">
        <f t="array" ref="B115">IFERROR(INDEX(PD!F:F,MATCH(D115,PD!E:E,0)), IFERROR (INDEX(Input!H:H,MATCH(D115,Input!F:F,0)), ""))</f>
        <v/>
      </c>
      <c r="C115" s="156"/>
      <c r="D115" s="172"/>
      <c r="E115" s="156"/>
      <c r="G115" s="156"/>
      <c r="I115" s="156"/>
      <c r="J115" s="70" t="str">
        <f>IF(ISBLANK(D115), "",COUNTIFS(Input!B:B,D115,Input!I:I,"Yes"))</f>
        <v/>
      </c>
      <c r="K115" s="156"/>
      <c r="L115" s="176" t="str">
        <f>IF(ISBLANK(D115), "",COUNTIFS(TL!B:B,D115,TL!G:G,"Yes",TL!H:H,"Yes"))</f>
        <v/>
      </c>
      <c r="M115" s="156"/>
      <c r="N115" s="177" t="str">
        <f t="array" ref="N115">IFERROR(INDEX(PD!A:A,MATCH(D115,PD!E:E,0)), IFERROR ( INDEX(Input!A:A,MATCH(D115,Input!F:F,0)), ""))</f>
        <v/>
      </c>
      <c r="O115" s="156"/>
      <c r="P115" s="120" t="str">
        <f t="array" ref="P115">IFERROR(INDEX(PD!A:A,MATCH(D115,PD!E:E,0)), IFERROR (INDEX(Input!A:A,MATCH(D115,Input!F:F,0)), ""))</f>
        <v/>
      </c>
      <c r="Q115" s="156"/>
      <c r="S115" s="156"/>
      <c r="T115" s="178"/>
      <c r="U115" s="156"/>
    </row>
    <row r="116">
      <c r="A116" s="168">
        <f t="shared" si="1"/>
        <v>0</v>
      </c>
      <c r="B116" s="70" t="str">
        <f t="array" ref="B116">IFERROR(INDEX(PD!F:F,MATCH(D116,PD!E:E,0)), IFERROR (INDEX(Input!H:H,MATCH(D116,Input!F:F,0)), ""))</f>
        <v/>
      </c>
      <c r="C116" s="156"/>
      <c r="D116" s="172"/>
      <c r="E116" s="156"/>
      <c r="G116" s="156"/>
      <c r="I116" s="156"/>
      <c r="J116" s="70" t="str">
        <f>IF(ISBLANK(D116), "",COUNTIFS(Input!B:B,D116,Input!I:I,"Yes"))</f>
        <v/>
      </c>
      <c r="K116" s="156"/>
      <c r="L116" s="176" t="str">
        <f>IF(ISBLANK(D116), "",COUNTIFS(TL!B:B,D116,TL!G:G,"Yes",TL!H:H,"Yes"))</f>
        <v/>
      </c>
      <c r="M116" s="156"/>
      <c r="N116" s="177" t="str">
        <f t="array" ref="N116">IFERROR(INDEX(PD!A:A,MATCH(D116,PD!E:E,0)), IFERROR ( INDEX(Input!A:A,MATCH(D116,Input!F:F,0)), ""))</f>
        <v/>
      </c>
      <c r="O116" s="156"/>
      <c r="P116" s="120" t="str">
        <f t="array" ref="P116">IFERROR(INDEX(PD!A:A,MATCH(D116,PD!E:E,0)), IFERROR (INDEX(Input!A:A,MATCH(D116,Input!F:F,0)), ""))</f>
        <v/>
      </c>
      <c r="Q116" s="156"/>
      <c r="S116" s="156"/>
      <c r="T116" s="178"/>
      <c r="U116" s="156"/>
    </row>
    <row r="117">
      <c r="A117" s="168">
        <f t="shared" si="1"/>
        <v>0</v>
      </c>
      <c r="B117" s="70" t="str">
        <f t="array" ref="B117">IFERROR(INDEX(PD!F:F,MATCH(D117,PD!E:E,0)), IFERROR (INDEX(Input!H:H,MATCH(D117,Input!F:F,0)), ""))</f>
        <v/>
      </c>
      <c r="C117" s="156"/>
      <c r="D117" s="172"/>
      <c r="E117" s="156"/>
      <c r="G117" s="156"/>
      <c r="I117" s="156"/>
      <c r="J117" s="70" t="str">
        <f>IF(ISBLANK(D117), "",COUNTIFS(Input!B:B,D117,Input!I:I,"Yes"))</f>
        <v/>
      </c>
      <c r="K117" s="156"/>
      <c r="L117" s="176" t="str">
        <f>IF(ISBLANK(D117), "",COUNTIFS(TL!B:B,D117,TL!G:G,"Yes",TL!H:H,"Yes"))</f>
        <v/>
      </c>
      <c r="M117" s="156"/>
      <c r="N117" s="177" t="str">
        <f t="array" ref="N117">IFERROR(INDEX(PD!A:A,MATCH(D117,PD!E:E,0)), IFERROR ( INDEX(Input!A:A,MATCH(D117,Input!F:F,0)), ""))</f>
        <v/>
      </c>
      <c r="O117" s="156"/>
      <c r="P117" s="120"/>
      <c r="Q117" s="156"/>
      <c r="S117" s="156"/>
      <c r="T117" s="178"/>
      <c r="U117" s="156"/>
    </row>
    <row r="118">
      <c r="A118" s="168">
        <f t="shared" si="1"/>
        <v>0</v>
      </c>
      <c r="B118" s="70" t="str">
        <f t="array" ref="B118">IFERROR(INDEX(PD!F:F,MATCH(D118,PD!E:E,0)), IFERROR (INDEX(Input!H:H,MATCH(D118,Input!F:F,0)), ""))</f>
        <v/>
      </c>
      <c r="C118" s="156"/>
      <c r="D118" s="172"/>
      <c r="E118" s="156"/>
      <c r="G118" s="156"/>
      <c r="I118" s="156"/>
      <c r="J118" s="70" t="str">
        <f>IF(ISBLANK(D118), "",COUNTIFS(Input!B:B,D118,Input!I:I,"Yes"))</f>
        <v/>
      </c>
      <c r="K118" s="156"/>
      <c r="L118" s="176" t="str">
        <f>IF(ISBLANK(D118), "",COUNTIFS(TL!B:B,D118,TL!G:G,"Yes",TL!H:H,"Yes"))</f>
        <v/>
      </c>
      <c r="M118" s="156"/>
      <c r="N118" s="177" t="str">
        <f t="array" ref="N118">IFERROR(INDEX(PD!A:A,MATCH(D118,PD!E:E,0)), IFERROR ( INDEX(Input!A:A,MATCH(D118,Input!F:F,0)), ""))</f>
        <v/>
      </c>
      <c r="O118" s="156"/>
      <c r="P118" s="120" t="str">
        <f t="array" ref="P118">IFERROR(INDEX(PD!A:A,MATCH(D118,PD!E:E,0)), IFERROR (INDEX(Input!A:A,MATCH(D118,Input!F:F,0)), ""))</f>
        <v/>
      </c>
      <c r="Q118" s="156"/>
      <c r="S118" s="156"/>
      <c r="T118" s="178"/>
      <c r="U118" s="156"/>
    </row>
    <row r="119">
      <c r="A119" s="168">
        <f t="shared" si="1"/>
        <v>0</v>
      </c>
      <c r="B119" s="70" t="str">
        <f t="array" ref="B119">IFERROR(INDEX(PD!F:F,MATCH(D119,PD!E:E,0)), IFERROR (INDEX(Input!H:H,MATCH(D119,Input!F:F,0)), ""))</f>
        <v/>
      </c>
      <c r="C119" s="156"/>
      <c r="D119" s="172"/>
      <c r="E119" s="156"/>
      <c r="G119" s="156"/>
      <c r="I119" s="156"/>
      <c r="J119" s="70" t="str">
        <f>IF(ISBLANK(D119), "",COUNTIFS(Input!B:B,D119,Input!I:I,"Yes"))</f>
        <v/>
      </c>
      <c r="K119" s="156"/>
      <c r="L119" s="176" t="str">
        <f>IF(ISBLANK(D119), "",COUNTIFS(TL!B:B,D119,TL!G:G,"Yes",TL!H:H,"Yes"))</f>
        <v/>
      </c>
      <c r="M119" s="156"/>
      <c r="N119" s="177" t="str">
        <f t="array" ref="N119">IFERROR(INDEX(PD!A:A,MATCH(D119,PD!E:E,0)), IFERROR ( INDEX(Input!A:A,MATCH(D119,Input!F:F,0)), ""))</f>
        <v/>
      </c>
      <c r="O119" s="156"/>
      <c r="P119" s="120" t="str">
        <f t="array" ref="P119">IFERROR(INDEX(PD!A:A,MATCH(D119,PD!E:E,0)), IFERROR (INDEX(Input!A:A,MATCH(D119,Input!F:F,0)), ""))</f>
        <v/>
      </c>
      <c r="Q119" s="156"/>
      <c r="S119" s="156"/>
      <c r="T119" s="178"/>
      <c r="U119" s="156"/>
    </row>
    <row r="120">
      <c r="A120" s="168">
        <f t="shared" si="1"/>
        <v>0</v>
      </c>
      <c r="B120" s="70" t="str">
        <f t="array" ref="B120">IFERROR(INDEX(PD!F:F,MATCH(D120,PD!E:E,0)), IFERROR (INDEX(Input!H:H,MATCH(D120,Input!F:F,0)), ""))</f>
        <v/>
      </c>
      <c r="C120" s="156"/>
      <c r="D120" s="172"/>
      <c r="E120" s="156"/>
      <c r="G120" s="156"/>
      <c r="I120" s="156"/>
      <c r="J120" s="70" t="str">
        <f>IF(ISBLANK(D120), "",COUNTIFS(Input!B:B,D120,Input!I:I,"Yes"))</f>
        <v/>
      </c>
      <c r="K120" s="156"/>
      <c r="L120" s="176" t="str">
        <f>IF(ISBLANK(D120), "",COUNTIFS(TL!B:B,D120,TL!G:G,"Yes",TL!H:H,"Yes"))</f>
        <v/>
      </c>
      <c r="M120" s="156"/>
      <c r="N120" s="177" t="str">
        <f t="array" ref="N120">IFERROR(INDEX(PD!A:A,MATCH(D120,PD!E:E,0)), IFERROR ( INDEX(Input!A:A,MATCH(D120,Input!F:F,0)), ""))</f>
        <v/>
      </c>
      <c r="O120" s="156"/>
      <c r="P120" s="120" t="str">
        <f t="array" ref="P120">IFERROR(INDEX(PD!A:A,MATCH(D120,PD!E:E,0)), IFERROR (INDEX(Input!A:A,MATCH(D120,Input!F:F,0)), ""))</f>
        <v/>
      </c>
      <c r="Q120" s="156"/>
      <c r="S120" s="156"/>
      <c r="T120" s="178"/>
      <c r="U120" s="156"/>
    </row>
    <row r="121">
      <c r="A121" s="168">
        <f t="shared" si="1"/>
        <v>0</v>
      </c>
      <c r="B121" s="70" t="str">
        <f t="array" ref="B121">IFERROR(INDEX(PD!F:F,MATCH(D121,PD!E:E,0)), IFERROR (INDEX(Input!H:H,MATCH(D121,Input!F:F,0)), ""))</f>
        <v/>
      </c>
      <c r="C121" s="156"/>
      <c r="D121" s="172"/>
      <c r="E121" s="156"/>
      <c r="G121" s="156"/>
      <c r="I121" s="156"/>
      <c r="J121" s="70" t="str">
        <f>IF(ISBLANK(D121), "",COUNTIFS(Input!B:B,D121,Input!I:I,"Yes"))</f>
        <v/>
      </c>
      <c r="K121" s="156"/>
      <c r="L121" s="176" t="str">
        <f>IF(ISBLANK(D121), "",COUNTIFS(TL!B:B,D121,TL!G:G,"Yes",TL!H:H,"Yes"))</f>
        <v/>
      </c>
      <c r="M121" s="156"/>
      <c r="N121" s="177" t="str">
        <f t="array" ref="N121">IFERROR(INDEX(PD!A:A,MATCH(D121,PD!E:E,0)), IFERROR ( INDEX(Input!A:A,MATCH(D121,Input!F:F,0)), ""))</f>
        <v/>
      </c>
      <c r="O121" s="156"/>
      <c r="P121" s="120" t="str">
        <f t="array" ref="P121">IFERROR(INDEX(PD!A:A,MATCH(D121,PD!E:E,0)), IFERROR (INDEX(Input!A:A,MATCH(D121,Input!F:F,0)), ""))</f>
        <v/>
      </c>
      <c r="Q121" s="156"/>
      <c r="S121" s="156"/>
      <c r="T121" s="178"/>
      <c r="U121" s="156"/>
    </row>
    <row r="122">
      <c r="A122" s="168">
        <f t="shared" si="1"/>
        <v>0</v>
      </c>
      <c r="B122" s="70" t="str">
        <f t="array" ref="B122">IFERROR(INDEX(PD!F:F,MATCH(D122,PD!E:E,0)), IFERROR (INDEX(Input!H:H,MATCH(D122,Input!F:F,0)), ""))</f>
        <v/>
      </c>
      <c r="C122" s="156"/>
      <c r="D122" s="172"/>
      <c r="E122" s="156"/>
      <c r="G122" s="156"/>
      <c r="I122" s="156"/>
      <c r="J122" s="70" t="str">
        <f>IF(ISBLANK(D122), "",COUNTIFS(Input!B:B,D122,Input!I:I,"Yes"))</f>
        <v/>
      </c>
      <c r="K122" s="156"/>
      <c r="L122" s="176" t="str">
        <f>IF(ISBLANK(D122), "",COUNTIFS(TL!B:B,D122,TL!G:G,"Yes",TL!H:H,"Yes"))</f>
        <v/>
      </c>
      <c r="M122" s="156"/>
      <c r="N122" s="177" t="str">
        <f t="array" ref="N122">IFERROR(INDEX(PD!A:A,MATCH(D122,PD!E:E,0)), IFERROR ( INDEX(Input!A:A,MATCH(D122,Input!F:F,0)), ""))</f>
        <v/>
      </c>
      <c r="O122" s="156"/>
      <c r="P122" s="120" t="str">
        <f t="array" ref="P122">IFERROR(INDEX(PD!A:A,MATCH(D122,PD!E:E,0)), IFERROR (INDEX(Input!A:A,MATCH(D122,Input!F:F,0)), ""))</f>
        <v/>
      </c>
      <c r="Q122" s="156"/>
      <c r="S122" s="156"/>
      <c r="T122" s="178"/>
      <c r="U122" s="156"/>
    </row>
    <row r="123">
      <c r="A123" s="168">
        <f t="shared" si="1"/>
        <v>0</v>
      </c>
      <c r="B123" s="70" t="str">
        <f t="array" ref="B123">IFERROR(INDEX(PD!F:F,MATCH(D123,PD!E:E,0)), IFERROR (INDEX(Input!H:H,MATCH(D123,Input!F:F,0)), ""))</f>
        <v/>
      </c>
      <c r="C123" s="156"/>
      <c r="D123" s="172"/>
      <c r="E123" s="156"/>
      <c r="G123" s="156"/>
      <c r="I123" s="156"/>
      <c r="J123" s="70" t="str">
        <f>IF(ISBLANK(D123), "",COUNTIFS(Input!B:B,D123,Input!I:I,"Yes"))</f>
        <v/>
      </c>
      <c r="K123" s="156"/>
      <c r="L123" s="176" t="str">
        <f>IF(ISBLANK(D123), "",COUNTIFS(TL!B:B,D123,TL!G:G,"Yes",TL!H:H,"Yes"))</f>
        <v/>
      </c>
      <c r="M123" s="156"/>
      <c r="N123" s="177" t="str">
        <f t="array" ref="N123">IFERROR(INDEX(PD!A:A,MATCH(D123,PD!E:E,0)), IFERROR ( INDEX(Input!A:A,MATCH(D123,Input!F:F,0)), ""))</f>
        <v/>
      </c>
      <c r="O123" s="156"/>
      <c r="P123" s="120" t="str">
        <f t="array" ref="P123">IFERROR(INDEX(PD!A:A,MATCH(D123,PD!E:E,0)), IFERROR (INDEX(Input!A:A,MATCH(D123,Input!F:F,0)), ""))</f>
        <v/>
      </c>
      <c r="Q123" s="156"/>
      <c r="S123" s="156"/>
      <c r="T123" s="178"/>
      <c r="U123" s="156"/>
    </row>
    <row r="124">
      <c r="A124" s="168">
        <f t="shared" si="1"/>
        <v>0</v>
      </c>
      <c r="B124" s="70" t="str">
        <f t="array" ref="B124">IFERROR(INDEX(PD!F:F,MATCH(D124,PD!E:E,0)), IFERROR (INDEX(Input!H:H,MATCH(D124,Input!F:F,0)), ""))</f>
        <v/>
      </c>
      <c r="C124" s="156"/>
      <c r="D124" s="172"/>
      <c r="E124" s="156"/>
      <c r="G124" s="156"/>
      <c r="I124" s="156"/>
      <c r="J124" s="70" t="str">
        <f>IF(ISBLANK(D124), "",COUNTIFS(Input!B:B,D124,Input!I:I,"Yes"))</f>
        <v/>
      </c>
      <c r="K124" s="156"/>
      <c r="L124" s="176" t="str">
        <f>IF(ISBLANK(D124), "",COUNTIFS(TL!B:B,D124,TL!G:G,"Yes",TL!H:H,"Yes"))</f>
        <v/>
      </c>
      <c r="M124" s="156"/>
      <c r="N124" s="177" t="str">
        <f t="array" ref="N124">IFERROR(INDEX(PD!A:A,MATCH(D124,PD!E:E,0)), IFERROR ( INDEX(Input!A:A,MATCH(D124,Input!F:F,0)), ""))</f>
        <v/>
      </c>
      <c r="O124" s="156"/>
      <c r="P124" s="120" t="str">
        <f t="array" ref="P124">IFERROR(INDEX(PD!A:A,MATCH(D124,PD!E:E,0)), IFERROR (INDEX(Input!A:A,MATCH(D124,Input!F:F,0)), ""))</f>
        <v/>
      </c>
      <c r="Q124" s="156"/>
      <c r="S124" s="156"/>
      <c r="T124" s="178"/>
      <c r="U124" s="156"/>
    </row>
    <row r="125">
      <c r="A125" s="168">
        <f t="shared" si="1"/>
        <v>0</v>
      </c>
      <c r="B125" s="70" t="str">
        <f t="array" ref="B125">IFERROR(INDEX(PD!F:F,MATCH(D125,PD!E:E,0)), IFERROR (INDEX(Input!H:H,MATCH(D125,Input!F:F,0)), ""))</f>
        <v/>
      </c>
      <c r="C125" s="156"/>
      <c r="D125" s="172"/>
      <c r="E125" s="156"/>
      <c r="G125" s="156"/>
      <c r="I125" s="156"/>
      <c r="J125" s="70" t="str">
        <f>IF(ISBLANK(D125), "",COUNTIFS(Input!B:B,D125,Input!I:I,"Yes"))</f>
        <v/>
      </c>
      <c r="K125" s="156"/>
      <c r="L125" s="176" t="str">
        <f>IF(ISBLANK(D125), "",COUNTIFS(TL!B:B,D125,TL!G:G,"Yes",TL!H:H,"Yes"))</f>
        <v/>
      </c>
      <c r="M125" s="156"/>
      <c r="N125" s="177" t="str">
        <f t="array" ref="N125">IFERROR(INDEX(PD!A:A,MATCH(D125,PD!E:E,0)), IFERROR ( INDEX(Input!A:A,MATCH(D125,Input!F:F,0)), ""))</f>
        <v/>
      </c>
      <c r="O125" s="156"/>
      <c r="P125" s="120" t="str">
        <f t="array" ref="P125">IFERROR(INDEX(PD!A:A,MATCH(D125,PD!E:E,0)), IFERROR (INDEX(Input!A:A,MATCH(D125,Input!F:F,0)), ""))</f>
        <v/>
      </c>
      <c r="Q125" s="156"/>
      <c r="S125" s="156"/>
      <c r="T125" s="178"/>
      <c r="U125" s="156"/>
    </row>
    <row r="126">
      <c r="A126" s="168">
        <f t="shared" si="1"/>
        <v>0</v>
      </c>
      <c r="B126" s="70" t="str">
        <f t="array" ref="B126">IFERROR(INDEX(PD!F:F,MATCH(D126,PD!E:E,0)), IFERROR (INDEX(Input!H:H,MATCH(D126,Input!F:F,0)), ""))</f>
        <v/>
      </c>
      <c r="C126" s="156"/>
      <c r="D126" s="172"/>
      <c r="E126" s="156"/>
      <c r="G126" s="156"/>
      <c r="I126" s="156"/>
      <c r="J126" s="70" t="str">
        <f>IF(ISBLANK(D126), "",COUNTIFS(Input!B:B,D126,Input!I:I,"Yes"))</f>
        <v/>
      </c>
      <c r="K126" s="156"/>
      <c r="L126" s="176" t="str">
        <f>IF(ISBLANK(D126), "",COUNTIFS(TL!B:B,D126,TL!G:G,"Yes",TL!H:H,"Yes"))</f>
        <v/>
      </c>
      <c r="M126" s="156"/>
      <c r="N126" s="177" t="str">
        <f t="array" ref="N126">IFERROR(INDEX(PD!A:A,MATCH(D126,PD!E:E,0)), IFERROR ( INDEX(Input!A:A,MATCH(D126,Input!F:F,0)), ""))</f>
        <v/>
      </c>
      <c r="O126" s="156"/>
      <c r="P126" s="120" t="str">
        <f t="array" ref="P126">IFERROR(INDEX(PD!A:A,MATCH(D126,PD!E:E,0)), IFERROR (INDEX(Input!A:A,MATCH(D126,Input!F:F,0)), ""))</f>
        <v/>
      </c>
      <c r="Q126" s="156"/>
      <c r="S126" s="156"/>
      <c r="T126" s="178"/>
      <c r="U126" s="156"/>
    </row>
    <row r="127">
      <c r="A127" s="168">
        <f t="shared" si="1"/>
        <v>0</v>
      </c>
      <c r="B127" s="70" t="str">
        <f t="array" ref="B127">IFERROR(INDEX(PD!F:F,MATCH(D127,PD!E:E,0)), IFERROR (INDEX(Input!H:H,MATCH(D127,Input!F:F,0)), ""))</f>
        <v/>
      </c>
      <c r="C127" s="156"/>
      <c r="D127" s="172"/>
      <c r="E127" s="156"/>
      <c r="G127" s="156"/>
      <c r="I127" s="156"/>
      <c r="J127" s="70" t="str">
        <f>IF(ISBLANK(D127), "",COUNTIFS(Input!B:B,D127,Input!I:I,"Yes"))</f>
        <v/>
      </c>
      <c r="K127" s="156"/>
      <c r="L127" s="176" t="str">
        <f>IF(ISBLANK(D127), "",COUNTIFS(TL!B:B,D127,TL!G:G,"Yes",TL!H:H,"Yes"))</f>
        <v/>
      </c>
      <c r="M127" s="156"/>
      <c r="N127" s="177" t="str">
        <f t="array" ref="N127">IFERROR(INDEX(PD!A:A,MATCH(D127,PD!E:E,0)), IFERROR ( INDEX(Input!A:A,MATCH(D127,Input!F:F,0)), ""))</f>
        <v/>
      </c>
      <c r="O127" s="156"/>
      <c r="P127" s="120" t="str">
        <f t="array" ref="P127">IFERROR(INDEX(PD!A:A,MATCH(D127,PD!E:E,0)), IFERROR (INDEX(Input!A:A,MATCH(D127,Input!F:F,0)), ""))</f>
        <v/>
      </c>
      <c r="Q127" s="156"/>
      <c r="S127" s="156"/>
      <c r="T127" s="178"/>
      <c r="U127" s="156"/>
    </row>
    <row r="128">
      <c r="A128" s="168">
        <f t="shared" si="1"/>
        <v>0</v>
      </c>
      <c r="B128" s="70" t="str">
        <f t="array" ref="B128">IFERROR(INDEX(PD!F:F,MATCH(D128,PD!E:E,0)), IFERROR (INDEX(Input!H:H,MATCH(D128,Input!F:F,0)), ""))</f>
        <v/>
      </c>
      <c r="C128" s="156"/>
      <c r="D128" s="172"/>
      <c r="E128" s="156"/>
      <c r="G128" s="156"/>
      <c r="I128" s="156"/>
      <c r="J128" s="70" t="str">
        <f>IF(ISBLANK(D128), "",COUNTIFS(Input!B:B,D128,Input!I:I,"Yes"))</f>
        <v/>
      </c>
      <c r="K128" s="156"/>
      <c r="L128" s="176" t="str">
        <f>IF(ISBLANK(D128), "",COUNTIFS(TL!B:B,D128,TL!G:G,"Yes",TL!H:H,"Yes"))</f>
        <v/>
      </c>
      <c r="M128" s="156"/>
      <c r="N128" s="177" t="str">
        <f t="array" ref="N128">IFERROR(INDEX(PD!A:A,MATCH(D128,PD!E:E,0)), IFERROR ( INDEX(Input!A:A,MATCH(D128,Input!F:F,0)), ""))</f>
        <v/>
      </c>
      <c r="O128" s="156"/>
      <c r="P128" s="120" t="str">
        <f t="array" ref="P128">IFERROR(INDEX(PD!A:A,MATCH(D128,PD!E:E,0)), IFERROR (INDEX(Input!A:A,MATCH(D128,Input!F:F,0)), ""))</f>
        <v/>
      </c>
      <c r="Q128" s="156"/>
      <c r="S128" s="156"/>
      <c r="T128" s="178"/>
      <c r="U128" s="156"/>
    </row>
    <row r="129">
      <c r="A129" s="168">
        <f t="shared" si="1"/>
        <v>0</v>
      </c>
      <c r="B129" s="70" t="str">
        <f t="array" ref="B129">IFERROR(INDEX(PD!F:F,MATCH(D129,PD!E:E,0)), IFERROR (INDEX(Input!H:H,MATCH(D129,Input!F:F,0)), ""))</f>
        <v/>
      </c>
      <c r="C129" s="156"/>
      <c r="D129" s="172"/>
      <c r="E129" s="156"/>
      <c r="G129" s="156"/>
      <c r="I129" s="156"/>
      <c r="J129" s="70" t="str">
        <f>IF(ISBLANK(D129), "",COUNTIFS(Input!B:B,D129,Input!I:I,"Yes"))</f>
        <v/>
      </c>
      <c r="K129" s="156"/>
      <c r="L129" s="176" t="str">
        <f>IF(ISBLANK(D129), "",COUNTIFS(TL!B:B,D129,TL!G:G,"Yes",TL!H:H,"Yes"))</f>
        <v/>
      </c>
      <c r="M129" s="156"/>
      <c r="N129" s="177" t="str">
        <f t="array" ref="N129">IFERROR(INDEX(PD!A:A,MATCH(D129,PD!E:E,0)), IFERROR ( INDEX(Input!A:A,MATCH(D129,Input!F:F,0)), ""))</f>
        <v/>
      </c>
      <c r="O129" s="156"/>
      <c r="P129" s="120" t="str">
        <f t="array" ref="P129">IFERROR(INDEX(PD!A:A,MATCH(D129,PD!E:E,0)), IFERROR (INDEX(Input!A:A,MATCH(D129,Input!F:F,0)), ""))</f>
        <v/>
      </c>
      <c r="Q129" s="156"/>
      <c r="S129" s="156"/>
      <c r="T129" s="178"/>
      <c r="U129" s="156"/>
    </row>
    <row r="130">
      <c r="A130" s="168">
        <f t="shared" si="1"/>
        <v>0</v>
      </c>
      <c r="B130" s="70" t="str">
        <f t="array" ref="B130">IFERROR(INDEX(PD!F:F,MATCH(D130,PD!E:E,0)), IFERROR (INDEX(Input!H:H,MATCH(D130,Input!F:F,0)), ""))</f>
        <v/>
      </c>
      <c r="C130" s="156"/>
      <c r="D130" s="172"/>
      <c r="E130" s="156"/>
      <c r="G130" s="156"/>
      <c r="I130" s="156"/>
      <c r="J130" s="70" t="str">
        <f>IF(ISBLANK(D130), "",COUNTIFS(Input!B:B,D130,Input!I:I,"Yes"))</f>
        <v/>
      </c>
      <c r="K130" s="156"/>
      <c r="L130" s="176" t="str">
        <f>IF(ISBLANK(D130), "",COUNTIFS(TL!B:B,D130,TL!G:G,"Yes",TL!H:H,"Yes"))</f>
        <v/>
      </c>
      <c r="M130" s="156"/>
      <c r="N130" s="177" t="str">
        <f t="array" ref="N130">IFERROR(INDEX(PD!A:A,MATCH(D130,PD!E:E,0)), IFERROR ( INDEX(Input!A:A,MATCH(D130,Input!F:F,0)), ""))</f>
        <v/>
      </c>
      <c r="O130" s="156"/>
      <c r="P130" s="120" t="str">
        <f t="array" ref="P130">IFERROR(INDEX(PD!A:A,MATCH(D130,PD!E:E,0)), IFERROR (INDEX(Input!A:A,MATCH(D130,Input!F:F,0)), ""))</f>
        <v/>
      </c>
      <c r="Q130" s="156"/>
      <c r="S130" s="156"/>
      <c r="T130" s="178"/>
      <c r="U130" s="156"/>
    </row>
    <row r="131">
      <c r="A131" s="168">
        <f t="shared" si="1"/>
        <v>0</v>
      </c>
      <c r="B131" s="70" t="str">
        <f t="array" ref="B131">IFERROR(INDEX(PD!F:F,MATCH(D131,PD!E:E,0)), IFERROR (INDEX(Input!H:H,MATCH(D131,Input!F:F,0)), ""))</f>
        <v/>
      </c>
      <c r="C131" s="156"/>
      <c r="D131" s="172"/>
      <c r="E131" s="156"/>
      <c r="G131" s="156"/>
      <c r="I131" s="156"/>
      <c r="J131" s="70" t="str">
        <f>IF(ISBLANK(D131), "",COUNTIFS(Input!B:B,D131,Input!I:I,"Yes"))</f>
        <v/>
      </c>
      <c r="K131" s="156"/>
      <c r="L131" s="176" t="str">
        <f>IF(ISBLANK(D131), "",COUNTIFS(TL!B:B,D131,TL!G:G,"Yes",TL!H:H,"Yes"))</f>
        <v/>
      </c>
      <c r="M131" s="156"/>
      <c r="N131" s="177" t="str">
        <f t="array" ref="N131">IFERROR(INDEX(PD!A:A,MATCH(D131,PD!E:E,0)), IFERROR ( INDEX(Input!A:A,MATCH(D131,Input!F:F,0)), ""))</f>
        <v/>
      </c>
      <c r="O131" s="156"/>
      <c r="P131" s="120" t="str">
        <f t="array" ref="P131">IFERROR(INDEX(PD!A:A,MATCH(D131,PD!E:E,0)), IFERROR (INDEX(Input!A:A,MATCH(D131,Input!F:F,0)), ""))</f>
        <v/>
      </c>
      <c r="Q131" s="156"/>
      <c r="S131" s="156"/>
      <c r="T131" s="178"/>
      <c r="U131" s="156"/>
    </row>
    <row r="132">
      <c r="A132" s="168">
        <f t="shared" si="1"/>
        <v>0</v>
      </c>
      <c r="B132" s="70" t="str">
        <f t="array" ref="B132">IFERROR(INDEX(PD!F:F,MATCH(D132,PD!E:E,0)), IFERROR (INDEX(Input!H:H,MATCH(D132,Input!F:F,0)), ""))</f>
        <v/>
      </c>
      <c r="C132" s="156"/>
      <c r="D132" s="172"/>
      <c r="E132" s="156"/>
      <c r="G132" s="156"/>
      <c r="I132" s="156"/>
      <c r="J132" s="70" t="str">
        <f>IF(ISBLANK(D132), "",COUNTIFS(Input!B:B,D132,Input!I:I,"Yes"))</f>
        <v/>
      </c>
      <c r="K132" s="156"/>
      <c r="L132" s="176" t="str">
        <f>IF(ISBLANK(D132), "",COUNTIFS(TL!B:B,D132,TL!G:G,"Yes",TL!H:H,"Yes"))</f>
        <v/>
      </c>
      <c r="M132" s="156"/>
      <c r="N132" s="177" t="str">
        <f t="array" ref="N132">IFERROR(INDEX(PD!A:A,MATCH(D132,PD!E:E,0)), IFERROR ( INDEX(Input!A:A,MATCH(D132,Input!F:F,0)), ""))</f>
        <v/>
      </c>
      <c r="O132" s="156"/>
      <c r="P132" s="120" t="str">
        <f t="array" ref="P132">IFERROR(INDEX(PD!A:A,MATCH(D132,PD!E:E,0)), IFERROR (INDEX(Input!A:A,MATCH(D132,Input!F:F,0)), ""))</f>
        <v/>
      </c>
      <c r="Q132" s="156"/>
      <c r="S132" s="156"/>
      <c r="T132" s="178"/>
      <c r="U132" s="156"/>
    </row>
    <row r="133">
      <c r="A133" s="168">
        <f t="shared" si="1"/>
        <v>0</v>
      </c>
      <c r="B133" s="70" t="str">
        <f t="array" ref="B133">IFERROR(INDEX(PD!F:F,MATCH(D133,PD!E:E,0)), IFERROR (INDEX(Input!H:H,MATCH(D133,Input!F:F,0)), ""))</f>
        <v/>
      </c>
      <c r="C133" s="156"/>
      <c r="D133" s="172"/>
      <c r="E133" s="156"/>
      <c r="G133" s="156"/>
      <c r="I133" s="156"/>
      <c r="J133" s="70" t="str">
        <f>IF(ISBLANK(D133), "",COUNTIFS(Input!B:B,D133,Input!I:I,"Yes"))</f>
        <v/>
      </c>
      <c r="K133" s="156"/>
      <c r="L133" s="176" t="str">
        <f>IF(ISBLANK(D133), "",COUNTIFS(TL!B:B,D133,TL!G:G,"Yes",TL!H:H,"Yes"))</f>
        <v/>
      </c>
      <c r="M133" s="156"/>
      <c r="N133" s="177" t="str">
        <f t="array" ref="N133">IFERROR(INDEX(PD!A:A,MATCH(D133,PD!E:E,0)), IFERROR ( INDEX(Input!A:A,MATCH(D133,Input!F:F,0)), ""))</f>
        <v/>
      </c>
      <c r="O133" s="156"/>
      <c r="P133" s="120" t="str">
        <f t="array" ref="P133">IFERROR(INDEX(PD!A:A,MATCH(D133,PD!E:E,0)), IFERROR (INDEX(Input!A:A,MATCH(D133,Input!F:F,0)), ""))</f>
        <v/>
      </c>
      <c r="Q133" s="156"/>
      <c r="S133" s="156"/>
      <c r="T133" s="178"/>
      <c r="U133" s="156"/>
    </row>
    <row r="134">
      <c r="A134" s="168">
        <f t="shared" si="1"/>
        <v>0</v>
      </c>
      <c r="B134" s="70" t="str">
        <f t="array" ref="B134">IFERROR(INDEX(PD!F:F,MATCH(D134,PD!E:E,0)), IFERROR (INDEX(Input!H:H,MATCH(D134,Input!F:F,0)), ""))</f>
        <v/>
      </c>
      <c r="C134" s="156"/>
      <c r="D134" s="172"/>
      <c r="E134" s="156"/>
      <c r="G134" s="156"/>
      <c r="I134" s="156"/>
      <c r="J134" s="70" t="str">
        <f>IF(ISBLANK(D134), "",COUNTIFS(Input!B:B,D134,Input!I:I,"Yes"))</f>
        <v/>
      </c>
      <c r="K134" s="156"/>
      <c r="L134" s="176" t="str">
        <f>IF(ISBLANK(D134), "",COUNTIFS(TL!B:B,D134,TL!G:G,"Yes",TL!H:H,"Yes"))</f>
        <v/>
      </c>
      <c r="M134" s="156"/>
      <c r="N134" s="177" t="str">
        <f t="array" ref="N134">IFERROR(INDEX(PD!A:A,MATCH(D134,PD!E:E,0)), IFERROR ( INDEX(Input!A:A,MATCH(D134,Input!F:F,0)), ""))</f>
        <v/>
      </c>
      <c r="O134" s="156"/>
      <c r="P134" s="120" t="str">
        <f t="array" ref="P134">IFERROR(INDEX(PD!A:A,MATCH(D134,PD!E:E,0)), IFERROR (INDEX(Input!A:A,MATCH(D134,Input!F:F,0)), ""))</f>
        <v/>
      </c>
      <c r="Q134" s="156"/>
      <c r="S134" s="156"/>
      <c r="T134" s="178"/>
      <c r="U134" s="156"/>
    </row>
    <row r="135">
      <c r="A135" s="168">
        <f t="shared" si="1"/>
        <v>0</v>
      </c>
      <c r="B135" s="70" t="str">
        <f t="array" ref="B135">IFERROR(INDEX(PD!F:F,MATCH(D135,PD!E:E,0)), IFERROR (INDEX(Input!H:H,MATCH(D135,Input!F:F,0)), ""))</f>
        <v/>
      </c>
      <c r="C135" s="156"/>
      <c r="D135" s="172"/>
      <c r="E135" s="156"/>
      <c r="G135" s="156"/>
      <c r="I135" s="156"/>
      <c r="J135" s="70" t="str">
        <f>IF(ISBLANK(D135), "",COUNTIFS(Input!B:B,D135,Input!I:I,"Yes"))</f>
        <v/>
      </c>
      <c r="K135" s="156"/>
      <c r="L135" s="176" t="str">
        <f>IF(ISBLANK(D135), "",COUNTIFS(TL!B:B,D135,TL!G:G,"Yes",TL!H:H,"Yes"))</f>
        <v/>
      </c>
      <c r="M135" s="156"/>
      <c r="N135" s="177" t="str">
        <f t="array" ref="N135">IFERROR(INDEX(PD!A:A,MATCH(D135,PD!E:E,0)), IFERROR ( INDEX(Input!A:A,MATCH(D135,Input!F:F,0)), ""))</f>
        <v/>
      </c>
      <c r="O135" s="156"/>
      <c r="P135" s="120" t="str">
        <f t="array" ref="P135">IFERROR(INDEX(PD!A:A,MATCH(D135,PD!E:E,0)), IFERROR (INDEX(Input!A:A,MATCH(D135,Input!F:F,0)), ""))</f>
        <v/>
      </c>
      <c r="Q135" s="156"/>
      <c r="S135" s="156"/>
      <c r="T135" s="178"/>
      <c r="U135" s="156"/>
    </row>
    <row r="136">
      <c r="A136" s="168">
        <f t="shared" si="1"/>
        <v>0</v>
      </c>
      <c r="B136" s="70" t="str">
        <f t="array" ref="B136">IFERROR(INDEX(PD!F:F,MATCH(D136,PD!E:E,0)), IFERROR (INDEX(Input!H:H,MATCH(D136,Input!F:F,0)), ""))</f>
        <v/>
      </c>
      <c r="C136" s="156"/>
      <c r="D136" s="172"/>
      <c r="E136" s="156"/>
      <c r="G136" s="156"/>
      <c r="I136" s="156"/>
      <c r="J136" s="70" t="str">
        <f>IF(ISBLANK(D136), "",COUNTIFS(Input!B:B,D136,Input!I:I,"Yes"))</f>
        <v/>
      </c>
      <c r="K136" s="156"/>
      <c r="L136" s="176" t="str">
        <f>IF(ISBLANK(D136), "",COUNTIFS(TL!B:B,D136,TL!G:G,"Yes",TL!H:H,"Yes"))</f>
        <v/>
      </c>
      <c r="M136" s="156"/>
      <c r="N136" s="177" t="str">
        <f t="array" ref="N136">IFERROR(INDEX(PD!A:A,MATCH(D136,PD!E:E,0)), IFERROR ( INDEX(Input!A:A,MATCH(D136,Input!F:F,0)), ""))</f>
        <v/>
      </c>
      <c r="O136" s="156"/>
      <c r="P136" s="120" t="str">
        <f t="array" ref="P136">IFERROR(INDEX(PD!A:A,MATCH(D136,PD!E:E,0)), IFERROR (INDEX(Input!A:A,MATCH(D136,Input!F:F,0)), ""))</f>
        <v/>
      </c>
      <c r="Q136" s="156"/>
      <c r="S136" s="156"/>
      <c r="T136" s="178"/>
      <c r="U136" s="156"/>
    </row>
    <row r="137">
      <c r="A137" s="168">
        <f t="shared" si="1"/>
        <v>0</v>
      </c>
      <c r="B137" s="70" t="str">
        <f t="array" ref="B137">IFERROR(INDEX(PD!F:F,MATCH(D137,PD!E:E,0)), IFERROR (INDEX(Input!H:H,MATCH(D137,Input!F:F,0)), ""))</f>
        <v/>
      </c>
      <c r="C137" s="156"/>
      <c r="D137" s="172"/>
      <c r="E137" s="156"/>
      <c r="G137" s="156"/>
      <c r="I137" s="156"/>
      <c r="J137" s="70" t="str">
        <f>IF(ISBLANK(D137), "",COUNTIFS(Input!B:B,D137,Input!I:I,"Yes"))</f>
        <v/>
      </c>
      <c r="K137" s="156"/>
      <c r="L137" s="176" t="str">
        <f>IF(ISBLANK(D137), "",COUNTIFS(TL!B:B,D137,TL!G:G,"Yes",TL!H:H,"Yes"))</f>
        <v/>
      </c>
      <c r="M137" s="156"/>
      <c r="N137" s="177" t="str">
        <f t="array" ref="N137">IFERROR(INDEX(PD!A:A,MATCH(D137,PD!E:E,0)), IFERROR ( INDEX(Input!A:A,MATCH(D137,Input!F:F,0)), ""))</f>
        <v/>
      </c>
      <c r="O137" s="156"/>
      <c r="P137" s="120" t="str">
        <f t="array" ref="P137">IFERROR(INDEX(PD!A:A,MATCH(D137,PD!E:E,0)), IFERROR (INDEX(Input!A:A,MATCH(D137,Input!F:F,0)), ""))</f>
        <v/>
      </c>
      <c r="Q137" s="156"/>
      <c r="S137" s="156"/>
      <c r="T137" s="178"/>
      <c r="U137" s="156"/>
    </row>
    <row r="138">
      <c r="A138" s="168">
        <f t="shared" si="1"/>
        <v>0</v>
      </c>
      <c r="B138" s="70" t="str">
        <f t="array" ref="B138">IFERROR(INDEX(PD!F:F,MATCH(D138,PD!E:E,0)), IFERROR (INDEX(Input!H:H,MATCH(D138,Input!F:F,0)), ""))</f>
        <v/>
      </c>
      <c r="C138" s="156"/>
      <c r="D138" s="172"/>
      <c r="E138" s="156"/>
      <c r="G138" s="156"/>
      <c r="I138" s="156"/>
      <c r="J138" s="70" t="str">
        <f>IF(ISBLANK(D138), "",COUNTIFS(Input!B:B,D138,Input!I:I,"Yes"))</f>
        <v/>
      </c>
      <c r="K138" s="156"/>
      <c r="L138" s="176" t="str">
        <f>IF(ISBLANK(D138), "",COUNTIFS(TL!B:B,D138,TL!G:G,"Yes",TL!H:H,"Yes"))</f>
        <v/>
      </c>
      <c r="M138" s="156"/>
      <c r="N138" s="177" t="str">
        <f t="array" ref="N138">IFERROR(INDEX(PD!A:A,MATCH(D138,PD!E:E,0)), IFERROR ( INDEX(Input!A:A,MATCH(D138,Input!F:F,0)), ""))</f>
        <v/>
      </c>
      <c r="O138" s="156"/>
      <c r="P138" s="120" t="str">
        <f t="array" ref="P138">IFERROR(INDEX(PD!A:A,MATCH(D138,PD!E:E,0)), IFERROR (INDEX(Input!A:A,MATCH(D138,Input!F:F,0)), ""))</f>
        <v/>
      </c>
      <c r="Q138" s="156"/>
      <c r="S138" s="156"/>
      <c r="T138" s="178"/>
      <c r="U138" s="156"/>
    </row>
    <row r="139">
      <c r="A139" s="168">
        <f t="shared" si="1"/>
        <v>0</v>
      </c>
      <c r="B139" s="70" t="str">
        <f t="array" ref="B139">IFERROR(INDEX(PD!F:F,MATCH(D139,PD!E:E,0)), IFERROR (INDEX(Input!H:H,MATCH(D139,Input!F:F,0)), ""))</f>
        <v/>
      </c>
      <c r="C139" s="156"/>
      <c r="D139" s="172"/>
      <c r="E139" s="156"/>
      <c r="G139" s="156"/>
      <c r="I139" s="156"/>
      <c r="J139" s="70" t="str">
        <f>IF(ISBLANK(D139), "",COUNTIFS(Input!B:B,D139,Input!I:I,"Yes"))</f>
        <v/>
      </c>
      <c r="K139" s="156"/>
      <c r="L139" s="176" t="str">
        <f>IF(ISBLANK(D139), "",COUNTIFS(TL!B:B,D139,TL!G:G,"Yes",TL!H:H,"Yes"))</f>
        <v/>
      </c>
      <c r="M139" s="156"/>
      <c r="N139" s="177" t="str">
        <f t="array" ref="N139">IFERROR(INDEX(PD!A:A,MATCH(D139,PD!E:E,0)), IFERROR ( INDEX(Input!A:A,MATCH(D139,Input!F:F,0)), ""))</f>
        <v/>
      </c>
      <c r="O139" s="156"/>
      <c r="P139" s="120" t="str">
        <f t="array" ref="P139">IFERROR(INDEX(PD!A:A,MATCH(D139,PD!E:E,0)), IFERROR (INDEX(Input!A:A,MATCH(D139,Input!F:F,0)), ""))</f>
        <v/>
      </c>
      <c r="Q139" s="156"/>
      <c r="S139" s="156"/>
      <c r="T139" s="178"/>
      <c r="U139" s="156"/>
    </row>
    <row r="140">
      <c r="A140" s="168">
        <f t="shared" si="1"/>
        <v>0</v>
      </c>
      <c r="B140" s="70" t="str">
        <f t="array" ref="B140">IFERROR(INDEX(PD!F:F,MATCH(D140,PD!E:E,0)), IFERROR (INDEX(Input!H:H,MATCH(D140,Input!F:F,0)), ""))</f>
        <v/>
      </c>
      <c r="C140" s="156"/>
      <c r="D140" s="172"/>
      <c r="E140" s="156"/>
      <c r="G140" s="156"/>
      <c r="I140" s="156"/>
      <c r="J140" s="70" t="str">
        <f>IF(ISBLANK(D140), "",COUNTIFS(Input!B:B,D140,Input!I:I,"Yes"))</f>
        <v/>
      </c>
      <c r="K140" s="156"/>
      <c r="L140" s="176" t="str">
        <f>IF(ISBLANK(D140), "",COUNTIFS(TL!B:B,D140,TL!G:G,"Yes",TL!H:H,"Yes"))</f>
        <v/>
      </c>
      <c r="M140" s="156"/>
      <c r="N140" s="177" t="str">
        <f t="array" ref="N140">IFERROR(INDEX(PD!A:A,MATCH(D140,PD!E:E,0)), IFERROR ( INDEX(Input!A:A,MATCH(D140,Input!F:F,0)), ""))</f>
        <v/>
      </c>
      <c r="O140" s="156"/>
      <c r="P140" s="120" t="str">
        <f t="array" ref="P140">IFERROR(INDEX(PD!A:A,MATCH(D140,PD!E:E,0)), IFERROR (INDEX(Input!A:A,MATCH(D140,Input!F:F,0)), ""))</f>
        <v/>
      </c>
      <c r="Q140" s="156"/>
      <c r="S140" s="156"/>
      <c r="T140" s="178"/>
      <c r="U140" s="156"/>
    </row>
    <row r="141">
      <c r="A141" s="168">
        <f t="shared" si="1"/>
        <v>0</v>
      </c>
      <c r="B141" s="70" t="str">
        <f t="array" ref="B141">IFERROR(INDEX(PD!F:F,MATCH(D141,PD!E:E,0)), IFERROR (INDEX(Input!H:H,MATCH(D141,Input!F:F,0)), ""))</f>
        <v/>
      </c>
      <c r="C141" s="156"/>
      <c r="D141" s="172"/>
      <c r="E141" s="156"/>
      <c r="G141" s="156"/>
      <c r="I141" s="156"/>
      <c r="J141" s="70" t="str">
        <f>IF(ISBLANK(D141), "",COUNTIFS(Input!B:B,D141,Input!I:I,"Yes"))</f>
        <v/>
      </c>
      <c r="K141" s="156"/>
      <c r="L141" s="176" t="str">
        <f>IF(ISBLANK(D141), "",COUNTIFS(TL!B:B,D141,TL!G:G,"Yes",TL!H:H,"Yes"))</f>
        <v/>
      </c>
      <c r="M141" s="156"/>
      <c r="N141" s="177" t="str">
        <f t="array" ref="N141">IFERROR(INDEX(PD!A:A,MATCH(D141,PD!E:E,0)), IFERROR ( INDEX(Input!A:A,MATCH(D141,Input!F:F,0)), ""))</f>
        <v/>
      </c>
      <c r="O141" s="156"/>
      <c r="P141" s="120" t="str">
        <f t="array" ref="P141">IFERROR(INDEX(PD!A:A,MATCH(D141,PD!E:E,0)), IFERROR (INDEX(Input!A:A,MATCH(D141,Input!F:F,0)), ""))</f>
        <v/>
      </c>
      <c r="Q141" s="156"/>
      <c r="S141" s="156"/>
      <c r="T141" s="178"/>
      <c r="U141" s="156"/>
    </row>
    <row r="142">
      <c r="A142" s="168">
        <f t="shared" si="1"/>
        <v>0</v>
      </c>
      <c r="B142" s="70" t="str">
        <f t="array" ref="B142">IFERROR(INDEX(PD!F:F,MATCH(D142,PD!E:E,0)), IFERROR (INDEX(Input!H:H,MATCH(D142,Input!F:F,0)), ""))</f>
        <v/>
      </c>
      <c r="C142" s="156"/>
      <c r="D142" s="172"/>
      <c r="E142" s="156"/>
      <c r="G142" s="156"/>
      <c r="I142" s="156"/>
      <c r="J142" s="70" t="str">
        <f>IF(ISBLANK(D142), "",COUNTIFS(Input!B:B,D142,Input!I:I,"Yes"))</f>
        <v/>
      </c>
      <c r="K142" s="156"/>
      <c r="L142" s="176" t="str">
        <f>IF(ISBLANK(D142), "",COUNTIFS(TL!B:B,D142,TL!G:G,"Yes",TL!H:H,"Yes"))</f>
        <v/>
      </c>
      <c r="M142" s="156"/>
      <c r="N142" s="177" t="str">
        <f t="array" ref="N142">IFERROR(INDEX(PD!A:A,MATCH(D142,PD!E:E,0)), IFERROR ( INDEX(Input!A:A,MATCH(D142,Input!F:F,0)), ""))</f>
        <v/>
      </c>
      <c r="O142" s="156"/>
      <c r="P142" s="120" t="str">
        <f t="array" ref="P142">IFERROR(INDEX(PD!A:A,MATCH(D142,PD!E:E,0)), IFERROR (INDEX(Input!A:A,MATCH(D142,Input!F:F,0)), ""))</f>
        <v/>
      </c>
      <c r="Q142" s="156"/>
      <c r="S142" s="156"/>
      <c r="T142" s="178"/>
      <c r="U142" s="156"/>
    </row>
    <row r="143">
      <c r="A143" s="168">
        <f t="shared" si="1"/>
        <v>0</v>
      </c>
      <c r="B143" s="70" t="str">
        <f t="array" ref="B143">IFERROR(INDEX(PD!F:F,MATCH(D143,PD!E:E,0)), IFERROR (INDEX(Input!H:H,MATCH(D143,Input!F:F,0)), ""))</f>
        <v/>
      </c>
      <c r="C143" s="156"/>
      <c r="D143" s="172"/>
      <c r="E143" s="156"/>
      <c r="G143" s="156"/>
      <c r="I143" s="156"/>
      <c r="J143" s="70" t="str">
        <f>IF(ISBLANK(D143), "",COUNTIFS(Input!B:B,D143,Input!I:I,"Yes"))</f>
        <v/>
      </c>
      <c r="K143" s="156"/>
      <c r="L143" s="176" t="str">
        <f>IF(ISBLANK(D143), "",COUNTIFS(TL!B:B,D143,TL!G:G,"Yes",TL!H:H,"Yes"))</f>
        <v/>
      </c>
      <c r="M143" s="156"/>
      <c r="N143" s="177" t="str">
        <f t="array" ref="N143">IFERROR(INDEX(PD!A:A,MATCH(D143,PD!E:E,0)), IFERROR ( INDEX(Input!A:A,MATCH(D143,Input!F:F,0)), ""))</f>
        <v/>
      </c>
      <c r="O143" s="156"/>
      <c r="P143" s="120" t="str">
        <f t="array" ref="P143">IFERROR(INDEX(PD!A:A,MATCH(D143,PD!E:E,0)), IFERROR (INDEX(Input!A:A,MATCH(D143,Input!F:F,0)), ""))</f>
        <v/>
      </c>
      <c r="Q143" s="156"/>
      <c r="S143" s="156"/>
      <c r="T143" s="178"/>
      <c r="U143" s="156"/>
    </row>
    <row r="144">
      <c r="A144" s="168">
        <f t="shared" si="1"/>
        <v>0</v>
      </c>
      <c r="B144" s="70" t="str">
        <f t="array" ref="B144">IFERROR(INDEX(PD!F:F,MATCH(D144,PD!E:E,0)), IFERROR (INDEX(Input!H:H,MATCH(D144,Input!F:F,0)), ""))</f>
        <v/>
      </c>
      <c r="C144" s="156"/>
      <c r="D144" s="172"/>
      <c r="E144" s="156"/>
      <c r="G144" s="156"/>
      <c r="I144" s="156"/>
      <c r="J144" s="70" t="str">
        <f>IF(ISBLANK(D144), "",COUNTIFS(Input!B:B,D144,Input!I:I,"Yes"))</f>
        <v/>
      </c>
      <c r="K144" s="156"/>
      <c r="L144" s="176" t="str">
        <f>IF(ISBLANK(D144), "",COUNTIFS(TL!B:B,D144,TL!G:G,"Yes",TL!H:H,"Yes"))</f>
        <v/>
      </c>
      <c r="M144" s="156"/>
      <c r="N144" s="177" t="str">
        <f t="array" ref="N144">IFERROR(INDEX(PD!A:A,MATCH(D144,PD!E:E,0)), IFERROR ( INDEX(Input!A:A,MATCH(D144,Input!F:F,0)), ""))</f>
        <v/>
      </c>
      <c r="O144" s="156"/>
      <c r="P144" s="120" t="str">
        <f t="array" ref="P144">IFERROR(INDEX(PD!A:A,MATCH(D144,PD!E:E,0)), IFERROR (INDEX(Input!A:A,MATCH(D144,Input!F:F,0)), ""))</f>
        <v/>
      </c>
      <c r="Q144" s="156"/>
      <c r="S144" s="156"/>
      <c r="T144" s="178"/>
      <c r="U144" s="156"/>
    </row>
    <row r="145">
      <c r="A145" s="168">
        <f t="shared" si="1"/>
        <v>0</v>
      </c>
      <c r="B145" s="70" t="str">
        <f t="array" ref="B145">IFERROR(INDEX(PD!F:F,MATCH(D145,PD!E:E,0)), IFERROR (INDEX(Input!H:H,MATCH(D145,Input!F:F,0)), ""))</f>
        <v/>
      </c>
      <c r="C145" s="156"/>
      <c r="D145" s="172"/>
      <c r="E145" s="156"/>
      <c r="G145" s="156"/>
      <c r="I145" s="156"/>
      <c r="J145" s="70" t="str">
        <f>IF(ISBLANK(D145), "",COUNTIFS(Input!B:B,D145,Input!I:I,"Yes"))</f>
        <v/>
      </c>
      <c r="K145" s="156"/>
      <c r="L145" s="176" t="str">
        <f>IF(ISBLANK(D145), "",COUNTIFS(TL!B:B,D145,TL!G:G,"Yes",TL!H:H,"Yes"))</f>
        <v/>
      </c>
      <c r="M145" s="156"/>
      <c r="N145" s="177" t="str">
        <f t="array" ref="N145">IFERROR(INDEX(PD!A:A,MATCH(D145,PD!E:E,0)), IFERROR ( INDEX(Input!A:A,MATCH(D145,Input!F:F,0)), ""))</f>
        <v/>
      </c>
      <c r="O145" s="156"/>
      <c r="P145" s="120" t="str">
        <f t="array" ref="P145">IFERROR(INDEX(PD!A:A,MATCH(D145,PD!E:E,0)), IFERROR (INDEX(Input!A:A,MATCH(D145,Input!F:F,0)), ""))</f>
        <v/>
      </c>
      <c r="Q145" s="156"/>
      <c r="S145" s="156"/>
      <c r="T145" s="178"/>
      <c r="U145" s="156"/>
    </row>
    <row r="146">
      <c r="A146" s="168">
        <f t="shared" si="1"/>
        <v>0</v>
      </c>
      <c r="B146" s="70" t="str">
        <f t="array" ref="B146">IFERROR(INDEX(PD!F:F,MATCH(D146,PD!E:E,0)), IFERROR (INDEX(Input!H:H,MATCH(D146,Input!F:F,0)), ""))</f>
        <v/>
      </c>
      <c r="C146" s="156"/>
      <c r="D146" s="172"/>
      <c r="E146" s="156"/>
      <c r="G146" s="156"/>
      <c r="I146" s="156"/>
      <c r="J146" s="70" t="str">
        <f>IF(ISBLANK(D146), "",COUNTIFS(Input!B:B,D146,Input!I:I,"Yes"))</f>
        <v/>
      </c>
      <c r="K146" s="156"/>
      <c r="L146" s="176" t="str">
        <f>IF(ISBLANK(D146), "",COUNTIFS(TL!B:B,D146,TL!G:G,"Yes",TL!H:H,"Yes"))</f>
        <v/>
      </c>
      <c r="M146" s="156"/>
      <c r="N146" s="177" t="str">
        <f t="array" ref="N146">IFERROR(INDEX(PD!A:A,MATCH(D146,PD!E:E,0)), IFERROR ( INDEX(Input!A:A,MATCH(D146,Input!F:F,0)), ""))</f>
        <v/>
      </c>
      <c r="O146" s="156"/>
      <c r="P146" s="120" t="str">
        <f t="array" ref="P146">IFERROR(INDEX(PD!A:A,MATCH(D146,PD!E:E,0)), IFERROR (INDEX(Input!A:A,MATCH(D146,Input!F:F,0)), ""))</f>
        <v/>
      </c>
      <c r="Q146" s="156"/>
      <c r="S146" s="156"/>
      <c r="T146" s="178"/>
      <c r="U146" s="156"/>
    </row>
    <row r="147">
      <c r="A147" s="168">
        <f t="shared" si="1"/>
        <v>0</v>
      </c>
      <c r="B147" s="70" t="str">
        <f t="array" ref="B147">IFERROR(INDEX(PD!F:F,MATCH(D147,PD!E:E,0)), IFERROR (INDEX(Input!H:H,MATCH(D147,Input!F:F,0)), ""))</f>
        <v/>
      </c>
      <c r="C147" s="156"/>
      <c r="D147" s="172"/>
      <c r="E147" s="156"/>
      <c r="G147" s="156"/>
      <c r="I147" s="156"/>
      <c r="J147" s="70" t="str">
        <f>IF(ISBLANK(D147), "",COUNTIFS(Input!B:B,D147,Input!I:I,"Yes"))</f>
        <v/>
      </c>
      <c r="K147" s="156"/>
      <c r="L147" s="176" t="str">
        <f>IF(ISBLANK(D147), "",COUNTIFS(TL!B:B,D147,TL!G:G,"Yes",TL!H:H,"Yes"))</f>
        <v/>
      </c>
      <c r="M147" s="156"/>
      <c r="N147" s="177" t="str">
        <f t="array" ref="N147">IFERROR(INDEX(PD!A:A,MATCH(D147,PD!E:E,0)), IFERROR ( INDEX(Input!A:A,MATCH(D147,Input!F:F,0)), ""))</f>
        <v/>
      </c>
      <c r="O147" s="156"/>
      <c r="P147" s="120" t="str">
        <f t="array" ref="P147">IFERROR(INDEX(PD!A:A,MATCH(D147,PD!E:E,0)), IFERROR (INDEX(Input!A:A,MATCH(D147,Input!F:F,0)), ""))</f>
        <v/>
      </c>
      <c r="Q147" s="156"/>
      <c r="S147" s="156"/>
      <c r="T147" s="178"/>
      <c r="U147" s="156"/>
    </row>
    <row r="148">
      <c r="A148" s="168">
        <f t="shared" si="1"/>
        <v>0</v>
      </c>
      <c r="B148" s="70" t="str">
        <f t="array" ref="B148">IFERROR(INDEX(PD!F:F,MATCH(D148,PD!E:E,0)), IFERROR (INDEX(Input!H:H,MATCH(D148,Input!F:F,0)), ""))</f>
        <v/>
      </c>
      <c r="C148" s="156"/>
      <c r="D148" s="172"/>
      <c r="E148" s="156"/>
      <c r="G148" s="156"/>
      <c r="I148" s="156"/>
      <c r="J148" s="70" t="str">
        <f>IF(ISBLANK(D148), "",COUNTIFS(Input!B:B,D148,Input!I:I,"Yes"))</f>
        <v/>
      </c>
      <c r="K148" s="156"/>
      <c r="L148" s="176" t="str">
        <f>IF(ISBLANK(D148), "",COUNTIFS(TL!B:B,D148,TL!G:G,"Yes",TL!H:H,"Yes"))</f>
        <v/>
      </c>
      <c r="M148" s="156"/>
      <c r="N148" s="177" t="str">
        <f t="array" ref="N148">IFERROR(INDEX(PD!A:A,MATCH(D148,PD!E:E,0)), IFERROR ( INDEX(Input!A:A,MATCH(D148,Input!F:F,0)), ""))</f>
        <v/>
      </c>
      <c r="O148" s="156"/>
      <c r="P148" s="120" t="str">
        <f t="array" ref="P148">IFERROR(INDEX(PD!A:A,MATCH(D148,PD!E:E,0)), IFERROR (INDEX(Input!A:A,MATCH(D148,Input!F:F,0)), ""))</f>
        <v/>
      </c>
      <c r="Q148" s="156"/>
      <c r="S148" s="156"/>
      <c r="T148" s="178"/>
      <c r="U148" s="156"/>
    </row>
    <row r="149">
      <c r="A149" s="168">
        <f t="shared" si="1"/>
        <v>0</v>
      </c>
      <c r="B149" s="70" t="str">
        <f t="array" ref="B149">IFERROR(INDEX(PD!F:F,MATCH(D149,PD!E:E,0)), IFERROR (INDEX(Input!H:H,MATCH(D149,Input!F:F,0)), ""))</f>
        <v/>
      </c>
      <c r="C149" s="156"/>
      <c r="D149" s="172"/>
      <c r="E149" s="156"/>
      <c r="G149" s="156"/>
      <c r="I149" s="156"/>
      <c r="J149" s="70" t="str">
        <f>IF(ISBLANK(D149), "",COUNTIFS(Input!B:B,D149,Input!I:I,"Yes"))</f>
        <v/>
      </c>
      <c r="K149" s="156"/>
      <c r="L149" s="176" t="str">
        <f>IF(ISBLANK(D149), "",COUNTIFS(TL!B:B,D149,TL!G:G,"Yes",TL!H:H,"Yes"))</f>
        <v/>
      </c>
      <c r="M149" s="156"/>
      <c r="N149" s="177" t="str">
        <f t="array" ref="N149">IFERROR(INDEX(PD!A:A,MATCH(D149,PD!E:E,0)), IFERROR ( INDEX(Input!A:A,MATCH(D149,Input!F:F,0)), ""))</f>
        <v/>
      </c>
      <c r="O149" s="156"/>
      <c r="P149" s="120" t="str">
        <f t="array" ref="P149">IFERROR(INDEX(PD!A:A,MATCH(D149,PD!E:E,0)), IFERROR (INDEX(Input!A:A,MATCH(D149,Input!F:F,0)), ""))</f>
        <v/>
      </c>
      <c r="Q149" s="156"/>
      <c r="S149" s="156"/>
      <c r="T149" s="178"/>
      <c r="U149" s="156"/>
    </row>
    <row r="150">
      <c r="A150" s="168">
        <f t="shared" si="1"/>
        <v>0</v>
      </c>
      <c r="B150" s="70" t="str">
        <f t="array" ref="B150">IFERROR(INDEX(PD!F:F,MATCH(D150,PD!E:E,0)), IFERROR (INDEX(Input!H:H,MATCH(D150,Input!F:F,0)), ""))</f>
        <v/>
      </c>
      <c r="C150" s="156"/>
      <c r="D150" s="172"/>
      <c r="E150" s="156"/>
      <c r="G150" s="156"/>
      <c r="I150" s="156"/>
      <c r="J150" s="70" t="str">
        <f>IF(ISBLANK(D150), "",COUNTIFS(Input!B:B,D150,Input!I:I,"Yes"))</f>
        <v/>
      </c>
      <c r="K150" s="156"/>
      <c r="L150" s="176" t="str">
        <f>IF(ISBLANK(D150), "",COUNTIFS(TL!B:B,D150,TL!G:G,"Yes",TL!H:H,"Yes"))</f>
        <v/>
      </c>
      <c r="M150" s="156"/>
      <c r="N150" s="177" t="str">
        <f t="array" ref="N150">IFERROR(INDEX(PD!A:A,MATCH(D150,PD!E:E,0)), IFERROR ( INDEX(Input!A:A,MATCH(D150,Input!F:F,0)), ""))</f>
        <v/>
      </c>
      <c r="O150" s="156"/>
      <c r="P150" s="120" t="str">
        <f t="array" ref="P150">IFERROR(INDEX(PD!A:A,MATCH(D150,PD!E:E,0)), IFERROR (INDEX(Input!A:A,MATCH(D150,Input!F:F,0)), ""))</f>
        <v/>
      </c>
      <c r="Q150" s="156"/>
      <c r="S150" s="156"/>
      <c r="T150" s="178"/>
      <c r="U150" s="156"/>
    </row>
    <row r="151">
      <c r="A151" s="168">
        <f t="shared" si="1"/>
        <v>0</v>
      </c>
      <c r="B151" s="70" t="str">
        <f t="array" ref="B151">IFERROR(INDEX(PD!F:F,MATCH(D151,PD!E:E,0)), IFERROR (INDEX(Input!H:H,MATCH(D151,Input!F:F,0)), ""))</f>
        <v/>
      </c>
      <c r="C151" s="156"/>
      <c r="D151" s="172"/>
      <c r="E151" s="156"/>
      <c r="G151" s="156"/>
      <c r="I151" s="156"/>
      <c r="J151" s="70" t="str">
        <f>IF(ISBLANK(D151), "",COUNTIFS(Input!B:B,D151,Input!I:I,"Yes"))</f>
        <v/>
      </c>
      <c r="K151" s="156"/>
      <c r="L151" s="176" t="str">
        <f>IF(ISBLANK(D151), "",COUNTIFS(TL!B:B,D151,TL!G:G,"Yes",TL!H:H,"Yes"))</f>
        <v/>
      </c>
      <c r="M151" s="156"/>
      <c r="N151" s="177" t="str">
        <f t="array" ref="N151">IFERROR(INDEX(PD!A:A,MATCH(D151,PD!E:E,0)), IFERROR ( INDEX(Input!A:A,MATCH(D151,Input!F:F,0)), ""))</f>
        <v/>
      </c>
      <c r="O151" s="156"/>
      <c r="P151" s="120" t="str">
        <f t="array" ref="P151">IFERROR(INDEX(PD!A:A,MATCH(D151,PD!E:E,0)), IFERROR (INDEX(Input!A:A,MATCH(D151,Input!F:F,0)), ""))</f>
        <v/>
      </c>
      <c r="Q151" s="156"/>
      <c r="S151" s="156"/>
      <c r="T151" s="178"/>
      <c r="U151" s="156"/>
    </row>
    <row r="152">
      <c r="A152" s="168">
        <f t="shared" si="1"/>
        <v>0</v>
      </c>
      <c r="B152" s="70" t="str">
        <f t="array" ref="B152">IFERROR(INDEX(PD!F:F,MATCH(D152,PD!E:E,0)), IFERROR (INDEX(Input!H:H,MATCH(D152,Input!F:F,0)), ""))</f>
        <v/>
      </c>
      <c r="C152" s="156"/>
      <c r="D152" s="172"/>
      <c r="E152" s="156"/>
      <c r="G152" s="156"/>
      <c r="I152" s="156"/>
      <c r="J152" s="70" t="str">
        <f>IF(ISBLANK(D152), "",COUNTIFS(Input!B:B,D152,Input!I:I,"Yes"))</f>
        <v/>
      </c>
      <c r="K152" s="156"/>
      <c r="L152" s="176" t="str">
        <f>IF(ISBLANK(D152), "",COUNTIFS(TL!B:B,D152,TL!G:G,"Yes",TL!H:H,"Yes"))</f>
        <v/>
      </c>
      <c r="M152" s="156"/>
      <c r="N152" s="177" t="str">
        <f t="array" ref="N152">IFERROR(INDEX(PD!A:A,MATCH(D152,PD!E:E,0)), IFERROR ( INDEX(Input!A:A,MATCH(D152,Input!F:F,0)), ""))</f>
        <v/>
      </c>
      <c r="O152" s="156"/>
      <c r="P152" s="120" t="str">
        <f t="array" ref="P152">IFERROR(INDEX(PD!A:A,MATCH(D152,PD!E:E,0)), IFERROR (INDEX(Input!A:A,MATCH(D152,Input!F:F,0)), ""))</f>
        <v/>
      </c>
      <c r="Q152" s="156"/>
      <c r="S152" s="156"/>
      <c r="T152" s="178"/>
      <c r="U152" s="156"/>
    </row>
    <row r="153">
      <c r="A153" s="168">
        <f t="shared" si="1"/>
        <v>0</v>
      </c>
      <c r="B153" s="70" t="str">
        <f t="array" ref="B153">IFERROR(INDEX(PD!F:F,MATCH(D153,PD!E:E,0)), IFERROR (INDEX(Input!H:H,MATCH(D153,Input!F:F,0)), ""))</f>
        <v/>
      </c>
      <c r="C153" s="156"/>
      <c r="D153" s="172"/>
      <c r="E153" s="156"/>
      <c r="G153" s="156"/>
      <c r="I153" s="156"/>
      <c r="J153" s="70" t="str">
        <f>IF(ISBLANK(D153), "",COUNTIFS(Input!B:B,D153,Input!I:I,"Yes"))</f>
        <v/>
      </c>
      <c r="K153" s="156"/>
      <c r="L153" s="176" t="str">
        <f>IF(ISBLANK(D153), "",COUNTIFS(TL!B:B,D153,TL!G:G,"Yes",TL!H:H,"Yes"))</f>
        <v/>
      </c>
      <c r="M153" s="156"/>
      <c r="N153" s="177" t="str">
        <f t="array" ref="N153">IFERROR(INDEX(PD!A:A,MATCH(D153,PD!E:E,0)), IFERROR ( INDEX(Input!A:A,MATCH(D153,Input!F:F,0)), ""))</f>
        <v/>
      </c>
      <c r="O153" s="156"/>
      <c r="P153" s="120" t="str">
        <f t="array" ref="P153">IFERROR(INDEX(PD!A:A,MATCH(D153,PD!E:E,0)), IFERROR (INDEX(Input!A:A,MATCH(D153,Input!F:F,0)), ""))</f>
        <v/>
      </c>
      <c r="Q153" s="156"/>
      <c r="S153" s="156"/>
      <c r="T153" s="178"/>
      <c r="U153" s="156"/>
    </row>
    <row r="154">
      <c r="A154" s="168">
        <f t="shared" si="1"/>
        <v>0</v>
      </c>
      <c r="B154" s="70" t="str">
        <f t="array" ref="B154">IFERROR(INDEX(PD!F:F,MATCH(D154,PD!E:E,0)), IFERROR (INDEX(Input!H:H,MATCH(D154,Input!F:F,0)), ""))</f>
        <v/>
      </c>
      <c r="C154" s="156"/>
      <c r="D154" s="172"/>
      <c r="E154" s="156"/>
      <c r="G154" s="156"/>
      <c r="I154" s="156"/>
      <c r="J154" s="70" t="str">
        <f>IF(ISBLANK(D154), "",COUNTIFS(Input!B:B,D154,Input!I:I,"Yes"))</f>
        <v/>
      </c>
      <c r="K154" s="156"/>
      <c r="L154" s="176" t="str">
        <f>IF(ISBLANK(D154), "",COUNTIFS(TL!B:B,D154,TL!G:G,"Yes",TL!H:H,"Yes"))</f>
        <v/>
      </c>
      <c r="M154" s="156"/>
      <c r="N154" s="177" t="str">
        <f t="array" ref="N154">IFERROR(INDEX(PD!A:A,MATCH(D154,PD!E:E,0)), IFERROR ( INDEX(Input!A:A,MATCH(D154,Input!F:F,0)), ""))</f>
        <v/>
      </c>
      <c r="O154" s="156"/>
      <c r="P154" s="120" t="str">
        <f t="array" ref="P154">IFERROR(INDEX(PD!A:A,MATCH(D154,PD!E:E,0)), IFERROR (INDEX(Input!A:A,MATCH(D154,Input!F:F,0)), ""))</f>
        <v/>
      </c>
      <c r="Q154" s="156"/>
      <c r="S154" s="156"/>
      <c r="T154" s="178"/>
      <c r="U154" s="156"/>
    </row>
    <row r="155">
      <c r="A155" s="168">
        <f t="shared" si="1"/>
        <v>0</v>
      </c>
      <c r="B155" s="70" t="str">
        <f t="array" ref="B155">IFERROR(INDEX(PD!F:F,MATCH(D155,PD!E:E,0)), IFERROR (INDEX(Input!H:H,MATCH(D155,Input!F:F,0)), ""))</f>
        <v/>
      </c>
      <c r="C155" s="156"/>
      <c r="D155" s="172"/>
      <c r="E155" s="156"/>
      <c r="G155" s="156"/>
      <c r="I155" s="156"/>
      <c r="J155" s="70" t="str">
        <f>IF(ISBLANK(D155), "",COUNTIFS(Input!B:B,D155,Input!I:I,"Yes"))</f>
        <v/>
      </c>
      <c r="K155" s="156"/>
      <c r="L155" s="176" t="str">
        <f>IF(ISBLANK(D155), "",COUNTIFS(TL!B:B,D155,TL!G:G,"Yes",TL!H:H,"Yes"))</f>
        <v/>
      </c>
      <c r="M155" s="156"/>
      <c r="N155" s="177" t="str">
        <f t="array" ref="N155">IFERROR(INDEX(PD!A:A,MATCH(D155,PD!E:E,0)), IFERROR ( INDEX(Input!A:A,MATCH(D155,Input!F:F,0)), ""))</f>
        <v/>
      </c>
      <c r="O155" s="156"/>
      <c r="P155" s="120" t="str">
        <f t="array" ref="P155">IFERROR(INDEX(PD!A:A,MATCH(D155,PD!E:E,0)), IFERROR (INDEX(Input!A:A,MATCH(D155,Input!F:F,0)), ""))</f>
        <v/>
      </c>
      <c r="Q155" s="156"/>
      <c r="S155" s="156"/>
      <c r="T155" s="178"/>
      <c r="U155" s="156"/>
    </row>
    <row r="156">
      <c r="A156" s="168">
        <f t="shared" si="1"/>
        <v>0</v>
      </c>
      <c r="B156" s="70" t="str">
        <f t="array" ref="B156">IFERROR(INDEX(PD!F:F,MATCH(D156,PD!E:E,0)), IFERROR (INDEX(Input!H:H,MATCH(D156,Input!F:F,0)), ""))</f>
        <v/>
      </c>
      <c r="C156" s="156"/>
      <c r="D156" s="172"/>
      <c r="E156" s="156"/>
      <c r="G156" s="156"/>
      <c r="I156" s="156"/>
      <c r="J156" s="70" t="str">
        <f>IF(ISBLANK(D156), "",COUNTIFS(Input!B:B,D156,Input!I:I,"Yes"))</f>
        <v/>
      </c>
      <c r="K156" s="156"/>
      <c r="L156" s="176" t="str">
        <f>IF(ISBLANK(D156), "",COUNTIFS(TL!B:B,D156,TL!G:G,"Yes",TL!H:H,"Yes"))</f>
        <v/>
      </c>
      <c r="M156" s="156"/>
      <c r="N156" s="177" t="str">
        <f t="array" ref="N156">IFERROR(INDEX(PD!A:A,MATCH(D156,PD!E:E,0)), IFERROR ( INDEX(Input!A:A,MATCH(D156,Input!F:F,0)), ""))</f>
        <v/>
      </c>
      <c r="O156" s="156"/>
      <c r="P156" s="120" t="str">
        <f t="array" ref="P156">IFERROR(INDEX(PD!A:A,MATCH(D156,PD!E:E,0)), IFERROR (INDEX(Input!A:A,MATCH(D156,Input!F:F,0)), ""))</f>
        <v/>
      </c>
      <c r="Q156" s="156"/>
      <c r="S156" s="156"/>
      <c r="T156" s="178"/>
      <c r="U156" s="156"/>
    </row>
    <row r="157">
      <c r="A157" s="168">
        <f t="shared" si="1"/>
        <v>0</v>
      </c>
      <c r="B157" s="70" t="str">
        <f t="array" ref="B157">IFERROR(INDEX(PD!F:F,MATCH(D157,PD!E:E,0)), IFERROR (INDEX(Input!H:H,MATCH(D157,Input!F:F,0)), ""))</f>
        <v/>
      </c>
      <c r="C157" s="156"/>
      <c r="D157" s="172"/>
      <c r="E157" s="156"/>
      <c r="G157" s="156"/>
      <c r="I157" s="156"/>
      <c r="J157" s="70" t="str">
        <f>IF(ISBLANK(D157), "",COUNTIFS(Input!B:B,D157,Input!I:I,"Yes"))</f>
        <v/>
      </c>
      <c r="K157" s="156"/>
      <c r="L157" s="176" t="str">
        <f>IF(ISBLANK(D157), "",COUNTIFS(TL!B:B,D157,TL!G:G,"Yes",TL!H:H,"Yes"))</f>
        <v/>
      </c>
      <c r="M157" s="156"/>
      <c r="N157" s="177" t="str">
        <f t="array" ref="N157">IFERROR(INDEX(PD!A:A,MATCH(D157,PD!E:E,0)), IFERROR ( INDEX(Input!A:A,MATCH(D157,Input!F:F,0)), ""))</f>
        <v/>
      </c>
      <c r="O157" s="156"/>
      <c r="P157" s="120" t="str">
        <f t="array" ref="P157">IFERROR(INDEX(PD!A:A,MATCH(D157,PD!E:E,0)), IFERROR (INDEX(Input!A:A,MATCH(D157,Input!F:F,0)), ""))</f>
        <v/>
      </c>
      <c r="Q157" s="156"/>
      <c r="S157" s="156"/>
      <c r="T157" s="178"/>
      <c r="U157" s="156"/>
    </row>
    <row r="158">
      <c r="A158" s="168">
        <f t="shared" si="1"/>
        <v>0</v>
      </c>
      <c r="B158" s="70" t="str">
        <f t="array" ref="B158">IFERROR(INDEX(PD!F:F,MATCH(D158,PD!E:E,0)), IFERROR (INDEX(Input!H:H,MATCH(D158,Input!F:F,0)), ""))</f>
        <v/>
      </c>
      <c r="C158" s="156"/>
      <c r="D158" s="172"/>
      <c r="E158" s="156"/>
      <c r="G158" s="156"/>
      <c r="I158" s="156"/>
      <c r="J158" s="70" t="str">
        <f>IF(ISBLANK(D158), "",COUNTIFS(Input!B:B,D158,Input!I:I,"Yes"))</f>
        <v/>
      </c>
      <c r="K158" s="156"/>
      <c r="L158" s="176" t="str">
        <f>IF(ISBLANK(D158), "",COUNTIFS(TL!B:B,D158,TL!G:G,"Yes",TL!H:H,"Yes"))</f>
        <v/>
      </c>
      <c r="M158" s="156"/>
      <c r="N158" s="177" t="str">
        <f t="array" ref="N158">IFERROR(INDEX(PD!A:A,MATCH(D158,PD!E:E,0)), IFERROR ( INDEX(Input!A:A,MATCH(D158,Input!F:F,0)), ""))</f>
        <v/>
      </c>
      <c r="O158" s="156"/>
      <c r="P158" s="120" t="str">
        <f t="array" ref="P158">IFERROR(INDEX(PD!A:A,MATCH(D158,PD!E:E,0)), IFERROR (INDEX(Input!A:A,MATCH(D158,Input!F:F,0)), ""))</f>
        <v/>
      </c>
      <c r="Q158" s="156"/>
      <c r="S158" s="156"/>
      <c r="T158" s="178"/>
      <c r="U158" s="156"/>
    </row>
    <row r="159">
      <c r="A159" s="168">
        <f t="shared" si="1"/>
        <v>0</v>
      </c>
      <c r="B159" s="70" t="str">
        <f t="array" ref="B159">IFERROR(INDEX(PD!F:F,MATCH(D159,PD!E:E,0)), IFERROR (INDEX(Input!H:H,MATCH(D159,Input!F:F,0)), ""))</f>
        <v/>
      </c>
      <c r="C159" s="156"/>
      <c r="D159" s="172"/>
      <c r="E159" s="156"/>
      <c r="G159" s="156"/>
      <c r="I159" s="156"/>
      <c r="J159" s="70" t="str">
        <f>IF(ISBLANK(D159), "",COUNTIFS(Input!B:B,D159,Input!I:I,"Yes"))</f>
        <v/>
      </c>
      <c r="K159" s="156"/>
      <c r="L159" s="176" t="str">
        <f>IF(ISBLANK(D159), "",COUNTIFS(TL!B:B,D159,TL!G:G,"Yes",TL!H:H,"Yes"))</f>
        <v/>
      </c>
      <c r="M159" s="156"/>
      <c r="N159" s="177" t="str">
        <f t="array" ref="N159">IFERROR(INDEX(PD!A:A,MATCH(D159,PD!E:E,0)), IFERROR ( INDEX(Input!A:A,MATCH(D159,Input!F:F,0)), ""))</f>
        <v/>
      </c>
      <c r="O159" s="156"/>
      <c r="P159" s="120" t="str">
        <f t="array" ref="P159">IFERROR(INDEX(PD!A:A,MATCH(D159,PD!E:E,0)), IFERROR (INDEX(Input!A:A,MATCH(D159,Input!F:F,0)), ""))</f>
        <v/>
      </c>
      <c r="Q159" s="156"/>
      <c r="S159" s="156"/>
      <c r="T159" s="178"/>
      <c r="U159" s="156"/>
    </row>
    <row r="160">
      <c r="A160" s="168">
        <f t="shared" si="1"/>
        <v>0</v>
      </c>
      <c r="B160" s="70" t="str">
        <f t="array" ref="B160">IFERROR(INDEX(PD!F:F,MATCH(D160,PD!E:E,0)), IFERROR (INDEX(Input!H:H,MATCH(D160,Input!F:F,0)), ""))</f>
        <v/>
      </c>
      <c r="C160" s="156"/>
      <c r="D160" s="172"/>
      <c r="E160" s="156"/>
      <c r="G160" s="156"/>
      <c r="I160" s="156"/>
      <c r="J160" s="70" t="str">
        <f>IF(ISBLANK(D160), "",COUNTIFS(Input!B:B,D160,Input!I:I,"Yes"))</f>
        <v/>
      </c>
      <c r="K160" s="156"/>
      <c r="L160" s="176" t="str">
        <f>IF(ISBLANK(D160), "",COUNTIFS(TL!B:B,D160,TL!G:G,"Yes",TL!H:H,"Yes"))</f>
        <v/>
      </c>
      <c r="M160" s="156"/>
      <c r="N160" s="177" t="str">
        <f t="array" ref="N160">IFERROR(INDEX(PD!A:A,MATCH(D160,PD!E:E,0)), IFERROR ( INDEX(Input!A:A,MATCH(D160,Input!F:F,0)), ""))</f>
        <v/>
      </c>
      <c r="O160" s="156"/>
      <c r="P160" s="120" t="str">
        <f t="array" ref="P160">IFERROR(INDEX(PD!A:A,MATCH(D160,PD!E:E,0)), IFERROR (INDEX(Input!A:A,MATCH(D160,Input!F:F,0)), ""))</f>
        <v/>
      </c>
      <c r="Q160" s="156"/>
      <c r="S160" s="156"/>
      <c r="T160" s="178"/>
      <c r="U160" s="156"/>
    </row>
    <row r="161">
      <c r="A161" s="168">
        <f t="shared" si="1"/>
        <v>0</v>
      </c>
      <c r="B161" s="70" t="str">
        <f t="array" ref="B161">IFERROR(INDEX(PD!F:F,MATCH(D161,PD!E:E,0)), IFERROR (INDEX(Input!H:H,MATCH(D161,Input!F:F,0)), ""))</f>
        <v/>
      </c>
      <c r="C161" s="156"/>
      <c r="D161" s="172"/>
      <c r="E161" s="156"/>
      <c r="G161" s="156"/>
      <c r="I161" s="156"/>
      <c r="J161" s="70" t="str">
        <f>IF(ISBLANK(D161), "",COUNTIFS(Input!B:B,D161,Input!I:I,"Yes"))</f>
        <v/>
      </c>
      <c r="K161" s="156"/>
      <c r="L161" s="176" t="str">
        <f>IF(ISBLANK(D161), "",COUNTIFS(TL!B:B,D161,TL!G:G,"Yes",TL!H:H,"Yes"))</f>
        <v/>
      </c>
      <c r="M161" s="156"/>
      <c r="N161" s="177" t="str">
        <f t="array" ref="N161">IFERROR(INDEX(PD!A:A,MATCH(D161,PD!E:E,0)), IFERROR ( INDEX(Input!A:A,MATCH(D161,Input!F:F,0)), ""))</f>
        <v/>
      </c>
      <c r="O161" s="156"/>
      <c r="P161" s="120" t="str">
        <f t="array" ref="P161">IFERROR(INDEX(PD!A:A,MATCH(D161,PD!E:E,0)), IFERROR (INDEX(Input!A:A,MATCH(D161,Input!F:F,0)), ""))</f>
        <v/>
      </c>
      <c r="Q161" s="156"/>
      <c r="S161" s="156"/>
      <c r="T161" s="178"/>
      <c r="U161" s="156"/>
    </row>
    <row r="162">
      <c r="A162" s="168">
        <f t="shared" si="1"/>
        <v>0</v>
      </c>
      <c r="B162" s="70" t="str">
        <f t="array" ref="B162">IFERROR(INDEX(PD!F:F,MATCH(D162,PD!E:E,0)), IFERROR (INDEX(Input!H:H,MATCH(D162,Input!F:F,0)), ""))</f>
        <v/>
      </c>
      <c r="C162" s="156"/>
      <c r="D162" s="172"/>
      <c r="E162" s="156"/>
      <c r="G162" s="156"/>
      <c r="I162" s="156"/>
      <c r="J162" s="70" t="str">
        <f>IF(ISBLANK(D162), "",COUNTIFS(Input!B:B,D162,Input!I:I,"Yes"))</f>
        <v/>
      </c>
      <c r="K162" s="156"/>
      <c r="L162" s="176" t="str">
        <f>IF(ISBLANK(D162), "",COUNTIFS(TL!B:B,D162,TL!G:G,"Yes",TL!H:H,"Yes"))</f>
        <v/>
      </c>
      <c r="M162" s="156"/>
      <c r="N162" s="177" t="str">
        <f t="array" ref="N162">IFERROR(INDEX(PD!A:A,MATCH(D162,PD!E:E,0)), IFERROR ( INDEX(Input!A:A,MATCH(D162,Input!F:F,0)), ""))</f>
        <v/>
      </c>
      <c r="O162" s="156"/>
      <c r="P162" s="120" t="str">
        <f t="array" ref="P162">IFERROR(INDEX(PD!A:A,MATCH(D162,PD!E:E,0)), IFERROR (INDEX(Input!A:A,MATCH(D162,Input!F:F,0)), ""))</f>
        <v/>
      </c>
      <c r="Q162" s="156"/>
      <c r="S162" s="156"/>
      <c r="T162" s="178"/>
      <c r="U162" s="156"/>
    </row>
    <row r="163">
      <c r="A163" s="168">
        <f t="shared" si="1"/>
        <v>0</v>
      </c>
      <c r="B163" s="70" t="str">
        <f t="array" ref="B163">IFERROR(INDEX(PD!F:F,MATCH(D163,PD!E:E,0)), IFERROR (INDEX(Input!H:H,MATCH(D163,Input!F:F,0)), ""))</f>
        <v/>
      </c>
      <c r="C163" s="156"/>
      <c r="D163" s="172"/>
      <c r="E163" s="156"/>
      <c r="G163" s="156"/>
      <c r="I163" s="156"/>
      <c r="J163" s="70" t="str">
        <f>IF(ISBLANK(D163), "",COUNTIFS(Input!B:B,D163,Input!I:I,"Yes"))</f>
        <v/>
      </c>
      <c r="K163" s="156"/>
      <c r="L163" s="176" t="str">
        <f>IF(ISBLANK(D163), "",COUNTIFS(TL!B:B,D163,TL!G:G,"Yes",TL!H:H,"Yes"))</f>
        <v/>
      </c>
      <c r="M163" s="156"/>
      <c r="N163" s="177" t="str">
        <f t="array" ref="N163">IFERROR(INDEX(PD!A:A,MATCH(D163,PD!E:E,0)), IFERROR ( INDEX(Input!A:A,MATCH(D163,Input!F:F,0)), ""))</f>
        <v/>
      </c>
      <c r="O163" s="156"/>
      <c r="P163" s="120" t="str">
        <f t="array" ref="P163">IFERROR(INDEX(PD!A:A,MATCH(D163,PD!E:E,0)), IFERROR (INDEX(Input!A:A,MATCH(D163,Input!F:F,0)), ""))</f>
        <v/>
      </c>
      <c r="Q163" s="156"/>
      <c r="S163" s="156"/>
      <c r="T163" s="178"/>
      <c r="U163" s="156"/>
    </row>
    <row r="164">
      <c r="A164" s="168">
        <f t="shared" si="1"/>
        <v>0</v>
      </c>
      <c r="B164" s="70" t="str">
        <f t="array" ref="B164">IFERROR(INDEX(PD!F:F,MATCH(D164,PD!E:E,0)), IFERROR (INDEX(Input!H:H,MATCH(D164,Input!F:F,0)), ""))</f>
        <v/>
      </c>
      <c r="C164" s="156"/>
      <c r="D164" s="172"/>
      <c r="E164" s="156"/>
      <c r="G164" s="156"/>
      <c r="I164" s="156"/>
      <c r="J164" s="70" t="str">
        <f>IF(ISBLANK(D164), "",COUNTIFS(Input!B:B,D164,Input!I:I,"Yes"))</f>
        <v/>
      </c>
      <c r="K164" s="156"/>
      <c r="L164" s="176" t="str">
        <f>IF(ISBLANK(D164), "",COUNTIFS(TL!B:B,D164,TL!G:G,"Yes",TL!H:H,"Yes"))</f>
        <v/>
      </c>
      <c r="M164" s="156"/>
      <c r="N164" s="177" t="str">
        <f t="array" ref="N164">IFERROR(INDEX(PD!A:A,MATCH(D164,PD!E:E,0)), IFERROR ( INDEX(Input!A:A,MATCH(D164,Input!F:F,0)), ""))</f>
        <v/>
      </c>
      <c r="O164" s="156"/>
      <c r="P164" s="120" t="str">
        <f t="array" ref="P164">IFERROR(INDEX(PD!A:A,MATCH(D164,PD!E:E,0)), IFERROR (INDEX(Input!A:A,MATCH(D164,Input!F:F,0)), ""))</f>
        <v/>
      </c>
      <c r="Q164" s="156"/>
      <c r="S164" s="156"/>
      <c r="T164" s="178"/>
      <c r="U164" s="156"/>
    </row>
    <row r="165">
      <c r="A165" s="168">
        <f t="shared" si="1"/>
        <v>0</v>
      </c>
      <c r="B165" s="70" t="str">
        <f t="array" ref="B165">IFERROR(INDEX(PD!F:F,MATCH(D165,PD!E:E,0)), IFERROR (INDEX(Input!H:H,MATCH(D165,Input!F:F,0)), ""))</f>
        <v/>
      </c>
      <c r="C165" s="156"/>
      <c r="D165" s="172"/>
      <c r="E165" s="156"/>
      <c r="G165" s="156"/>
      <c r="I165" s="156"/>
      <c r="J165" s="70" t="str">
        <f>IF(ISBLANK(D165), "",COUNTIFS(Input!B:B,D165,Input!I:I,"Yes"))</f>
        <v/>
      </c>
      <c r="K165" s="156"/>
      <c r="L165" s="176" t="str">
        <f>IF(ISBLANK(D165), "",COUNTIFS(TL!B:B,D165,TL!G:G,"Yes",TL!H:H,"Yes"))</f>
        <v/>
      </c>
      <c r="M165" s="156"/>
      <c r="N165" s="177" t="str">
        <f t="array" ref="N165">IFERROR(INDEX(PD!A:A,MATCH(D165,PD!E:E,0)), IFERROR ( INDEX(Input!A:A,MATCH(D165,Input!F:F,0)), ""))</f>
        <v/>
      </c>
      <c r="O165" s="156"/>
      <c r="P165" s="120" t="str">
        <f t="array" ref="P165">IFERROR(INDEX(PD!A:A,MATCH(D165,PD!E:E,0)), IFERROR (INDEX(Input!A:A,MATCH(D165,Input!F:F,0)), ""))</f>
        <v/>
      </c>
      <c r="Q165" s="156"/>
      <c r="S165" s="156"/>
      <c r="T165" s="178"/>
      <c r="U165" s="156"/>
    </row>
    <row r="166">
      <c r="A166" s="168">
        <f t="shared" si="1"/>
        <v>0</v>
      </c>
      <c r="B166" s="70" t="str">
        <f t="array" ref="B166">IFERROR(INDEX(PD!F:F,MATCH(D166,PD!E:E,0)), IFERROR (INDEX(Input!H:H,MATCH(D166,Input!F:F,0)), ""))</f>
        <v/>
      </c>
      <c r="C166" s="156"/>
      <c r="D166" s="172"/>
      <c r="E166" s="156"/>
      <c r="G166" s="156"/>
      <c r="I166" s="156"/>
      <c r="J166" s="70" t="str">
        <f>IF(ISBLANK(D166), "",COUNTIFS(Input!B:B,D166,Input!I:I,"Yes"))</f>
        <v/>
      </c>
      <c r="K166" s="156"/>
      <c r="L166" s="176" t="str">
        <f>IF(ISBLANK(D166), "",COUNTIFS(TL!B:B,D166,TL!G:G,"Yes",TL!H:H,"Yes"))</f>
        <v/>
      </c>
      <c r="M166" s="156"/>
      <c r="N166" s="177" t="str">
        <f t="array" ref="N166">IFERROR(INDEX(PD!A:A,MATCH(D166,PD!E:E,0)), IFERROR ( INDEX(Input!A:A,MATCH(D166,Input!F:F,0)), ""))</f>
        <v/>
      </c>
      <c r="O166" s="156"/>
      <c r="P166" s="120" t="str">
        <f t="array" ref="P166">IFERROR(INDEX(PD!A:A,MATCH(D166,PD!E:E,0)), IFERROR (INDEX(Input!A:A,MATCH(D166,Input!F:F,0)), ""))</f>
        <v/>
      </c>
      <c r="Q166" s="156"/>
      <c r="S166" s="156"/>
      <c r="T166" s="178"/>
      <c r="U166" s="156"/>
    </row>
    <row r="167">
      <c r="A167" s="168">
        <f t="shared" si="1"/>
        <v>0</v>
      </c>
      <c r="B167" s="70" t="str">
        <f t="array" ref="B167">IFERROR(INDEX(PD!F:F,MATCH(D167,PD!E:E,0)), IFERROR (INDEX(Input!H:H,MATCH(D167,Input!F:F,0)), ""))</f>
        <v/>
      </c>
      <c r="C167" s="156"/>
      <c r="D167" s="172"/>
      <c r="E167" s="156"/>
      <c r="G167" s="156"/>
      <c r="I167" s="156"/>
      <c r="J167" s="70" t="str">
        <f>IF(ISBLANK(D167), "",COUNTIFS(Input!B:B,D167,Input!I:I,"Yes"))</f>
        <v/>
      </c>
      <c r="K167" s="156"/>
      <c r="L167" s="176" t="str">
        <f>IF(ISBLANK(D167), "",COUNTIFS(TL!B:B,D167,TL!G:G,"Yes",TL!H:H,"Yes"))</f>
        <v/>
      </c>
      <c r="M167" s="156"/>
      <c r="N167" s="177" t="str">
        <f t="array" ref="N167">IFERROR(INDEX(PD!A:A,MATCH(D167,PD!E:E,0)), IFERROR ( INDEX(Input!A:A,MATCH(D167,Input!F:F,0)), ""))</f>
        <v/>
      </c>
      <c r="O167" s="156"/>
      <c r="P167" s="120" t="str">
        <f t="array" ref="P167">IFERROR(INDEX(PD!A:A,MATCH(D167,PD!E:E,0)), IFERROR (INDEX(Input!A:A,MATCH(D167,Input!F:F,0)), ""))</f>
        <v/>
      </c>
      <c r="Q167" s="156"/>
      <c r="S167" s="156"/>
      <c r="T167" s="178"/>
      <c r="U167" s="156"/>
    </row>
    <row r="168">
      <c r="A168" s="168">
        <f t="shared" si="1"/>
        <v>0</v>
      </c>
      <c r="B168" s="70" t="str">
        <f t="array" ref="B168">IFERROR(INDEX(PD!F:F,MATCH(D168,PD!E:E,0)), IFERROR (INDEX(Input!H:H,MATCH(D168,Input!F:F,0)), ""))</f>
        <v/>
      </c>
      <c r="C168" s="156"/>
      <c r="D168" s="172"/>
      <c r="E168" s="156"/>
      <c r="G168" s="156"/>
      <c r="I168" s="156"/>
      <c r="J168" s="70" t="str">
        <f>IF(ISBLANK(D168), "",COUNTIFS(Input!B:B,D168,Input!I:I,"Yes"))</f>
        <v/>
      </c>
      <c r="K168" s="156"/>
      <c r="L168" s="176" t="str">
        <f>IF(ISBLANK(D168), "",COUNTIFS(TL!B:B,D168,TL!G:G,"Yes",TL!H:H,"Yes"))</f>
        <v/>
      </c>
      <c r="M168" s="156"/>
      <c r="N168" s="177" t="str">
        <f t="array" ref="N168">IFERROR(INDEX(PD!A:A,MATCH(D168,PD!E:E,0)), IFERROR ( INDEX(Input!A:A,MATCH(D168,Input!F:F,0)), ""))</f>
        <v/>
      </c>
      <c r="O168" s="156"/>
      <c r="P168" s="120" t="str">
        <f t="array" ref="P168">IFERROR(INDEX(PD!A:A,MATCH(D168,PD!E:E,0)), IFERROR (INDEX(Input!A:A,MATCH(D168,Input!F:F,0)), ""))</f>
        <v/>
      </c>
      <c r="Q168" s="156"/>
      <c r="S168" s="156"/>
      <c r="T168" s="178"/>
      <c r="U168" s="156"/>
    </row>
    <row r="169">
      <c r="A169" s="168">
        <f t="shared" si="1"/>
        <v>0</v>
      </c>
      <c r="B169" s="70" t="str">
        <f t="array" ref="B169">IFERROR(INDEX(PD!F:F,MATCH(D169,PD!E:E,0)), IFERROR (INDEX(Input!H:H,MATCH(D169,Input!F:F,0)), ""))</f>
        <v/>
      </c>
      <c r="C169" s="156"/>
      <c r="D169" s="172"/>
      <c r="E169" s="156"/>
      <c r="G169" s="156"/>
      <c r="I169" s="156"/>
      <c r="J169" s="70" t="str">
        <f>IF(ISBLANK(D169), "",COUNTIFS(Input!B:B,D169,Input!I:I,"Yes"))</f>
        <v/>
      </c>
      <c r="K169" s="156"/>
      <c r="L169" s="176" t="str">
        <f>IF(ISBLANK(D169), "",COUNTIFS(TL!B:B,D169,TL!G:G,"Yes",TL!H:H,"Yes"))</f>
        <v/>
      </c>
      <c r="M169" s="156"/>
      <c r="N169" s="177" t="str">
        <f t="array" ref="N169">IFERROR(INDEX(PD!A:A,MATCH(D169,PD!E:E,0)), IFERROR ( INDEX(Input!A:A,MATCH(D169,Input!F:F,0)), ""))</f>
        <v/>
      </c>
      <c r="O169" s="156"/>
      <c r="P169" s="120" t="str">
        <f t="array" ref="P169">IFERROR(INDEX(PD!A:A,MATCH(D169,PD!E:E,0)), IFERROR (INDEX(Input!A:A,MATCH(D169,Input!F:F,0)), ""))</f>
        <v/>
      </c>
      <c r="Q169" s="156"/>
      <c r="S169" s="156"/>
      <c r="T169" s="178"/>
      <c r="U169" s="156"/>
    </row>
    <row r="170">
      <c r="A170" s="168">
        <f t="shared" si="1"/>
        <v>0</v>
      </c>
      <c r="B170" s="70" t="str">
        <f t="array" ref="B170">IFERROR(INDEX(PD!F:F,MATCH(D170,PD!E:E,0)), IFERROR (INDEX(Input!H:H,MATCH(D170,Input!F:F,0)), ""))</f>
        <v/>
      </c>
      <c r="C170" s="156"/>
      <c r="D170" s="172"/>
      <c r="E170" s="156"/>
      <c r="G170" s="156"/>
      <c r="I170" s="156"/>
      <c r="J170" s="70" t="str">
        <f>IF(ISBLANK(D170), "",COUNTIFS(Input!B:B,D170,Input!I:I,"Yes"))</f>
        <v/>
      </c>
      <c r="K170" s="156"/>
      <c r="L170" s="176" t="str">
        <f>IF(ISBLANK(D170), "",COUNTIFS(TL!B:B,D170,TL!G:G,"Yes",TL!H:H,"Yes"))</f>
        <v/>
      </c>
      <c r="M170" s="156"/>
      <c r="N170" s="177" t="str">
        <f t="array" ref="N170">IFERROR(INDEX(PD!A:A,MATCH(D170,PD!E:E,0)), IFERROR ( INDEX(Input!A:A,MATCH(D170,Input!F:F,0)), ""))</f>
        <v/>
      </c>
      <c r="O170" s="156"/>
      <c r="P170" s="120" t="str">
        <f t="array" ref="P170">IFERROR(INDEX(PD!A:A,MATCH(D170,PD!E:E,0)), IFERROR (INDEX(Input!A:A,MATCH(D170,Input!F:F,0)), ""))</f>
        <v/>
      </c>
      <c r="Q170" s="156"/>
      <c r="S170" s="156"/>
      <c r="T170" s="178"/>
      <c r="U170" s="156"/>
    </row>
    <row r="171">
      <c r="A171" s="168">
        <f t="shared" si="1"/>
        <v>0</v>
      </c>
      <c r="B171" s="70" t="str">
        <f t="array" ref="B171">IFERROR(INDEX(PD!F:F,MATCH(D171,PD!E:E,0)), IFERROR (INDEX(Input!H:H,MATCH(D171,Input!F:F,0)), ""))</f>
        <v/>
      </c>
      <c r="C171" s="156"/>
      <c r="D171" s="172"/>
      <c r="E171" s="156"/>
      <c r="G171" s="156"/>
      <c r="I171" s="156"/>
      <c r="J171" s="70" t="str">
        <f>IF(ISBLANK(D171), "",COUNTIFS(Input!B:B,D171,Input!I:I,"Yes"))</f>
        <v/>
      </c>
      <c r="K171" s="156"/>
      <c r="L171" s="176" t="str">
        <f>IF(ISBLANK(D171), "",COUNTIFS(TL!B:B,D171,TL!G:G,"Yes",TL!H:H,"Yes"))</f>
        <v/>
      </c>
      <c r="M171" s="156"/>
      <c r="N171" s="177" t="str">
        <f t="array" ref="N171">IFERROR(INDEX(PD!A:A,MATCH(D171,PD!E:E,0)), IFERROR ( INDEX(Input!A:A,MATCH(D171,Input!F:F,0)), ""))</f>
        <v/>
      </c>
      <c r="O171" s="156"/>
      <c r="P171" s="120" t="str">
        <f t="array" ref="P171">IFERROR(INDEX(PD!A:A,MATCH(D171,PD!E:E,0)), IFERROR (INDEX(Input!A:A,MATCH(D171,Input!F:F,0)), ""))</f>
        <v/>
      </c>
      <c r="Q171" s="156"/>
      <c r="S171" s="156"/>
      <c r="T171" s="178"/>
      <c r="U171" s="156"/>
    </row>
    <row r="172">
      <c r="A172" s="168">
        <f t="shared" si="1"/>
        <v>0</v>
      </c>
      <c r="B172" s="70" t="str">
        <f t="array" ref="B172">IFERROR(INDEX(PD!F:F,MATCH(D172,PD!E:E,0)), IFERROR (INDEX(Input!H:H,MATCH(D172,Input!F:F,0)), ""))</f>
        <v/>
      </c>
      <c r="C172" s="156"/>
      <c r="D172" s="172"/>
      <c r="E172" s="156"/>
      <c r="G172" s="156"/>
      <c r="I172" s="156"/>
      <c r="J172" s="70" t="str">
        <f>IF(ISBLANK(D172), "",COUNTIFS(Input!B:B,D172,Input!I:I,"Yes"))</f>
        <v/>
      </c>
      <c r="K172" s="156"/>
      <c r="L172" s="176" t="str">
        <f>IF(ISBLANK(D172), "",COUNTIFS(TL!B:B,D172,TL!G:G,"Yes",TL!H:H,"Yes"))</f>
        <v/>
      </c>
      <c r="M172" s="156"/>
      <c r="N172" s="177" t="str">
        <f t="array" ref="N172">IFERROR(INDEX(PD!A:A,MATCH(D172,PD!E:E,0)), IFERROR ( INDEX(Input!A:A,MATCH(D172,Input!F:F,0)), ""))</f>
        <v/>
      </c>
      <c r="O172" s="156"/>
      <c r="P172" s="120" t="str">
        <f t="array" ref="P172">IFERROR(INDEX(PD!A:A,MATCH(D172,PD!E:E,0)), IFERROR (INDEX(Input!A:A,MATCH(D172,Input!F:F,0)), ""))</f>
        <v/>
      </c>
      <c r="Q172" s="156"/>
      <c r="S172" s="156"/>
      <c r="T172" s="178"/>
      <c r="U172" s="156"/>
    </row>
    <row r="173">
      <c r="A173" s="168">
        <f t="shared" si="1"/>
        <v>0</v>
      </c>
      <c r="B173" s="70" t="str">
        <f t="array" ref="B173">IFERROR(INDEX(PD!F:F,MATCH(D173,PD!E:E,0)), IFERROR (INDEX(Input!H:H,MATCH(D173,Input!F:F,0)), ""))</f>
        <v/>
      </c>
      <c r="C173" s="156"/>
      <c r="D173" s="172"/>
      <c r="E173" s="156"/>
      <c r="G173" s="156"/>
      <c r="I173" s="156"/>
      <c r="J173" s="70" t="str">
        <f>IF(ISBLANK(D173), "",COUNTIFS(Input!B:B,D173,Input!I:I,"Yes"))</f>
        <v/>
      </c>
      <c r="K173" s="156"/>
      <c r="L173" s="176" t="str">
        <f>IF(ISBLANK(D173), "",COUNTIFS(TL!B:B,D173,TL!G:G,"Yes",TL!H:H,"Yes"))</f>
        <v/>
      </c>
      <c r="M173" s="156"/>
      <c r="N173" s="177" t="str">
        <f t="array" ref="N173">IFERROR(INDEX(PD!A:A,MATCH(D173,PD!E:E,0)), IFERROR ( INDEX(Input!A:A,MATCH(D173,Input!F:F,0)), ""))</f>
        <v/>
      </c>
      <c r="O173" s="156"/>
      <c r="P173" s="120" t="str">
        <f t="array" ref="P173">IFERROR(INDEX(PD!A:A,MATCH(D173,PD!E:E,0)), IFERROR (INDEX(Input!A:A,MATCH(D173,Input!F:F,0)), ""))</f>
        <v/>
      </c>
      <c r="Q173" s="156"/>
      <c r="S173" s="156"/>
      <c r="T173" s="178"/>
      <c r="U173" s="156"/>
    </row>
    <row r="174">
      <c r="A174" s="168">
        <f t="shared" si="1"/>
        <v>0</v>
      </c>
      <c r="B174" s="70" t="str">
        <f t="array" ref="B174">IFERROR(INDEX(PD!F:F,MATCH(D174,PD!E:E,0)), IFERROR (INDEX(Input!H:H,MATCH(D174,Input!F:F,0)), ""))</f>
        <v/>
      </c>
      <c r="C174" s="156"/>
      <c r="D174" s="172"/>
      <c r="E174" s="156"/>
      <c r="G174" s="156"/>
      <c r="I174" s="156"/>
      <c r="J174" s="70" t="str">
        <f>IF(ISBLANK(D174), "",COUNTIFS(Input!B:B,D174,Input!I:I,"Yes"))</f>
        <v/>
      </c>
      <c r="K174" s="156"/>
      <c r="L174" s="176" t="str">
        <f>IF(ISBLANK(D174), "",COUNTIFS(TL!B:B,D174,TL!G:G,"Yes",TL!H:H,"Yes"))</f>
        <v/>
      </c>
      <c r="M174" s="156"/>
      <c r="N174" s="177" t="str">
        <f t="array" ref="N174">IFERROR(INDEX(PD!A:A,MATCH(D174,PD!E:E,0)), IFERROR ( INDEX(Input!A:A,MATCH(D174,Input!F:F,0)), ""))</f>
        <v/>
      </c>
      <c r="O174" s="156"/>
      <c r="P174" s="120" t="str">
        <f t="array" ref="P174">IFERROR(INDEX(PD!A:A,MATCH(D174,PD!E:E,0)), IFERROR (INDEX(Input!A:A,MATCH(D174,Input!F:F,0)), ""))</f>
        <v/>
      </c>
      <c r="Q174" s="156"/>
      <c r="S174" s="156"/>
      <c r="T174" s="178"/>
      <c r="U174" s="156"/>
    </row>
    <row r="175">
      <c r="A175" s="168">
        <f t="shared" si="1"/>
        <v>0</v>
      </c>
      <c r="B175" s="70" t="str">
        <f t="array" ref="B175">IFERROR(INDEX(PD!F:F,MATCH(D175,PD!E:E,0)), IFERROR (INDEX(Input!H:H,MATCH(D175,Input!F:F,0)), ""))</f>
        <v/>
      </c>
      <c r="C175" s="156"/>
      <c r="D175" s="172"/>
      <c r="E175" s="156"/>
      <c r="G175" s="156"/>
      <c r="I175" s="156"/>
      <c r="J175" s="70" t="str">
        <f>IF(ISBLANK(D175), "",COUNTIFS(Input!B:B,D175,Input!I:I,"Yes"))</f>
        <v/>
      </c>
      <c r="K175" s="156"/>
      <c r="L175" s="176" t="str">
        <f>IF(ISBLANK(D175), "",COUNTIFS(TL!B:B,D175,TL!G:G,"Yes",TL!H:H,"Yes"))</f>
        <v/>
      </c>
      <c r="M175" s="156"/>
      <c r="N175" s="177" t="str">
        <f t="array" ref="N175">IFERROR(INDEX(PD!A:A,MATCH(D175,PD!E:E,0)), IFERROR ( INDEX(Input!A:A,MATCH(D175,Input!F:F,0)), ""))</f>
        <v/>
      </c>
      <c r="O175" s="156"/>
      <c r="P175" s="120" t="str">
        <f t="array" ref="P175">IFERROR(INDEX(PD!A:A,MATCH(D175,PD!E:E,0)), IFERROR (INDEX(Input!A:A,MATCH(D175,Input!F:F,0)), ""))</f>
        <v/>
      </c>
      <c r="Q175" s="156"/>
      <c r="S175" s="156"/>
      <c r="T175" s="178"/>
      <c r="U175" s="156"/>
    </row>
    <row r="176">
      <c r="A176" s="168">
        <f t="shared" si="1"/>
        <v>0</v>
      </c>
      <c r="B176" s="70" t="str">
        <f t="array" ref="B176">IFERROR(INDEX(PD!F:F,MATCH(D176,PD!E:E,0)), IFERROR (INDEX(Input!H:H,MATCH(D176,Input!F:F,0)), ""))</f>
        <v/>
      </c>
      <c r="C176" s="156"/>
      <c r="D176" s="172"/>
      <c r="E176" s="156"/>
      <c r="G176" s="156"/>
      <c r="I176" s="156"/>
      <c r="J176" s="70" t="str">
        <f>IF(ISBLANK(D176), "",COUNTIFS(Input!B:B,D176,Input!I:I,"Yes"))</f>
        <v/>
      </c>
      <c r="K176" s="156"/>
      <c r="L176" s="176" t="str">
        <f>IF(ISBLANK(D176), "",COUNTIFS(TL!B:B,D176,TL!G:G,"Yes",TL!H:H,"Yes"))</f>
        <v/>
      </c>
      <c r="M176" s="156"/>
      <c r="N176" s="177" t="str">
        <f t="array" ref="N176">IFERROR(INDEX(PD!A:A,MATCH(D176,PD!E:E,0)), IFERROR ( INDEX(Input!A:A,MATCH(D176,Input!F:F,0)), ""))</f>
        <v/>
      </c>
      <c r="O176" s="156"/>
      <c r="P176" s="120" t="str">
        <f t="array" ref="P176">IFERROR(INDEX(PD!A:A,MATCH(D176,PD!E:E,0)), IFERROR (INDEX(Input!A:A,MATCH(D176,Input!F:F,0)), ""))</f>
        <v/>
      </c>
      <c r="Q176" s="156"/>
      <c r="S176" s="156"/>
      <c r="T176" s="178"/>
      <c r="U176" s="156"/>
    </row>
    <row r="177">
      <c r="A177" s="168">
        <f t="shared" si="1"/>
        <v>0</v>
      </c>
      <c r="B177" s="70" t="str">
        <f t="array" ref="B177">IFERROR(INDEX(PD!F:F,MATCH(D177,PD!E:E,0)), IFERROR (INDEX(Input!H:H,MATCH(D177,Input!F:F,0)), ""))</f>
        <v/>
      </c>
      <c r="C177" s="156"/>
      <c r="D177" s="172"/>
      <c r="E177" s="156"/>
      <c r="G177" s="156"/>
      <c r="I177" s="156"/>
      <c r="J177" s="70" t="str">
        <f>IF(ISBLANK(D177), "",COUNTIFS(Input!B:B,D177,Input!I:I,"Yes"))</f>
        <v/>
      </c>
      <c r="K177" s="156"/>
      <c r="L177" s="176" t="str">
        <f>IF(ISBLANK(D177), "",COUNTIFS(TL!B:B,D177,TL!G:G,"Yes",TL!H:H,"Yes"))</f>
        <v/>
      </c>
      <c r="M177" s="156"/>
      <c r="N177" s="177" t="str">
        <f t="array" ref="N177">IFERROR(INDEX(PD!A:A,MATCH(D177,PD!E:E,0)), IFERROR ( INDEX(Input!A:A,MATCH(D177,Input!F:F,0)), ""))</f>
        <v/>
      </c>
      <c r="O177" s="156"/>
      <c r="P177" s="120" t="str">
        <f t="array" ref="P177">IFERROR(INDEX(PD!A:A,MATCH(D177,PD!E:E,0)), IFERROR (INDEX(Input!A:A,MATCH(D177,Input!F:F,0)), ""))</f>
        <v/>
      </c>
      <c r="Q177" s="156"/>
      <c r="S177" s="156"/>
      <c r="T177" s="178"/>
      <c r="U177" s="156"/>
    </row>
    <row r="178">
      <c r="A178" s="168">
        <f t="shared" si="1"/>
        <v>0</v>
      </c>
      <c r="B178" s="70" t="str">
        <f t="array" ref="B178">IFERROR(INDEX(PD!F:F,MATCH(D178,PD!E:E,0)), IFERROR (INDEX(Input!H:H,MATCH(D178,Input!F:F,0)), ""))</f>
        <v/>
      </c>
      <c r="C178" s="156"/>
      <c r="D178" s="172"/>
      <c r="E178" s="156"/>
      <c r="G178" s="156"/>
      <c r="I178" s="156"/>
      <c r="J178" s="70" t="str">
        <f>IF(ISBLANK(D178), "",COUNTIFS(Input!B:B,D178,Input!I:I,"Yes"))</f>
        <v/>
      </c>
      <c r="K178" s="156"/>
      <c r="L178" s="176" t="str">
        <f>IF(ISBLANK(D178), "",COUNTIFS(TL!B:B,D178,TL!G:G,"Yes",TL!H:H,"Yes"))</f>
        <v/>
      </c>
      <c r="M178" s="156"/>
      <c r="N178" s="177" t="str">
        <f t="array" ref="N178">IFERROR(INDEX(PD!A:A,MATCH(D178,PD!E:E,0)), IFERROR ( INDEX(Input!A:A,MATCH(D178,Input!F:F,0)), ""))</f>
        <v/>
      </c>
      <c r="O178" s="156"/>
      <c r="P178" s="120" t="str">
        <f t="array" ref="P178">IFERROR(INDEX(PD!A:A,MATCH(D178,PD!E:E,0)), IFERROR (INDEX(Input!A:A,MATCH(D178,Input!F:F,0)), ""))</f>
        <v/>
      </c>
      <c r="Q178" s="156"/>
      <c r="S178" s="156"/>
      <c r="T178" s="178"/>
      <c r="U178" s="156"/>
    </row>
    <row r="179">
      <c r="A179" s="168">
        <f t="shared" si="1"/>
        <v>0</v>
      </c>
      <c r="B179" s="70" t="str">
        <f t="array" ref="B179">IFERROR(INDEX(PD!F:F,MATCH(D179,PD!E:E,0)), IFERROR (INDEX(Input!H:H,MATCH(D179,Input!F:F,0)), ""))</f>
        <v/>
      </c>
      <c r="C179" s="156"/>
      <c r="D179" s="172"/>
      <c r="E179" s="156"/>
      <c r="G179" s="156"/>
      <c r="I179" s="156"/>
      <c r="J179" s="70" t="str">
        <f>IF(ISBLANK(D179), "",COUNTIFS(Input!B:B,D179,Input!I:I,"Yes"))</f>
        <v/>
      </c>
      <c r="K179" s="156"/>
      <c r="L179" s="176" t="str">
        <f>IF(ISBLANK(D179), "",COUNTIFS(TL!B:B,D179,TL!G:G,"Yes",TL!H:H,"Yes"))</f>
        <v/>
      </c>
      <c r="M179" s="156"/>
      <c r="N179" s="177" t="str">
        <f t="array" ref="N179">IFERROR(INDEX(PD!A:A,MATCH(D179,PD!E:E,0)), IFERROR ( INDEX(Input!A:A,MATCH(D179,Input!F:F,0)), ""))</f>
        <v/>
      </c>
      <c r="O179" s="156"/>
      <c r="P179" s="120" t="str">
        <f t="array" ref="P179">IFERROR(INDEX(PD!A:A,MATCH(D179,PD!E:E,0)), IFERROR (INDEX(Input!A:A,MATCH(D179,Input!F:F,0)), ""))</f>
        <v/>
      </c>
      <c r="Q179" s="156"/>
      <c r="S179" s="156"/>
      <c r="T179" s="178"/>
      <c r="U179" s="156"/>
    </row>
    <row r="180">
      <c r="A180" s="168">
        <f t="shared" si="1"/>
        <v>0</v>
      </c>
      <c r="B180" s="70" t="str">
        <f t="array" ref="B180">IFERROR(INDEX(PD!F:F,MATCH(D180,PD!E:E,0)), IFERROR (INDEX(Input!H:H,MATCH(D180,Input!F:F,0)), ""))</f>
        <v/>
      </c>
      <c r="C180" s="156"/>
      <c r="D180" s="172"/>
      <c r="E180" s="156"/>
      <c r="G180" s="156"/>
      <c r="I180" s="156"/>
      <c r="J180" s="70" t="str">
        <f>IF(ISBLANK(D180), "",COUNTIFS(Input!B:B,D180,Input!I:I,"Yes"))</f>
        <v/>
      </c>
      <c r="K180" s="156"/>
      <c r="L180" s="176" t="str">
        <f>IF(ISBLANK(D180), "",COUNTIFS(TL!B:B,D180,TL!G:G,"Yes",TL!H:H,"Yes"))</f>
        <v/>
      </c>
      <c r="M180" s="156"/>
      <c r="N180" s="177" t="str">
        <f t="array" ref="N180">IFERROR(INDEX(PD!A:A,MATCH(D180,PD!E:E,0)), IFERROR ( INDEX(Input!A:A,MATCH(D180,Input!F:F,0)), ""))</f>
        <v/>
      </c>
      <c r="O180" s="156"/>
      <c r="P180" s="120" t="str">
        <f t="array" ref="P180">IFERROR(INDEX(PD!A:A,MATCH(D180,PD!E:E,0)), IFERROR (INDEX(Input!A:A,MATCH(D180,Input!F:F,0)), ""))</f>
        <v/>
      </c>
      <c r="Q180" s="156"/>
      <c r="S180" s="156"/>
      <c r="T180" s="178"/>
      <c r="U180" s="156"/>
    </row>
    <row r="181">
      <c r="A181" s="168">
        <f t="shared" si="1"/>
        <v>0</v>
      </c>
      <c r="B181" s="70" t="str">
        <f t="array" ref="B181">IFERROR(INDEX(PD!F:F,MATCH(D181,PD!E:E,0)), IFERROR (INDEX(Input!H:H,MATCH(D181,Input!F:F,0)), ""))</f>
        <v/>
      </c>
      <c r="C181" s="156"/>
      <c r="D181" s="172"/>
      <c r="E181" s="156"/>
      <c r="G181" s="156"/>
      <c r="I181" s="156"/>
      <c r="J181" s="70" t="str">
        <f>IF(ISBLANK(D181), "",COUNTIFS(Input!B:B,D181,Input!I:I,"Yes"))</f>
        <v/>
      </c>
      <c r="K181" s="156"/>
      <c r="L181" s="176" t="str">
        <f>IF(ISBLANK(D181), "",COUNTIFS(TL!B:B,D181,TL!G:G,"Yes",TL!H:H,"Yes"))</f>
        <v/>
      </c>
      <c r="M181" s="156"/>
      <c r="N181" s="177" t="str">
        <f t="array" ref="N181">IFERROR(INDEX(PD!A:A,MATCH(D181,PD!E:E,0)), IFERROR ( INDEX(Input!A:A,MATCH(D181,Input!F:F,0)), ""))</f>
        <v/>
      </c>
      <c r="O181" s="156"/>
      <c r="P181" s="120" t="str">
        <f t="array" ref="P181">IFERROR(INDEX(PD!A:A,MATCH(D181,PD!E:E,0)), IFERROR (INDEX(Input!A:A,MATCH(D181,Input!F:F,0)), ""))</f>
        <v/>
      </c>
      <c r="Q181" s="156"/>
      <c r="S181" s="156"/>
      <c r="T181" s="178"/>
      <c r="U181" s="156"/>
    </row>
    <row r="182">
      <c r="A182" s="168">
        <f t="shared" si="1"/>
        <v>0</v>
      </c>
      <c r="B182" s="70" t="str">
        <f t="array" ref="B182">IFERROR(INDEX(PD!F:F,MATCH(D182,PD!E:E,0)), IFERROR (INDEX(Input!H:H,MATCH(D182,Input!F:F,0)), ""))</f>
        <v/>
      </c>
      <c r="C182" s="156"/>
      <c r="D182" s="172"/>
      <c r="E182" s="156"/>
      <c r="G182" s="156"/>
      <c r="I182" s="156"/>
      <c r="J182" s="70" t="str">
        <f>IF(ISBLANK(D182), "",COUNTIFS(Input!B:B,D182,Input!I:I,"Yes"))</f>
        <v/>
      </c>
      <c r="K182" s="156"/>
      <c r="L182" s="176" t="str">
        <f>IF(ISBLANK(D182), "",COUNTIFS(TL!B:B,D182,TL!G:G,"Yes",TL!H:H,"Yes"))</f>
        <v/>
      </c>
      <c r="M182" s="156"/>
      <c r="N182" s="177" t="str">
        <f t="array" ref="N182">IFERROR(INDEX(PD!A:A,MATCH(D182,PD!E:E,0)), IFERROR ( INDEX(Input!A:A,MATCH(D182,Input!F:F,0)), ""))</f>
        <v/>
      </c>
      <c r="O182" s="156"/>
      <c r="P182" s="120" t="str">
        <f t="array" ref="P182">IFERROR(INDEX(PD!A:A,MATCH(D182,PD!E:E,0)), IFERROR (INDEX(Input!A:A,MATCH(D182,Input!F:F,0)), ""))</f>
        <v/>
      </c>
      <c r="Q182" s="156"/>
      <c r="S182" s="156"/>
      <c r="T182" s="178"/>
      <c r="U182" s="156"/>
    </row>
    <row r="183">
      <c r="A183" s="168">
        <f t="shared" si="1"/>
        <v>0</v>
      </c>
      <c r="B183" s="70" t="str">
        <f t="array" ref="B183">IFERROR(INDEX(PD!F:F,MATCH(D183,PD!E:E,0)), IFERROR (INDEX(Input!H:H,MATCH(D183,Input!F:F,0)), ""))</f>
        <v/>
      </c>
      <c r="C183" s="156"/>
      <c r="D183" s="172"/>
      <c r="E183" s="156"/>
      <c r="G183" s="156"/>
      <c r="I183" s="156"/>
      <c r="J183" s="70" t="str">
        <f>IF(ISBLANK(D183), "",COUNTIFS(Input!B:B,D183,Input!I:I,"Yes"))</f>
        <v/>
      </c>
      <c r="K183" s="156"/>
      <c r="L183" s="176" t="str">
        <f>IF(ISBLANK(D183), "",COUNTIFS(TL!B:B,D183,TL!G:G,"Yes",TL!H:H,"Yes"))</f>
        <v/>
      </c>
      <c r="M183" s="156"/>
      <c r="N183" s="177" t="str">
        <f t="array" ref="N183">IFERROR(INDEX(PD!A:A,MATCH(D183,PD!E:E,0)), IFERROR ( INDEX(Input!A:A,MATCH(D183,Input!F:F,0)), ""))</f>
        <v/>
      </c>
      <c r="O183" s="156"/>
      <c r="P183" s="120" t="str">
        <f t="array" ref="P183">IFERROR(INDEX(PD!A:A,MATCH(D183,PD!E:E,0)), IFERROR (INDEX(Input!A:A,MATCH(D183,Input!F:F,0)), ""))</f>
        <v/>
      </c>
      <c r="Q183" s="156"/>
      <c r="S183" s="156"/>
      <c r="T183" s="178"/>
      <c r="U183" s="156"/>
    </row>
    <row r="184">
      <c r="A184" s="168">
        <f t="shared" si="1"/>
        <v>0</v>
      </c>
      <c r="B184" s="70" t="str">
        <f t="array" ref="B184">IFERROR(INDEX(PD!F:F,MATCH(D184,PD!E:E,0)), IFERROR (INDEX(Input!H:H,MATCH(D184,Input!F:F,0)), ""))</f>
        <v/>
      </c>
      <c r="C184" s="156"/>
      <c r="D184" s="172"/>
      <c r="E184" s="156"/>
      <c r="G184" s="156"/>
      <c r="I184" s="156"/>
      <c r="J184" s="70" t="str">
        <f>IF(ISBLANK(D184), "",COUNTIFS(Input!B:B,D184,Input!I:I,"Yes"))</f>
        <v/>
      </c>
      <c r="K184" s="156"/>
      <c r="L184" s="176" t="str">
        <f>IF(ISBLANK(D184), "",COUNTIFS(TL!B:B,D184,TL!G:G,"Yes",TL!H:H,"Yes"))</f>
        <v/>
      </c>
      <c r="M184" s="156"/>
      <c r="N184" s="177" t="str">
        <f t="array" ref="N184">IFERROR(INDEX(PD!A:A,MATCH(D184,PD!E:E,0)), IFERROR ( INDEX(Input!A:A,MATCH(D184,Input!F:F,0)), ""))</f>
        <v/>
      </c>
      <c r="O184" s="156"/>
      <c r="P184" s="120" t="str">
        <f t="array" ref="P184">IFERROR(INDEX(PD!A:A,MATCH(D184,PD!E:E,0)), IFERROR (INDEX(Input!A:A,MATCH(D184,Input!F:F,0)), ""))</f>
        <v/>
      </c>
      <c r="Q184" s="156"/>
      <c r="S184" s="156"/>
      <c r="T184" s="178"/>
      <c r="U184" s="156"/>
    </row>
    <row r="185">
      <c r="A185" s="168">
        <f t="shared" si="1"/>
        <v>0</v>
      </c>
      <c r="B185" s="70" t="str">
        <f t="array" ref="B185">IFERROR(INDEX(PD!F:F,MATCH(D185,PD!E:E,0)), IFERROR (INDEX(Input!H:H,MATCH(D185,Input!F:F,0)), ""))</f>
        <v/>
      </c>
      <c r="C185" s="156"/>
      <c r="D185" s="172"/>
      <c r="E185" s="156"/>
      <c r="G185" s="156"/>
      <c r="I185" s="156"/>
      <c r="J185" s="70" t="str">
        <f>IF(ISBLANK(D185), "",COUNTIFS(Input!B:B,D185,Input!I:I,"Yes"))</f>
        <v/>
      </c>
      <c r="K185" s="156"/>
      <c r="L185" s="176" t="str">
        <f>IF(ISBLANK(D185), "",COUNTIFS(TL!B:B,D185,TL!G:G,"Yes",TL!H:H,"Yes"))</f>
        <v/>
      </c>
      <c r="M185" s="156"/>
      <c r="N185" s="177" t="str">
        <f t="array" ref="N185">IFERROR(INDEX(PD!A:A,MATCH(D185,PD!E:E,0)), IFERROR ( INDEX(Input!A:A,MATCH(D185,Input!F:F,0)), ""))</f>
        <v/>
      </c>
      <c r="O185" s="156"/>
      <c r="P185" s="120" t="str">
        <f t="array" ref="P185">IFERROR(INDEX(PD!A:A,MATCH(D185,PD!E:E,0)), IFERROR (INDEX(Input!A:A,MATCH(D185,Input!F:F,0)), ""))</f>
        <v/>
      </c>
      <c r="Q185" s="156"/>
      <c r="S185" s="156"/>
      <c r="T185" s="178"/>
      <c r="U185" s="156"/>
    </row>
    <row r="186">
      <c r="A186" s="168">
        <f t="shared" si="1"/>
        <v>0</v>
      </c>
      <c r="B186" s="70" t="str">
        <f t="array" ref="B186">IFERROR(INDEX(PD!F:F,MATCH(D186,PD!E:E,0)), IFERROR (INDEX(Input!H:H,MATCH(D186,Input!F:F,0)), ""))</f>
        <v/>
      </c>
      <c r="C186" s="156"/>
      <c r="D186" s="172"/>
      <c r="E186" s="156"/>
      <c r="G186" s="156"/>
      <c r="I186" s="156"/>
      <c r="J186" s="70" t="str">
        <f>IF(ISBLANK(D186), "",COUNTIFS(Input!B:B,D186,Input!I:I,"Yes"))</f>
        <v/>
      </c>
      <c r="K186" s="156"/>
      <c r="L186" s="176" t="str">
        <f>IF(ISBLANK(D186), "",COUNTIFS(TL!B:B,D186,TL!G:G,"Yes",TL!H:H,"Yes"))</f>
        <v/>
      </c>
      <c r="M186" s="156"/>
      <c r="N186" s="177" t="str">
        <f t="array" ref="N186">IFERROR(INDEX(PD!A:A,MATCH(D186,PD!E:E,0)), IFERROR ( INDEX(Input!A:A,MATCH(D186,Input!F:F,0)), ""))</f>
        <v/>
      </c>
      <c r="O186" s="156"/>
      <c r="P186" s="120" t="str">
        <f t="array" ref="P186">IFERROR(INDEX(PD!A:A,MATCH(D186,PD!E:E,0)), IFERROR (INDEX(Input!A:A,MATCH(D186,Input!F:F,0)), ""))</f>
        <v/>
      </c>
      <c r="Q186" s="156"/>
      <c r="S186" s="156"/>
      <c r="T186" s="178"/>
      <c r="U186" s="156"/>
    </row>
    <row r="187">
      <c r="A187" s="168">
        <f t="shared" si="1"/>
        <v>0</v>
      </c>
      <c r="B187" s="70" t="str">
        <f t="array" ref="B187">IFERROR(INDEX(PD!F:F,MATCH(D187,PD!E:E,0)), IFERROR (INDEX(Input!H:H,MATCH(D187,Input!F:F,0)), ""))</f>
        <v/>
      </c>
      <c r="C187" s="156"/>
      <c r="D187" s="172"/>
      <c r="E187" s="156"/>
      <c r="G187" s="156"/>
      <c r="I187" s="156"/>
      <c r="J187" s="70" t="str">
        <f>IF(ISBLANK(D187), "",COUNTIFS(Input!B:B,D187,Input!I:I,"Yes"))</f>
        <v/>
      </c>
      <c r="K187" s="156"/>
      <c r="L187" s="176" t="str">
        <f>IF(ISBLANK(D187), "",COUNTIFS(TL!B:B,D187,TL!G:G,"Yes",TL!H:H,"Yes"))</f>
        <v/>
      </c>
      <c r="M187" s="156"/>
      <c r="N187" s="177" t="str">
        <f t="array" ref="N187">IFERROR(INDEX(PD!A:A,MATCH(D187,PD!E:E,0)), IFERROR ( INDEX(Input!A:A,MATCH(D187,Input!F:F,0)), ""))</f>
        <v/>
      </c>
      <c r="O187" s="156"/>
      <c r="P187" s="120" t="str">
        <f t="array" ref="P187">IFERROR(INDEX(PD!A:A,MATCH(D187,PD!E:E,0)), IFERROR (INDEX(Input!A:A,MATCH(D187,Input!F:F,0)), ""))</f>
        <v/>
      </c>
      <c r="Q187" s="156"/>
      <c r="S187" s="156"/>
      <c r="T187" s="178"/>
      <c r="U187" s="156"/>
    </row>
    <row r="188">
      <c r="A188" s="168">
        <f t="shared" si="1"/>
        <v>0</v>
      </c>
      <c r="B188" s="70" t="str">
        <f t="array" ref="B188">IFERROR(INDEX(PD!F:F,MATCH(D188,PD!E:E,0)), IFERROR (INDEX(Input!H:H,MATCH(D188,Input!F:F,0)), ""))</f>
        <v/>
      </c>
      <c r="C188" s="156"/>
      <c r="D188" s="172"/>
      <c r="E188" s="156"/>
      <c r="G188" s="156"/>
      <c r="I188" s="156"/>
      <c r="J188" s="70" t="str">
        <f>IF(ISBLANK(D188), "",COUNTIFS(Input!B:B,D188,Input!I:I,"Yes"))</f>
        <v/>
      </c>
      <c r="K188" s="156"/>
      <c r="L188" s="176" t="str">
        <f>IF(ISBLANK(D188), "",COUNTIFS(TL!B:B,D188,TL!G:G,"Yes",TL!H:H,"Yes"))</f>
        <v/>
      </c>
      <c r="M188" s="156"/>
      <c r="N188" s="177" t="str">
        <f t="array" ref="N188">IFERROR(INDEX(PD!A:A,MATCH(D188,PD!E:E,0)), IFERROR ( INDEX(Input!A:A,MATCH(D188,Input!F:F,0)), ""))</f>
        <v/>
      </c>
      <c r="O188" s="156"/>
      <c r="P188" s="120" t="str">
        <f t="array" ref="P188">IFERROR(INDEX(PD!A:A,MATCH(D188,PD!E:E,0)), IFERROR (INDEX(Input!A:A,MATCH(D188,Input!F:F,0)), ""))</f>
        <v/>
      </c>
      <c r="Q188" s="156"/>
      <c r="S188" s="156"/>
      <c r="T188" s="178"/>
      <c r="U188" s="156"/>
    </row>
    <row r="189">
      <c r="A189" s="168">
        <f t="shared" si="1"/>
        <v>0</v>
      </c>
      <c r="B189" s="70" t="str">
        <f t="array" ref="B189">IFERROR(INDEX(PD!F:F,MATCH(D189,PD!E:E,0)), IFERROR (INDEX(Input!H:H,MATCH(D189,Input!F:F,0)), ""))</f>
        <v/>
      </c>
      <c r="C189" s="156"/>
      <c r="D189" s="172"/>
      <c r="E189" s="156"/>
      <c r="G189" s="156"/>
      <c r="I189" s="156"/>
      <c r="J189" s="70" t="str">
        <f>IF(ISBLANK(D189), "",COUNTIFS(Input!B:B,D189,Input!I:I,"Yes"))</f>
        <v/>
      </c>
      <c r="K189" s="156"/>
      <c r="L189" s="176" t="str">
        <f>IF(ISBLANK(D189), "",COUNTIFS(TL!B:B,D189,TL!G:G,"Yes",TL!H:H,"Yes"))</f>
        <v/>
      </c>
      <c r="M189" s="156"/>
      <c r="N189" s="177" t="str">
        <f t="array" ref="N189">IFERROR(INDEX(PD!A:A,MATCH(D189,PD!E:E,0)), IFERROR ( INDEX(Input!A:A,MATCH(D189,Input!F:F,0)), ""))</f>
        <v/>
      </c>
      <c r="O189" s="156"/>
      <c r="P189" s="120" t="str">
        <f t="array" ref="P189">IFERROR(INDEX(PD!A:A,MATCH(D189,PD!E:E,0)), IFERROR (INDEX(Input!A:A,MATCH(D189,Input!F:F,0)), ""))</f>
        <v/>
      </c>
      <c r="Q189" s="156"/>
      <c r="S189" s="156"/>
      <c r="T189" s="178"/>
      <c r="U189" s="156"/>
    </row>
    <row r="190">
      <c r="A190" s="168">
        <f t="shared" si="1"/>
        <v>0</v>
      </c>
      <c r="B190" s="70" t="str">
        <f t="array" ref="B190">IFERROR(INDEX(PD!F:F,MATCH(D190,PD!E:E,0)), IFERROR (INDEX(Input!H:H,MATCH(D190,Input!F:F,0)), ""))</f>
        <v/>
      </c>
      <c r="C190" s="156"/>
      <c r="D190" s="172"/>
      <c r="E190" s="156"/>
      <c r="G190" s="156"/>
      <c r="I190" s="156"/>
      <c r="J190" s="70" t="str">
        <f>IF(ISBLANK(D190), "",COUNTIFS(Input!B:B,D190,Input!I:I,"Yes"))</f>
        <v/>
      </c>
      <c r="K190" s="156"/>
      <c r="L190" s="176" t="str">
        <f>IF(ISBLANK(D190), "",COUNTIFS(TL!B:B,D190,TL!G:G,"Yes",TL!H:H,"Yes"))</f>
        <v/>
      </c>
      <c r="M190" s="156"/>
      <c r="N190" s="177" t="str">
        <f t="array" ref="N190">IFERROR(INDEX(PD!A:A,MATCH(D190,PD!E:E,0)), IFERROR ( INDEX(Input!A:A,MATCH(D190,Input!F:F,0)), ""))</f>
        <v/>
      </c>
      <c r="O190" s="156"/>
      <c r="P190" s="120" t="str">
        <f t="array" ref="P190">IFERROR(INDEX(PD!A:A,MATCH(D190,PD!E:E,0)), IFERROR (INDEX(Input!A:A,MATCH(D190,Input!F:F,0)), ""))</f>
        <v/>
      </c>
      <c r="Q190" s="156"/>
      <c r="S190" s="156"/>
      <c r="T190" s="178"/>
      <c r="U190" s="156"/>
    </row>
    <row r="191">
      <c r="A191" s="168">
        <f t="shared" si="1"/>
        <v>0</v>
      </c>
      <c r="B191" s="70" t="str">
        <f t="array" ref="B191">IFERROR(INDEX(PD!F:F,MATCH(D191,PD!E:E,0)), IFERROR (INDEX(Input!H:H,MATCH(D191,Input!F:F,0)), ""))</f>
        <v/>
      </c>
      <c r="C191" s="156"/>
      <c r="D191" s="172"/>
      <c r="E191" s="156"/>
      <c r="G191" s="156"/>
      <c r="I191" s="156"/>
      <c r="J191" s="70" t="str">
        <f>IF(ISBLANK(D191), "",COUNTIFS(Input!B:B,D191,Input!I:I,"Yes"))</f>
        <v/>
      </c>
      <c r="K191" s="156"/>
      <c r="L191" s="176" t="str">
        <f>IF(ISBLANK(D191), "",COUNTIFS(TL!B:B,D191,TL!G:G,"Yes",TL!H:H,"Yes"))</f>
        <v/>
      </c>
      <c r="M191" s="156"/>
      <c r="N191" s="177" t="str">
        <f t="array" ref="N191">IFERROR(INDEX(PD!A:A,MATCH(D191,PD!E:E,0)), IFERROR ( INDEX(Input!A:A,MATCH(D191,Input!F:F,0)), ""))</f>
        <v/>
      </c>
      <c r="O191" s="156"/>
      <c r="P191" s="120" t="str">
        <f t="array" ref="P191">IFERROR(INDEX(PD!A:A,MATCH(D191,PD!E:E,0)), IFERROR (INDEX(Input!A:A,MATCH(D191,Input!F:F,0)), ""))</f>
        <v/>
      </c>
      <c r="Q191" s="156"/>
      <c r="S191" s="156"/>
      <c r="T191" s="178"/>
      <c r="U191" s="156"/>
    </row>
    <row r="192">
      <c r="A192" s="168">
        <f t="shared" si="1"/>
        <v>0</v>
      </c>
      <c r="B192" s="70" t="str">
        <f t="array" ref="B192">IFERROR(INDEX(PD!F:F,MATCH(D192,PD!E:E,0)), IFERROR (INDEX(Input!H:H,MATCH(D192,Input!F:F,0)), ""))</f>
        <v/>
      </c>
      <c r="C192" s="156"/>
      <c r="D192" s="172"/>
      <c r="E192" s="156"/>
      <c r="G192" s="156"/>
      <c r="I192" s="156"/>
      <c r="J192" s="70" t="str">
        <f>IF(ISBLANK(D192), "",COUNTIFS(Input!B:B,D192,Input!I:I,"Yes"))</f>
        <v/>
      </c>
      <c r="K192" s="156"/>
      <c r="L192" s="176" t="str">
        <f>IF(ISBLANK(D192), "",COUNTIFS(TL!B:B,D192,TL!G:G,"Yes",TL!H:H,"Yes"))</f>
        <v/>
      </c>
      <c r="M192" s="156"/>
      <c r="N192" s="177" t="str">
        <f t="array" ref="N192">IFERROR(INDEX(PD!A:A,MATCH(D192,PD!E:E,0)), IFERROR ( INDEX(Input!A:A,MATCH(D192,Input!F:F,0)), ""))</f>
        <v/>
      </c>
      <c r="O192" s="156"/>
      <c r="P192" s="120" t="str">
        <f t="array" ref="P192">IFERROR(INDEX(PD!A:A,MATCH(D192,PD!E:E,0)), IFERROR (INDEX(Input!A:A,MATCH(D192,Input!F:F,0)), ""))</f>
        <v/>
      </c>
      <c r="Q192" s="156"/>
      <c r="S192" s="156"/>
      <c r="T192" s="178"/>
      <c r="U192" s="156"/>
    </row>
    <row r="193">
      <c r="A193" s="168">
        <f t="shared" si="1"/>
        <v>0</v>
      </c>
      <c r="B193" s="70" t="str">
        <f t="array" ref="B193">IFERROR(INDEX(PD!F:F,MATCH(D193,PD!E:E,0)), IFERROR (INDEX(Input!H:H,MATCH(D193,Input!F:F,0)), ""))</f>
        <v/>
      </c>
      <c r="C193" s="156"/>
      <c r="D193" s="172"/>
      <c r="E193" s="156"/>
      <c r="G193" s="156"/>
      <c r="I193" s="156"/>
      <c r="J193" s="70" t="str">
        <f>IF(ISBLANK(D193), "",COUNTIFS(Input!B:B,D193,Input!I:I,"Yes"))</f>
        <v/>
      </c>
      <c r="K193" s="156"/>
      <c r="L193" s="176" t="str">
        <f>IF(ISBLANK(D193), "",COUNTIFS(TL!B:B,D193,TL!G:G,"Yes",TL!H:H,"Yes"))</f>
        <v/>
      </c>
      <c r="M193" s="156"/>
      <c r="N193" s="177" t="str">
        <f t="array" ref="N193">IFERROR(INDEX(PD!A:A,MATCH(D193,PD!E:E,0)), IFERROR ( INDEX(Input!A:A,MATCH(D193,Input!F:F,0)), ""))</f>
        <v/>
      </c>
      <c r="O193" s="156"/>
      <c r="P193" s="120" t="str">
        <f t="array" ref="P193">IFERROR(INDEX(PD!A:A,MATCH(D193,PD!E:E,0)), IFERROR (INDEX(Input!A:A,MATCH(D193,Input!F:F,0)), ""))</f>
        <v/>
      </c>
      <c r="Q193" s="156"/>
      <c r="S193" s="156"/>
      <c r="T193" s="178"/>
      <c r="U193" s="156"/>
    </row>
    <row r="194">
      <c r="A194" s="168">
        <f t="shared" si="1"/>
        <v>0</v>
      </c>
      <c r="B194" s="70" t="str">
        <f t="array" ref="B194">IFERROR(INDEX(PD!F:F,MATCH(D194,PD!E:E,0)), IFERROR (INDEX(Input!H:H,MATCH(D194,Input!F:F,0)), ""))</f>
        <v/>
      </c>
      <c r="C194" s="156"/>
      <c r="D194" s="172"/>
      <c r="E194" s="156"/>
      <c r="G194" s="156"/>
      <c r="I194" s="156"/>
      <c r="J194" s="70" t="str">
        <f>IF(ISBLANK(D194), "",COUNTIFS(Input!B:B,D194,Input!I:I,"Yes"))</f>
        <v/>
      </c>
      <c r="K194" s="156"/>
      <c r="L194" s="176" t="str">
        <f>IF(ISBLANK(D194), "",COUNTIFS(TL!B:B,D194,TL!G:G,"Yes",TL!H:H,"Yes"))</f>
        <v/>
      </c>
      <c r="M194" s="156"/>
      <c r="N194" s="177" t="str">
        <f t="array" ref="N194">IFERROR(INDEX(PD!A:A,MATCH(D194,PD!E:E,0)), IFERROR ( INDEX(Input!A:A,MATCH(D194,Input!F:F,0)), ""))</f>
        <v/>
      </c>
      <c r="O194" s="156"/>
      <c r="P194" s="120" t="str">
        <f t="array" ref="P194">IFERROR(INDEX(PD!A:A,MATCH(D194,PD!E:E,0)), IFERROR (INDEX(Input!A:A,MATCH(D194,Input!F:F,0)), ""))</f>
        <v/>
      </c>
      <c r="Q194" s="156"/>
      <c r="S194" s="156"/>
      <c r="T194" s="178"/>
      <c r="U194" s="156"/>
    </row>
    <row r="195">
      <c r="A195" s="168">
        <f t="shared" si="1"/>
        <v>0</v>
      </c>
      <c r="B195" s="70" t="str">
        <f t="array" ref="B195">IFERROR(INDEX(PD!F:F,MATCH(D195,PD!E:E,0)), IFERROR (INDEX(Input!H:H,MATCH(D195,Input!F:F,0)), ""))</f>
        <v/>
      </c>
      <c r="C195" s="156"/>
      <c r="D195" s="172"/>
      <c r="E195" s="156"/>
      <c r="G195" s="156"/>
      <c r="I195" s="156"/>
      <c r="J195" s="70" t="str">
        <f>IF(ISBLANK(D195), "",COUNTIFS(Input!B:B,D195,Input!I:I,"Yes"))</f>
        <v/>
      </c>
      <c r="K195" s="156"/>
      <c r="L195" s="176" t="str">
        <f>IF(ISBLANK(D195), "",COUNTIFS(TL!B:B,D195,TL!G:G,"Yes",TL!H:H,"Yes"))</f>
        <v/>
      </c>
      <c r="M195" s="156"/>
      <c r="N195" s="177" t="str">
        <f t="array" ref="N195">IFERROR(INDEX(PD!A:A,MATCH(D195,PD!E:E,0)), IFERROR ( INDEX(Input!A:A,MATCH(D195,Input!F:F,0)), ""))</f>
        <v/>
      </c>
      <c r="O195" s="156"/>
      <c r="P195" s="120" t="str">
        <f t="array" ref="P195">IFERROR(INDEX(PD!A:A,MATCH(D195,PD!E:E,0)), IFERROR (INDEX(Input!A:A,MATCH(D195,Input!F:F,0)), ""))</f>
        <v/>
      </c>
      <c r="Q195" s="156"/>
      <c r="S195" s="156"/>
      <c r="T195" s="178"/>
      <c r="U195" s="156"/>
    </row>
    <row r="196">
      <c r="A196" s="168">
        <f t="shared" si="1"/>
        <v>0</v>
      </c>
      <c r="B196" s="70" t="str">
        <f t="array" ref="B196">IFERROR(INDEX(PD!F:F,MATCH(D196,PD!E:E,0)), IFERROR (INDEX(Input!H:H,MATCH(D196,Input!F:F,0)), ""))</f>
        <v/>
      </c>
      <c r="C196" s="156"/>
      <c r="D196" s="172"/>
      <c r="E196" s="156"/>
      <c r="G196" s="156"/>
      <c r="I196" s="156"/>
      <c r="J196" s="70" t="str">
        <f>IF(ISBLANK(D196), "",COUNTIFS(Input!B:B,D196,Input!I:I,"Yes"))</f>
        <v/>
      </c>
      <c r="K196" s="156"/>
      <c r="L196" s="176" t="str">
        <f>IF(ISBLANK(D196), "",COUNTIFS(TL!B:B,D196,TL!G:G,"Yes",TL!H:H,"Yes"))</f>
        <v/>
      </c>
      <c r="M196" s="156"/>
      <c r="N196" s="177" t="str">
        <f t="array" ref="N196">IFERROR(INDEX(PD!A:A,MATCH(D196,PD!E:E,0)), IFERROR ( INDEX(Input!A:A,MATCH(D196,Input!F:F,0)), ""))</f>
        <v/>
      </c>
      <c r="O196" s="156"/>
      <c r="P196" s="120" t="str">
        <f t="array" ref="P196">IFERROR(INDEX(PD!A:A,MATCH(D196,PD!E:E,0)), IFERROR (INDEX(Input!A:A,MATCH(D196,Input!F:F,0)), ""))</f>
        <v/>
      </c>
      <c r="Q196" s="156"/>
      <c r="S196" s="156"/>
      <c r="T196" s="178"/>
      <c r="U196" s="156"/>
    </row>
    <row r="197">
      <c r="A197" s="168">
        <f t="shared" si="1"/>
        <v>0</v>
      </c>
      <c r="B197" s="70" t="str">
        <f t="array" ref="B197">IFERROR(INDEX(PD!F:F,MATCH(D197,PD!E:E,0)), IFERROR (INDEX(Input!H:H,MATCH(D197,Input!F:F,0)), ""))</f>
        <v/>
      </c>
      <c r="C197" s="156"/>
      <c r="D197" s="172"/>
      <c r="E197" s="156"/>
      <c r="G197" s="156"/>
      <c r="I197" s="156"/>
      <c r="J197" s="70" t="str">
        <f>IF(ISBLANK(D197), "",COUNTIFS(Input!B:B,D197,Input!I:I,"Yes"))</f>
        <v/>
      </c>
      <c r="K197" s="156"/>
      <c r="L197" s="176" t="str">
        <f>IF(ISBLANK(D197), "",COUNTIFS(TL!B:B,D197,TL!G:G,"Yes",TL!H:H,"Yes"))</f>
        <v/>
      </c>
      <c r="M197" s="156"/>
      <c r="N197" s="177" t="str">
        <f t="array" ref="N197">IFERROR(INDEX(PD!A:A,MATCH(D197,PD!E:E,0)), IFERROR ( INDEX(Input!A:A,MATCH(D197,Input!F:F,0)), ""))</f>
        <v/>
      </c>
      <c r="O197" s="156"/>
      <c r="P197" s="120" t="str">
        <f t="array" ref="P197">IFERROR(INDEX(PD!A:A,MATCH(D197,PD!E:E,0)), IFERROR (INDEX(Input!A:A,MATCH(D197,Input!F:F,0)), ""))</f>
        <v/>
      </c>
      <c r="Q197" s="156"/>
      <c r="S197" s="156"/>
      <c r="T197" s="178"/>
      <c r="U197" s="156"/>
    </row>
    <row r="198">
      <c r="A198" s="168">
        <f t="shared" si="1"/>
        <v>0</v>
      </c>
      <c r="B198" s="70" t="str">
        <f t="array" ref="B198">IFERROR(INDEX(PD!F:F,MATCH(D198,PD!E:E,0)), IFERROR (INDEX(Input!H:H,MATCH(D198,Input!F:F,0)), ""))</f>
        <v/>
      </c>
      <c r="C198" s="156"/>
      <c r="D198" s="172"/>
      <c r="E198" s="156"/>
      <c r="G198" s="156"/>
      <c r="I198" s="156"/>
      <c r="J198" s="70" t="str">
        <f>IF(ISBLANK(D198), "",COUNTIFS(Input!B:B,D198,Input!I:I,"Yes"))</f>
        <v/>
      </c>
      <c r="K198" s="156"/>
      <c r="L198" s="176" t="str">
        <f>IF(ISBLANK(D198), "",COUNTIFS(TL!B:B,D198,TL!G:G,"Yes",TL!H:H,"Yes"))</f>
        <v/>
      </c>
      <c r="M198" s="156"/>
      <c r="N198" s="177" t="str">
        <f t="array" ref="N198">IFERROR(INDEX(PD!A:A,MATCH(D198,PD!E:E,0)), IFERROR ( INDEX(Input!A:A,MATCH(D198,Input!F:F,0)), ""))</f>
        <v/>
      </c>
      <c r="O198" s="156"/>
      <c r="P198" s="120" t="str">
        <f t="array" ref="P198">IFERROR(INDEX(PD!A:A,MATCH(D198,PD!E:E,0)), IFERROR (INDEX(Input!A:A,MATCH(D198,Input!F:F,0)), ""))</f>
        <v/>
      </c>
      <c r="Q198" s="156"/>
      <c r="S198" s="156"/>
      <c r="T198" s="178"/>
      <c r="U198" s="156"/>
    </row>
    <row r="199">
      <c r="A199" s="168">
        <f t="shared" si="1"/>
        <v>0</v>
      </c>
      <c r="B199" s="70" t="str">
        <f t="array" ref="B199">IFERROR(INDEX(PD!F:F,MATCH(D199,PD!E:E,0)), IFERROR (INDEX(Input!H:H,MATCH(D199,Input!F:F,0)), ""))</f>
        <v/>
      </c>
      <c r="C199" s="156"/>
      <c r="D199" s="172"/>
      <c r="E199" s="156"/>
      <c r="G199" s="156"/>
      <c r="I199" s="156"/>
      <c r="J199" s="70" t="str">
        <f>IF(ISBLANK(D199), "",COUNTIFS(Input!B:B,D199,Input!I:I,"Yes"))</f>
        <v/>
      </c>
      <c r="K199" s="156"/>
      <c r="L199" s="176" t="str">
        <f>IF(ISBLANK(D199), "",COUNTIFS(TL!B:B,D199,TL!G:G,"Yes",TL!H:H,"Yes"))</f>
        <v/>
      </c>
      <c r="M199" s="156"/>
      <c r="N199" s="177" t="str">
        <f t="array" ref="N199">IFERROR(INDEX(PD!A:A,MATCH(D199,PD!E:E,0)), IFERROR ( INDEX(Input!A:A,MATCH(D199,Input!F:F,0)), ""))</f>
        <v/>
      </c>
      <c r="O199" s="156"/>
      <c r="P199" s="120" t="str">
        <f t="array" ref="P199">IFERROR(INDEX(PD!A:A,MATCH(D199,PD!E:E,0)), IFERROR (INDEX(Input!A:A,MATCH(D199,Input!F:F,0)), ""))</f>
        <v/>
      </c>
      <c r="Q199" s="156"/>
      <c r="S199" s="156"/>
      <c r="T199" s="178"/>
      <c r="U199" s="156"/>
    </row>
    <row r="200">
      <c r="A200" s="168">
        <f t="shared" si="1"/>
        <v>0</v>
      </c>
      <c r="B200" s="70" t="str">
        <f t="array" ref="B200">IFERROR(INDEX(PD!F:F,MATCH(D200,PD!E:E,0)), IFERROR (INDEX(Input!H:H,MATCH(D200,Input!F:F,0)), ""))</f>
        <v/>
      </c>
      <c r="C200" s="156"/>
      <c r="D200" s="172"/>
      <c r="E200" s="156"/>
      <c r="G200" s="156"/>
      <c r="I200" s="156"/>
      <c r="J200" s="70" t="str">
        <f>IF(ISBLANK(D200), "",COUNTIFS(Input!B:B,D200,Input!I:I,"Yes"))</f>
        <v/>
      </c>
      <c r="K200" s="156"/>
      <c r="L200" s="176" t="str">
        <f>IF(ISBLANK(D200), "",COUNTIFS(TL!B:B,D200,TL!G:G,"Yes",TL!H:H,"Yes"))</f>
        <v/>
      </c>
      <c r="M200" s="156"/>
      <c r="N200" s="177" t="str">
        <f t="array" ref="N200">IFERROR(INDEX(PD!A:A,MATCH(D200,PD!E:E,0)), IFERROR ( INDEX(Input!A:A,MATCH(D200,Input!F:F,0)), ""))</f>
        <v/>
      </c>
      <c r="O200" s="156"/>
      <c r="P200" s="120" t="str">
        <f t="array" ref="P200">IFERROR(INDEX(PD!A:A,MATCH(D200,PD!E:E,0)), IFERROR (INDEX(Input!A:A,MATCH(D200,Input!F:F,0)), ""))</f>
        <v/>
      </c>
      <c r="Q200" s="156"/>
      <c r="S200" s="156"/>
      <c r="T200" s="178"/>
      <c r="U200" s="156"/>
    </row>
    <row r="201">
      <c r="A201" s="168">
        <f t="shared" si="1"/>
        <v>0</v>
      </c>
      <c r="B201" s="70" t="str">
        <f t="array" ref="B201">IFERROR(INDEX(PD!F:F,MATCH(D201,PD!E:E,0)), IFERROR (INDEX(Input!H:H,MATCH(D201,Input!F:F,0)), ""))</f>
        <v/>
      </c>
      <c r="C201" s="156"/>
      <c r="D201" s="172"/>
      <c r="E201" s="156"/>
      <c r="G201" s="156"/>
      <c r="I201" s="156"/>
      <c r="J201" s="70" t="str">
        <f>IF(ISBLANK(D201), "",COUNTIFS(Input!B:B,D201,Input!I:I,"Yes"))</f>
        <v/>
      </c>
      <c r="K201" s="156"/>
      <c r="L201" s="176" t="str">
        <f>IF(ISBLANK(D201), "",COUNTIFS(TL!B:B,D201,TL!G:G,"Yes",TL!H:H,"Yes"))</f>
        <v/>
      </c>
      <c r="M201" s="156"/>
      <c r="N201" s="177" t="str">
        <f t="array" ref="N201">IFERROR(INDEX(PD!A:A,MATCH(D201,PD!E:E,0)), IFERROR ( INDEX(Input!A:A,MATCH(D201,Input!F:F,0)), ""))</f>
        <v/>
      </c>
      <c r="O201" s="156"/>
      <c r="P201" s="120" t="str">
        <f t="array" ref="P201">IFERROR(INDEX(PD!A:A,MATCH(D201,PD!E:E,0)), IFERROR (INDEX(Input!A:A,MATCH(D201,Input!F:F,0)), ""))</f>
        <v/>
      </c>
      <c r="Q201" s="156"/>
      <c r="S201" s="156"/>
      <c r="T201" s="178"/>
      <c r="U201" s="156"/>
    </row>
    <row r="202">
      <c r="A202" s="168">
        <f t="shared" si="1"/>
        <v>0</v>
      </c>
      <c r="B202" s="70" t="str">
        <f t="array" ref="B202">IFERROR(INDEX(PD!F:F,MATCH(D202,PD!E:E,0)), IFERROR (INDEX(Input!H:H,MATCH(D202,Input!F:F,0)), ""))</f>
        <v/>
      </c>
      <c r="C202" s="156"/>
      <c r="D202" s="172"/>
      <c r="E202" s="156"/>
      <c r="G202" s="156"/>
      <c r="I202" s="156"/>
      <c r="J202" s="70" t="str">
        <f>IF(ISBLANK(D202), "",COUNTIFS(Input!B:B,D202,Input!I:I,"Yes"))</f>
        <v/>
      </c>
      <c r="K202" s="156"/>
      <c r="L202" s="176" t="str">
        <f>IF(ISBLANK(D202), "",COUNTIFS(TL!B:B,D202,TL!G:G,"Yes",TL!H:H,"Yes"))</f>
        <v/>
      </c>
      <c r="M202" s="156"/>
      <c r="N202" s="177" t="str">
        <f t="array" ref="N202">IFERROR(INDEX(PD!A:A,MATCH(D202,PD!E:E,0)), IFERROR ( INDEX(Input!A:A,MATCH(D202,Input!F:F,0)), ""))</f>
        <v/>
      </c>
      <c r="O202" s="156"/>
      <c r="P202" s="120" t="str">
        <f t="array" ref="P202">IFERROR(INDEX(PD!A:A,MATCH(D202,PD!E:E,0)), IFERROR (INDEX(Input!A:A,MATCH(D202,Input!F:F,0)), ""))</f>
        <v/>
      </c>
      <c r="Q202" s="156"/>
      <c r="S202" s="156"/>
      <c r="T202" s="178"/>
      <c r="U202" s="156"/>
    </row>
    <row r="203">
      <c r="A203" s="168">
        <f t="shared" si="1"/>
        <v>0</v>
      </c>
      <c r="B203" s="70" t="str">
        <f t="array" ref="B203">IFERROR(INDEX(PD!F:F,MATCH(D203,PD!E:E,0)), IFERROR (INDEX(Input!H:H,MATCH(D203,Input!F:F,0)), ""))</f>
        <v/>
      </c>
      <c r="C203" s="156"/>
      <c r="D203" s="172"/>
      <c r="E203" s="156"/>
      <c r="G203" s="156"/>
      <c r="I203" s="156"/>
      <c r="J203" s="70" t="str">
        <f>IF(ISBLANK(D203), "",COUNTIFS(Input!B:B,D203,Input!I:I,"Yes"))</f>
        <v/>
      </c>
      <c r="K203" s="156"/>
      <c r="L203" s="176" t="str">
        <f>IF(ISBLANK(D203), "",COUNTIFS(TL!B:B,D203,TL!G:G,"Yes",TL!H:H,"Yes"))</f>
        <v/>
      </c>
      <c r="M203" s="156"/>
      <c r="N203" s="177" t="str">
        <f t="array" ref="N203">IFERROR(INDEX(PD!A:A,MATCH(D203,PD!E:E,0)), IFERROR ( INDEX(Input!A:A,MATCH(D203,Input!F:F,0)), ""))</f>
        <v/>
      </c>
      <c r="O203" s="156"/>
      <c r="P203" s="120" t="str">
        <f t="array" ref="P203">IFERROR(INDEX(PD!A:A,MATCH(D203,PD!E:E,0)), IFERROR (INDEX(Input!A:A,MATCH(D203,Input!F:F,0)), ""))</f>
        <v/>
      </c>
      <c r="Q203" s="156"/>
      <c r="S203" s="156"/>
      <c r="T203" s="178"/>
      <c r="U203" s="156"/>
    </row>
    <row r="204">
      <c r="A204" s="168">
        <f t="shared" si="1"/>
        <v>0</v>
      </c>
      <c r="B204" s="70" t="str">
        <f t="array" ref="B204">IFERROR(INDEX(PD!F:F,MATCH(D204,PD!E:E,0)), IFERROR (INDEX(Input!H:H,MATCH(D204,Input!F:F,0)), ""))</f>
        <v/>
      </c>
      <c r="C204" s="156"/>
      <c r="D204" s="172"/>
      <c r="E204" s="156"/>
      <c r="G204" s="156"/>
      <c r="I204" s="156"/>
      <c r="J204" s="70" t="str">
        <f>IF(ISBLANK(D204), "",COUNTIFS(Input!B:B,D204,Input!I:I,"Yes"))</f>
        <v/>
      </c>
      <c r="K204" s="156"/>
      <c r="L204" s="176" t="str">
        <f>IF(ISBLANK(D204), "",COUNTIFS(TL!B:B,D204,TL!G:G,"Yes",TL!H:H,"Yes"))</f>
        <v/>
      </c>
      <c r="M204" s="156"/>
      <c r="N204" s="177" t="str">
        <f t="array" ref="N204">IFERROR(INDEX(PD!A:A,MATCH(D204,PD!E:E,0)), IFERROR ( INDEX(Input!A:A,MATCH(D204,Input!F:F,0)), ""))</f>
        <v/>
      </c>
      <c r="O204" s="156"/>
      <c r="P204" s="120" t="str">
        <f t="array" ref="P204">IFERROR(INDEX(PD!A:A,MATCH(D204,PD!E:E,0)), IFERROR (INDEX(Input!A:A,MATCH(D204,Input!F:F,0)), ""))</f>
        <v/>
      </c>
      <c r="Q204" s="156"/>
      <c r="S204" s="156"/>
      <c r="T204" s="178"/>
      <c r="U204" s="156"/>
    </row>
    <row r="205">
      <c r="A205" s="168">
        <f t="shared" si="1"/>
        <v>0</v>
      </c>
      <c r="B205" s="70" t="str">
        <f t="array" ref="B205">IFERROR(INDEX(PD!F:F,MATCH(D205,PD!E:E,0)), IFERROR (INDEX(Input!H:H,MATCH(D205,Input!F:F,0)), ""))</f>
        <v/>
      </c>
      <c r="C205" s="156"/>
      <c r="D205" s="172"/>
      <c r="E205" s="156"/>
      <c r="G205" s="156"/>
      <c r="I205" s="156"/>
      <c r="J205" s="70" t="str">
        <f>IF(ISBLANK(D205), "",COUNTIFS(Input!B:B,D205,Input!I:I,"Yes"))</f>
        <v/>
      </c>
      <c r="K205" s="156"/>
      <c r="L205" s="176" t="str">
        <f>IF(ISBLANK(D205), "",COUNTIFS(TL!B:B,D205,TL!G:G,"Yes",TL!H:H,"Yes"))</f>
        <v/>
      </c>
      <c r="M205" s="156"/>
      <c r="N205" s="177" t="str">
        <f t="array" ref="N205">IFERROR(INDEX(PD!A:A,MATCH(D205,PD!E:E,0)), IFERROR ( INDEX(Input!A:A,MATCH(D205,Input!F:F,0)), ""))</f>
        <v/>
      </c>
      <c r="O205" s="156"/>
      <c r="P205" s="120" t="str">
        <f t="array" ref="P205">IFERROR(INDEX(PD!A:A,MATCH(D205,PD!E:E,0)), IFERROR (INDEX(Input!A:A,MATCH(D205,Input!F:F,0)), ""))</f>
        <v/>
      </c>
      <c r="Q205" s="156"/>
      <c r="S205" s="156"/>
      <c r="T205" s="178"/>
      <c r="U205" s="156"/>
    </row>
    <row r="206">
      <c r="A206" s="168">
        <f t="shared" si="1"/>
        <v>0</v>
      </c>
      <c r="B206" s="70" t="str">
        <f t="array" ref="B206">IFERROR(INDEX(PD!F:F,MATCH(D206,PD!E:E,0)), IFERROR (INDEX(Input!H:H,MATCH(D206,Input!F:F,0)), ""))</f>
        <v/>
      </c>
      <c r="C206" s="156"/>
      <c r="D206" s="172"/>
      <c r="E206" s="156"/>
      <c r="G206" s="156"/>
      <c r="I206" s="156"/>
      <c r="J206" s="70" t="str">
        <f>IF(ISBLANK(D206), "",COUNTIFS(Input!B:B,D206,Input!I:I,"Yes"))</f>
        <v/>
      </c>
      <c r="K206" s="156"/>
      <c r="L206" s="176" t="str">
        <f>IF(ISBLANK(D206), "",COUNTIFS(TL!B:B,D206,TL!G:G,"Yes",TL!H:H,"Yes"))</f>
        <v/>
      </c>
      <c r="M206" s="156"/>
      <c r="N206" s="177" t="str">
        <f t="array" ref="N206">IFERROR(INDEX(PD!A:A,MATCH(D206,PD!E:E,0)), IFERROR ( INDEX(Input!A:A,MATCH(D206,Input!F:F,0)), ""))</f>
        <v/>
      </c>
      <c r="O206" s="156"/>
      <c r="P206" s="120" t="str">
        <f t="array" ref="P206">IFERROR(INDEX(PD!A:A,MATCH(D206,PD!E:E,0)), IFERROR (INDEX(Input!A:A,MATCH(D206,Input!F:F,0)), ""))</f>
        <v/>
      </c>
      <c r="Q206" s="156"/>
      <c r="S206" s="156"/>
      <c r="T206" s="178"/>
      <c r="U206" s="156"/>
    </row>
    <row r="207">
      <c r="A207" s="168">
        <f t="shared" si="1"/>
        <v>0</v>
      </c>
      <c r="B207" s="70" t="str">
        <f t="array" ref="B207">IFERROR(INDEX(PD!F:F,MATCH(D207,PD!E:E,0)), IFERROR (INDEX(Input!H:H,MATCH(D207,Input!F:F,0)), ""))</f>
        <v/>
      </c>
      <c r="C207" s="156"/>
      <c r="D207" s="172"/>
      <c r="E207" s="156"/>
      <c r="G207" s="156"/>
      <c r="I207" s="156"/>
      <c r="J207" s="70" t="str">
        <f>IF(ISBLANK(D207), "",COUNTIFS(Input!B:B,D207,Input!I:I,"Yes"))</f>
        <v/>
      </c>
      <c r="K207" s="156"/>
      <c r="L207" s="176" t="str">
        <f>IF(ISBLANK(D207), "",COUNTIFS(TL!B:B,D207,TL!G:G,"Yes",TL!H:H,"Yes"))</f>
        <v/>
      </c>
      <c r="M207" s="156"/>
      <c r="N207" s="177" t="str">
        <f t="array" ref="N207">IFERROR(INDEX(PD!A:A,MATCH(D207,PD!E:E,0)), IFERROR ( INDEX(Input!A:A,MATCH(D207,Input!F:F,0)), ""))</f>
        <v/>
      </c>
      <c r="O207" s="156"/>
      <c r="P207" s="120" t="str">
        <f t="array" ref="P207">IFERROR(INDEX(PD!A:A,MATCH(D207,PD!E:E,0)), IFERROR (INDEX(Input!A:A,MATCH(D207,Input!F:F,0)), ""))</f>
        <v/>
      </c>
      <c r="Q207" s="156"/>
      <c r="S207" s="156"/>
      <c r="T207" s="178"/>
      <c r="U207" s="156"/>
    </row>
    <row r="208">
      <c r="A208" s="168">
        <f t="shared" si="1"/>
        <v>0</v>
      </c>
      <c r="B208" s="70" t="str">
        <f t="array" ref="B208">IFERROR(INDEX(PD!F:F,MATCH(D208,PD!E:E,0)), IFERROR (INDEX(Input!H:H,MATCH(D208,Input!F:F,0)), ""))</f>
        <v/>
      </c>
      <c r="C208" s="156"/>
      <c r="D208" s="172"/>
      <c r="E208" s="156"/>
      <c r="G208" s="156"/>
      <c r="I208" s="156"/>
      <c r="J208" s="70" t="str">
        <f>IF(ISBLANK(D208), "",COUNTIFS(Input!B:B,D208,Input!I:I,"Yes"))</f>
        <v/>
      </c>
      <c r="K208" s="156"/>
      <c r="L208" s="176" t="str">
        <f>IF(ISBLANK(D208), "",COUNTIFS(TL!B:B,D208,TL!G:G,"Yes",TL!H:H,"Yes"))</f>
        <v/>
      </c>
      <c r="M208" s="156"/>
      <c r="N208" s="177" t="str">
        <f t="array" ref="N208">IFERROR(INDEX(PD!A:A,MATCH(D208,PD!E:E,0)), IFERROR ( INDEX(Input!A:A,MATCH(D208,Input!F:F,0)), ""))</f>
        <v/>
      </c>
      <c r="O208" s="156"/>
      <c r="P208" s="120" t="str">
        <f t="array" ref="P208">IFERROR(INDEX(PD!A:A,MATCH(D208,PD!E:E,0)), IFERROR (INDEX(Input!A:A,MATCH(D208,Input!F:F,0)), ""))</f>
        <v/>
      </c>
      <c r="Q208" s="156"/>
      <c r="S208" s="156"/>
      <c r="T208" s="178"/>
      <c r="U208" s="156"/>
    </row>
    <row r="209">
      <c r="A209" s="168">
        <f t="shared" si="1"/>
        <v>0</v>
      </c>
      <c r="B209" s="70" t="str">
        <f t="array" ref="B209">IFERROR(INDEX(PD!F:F,MATCH(D209,PD!E:E,0)), IFERROR (INDEX(Input!H:H,MATCH(D209,Input!F:F,0)), ""))</f>
        <v/>
      </c>
      <c r="C209" s="156"/>
      <c r="D209" s="172"/>
      <c r="E209" s="156"/>
      <c r="G209" s="156"/>
      <c r="I209" s="156"/>
      <c r="J209" s="70" t="str">
        <f>IF(ISBLANK(D209), "",COUNTIFS(Input!B:B,D209,Input!I:I,"Yes"))</f>
        <v/>
      </c>
      <c r="K209" s="156"/>
      <c r="L209" s="176" t="str">
        <f>IF(ISBLANK(D209), "",COUNTIFS(TL!B:B,D209,TL!G:G,"Yes",TL!H:H,"Yes"))</f>
        <v/>
      </c>
      <c r="M209" s="156"/>
      <c r="N209" s="177" t="str">
        <f t="array" ref="N209">IFERROR(INDEX(PD!A:A,MATCH(D209,PD!E:E,0)), IFERROR ( INDEX(Input!A:A,MATCH(D209,Input!F:F,0)), ""))</f>
        <v/>
      </c>
      <c r="O209" s="156"/>
      <c r="P209" s="120" t="str">
        <f t="array" ref="P209">IFERROR(INDEX(PD!A:A,MATCH(D209,PD!E:E,0)), IFERROR (INDEX(Input!A:A,MATCH(D209,Input!F:F,0)), ""))</f>
        <v/>
      </c>
      <c r="Q209" s="156"/>
      <c r="S209" s="156"/>
      <c r="T209" s="178"/>
      <c r="U209" s="156"/>
    </row>
    <row r="210">
      <c r="A210" s="168">
        <f t="shared" si="1"/>
        <v>0</v>
      </c>
      <c r="B210" s="70" t="str">
        <f t="array" ref="B210">IFERROR(INDEX(PD!F:F,MATCH(D210,PD!E:E,0)), IFERROR (INDEX(Input!H:H,MATCH(D210,Input!F:F,0)), ""))</f>
        <v/>
      </c>
      <c r="C210" s="156"/>
      <c r="D210" s="172"/>
      <c r="E210" s="156"/>
      <c r="G210" s="156"/>
      <c r="I210" s="156"/>
      <c r="J210" s="70" t="str">
        <f>IF(ISBLANK(D210), "",COUNTIFS(Input!B:B,D210,Input!I:I,"Yes"))</f>
        <v/>
      </c>
      <c r="K210" s="156"/>
      <c r="L210" s="176" t="str">
        <f>IF(ISBLANK(D210), "",COUNTIFS(TL!B:B,D210,TL!G:G,"Yes",TL!H:H,"Yes"))</f>
        <v/>
      </c>
      <c r="M210" s="156"/>
      <c r="N210" s="177" t="str">
        <f t="array" ref="N210">IFERROR(INDEX(PD!A:A,MATCH(D210,PD!E:E,0)), IFERROR ( INDEX(Input!A:A,MATCH(D210,Input!F:F,0)), ""))</f>
        <v/>
      </c>
      <c r="O210" s="156"/>
      <c r="P210" s="120" t="str">
        <f t="array" ref="P210">IFERROR(INDEX(PD!A:A,MATCH(D210,PD!E:E,0)), IFERROR (INDEX(Input!A:A,MATCH(D210,Input!F:F,0)), ""))</f>
        <v/>
      </c>
      <c r="Q210" s="156"/>
      <c r="S210" s="156"/>
      <c r="T210" s="178"/>
      <c r="U210" s="156"/>
    </row>
    <row r="211">
      <c r="A211" s="168">
        <f t="shared" si="1"/>
        <v>0</v>
      </c>
      <c r="B211" s="70" t="str">
        <f t="array" ref="B211">IFERROR(INDEX(PD!F:F,MATCH(D211,PD!E:E,0)), IFERROR (INDEX(Input!H:H,MATCH(D211,Input!F:F,0)), ""))</f>
        <v/>
      </c>
      <c r="C211" s="156"/>
      <c r="D211" s="172"/>
      <c r="E211" s="156"/>
      <c r="G211" s="156"/>
      <c r="I211" s="156"/>
      <c r="J211" s="70" t="str">
        <f>IF(ISBLANK(D211), "",COUNTIFS(Input!B:B,D211,Input!I:I,"Yes"))</f>
        <v/>
      </c>
      <c r="K211" s="156"/>
      <c r="L211" s="176" t="str">
        <f>IF(ISBLANK(D211), "",COUNTIFS(TL!B:B,D211,TL!G:G,"Yes",TL!H:H,"Yes"))</f>
        <v/>
      </c>
      <c r="M211" s="156"/>
      <c r="N211" s="177" t="str">
        <f t="array" ref="N211">IFERROR(INDEX(PD!A:A,MATCH(D211,PD!E:E,0)), IFERROR ( INDEX(Input!A:A,MATCH(D211,Input!F:F,0)), ""))</f>
        <v/>
      </c>
      <c r="O211" s="156"/>
      <c r="P211" s="120" t="str">
        <f t="array" ref="P211">IFERROR(INDEX(PD!A:A,MATCH(D211,PD!E:E,0)), IFERROR (INDEX(Input!A:A,MATCH(D211,Input!F:F,0)), ""))</f>
        <v/>
      </c>
      <c r="Q211" s="156"/>
      <c r="S211" s="156"/>
      <c r="T211" s="178"/>
      <c r="U211" s="156"/>
    </row>
    <row r="212">
      <c r="A212" s="168">
        <f t="shared" si="1"/>
        <v>0</v>
      </c>
      <c r="B212" s="70" t="str">
        <f t="array" ref="B212">IFERROR(INDEX(PD!F:F,MATCH(D212,PD!E:E,0)), IFERROR (INDEX(Input!H:H,MATCH(D212,Input!F:F,0)), ""))</f>
        <v/>
      </c>
      <c r="C212" s="156"/>
      <c r="D212" s="172"/>
      <c r="E212" s="156"/>
      <c r="G212" s="156"/>
      <c r="I212" s="156"/>
      <c r="J212" s="70" t="str">
        <f>IF(ISBLANK(D212), "",COUNTIFS(Input!B:B,D212,Input!I:I,"Yes"))</f>
        <v/>
      </c>
      <c r="K212" s="156"/>
      <c r="L212" s="176" t="str">
        <f>IF(ISBLANK(D212), "",COUNTIFS(TL!B:B,D212,TL!G:G,"Yes",TL!H:H,"Yes"))</f>
        <v/>
      </c>
      <c r="M212" s="156"/>
      <c r="N212" s="177" t="str">
        <f t="array" ref="N212">IFERROR(INDEX(PD!A:A,MATCH(D212,PD!E:E,0)), IFERROR ( INDEX(Input!A:A,MATCH(D212,Input!F:F,0)), ""))</f>
        <v/>
      </c>
      <c r="O212" s="156"/>
      <c r="P212" s="120" t="str">
        <f t="array" ref="P212">IFERROR(INDEX(PD!A:A,MATCH(D212,PD!E:E,0)), IFERROR (INDEX(Input!A:A,MATCH(D212,Input!F:F,0)), ""))</f>
        <v/>
      </c>
      <c r="Q212" s="156"/>
      <c r="S212" s="156"/>
      <c r="T212" s="178"/>
      <c r="U212" s="156"/>
    </row>
    <row r="213">
      <c r="A213" s="168">
        <f t="shared" si="1"/>
        <v>0</v>
      </c>
      <c r="B213" s="70" t="str">
        <f t="array" ref="B213">IFERROR(INDEX(PD!F:F,MATCH(D213,PD!E:E,0)), IFERROR (INDEX(Input!H:H,MATCH(D213,Input!F:F,0)), ""))</f>
        <v/>
      </c>
      <c r="C213" s="156"/>
      <c r="D213" s="172"/>
      <c r="E213" s="156"/>
      <c r="G213" s="156"/>
      <c r="I213" s="156"/>
      <c r="J213" s="70" t="str">
        <f>IF(ISBLANK(D213), "",COUNTIFS(Input!B:B,D213,Input!I:I,"Yes"))</f>
        <v/>
      </c>
      <c r="K213" s="156"/>
      <c r="L213" s="176" t="str">
        <f>IF(ISBLANK(D213), "",COUNTIFS(TL!B:B,D213,TL!G:G,"Yes",TL!H:H,"Yes"))</f>
        <v/>
      </c>
      <c r="M213" s="156"/>
      <c r="N213" s="177" t="str">
        <f t="array" ref="N213">IFERROR(INDEX(PD!A:A,MATCH(D213,PD!E:E,0)), IFERROR ( INDEX(Input!A:A,MATCH(D213,Input!F:F,0)), ""))</f>
        <v/>
      </c>
      <c r="O213" s="156"/>
      <c r="P213" s="120" t="str">
        <f t="array" ref="P213">IFERROR(INDEX(PD!A:A,MATCH(D213,PD!E:E,0)), IFERROR (INDEX(Input!A:A,MATCH(D213,Input!F:F,0)), ""))</f>
        <v/>
      </c>
      <c r="Q213" s="156"/>
      <c r="S213" s="156"/>
      <c r="T213" s="178"/>
      <c r="U213" s="156"/>
    </row>
    <row r="214">
      <c r="A214" s="168">
        <f t="shared" si="1"/>
        <v>0</v>
      </c>
      <c r="B214" s="70" t="str">
        <f t="array" ref="B214">IFERROR(INDEX(PD!F:F,MATCH(D214,PD!E:E,0)), IFERROR (INDEX(Input!H:H,MATCH(D214,Input!F:F,0)), ""))</f>
        <v/>
      </c>
      <c r="C214" s="156"/>
      <c r="D214" s="172"/>
      <c r="E214" s="156"/>
      <c r="G214" s="156"/>
      <c r="I214" s="156"/>
      <c r="J214" s="70" t="str">
        <f>IF(ISBLANK(D214), "",COUNTIFS(Input!B:B,D214,Input!I:I,"Yes"))</f>
        <v/>
      </c>
      <c r="K214" s="156"/>
      <c r="L214" s="176" t="str">
        <f>IF(ISBLANK(D214), "",COUNTIFS(TL!B:B,D214,TL!G:G,"Yes",TL!H:H,"Yes"))</f>
        <v/>
      </c>
      <c r="M214" s="156"/>
      <c r="N214" s="177" t="str">
        <f t="array" ref="N214">IFERROR(INDEX(PD!A:A,MATCH(D214,PD!E:E,0)), IFERROR ( INDEX(Input!A:A,MATCH(D214,Input!F:F,0)), ""))</f>
        <v/>
      </c>
      <c r="O214" s="156"/>
      <c r="P214" s="120" t="str">
        <f t="array" ref="P214">IFERROR(INDEX(PD!A:A,MATCH(D214,PD!E:E,0)), IFERROR (INDEX(Input!A:A,MATCH(D214,Input!F:F,0)), ""))</f>
        <v/>
      </c>
      <c r="Q214" s="156"/>
      <c r="S214" s="156"/>
      <c r="T214" s="178"/>
      <c r="U214" s="156"/>
    </row>
    <row r="215">
      <c r="A215" s="168">
        <f t="shared" si="1"/>
        <v>0</v>
      </c>
      <c r="B215" s="70" t="str">
        <f t="array" ref="B215">IFERROR(INDEX(PD!F:F,MATCH(D215,PD!E:E,0)), IFERROR (INDEX(Input!H:H,MATCH(D215,Input!F:F,0)), ""))</f>
        <v/>
      </c>
      <c r="C215" s="156"/>
      <c r="D215" s="172"/>
      <c r="E215" s="156"/>
      <c r="G215" s="156"/>
      <c r="I215" s="156"/>
      <c r="J215" s="70" t="str">
        <f>IF(ISBLANK(D215), "",COUNTIFS(Input!B:B,D215,Input!I:I,"Yes"))</f>
        <v/>
      </c>
      <c r="K215" s="156"/>
      <c r="L215" s="176" t="str">
        <f>IF(ISBLANK(D215), "",COUNTIFS(TL!B:B,D215,TL!G:G,"Yes",TL!H:H,"Yes"))</f>
        <v/>
      </c>
      <c r="M215" s="156"/>
      <c r="N215" s="177" t="str">
        <f t="array" ref="N215">IFERROR(INDEX(PD!A:A,MATCH(D215,PD!E:E,0)), IFERROR ( INDEX(Input!A:A,MATCH(D215,Input!F:F,0)), ""))</f>
        <v/>
      </c>
      <c r="O215" s="156"/>
      <c r="P215" s="120" t="str">
        <f t="array" ref="P215">IFERROR(INDEX(PD!A:A,MATCH(D215,PD!E:E,0)), IFERROR (INDEX(Input!A:A,MATCH(D215,Input!F:F,0)), ""))</f>
        <v/>
      </c>
      <c r="Q215" s="156"/>
      <c r="S215" s="156"/>
      <c r="T215" s="178"/>
      <c r="U215" s="156"/>
    </row>
    <row r="216">
      <c r="A216" s="168">
        <f t="shared" si="1"/>
        <v>0</v>
      </c>
      <c r="B216" s="70" t="str">
        <f t="array" ref="B216">IFERROR(INDEX(PD!F:F,MATCH(D216,PD!E:E,0)), IFERROR (INDEX(Input!H:H,MATCH(D216,Input!F:F,0)), ""))</f>
        <v/>
      </c>
      <c r="C216" s="156"/>
      <c r="D216" s="172"/>
      <c r="E216" s="156"/>
      <c r="G216" s="156"/>
      <c r="I216" s="156"/>
      <c r="J216" s="70" t="str">
        <f>IF(ISBLANK(D216), "",COUNTIFS(Input!B:B,D216,Input!I:I,"Yes"))</f>
        <v/>
      </c>
      <c r="K216" s="156"/>
      <c r="L216" s="176" t="str">
        <f>IF(ISBLANK(D216), "",COUNTIFS(TL!B:B,D216,TL!G:G,"Yes",TL!H:H,"Yes"))</f>
        <v/>
      </c>
      <c r="M216" s="156"/>
      <c r="N216" s="177" t="str">
        <f t="array" ref="N216">IFERROR(INDEX(PD!A:A,MATCH(D216,PD!E:E,0)), IFERROR ( INDEX(Input!A:A,MATCH(D216,Input!F:F,0)), ""))</f>
        <v/>
      </c>
      <c r="O216" s="156"/>
      <c r="P216" s="120" t="str">
        <f t="array" ref="P216">IFERROR(INDEX(PD!A:A,MATCH(D216,PD!E:E,0)), IFERROR (INDEX(Input!A:A,MATCH(D216,Input!F:F,0)), ""))</f>
        <v/>
      </c>
      <c r="Q216" s="156"/>
      <c r="S216" s="156"/>
      <c r="T216" s="178"/>
      <c r="U216" s="156"/>
    </row>
    <row r="217">
      <c r="A217" s="168">
        <f t="shared" si="1"/>
        <v>0</v>
      </c>
      <c r="B217" s="70" t="str">
        <f t="array" ref="B217">IFERROR(INDEX(PD!F:F,MATCH(D217,PD!E:E,0)), IFERROR (INDEX(Input!H:H,MATCH(D217,Input!F:F,0)), ""))</f>
        <v/>
      </c>
      <c r="C217" s="156"/>
      <c r="D217" s="172"/>
      <c r="E217" s="156"/>
      <c r="G217" s="156"/>
      <c r="I217" s="156"/>
      <c r="J217" s="70" t="str">
        <f>IF(ISBLANK(D217), "",COUNTIFS(Input!B:B,D217,Input!I:I,"Yes"))</f>
        <v/>
      </c>
      <c r="K217" s="156"/>
      <c r="L217" s="176" t="str">
        <f>IF(ISBLANK(D217), "",COUNTIFS(TL!B:B,D217,TL!G:G,"Yes",TL!H:H,"Yes"))</f>
        <v/>
      </c>
      <c r="M217" s="156"/>
      <c r="N217" s="177" t="str">
        <f t="array" ref="N217">IFERROR(INDEX(PD!A:A,MATCH(D217,PD!E:E,0)), IFERROR ( INDEX(Input!A:A,MATCH(D217,Input!F:F,0)), ""))</f>
        <v/>
      </c>
      <c r="O217" s="156"/>
      <c r="P217" s="120" t="str">
        <f t="array" ref="P217">IFERROR(INDEX(PD!A:A,MATCH(D217,PD!E:E,0)), IFERROR (INDEX(Input!A:A,MATCH(D217,Input!F:F,0)), ""))</f>
        <v/>
      </c>
      <c r="Q217" s="156"/>
      <c r="S217" s="156"/>
      <c r="T217" s="178"/>
      <c r="U217" s="156"/>
    </row>
    <row r="218">
      <c r="A218" s="168">
        <f t="shared" si="1"/>
        <v>0</v>
      </c>
      <c r="B218" s="70" t="str">
        <f t="array" ref="B218">IFERROR(INDEX(PD!F:F,MATCH(D218,PD!E:E,0)), IFERROR (INDEX(Input!H:H,MATCH(D218,Input!F:F,0)), ""))</f>
        <v/>
      </c>
      <c r="C218" s="156"/>
      <c r="D218" s="172"/>
      <c r="E218" s="156"/>
      <c r="G218" s="156"/>
      <c r="I218" s="156"/>
      <c r="J218" s="70" t="str">
        <f>IF(ISBLANK(D218), "",COUNTIFS(Input!B:B,D218,Input!I:I,"Yes"))</f>
        <v/>
      </c>
      <c r="K218" s="156"/>
      <c r="L218" s="176" t="str">
        <f>IF(ISBLANK(D218), "",COUNTIFS(TL!B:B,D218,TL!G:G,"Yes",TL!H:H,"Yes"))</f>
        <v/>
      </c>
      <c r="M218" s="156"/>
      <c r="N218" s="177" t="str">
        <f t="array" ref="N218">IFERROR(INDEX(PD!A:A,MATCH(D218,PD!E:E,0)), IFERROR ( INDEX(Input!A:A,MATCH(D218,Input!F:F,0)), ""))</f>
        <v/>
      </c>
      <c r="O218" s="156"/>
      <c r="P218" s="120" t="str">
        <f t="array" ref="P218">IFERROR(INDEX(PD!A:A,MATCH(D218,PD!E:E,0)), IFERROR (INDEX(Input!A:A,MATCH(D218,Input!F:F,0)), ""))</f>
        <v/>
      </c>
      <c r="Q218" s="156"/>
      <c r="S218" s="156"/>
      <c r="T218" s="178"/>
      <c r="U218" s="156"/>
    </row>
    <row r="219">
      <c r="A219" s="168">
        <f t="shared" si="1"/>
        <v>0</v>
      </c>
      <c r="B219" s="70" t="str">
        <f t="array" ref="B219">IFERROR(INDEX(PD!F:F,MATCH(D219,PD!E:E,0)), IFERROR (INDEX(Input!H:H,MATCH(D219,Input!F:F,0)), ""))</f>
        <v/>
      </c>
      <c r="C219" s="156"/>
      <c r="D219" s="172"/>
      <c r="E219" s="156"/>
      <c r="G219" s="156"/>
      <c r="I219" s="156"/>
      <c r="J219" s="70" t="str">
        <f>IF(ISBLANK(D219), "",COUNTIFS(Input!B:B,D219,Input!I:I,"Yes"))</f>
        <v/>
      </c>
      <c r="K219" s="156"/>
      <c r="L219" s="176" t="str">
        <f>IF(ISBLANK(D219), "",COUNTIFS(TL!B:B,D219,TL!G:G,"Yes",TL!H:H,"Yes"))</f>
        <v/>
      </c>
      <c r="M219" s="156"/>
      <c r="N219" s="177" t="str">
        <f t="array" ref="N219">IFERROR(INDEX(PD!A:A,MATCH(D219,PD!E:E,0)), IFERROR ( INDEX(Input!A:A,MATCH(D219,Input!F:F,0)), ""))</f>
        <v/>
      </c>
      <c r="O219" s="156"/>
      <c r="P219" s="120" t="str">
        <f t="array" ref="P219">IFERROR(INDEX(PD!A:A,MATCH(D219,PD!E:E,0)), IFERROR (INDEX(Input!A:A,MATCH(D219,Input!F:F,0)), ""))</f>
        <v/>
      </c>
      <c r="Q219" s="156"/>
      <c r="S219" s="156"/>
      <c r="T219" s="178"/>
      <c r="U219" s="156"/>
    </row>
    <row r="220">
      <c r="A220" s="168">
        <f t="shared" si="1"/>
        <v>0</v>
      </c>
      <c r="B220" s="70" t="str">
        <f t="array" ref="B220">IFERROR(INDEX(PD!F:F,MATCH(D220,PD!E:E,0)), IFERROR (INDEX(Input!H:H,MATCH(D220,Input!F:F,0)), ""))</f>
        <v/>
      </c>
      <c r="C220" s="156"/>
      <c r="D220" s="172"/>
      <c r="E220" s="156"/>
      <c r="G220" s="156"/>
      <c r="I220" s="156"/>
      <c r="J220" s="70" t="str">
        <f>IF(ISBLANK(D220), "",COUNTIFS(Input!B:B,D220,Input!I:I,"Yes"))</f>
        <v/>
      </c>
      <c r="K220" s="156"/>
      <c r="L220" s="176" t="str">
        <f>IF(ISBLANK(D220), "",COUNTIFS(TL!B:B,D220,TL!G:G,"Yes",TL!H:H,"Yes"))</f>
        <v/>
      </c>
      <c r="M220" s="156"/>
      <c r="N220" s="177" t="str">
        <f t="array" ref="N220">IFERROR(INDEX(PD!A:A,MATCH(D220,PD!E:E,0)), IFERROR ( INDEX(Input!A:A,MATCH(D220,Input!F:F,0)), ""))</f>
        <v/>
      </c>
      <c r="O220" s="156"/>
      <c r="P220" s="120" t="str">
        <f t="array" ref="P220">IFERROR(INDEX(PD!A:A,MATCH(D220,PD!E:E,0)), IFERROR (INDEX(Input!A:A,MATCH(D220,Input!F:F,0)), ""))</f>
        <v/>
      </c>
      <c r="Q220" s="156"/>
      <c r="S220" s="156"/>
      <c r="T220" s="178"/>
      <c r="U220" s="156"/>
    </row>
    <row r="221">
      <c r="A221" s="168">
        <f t="shared" si="1"/>
        <v>0</v>
      </c>
      <c r="B221" s="70" t="str">
        <f t="array" ref="B221">IFERROR(INDEX(PD!F:F,MATCH(D221,PD!E:E,0)), IFERROR (INDEX(Input!H:H,MATCH(D221,Input!F:F,0)), ""))</f>
        <v/>
      </c>
      <c r="C221" s="156"/>
      <c r="D221" s="172"/>
      <c r="E221" s="156"/>
      <c r="G221" s="156"/>
      <c r="I221" s="156"/>
      <c r="J221" s="70" t="str">
        <f>IF(ISBLANK(D221), "",COUNTIFS(Input!B:B,D221,Input!I:I,"Yes"))</f>
        <v/>
      </c>
      <c r="K221" s="156"/>
      <c r="L221" s="176" t="str">
        <f>IF(ISBLANK(D221), "",COUNTIFS(TL!B:B,D221,TL!G:G,"Yes",TL!H:H,"Yes"))</f>
        <v/>
      </c>
      <c r="M221" s="156"/>
      <c r="N221" s="177" t="str">
        <f t="array" ref="N221">IFERROR(INDEX(PD!A:A,MATCH(D221,PD!E:E,0)), IFERROR ( INDEX(Input!A:A,MATCH(D221,Input!F:F,0)), ""))</f>
        <v/>
      </c>
      <c r="O221" s="156"/>
      <c r="P221" s="120" t="str">
        <f t="array" ref="P221">IFERROR(INDEX(PD!A:A,MATCH(D221,PD!E:E,0)), IFERROR (INDEX(Input!A:A,MATCH(D221,Input!F:F,0)), ""))</f>
        <v/>
      </c>
      <c r="Q221" s="156"/>
      <c r="S221" s="156"/>
      <c r="T221" s="178"/>
      <c r="U221" s="156"/>
    </row>
    <row r="222">
      <c r="A222" s="168">
        <f t="shared" si="1"/>
        <v>0</v>
      </c>
      <c r="B222" s="70" t="str">
        <f t="array" ref="B222">IFERROR(INDEX(PD!F:F,MATCH(D222,PD!E:E,0)), IFERROR (INDEX(Input!H:H,MATCH(D222,Input!F:F,0)), ""))</f>
        <v/>
      </c>
      <c r="C222" s="156"/>
      <c r="D222" s="172"/>
      <c r="E222" s="156"/>
      <c r="G222" s="156"/>
      <c r="I222" s="156"/>
      <c r="J222" s="70" t="str">
        <f>IF(ISBLANK(D222), "",COUNTIFS(Input!B:B,D222,Input!I:I,"Yes"))</f>
        <v/>
      </c>
      <c r="K222" s="156"/>
      <c r="L222" s="176" t="str">
        <f>IF(ISBLANK(D222), "",COUNTIFS(TL!B:B,D222,TL!G:G,"Yes",TL!H:H,"Yes"))</f>
        <v/>
      </c>
      <c r="M222" s="156"/>
      <c r="N222" s="177" t="str">
        <f t="array" ref="N222">IFERROR(INDEX(PD!A:A,MATCH(D222,PD!E:E,0)), IFERROR ( INDEX(Input!A:A,MATCH(D222,Input!F:F,0)), ""))</f>
        <v/>
      </c>
      <c r="O222" s="156"/>
      <c r="P222" s="120" t="str">
        <f t="array" ref="P222">IFERROR(INDEX(PD!A:A,MATCH(D222,PD!E:E,0)), IFERROR (INDEX(Input!A:A,MATCH(D222,Input!F:F,0)), ""))</f>
        <v/>
      </c>
      <c r="Q222" s="156"/>
      <c r="S222" s="156"/>
      <c r="T222" s="178"/>
      <c r="U222" s="156"/>
    </row>
    <row r="223">
      <c r="A223" s="168">
        <f t="shared" si="1"/>
        <v>0</v>
      </c>
      <c r="B223" s="70" t="str">
        <f t="array" ref="B223">IFERROR(INDEX(PD!F:F,MATCH(D223,PD!E:E,0)), IFERROR (INDEX(Input!H:H,MATCH(D223,Input!F:F,0)), ""))</f>
        <v/>
      </c>
      <c r="C223" s="156"/>
      <c r="D223" s="172"/>
      <c r="E223" s="156"/>
      <c r="G223" s="156"/>
      <c r="I223" s="156"/>
      <c r="J223" s="70" t="str">
        <f>IF(ISBLANK(D223), "",COUNTIFS(Input!B:B,D223,Input!I:I,"Yes"))</f>
        <v/>
      </c>
      <c r="K223" s="156"/>
      <c r="L223" s="176" t="str">
        <f>IF(ISBLANK(D223), "",COUNTIFS(TL!B:B,D223,TL!G:G,"Yes",TL!H:H,"Yes"))</f>
        <v/>
      </c>
      <c r="M223" s="156"/>
      <c r="N223" s="177" t="str">
        <f t="array" ref="N223">IFERROR(INDEX(PD!A:A,MATCH(D223,PD!E:E,0)), IFERROR ( INDEX(Input!A:A,MATCH(D223,Input!F:F,0)), ""))</f>
        <v/>
      </c>
      <c r="O223" s="156"/>
      <c r="P223" s="120" t="str">
        <f t="array" ref="P223">IFERROR(INDEX(PD!A:A,MATCH(D223,PD!E:E,0)), IFERROR (INDEX(Input!A:A,MATCH(D223,Input!F:F,0)), ""))</f>
        <v/>
      </c>
      <c r="Q223" s="156"/>
      <c r="S223" s="156"/>
      <c r="T223" s="178"/>
      <c r="U223" s="156"/>
    </row>
    <row r="224">
      <c r="A224" s="168">
        <f t="shared" si="1"/>
        <v>0</v>
      </c>
      <c r="B224" s="70" t="str">
        <f t="array" ref="B224">IFERROR(INDEX(PD!F:F,MATCH(D224,PD!E:E,0)), IFERROR (INDEX(Input!H:H,MATCH(D224,Input!F:F,0)), ""))</f>
        <v/>
      </c>
      <c r="C224" s="156"/>
      <c r="D224" s="172"/>
      <c r="E224" s="156"/>
      <c r="G224" s="156"/>
      <c r="I224" s="156"/>
      <c r="J224" s="70" t="str">
        <f>IF(ISBLANK(D224), "",COUNTIFS(Input!B:B,D224,Input!I:I,"Yes"))</f>
        <v/>
      </c>
      <c r="K224" s="156"/>
      <c r="L224" s="176" t="str">
        <f>IF(ISBLANK(D224), "",COUNTIFS(TL!B:B,D224,TL!G:G,"Yes",TL!H:H,"Yes"))</f>
        <v/>
      </c>
      <c r="M224" s="156"/>
      <c r="N224" s="177" t="str">
        <f t="array" ref="N224">IFERROR(INDEX(PD!A:A,MATCH(D224,PD!E:E,0)), IFERROR ( INDEX(Input!A:A,MATCH(D224,Input!F:F,0)), ""))</f>
        <v/>
      </c>
      <c r="O224" s="156"/>
      <c r="P224" s="120" t="str">
        <f t="array" ref="P224">IFERROR(INDEX(PD!A:A,MATCH(D224,PD!E:E,0)), IFERROR (INDEX(Input!A:A,MATCH(D224,Input!F:F,0)), ""))</f>
        <v/>
      </c>
      <c r="Q224" s="156"/>
      <c r="S224" s="156"/>
      <c r="T224" s="178"/>
      <c r="U224" s="156"/>
    </row>
    <row r="225">
      <c r="A225" s="168">
        <f t="shared" si="1"/>
        <v>0</v>
      </c>
      <c r="B225" s="70" t="str">
        <f t="array" ref="B225">IFERROR(INDEX(PD!F:F,MATCH(D225,PD!E:E,0)), IFERROR (INDEX(Input!H:H,MATCH(D225,Input!F:F,0)), ""))</f>
        <v/>
      </c>
      <c r="C225" s="156"/>
      <c r="D225" s="172"/>
      <c r="E225" s="156"/>
      <c r="G225" s="156"/>
      <c r="I225" s="156"/>
      <c r="J225" s="70" t="str">
        <f>IF(ISBLANK(D225), "",COUNTIFS(Input!B:B,D225,Input!I:I,"Yes"))</f>
        <v/>
      </c>
      <c r="K225" s="156"/>
      <c r="L225" s="176" t="str">
        <f>IF(ISBLANK(D225), "",COUNTIFS(TL!B:B,D225,TL!G:G,"Yes",TL!H:H,"Yes"))</f>
        <v/>
      </c>
      <c r="M225" s="156"/>
      <c r="N225" s="177" t="str">
        <f t="array" ref="N225">IFERROR(INDEX(PD!A:A,MATCH(D225,PD!E:E,0)), IFERROR ( INDEX(Input!A:A,MATCH(D225,Input!F:F,0)), ""))</f>
        <v/>
      </c>
      <c r="O225" s="156"/>
      <c r="P225" s="120" t="str">
        <f t="array" ref="P225">IFERROR(INDEX(PD!A:A,MATCH(D225,PD!E:E,0)), IFERROR (INDEX(Input!A:A,MATCH(D225,Input!F:F,0)), ""))</f>
        <v/>
      </c>
      <c r="Q225" s="156"/>
      <c r="S225" s="156"/>
      <c r="T225" s="178"/>
      <c r="U225" s="156"/>
    </row>
    <row r="226">
      <c r="A226" s="168">
        <f t="shared" si="1"/>
        <v>0</v>
      </c>
      <c r="B226" s="70" t="str">
        <f t="array" ref="B226">IFERROR(INDEX(PD!F:F,MATCH(D226,PD!E:E,0)), IFERROR (INDEX(Input!H:H,MATCH(D226,Input!F:F,0)), ""))</f>
        <v/>
      </c>
      <c r="C226" s="156"/>
      <c r="D226" s="172"/>
      <c r="E226" s="156"/>
      <c r="G226" s="156"/>
      <c r="I226" s="156"/>
      <c r="J226" s="70" t="str">
        <f>IF(ISBLANK(D226), "",COUNTIFS(Input!B:B,D226,Input!I:I,"Yes"))</f>
        <v/>
      </c>
      <c r="K226" s="156"/>
      <c r="L226" s="176" t="str">
        <f>IF(ISBLANK(D226), "",COUNTIFS(TL!B:B,D226,TL!G:G,"Yes",TL!H:H,"Yes"))</f>
        <v/>
      </c>
      <c r="M226" s="156"/>
      <c r="N226" s="177" t="str">
        <f t="array" ref="N226">IFERROR(INDEX(PD!A:A,MATCH(D226,PD!E:E,0)), IFERROR ( INDEX(Input!A:A,MATCH(D226,Input!F:F,0)), ""))</f>
        <v/>
      </c>
      <c r="O226" s="156"/>
      <c r="P226" s="120" t="str">
        <f t="array" ref="P226">IFERROR(INDEX(PD!A:A,MATCH(D226,PD!E:E,0)), IFERROR (INDEX(Input!A:A,MATCH(D226,Input!F:F,0)), ""))</f>
        <v/>
      </c>
      <c r="Q226" s="156"/>
      <c r="S226" s="156"/>
      <c r="T226" s="178"/>
      <c r="U226" s="156"/>
    </row>
    <row r="227">
      <c r="A227" s="168">
        <f t="shared" si="1"/>
        <v>0</v>
      </c>
      <c r="B227" s="70" t="str">
        <f t="array" ref="B227">IFERROR(INDEX(PD!F:F,MATCH(D227,PD!E:E,0)), IFERROR (INDEX(Input!H:H,MATCH(D227,Input!F:F,0)), ""))</f>
        <v/>
      </c>
      <c r="C227" s="156"/>
      <c r="D227" s="172"/>
      <c r="E227" s="156"/>
      <c r="G227" s="156"/>
      <c r="I227" s="156"/>
      <c r="J227" s="70" t="str">
        <f>IF(ISBLANK(D227), "",COUNTIFS(Input!B:B,D227,Input!I:I,"Yes"))</f>
        <v/>
      </c>
      <c r="K227" s="156"/>
      <c r="L227" s="176" t="str">
        <f>IF(ISBLANK(D227), "",COUNTIFS(TL!B:B,D227,TL!G:G,"Yes",TL!H:H,"Yes"))</f>
        <v/>
      </c>
      <c r="M227" s="156"/>
      <c r="N227" s="177" t="str">
        <f t="array" ref="N227">IFERROR(INDEX(PD!A:A,MATCH(D227,PD!E:E,0)), IFERROR ( INDEX(Input!A:A,MATCH(D227,Input!F:F,0)), ""))</f>
        <v/>
      </c>
      <c r="O227" s="156"/>
      <c r="P227" s="120" t="str">
        <f t="array" ref="P227">IFERROR(INDEX(PD!A:A,MATCH(D227,PD!E:E,0)), IFERROR (INDEX(Input!A:A,MATCH(D227,Input!F:F,0)), ""))</f>
        <v/>
      </c>
      <c r="Q227" s="156"/>
      <c r="S227" s="156"/>
      <c r="T227" s="178"/>
      <c r="U227" s="156"/>
    </row>
    <row r="228">
      <c r="A228" s="168">
        <f t="shared" si="1"/>
        <v>0</v>
      </c>
      <c r="B228" s="70" t="str">
        <f t="array" ref="B228">IFERROR(INDEX(PD!F:F,MATCH(D228,PD!E:E,0)), IFERROR (INDEX(Input!H:H,MATCH(D228,Input!F:F,0)), ""))</f>
        <v/>
      </c>
      <c r="C228" s="156"/>
      <c r="D228" s="172"/>
      <c r="E228" s="156"/>
      <c r="G228" s="156"/>
      <c r="I228" s="156"/>
      <c r="J228" s="70" t="str">
        <f>IF(ISBLANK(D228), "",COUNTIFS(Input!B:B,D228,Input!I:I,"Yes"))</f>
        <v/>
      </c>
      <c r="K228" s="156"/>
      <c r="L228" s="176" t="str">
        <f>IF(ISBLANK(D228), "",COUNTIFS(TL!B:B,D228,TL!G:G,"Yes",TL!H:H,"Yes"))</f>
        <v/>
      </c>
      <c r="M228" s="156"/>
      <c r="N228" s="177" t="str">
        <f t="array" ref="N228">IFERROR(INDEX(PD!A:A,MATCH(D228,PD!E:E,0)), IFERROR ( INDEX(Input!A:A,MATCH(D228,Input!F:F,0)), ""))</f>
        <v/>
      </c>
      <c r="O228" s="156"/>
      <c r="P228" s="120" t="str">
        <f t="array" ref="P228">IFERROR(INDEX(PD!A:A,MATCH(D228,PD!E:E,0)), IFERROR (INDEX(Input!A:A,MATCH(D228,Input!F:F,0)), ""))</f>
        <v/>
      </c>
      <c r="Q228" s="156"/>
      <c r="S228" s="156"/>
      <c r="T228" s="178"/>
      <c r="U228" s="156"/>
    </row>
    <row r="229">
      <c r="A229" s="168">
        <f t="shared" si="1"/>
        <v>0</v>
      </c>
      <c r="B229" s="70" t="str">
        <f t="array" ref="B229">IFERROR(INDEX(PD!F:F,MATCH(D229,PD!E:E,0)), IFERROR (INDEX(Input!H:H,MATCH(D229,Input!F:F,0)), ""))</f>
        <v/>
      </c>
      <c r="C229" s="156"/>
      <c r="D229" s="172"/>
      <c r="E229" s="156"/>
      <c r="G229" s="156"/>
      <c r="I229" s="156"/>
      <c r="J229" s="70" t="str">
        <f>IF(ISBLANK(D229), "",COUNTIFS(Input!B:B,D229,Input!I:I,"Yes"))</f>
        <v/>
      </c>
      <c r="K229" s="156"/>
      <c r="L229" s="176" t="str">
        <f>IF(ISBLANK(D229), "",COUNTIFS(TL!B:B,D229,TL!G:G,"Yes",TL!H:H,"Yes"))</f>
        <v/>
      </c>
      <c r="M229" s="156"/>
      <c r="N229" s="177" t="str">
        <f t="array" ref="N229">IFERROR(INDEX(PD!A:A,MATCH(D229,PD!E:E,0)), IFERROR ( INDEX(Input!A:A,MATCH(D229,Input!F:F,0)), ""))</f>
        <v/>
      </c>
      <c r="O229" s="156"/>
      <c r="P229" s="120" t="str">
        <f t="array" ref="P229">IFERROR(INDEX(PD!A:A,MATCH(D229,PD!E:E,0)), IFERROR (INDEX(Input!A:A,MATCH(D229,Input!F:F,0)), ""))</f>
        <v/>
      </c>
      <c r="Q229" s="156"/>
      <c r="S229" s="156"/>
      <c r="T229" s="178"/>
      <c r="U229" s="156"/>
    </row>
    <row r="230">
      <c r="A230" s="168">
        <f t="shared" si="1"/>
        <v>0</v>
      </c>
      <c r="B230" s="70" t="str">
        <f t="array" ref="B230">IFERROR(INDEX(PD!F:F,MATCH(D230,PD!E:E,0)), IFERROR (INDEX(Input!H:H,MATCH(D230,Input!F:F,0)), ""))</f>
        <v/>
      </c>
      <c r="C230" s="156"/>
      <c r="D230" s="172"/>
      <c r="E230" s="156"/>
      <c r="G230" s="156"/>
      <c r="I230" s="156"/>
      <c r="J230" s="70" t="str">
        <f>IF(ISBLANK(D230), "",COUNTIFS(Input!B:B,D230,Input!I:I,"Yes"))</f>
        <v/>
      </c>
      <c r="K230" s="156"/>
      <c r="L230" s="176" t="str">
        <f>IF(ISBLANK(D230), "",COUNTIFS(TL!B:B,D230,TL!G:G,"Yes",TL!H:H,"Yes"))</f>
        <v/>
      </c>
      <c r="M230" s="156"/>
      <c r="N230" s="177" t="str">
        <f t="array" ref="N230">IFERROR(INDEX(PD!A:A,MATCH(D230,PD!E:E,0)), IFERROR ( INDEX(Input!A:A,MATCH(D230,Input!F:F,0)), ""))</f>
        <v/>
      </c>
      <c r="O230" s="156"/>
      <c r="P230" s="120" t="str">
        <f t="array" ref="P230">IFERROR(INDEX(PD!A:A,MATCH(D230,PD!E:E,0)), IFERROR (INDEX(Input!A:A,MATCH(D230,Input!F:F,0)), ""))</f>
        <v/>
      </c>
      <c r="Q230" s="156"/>
      <c r="S230" s="156"/>
      <c r="T230" s="178"/>
      <c r="U230" s="156"/>
    </row>
    <row r="231">
      <c r="A231" s="168">
        <f t="shared" si="1"/>
        <v>0</v>
      </c>
      <c r="B231" s="70" t="str">
        <f t="array" ref="B231">IFERROR(INDEX(PD!F:F,MATCH(D231,PD!E:E,0)), IFERROR (INDEX(Input!H:H,MATCH(D231,Input!F:F,0)), ""))</f>
        <v/>
      </c>
      <c r="C231" s="156"/>
      <c r="D231" s="172"/>
      <c r="E231" s="156"/>
      <c r="G231" s="156"/>
      <c r="I231" s="156"/>
      <c r="J231" s="70" t="str">
        <f>IF(ISBLANK(D231), "",COUNTIFS(Input!B:B,D231,Input!I:I,"Yes"))</f>
        <v/>
      </c>
      <c r="K231" s="156"/>
      <c r="L231" s="176" t="str">
        <f>IF(ISBLANK(D231), "",COUNTIFS(TL!B:B,D231,TL!G:G,"Yes",TL!H:H,"Yes"))</f>
        <v/>
      </c>
      <c r="M231" s="156"/>
      <c r="N231" s="177" t="str">
        <f t="array" ref="N231">IFERROR(INDEX(PD!A:A,MATCH(D231,PD!E:E,0)), IFERROR ( INDEX(Input!A:A,MATCH(D231,Input!F:F,0)), ""))</f>
        <v/>
      </c>
      <c r="O231" s="156"/>
      <c r="P231" s="120" t="str">
        <f t="array" ref="P231">IFERROR(INDEX(PD!A:A,MATCH(D231,PD!E:E,0)), IFERROR (INDEX(Input!A:A,MATCH(D231,Input!F:F,0)), ""))</f>
        <v/>
      </c>
      <c r="Q231" s="156"/>
      <c r="S231" s="156"/>
      <c r="T231" s="178"/>
      <c r="U231" s="156"/>
    </row>
    <row r="232">
      <c r="A232" s="168">
        <f t="shared" si="1"/>
        <v>0</v>
      </c>
      <c r="B232" s="70" t="str">
        <f t="array" ref="B232">IFERROR(INDEX(PD!F:F,MATCH(D232,PD!E:E,0)), IFERROR (INDEX(Input!H:H,MATCH(D232,Input!F:F,0)), ""))</f>
        <v/>
      </c>
      <c r="C232" s="156"/>
      <c r="D232" s="172"/>
      <c r="E232" s="156"/>
      <c r="G232" s="156"/>
      <c r="I232" s="156"/>
      <c r="J232" s="70" t="str">
        <f>IF(ISBLANK(D232), "",COUNTIFS(Input!B:B,D232,Input!I:I,"Yes"))</f>
        <v/>
      </c>
      <c r="K232" s="156"/>
      <c r="L232" s="176" t="str">
        <f>IF(ISBLANK(D232), "",COUNTIFS(TL!B:B,D232,TL!G:G,"Yes",TL!H:H,"Yes"))</f>
        <v/>
      </c>
      <c r="M232" s="156"/>
      <c r="N232" s="177" t="str">
        <f t="array" ref="N232">IFERROR(INDEX(PD!A:A,MATCH(D232,PD!E:E,0)), IFERROR ( INDEX(Input!A:A,MATCH(D232,Input!F:F,0)), ""))</f>
        <v/>
      </c>
      <c r="O232" s="156"/>
      <c r="P232" s="120" t="str">
        <f t="array" ref="P232">IFERROR(INDEX(PD!A:A,MATCH(D232,PD!E:E,0)), IFERROR (INDEX(Input!A:A,MATCH(D232,Input!F:F,0)), ""))</f>
        <v/>
      </c>
      <c r="Q232" s="156"/>
      <c r="S232" s="156"/>
      <c r="T232" s="178"/>
      <c r="U232" s="156"/>
    </row>
    <row r="233">
      <c r="A233" s="168">
        <f t="shared" si="1"/>
        <v>0</v>
      </c>
      <c r="B233" s="70" t="str">
        <f t="array" ref="B233">IFERROR(INDEX(PD!F:F,MATCH(D233,PD!E:E,0)), IFERROR (INDEX(Input!H:H,MATCH(D233,Input!F:F,0)), ""))</f>
        <v/>
      </c>
      <c r="C233" s="156"/>
      <c r="D233" s="172"/>
      <c r="E233" s="156"/>
      <c r="G233" s="156"/>
      <c r="I233" s="156"/>
      <c r="J233" s="70" t="str">
        <f>IF(ISBLANK(D233), "",COUNTIFS(Input!B:B,D233,Input!I:I,"Yes"))</f>
        <v/>
      </c>
      <c r="K233" s="156"/>
      <c r="L233" s="176" t="str">
        <f>IF(ISBLANK(D233), "",COUNTIFS(TL!B:B,D233,TL!G:G,"Yes",TL!H:H,"Yes"))</f>
        <v/>
      </c>
      <c r="M233" s="156"/>
      <c r="N233" s="177" t="str">
        <f t="array" ref="N233">IFERROR(INDEX(PD!A:A,MATCH(D233,PD!E:E,0)), IFERROR ( INDEX(Input!A:A,MATCH(D233,Input!F:F,0)), ""))</f>
        <v/>
      </c>
      <c r="O233" s="156"/>
      <c r="P233" s="120" t="str">
        <f t="array" ref="P233">IFERROR(INDEX(PD!A:A,MATCH(D233,PD!E:E,0)), IFERROR (INDEX(Input!A:A,MATCH(D233,Input!F:F,0)), ""))</f>
        <v/>
      </c>
      <c r="Q233" s="156"/>
      <c r="S233" s="156"/>
      <c r="T233" s="178"/>
      <c r="U233" s="156"/>
    </row>
    <row r="234">
      <c r="A234" s="168">
        <f t="shared" si="1"/>
        <v>0</v>
      </c>
      <c r="B234" s="70" t="str">
        <f t="array" ref="B234">IFERROR(INDEX(PD!F:F,MATCH(D234,PD!E:E,0)), IFERROR (INDEX(Input!H:H,MATCH(D234,Input!F:F,0)), ""))</f>
        <v/>
      </c>
      <c r="C234" s="156"/>
      <c r="D234" s="172"/>
      <c r="E234" s="156"/>
      <c r="G234" s="156"/>
      <c r="I234" s="156"/>
      <c r="J234" s="70" t="str">
        <f>IF(ISBLANK(D234), "",COUNTIFS(Input!B:B,D234,Input!I:I,"Yes"))</f>
        <v/>
      </c>
      <c r="K234" s="156"/>
      <c r="L234" s="176" t="str">
        <f>IF(ISBLANK(D234), "",COUNTIFS(TL!B:B,D234,TL!G:G,"Yes",TL!H:H,"Yes"))</f>
        <v/>
      </c>
      <c r="M234" s="156"/>
      <c r="N234" s="177" t="str">
        <f t="array" ref="N234">IFERROR(INDEX(PD!A:A,MATCH(D234,PD!E:E,0)), IFERROR ( INDEX(Input!A:A,MATCH(D234,Input!F:F,0)), ""))</f>
        <v/>
      </c>
      <c r="O234" s="156"/>
      <c r="P234" s="120" t="str">
        <f t="array" ref="P234">IFERROR(INDEX(PD!A:A,MATCH(D234,PD!E:E,0)), IFERROR (INDEX(Input!A:A,MATCH(D234,Input!F:F,0)), ""))</f>
        <v/>
      </c>
      <c r="Q234" s="156"/>
      <c r="S234" s="156"/>
      <c r="T234" s="178"/>
      <c r="U234" s="156"/>
    </row>
    <row r="235">
      <c r="A235" s="168">
        <f t="shared" si="1"/>
        <v>0</v>
      </c>
      <c r="B235" s="70" t="str">
        <f t="array" ref="B235">IFERROR(INDEX(PD!F:F,MATCH(D235,PD!E:E,0)), IFERROR (INDEX(Input!H:H,MATCH(D235,Input!F:F,0)), ""))</f>
        <v/>
      </c>
      <c r="C235" s="156"/>
      <c r="D235" s="172"/>
      <c r="E235" s="156"/>
      <c r="G235" s="156"/>
      <c r="I235" s="156"/>
      <c r="J235" s="70" t="str">
        <f>IF(ISBLANK(D235), "",COUNTIFS(Input!B:B,D235,Input!I:I,"Yes"))</f>
        <v/>
      </c>
      <c r="K235" s="156"/>
      <c r="L235" s="176" t="str">
        <f>IF(ISBLANK(D235), "",COUNTIFS(TL!B:B,D235,TL!G:G,"Yes",TL!H:H,"Yes"))</f>
        <v/>
      </c>
      <c r="M235" s="156"/>
      <c r="N235" s="177" t="str">
        <f t="array" ref="N235">IFERROR(INDEX(PD!A:A,MATCH(D235,PD!E:E,0)), IFERROR ( INDEX(Input!A:A,MATCH(D235,Input!F:F,0)), ""))</f>
        <v/>
      </c>
      <c r="O235" s="156"/>
      <c r="P235" s="120" t="str">
        <f t="array" ref="P235">IFERROR(INDEX(PD!A:A,MATCH(D235,PD!E:E,0)), IFERROR (INDEX(Input!A:A,MATCH(D235,Input!F:F,0)), ""))</f>
        <v/>
      </c>
      <c r="Q235" s="156"/>
      <c r="S235" s="156"/>
      <c r="T235" s="178"/>
      <c r="U235" s="156"/>
    </row>
    <row r="236">
      <c r="A236" s="168">
        <f t="shared" si="1"/>
        <v>0</v>
      </c>
      <c r="B236" s="70" t="str">
        <f t="array" ref="B236">IFERROR(INDEX(PD!F:F,MATCH(D236,PD!E:E,0)), IFERROR (INDEX(Input!H:H,MATCH(D236,Input!F:F,0)), ""))</f>
        <v/>
      </c>
      <c r="C236" s="156"/>
      <c r="D236" s="172"/>
      <c r="E236" s="156"/>
      <c r="G236" s="156"/>
      <c r="I236" s="156"/>
      <c r="J236" s="70" t="str">
        <f>IF(ISBLANK(D236), "",COUNTIFS(Input!B:B,D236,Input!I:I,"Yes"))</f>
        <v/>
      </c>
      <c r="K236" s="156"/>
      <c r="L236" s="176" t="str">
        <f>IF(ISBLANK(D236), "",COUNTIFS(TL!B:B,D236,TL!G:G,"Yes",TL!H:H,"Yes"))</f>
        <v/>
      </c>
      <c r="M236" s="156"/>
      <c r="N236" s="177" t="str">
        <f t="array" ref="N236">IFERROR(INDEX(PD!A:A,MATCH(D236,PD!E:E,0)), IFERROR ( INDEX(Input!A:A,MATCH(D236,Input!F:F,0)), ""))</f>
        <v/>
      </c>
      <c r="O236" s="156"/>
      <c r="P236" s="120" t="str">
        <f t="array" ref="P236">IFERROR(INDEX(PD!A:A,MATCH(D236,PD!E:E,0)), IFERROR (INDEX(Input!A:A,MATCH(D236,Input!F:F,0)), ""))</f>
        <v/>
      </c>
      <c r="Q236" s="156"/>
      <c r="S236" s="156"/>
      <c r="T236" s="178"/>
      <c r="U236" s="156"/>
    </row>
    <row r="237">
      <c r="A237" s="168">
        <f t="shared" si="1"/>
        <v>0</v>
      </c>
      <c r="B237" s="70" t="str">
        <f t="array" ref="B237">IFERROR(INDEX(PD!F:F,MATCH(D237,PD!E:E,0)), IFERROR (INDEX(Input!H:H,MATCH(D237,Input!F:F,0)), ""))</f>
        <v/>
      </c>
      <c r="C237" s="156"/>
      <c r="D237" s="172"/>
      <c r="E237" s="156"/>
      <c r="G237" s="156"/>
      <c r="I237" s="156"/>
      <c r="J237" s="70" t="str">
        <f>IF(ISBLANK(D237), "",COUNTIFS(Input!B:B,D237,Input!I:I,"Yes"))</f>
        <v/>
      </c>
      <c r="K237" s="156"/>
      <c r="L237" s="176" t="str">
        <f>IF(ISBLANK(D237), "",COUNTIFS(TL!B:B,D237,TL!G:G,"Yes",TL!H:H,"Yes"))</f>
        <v/>
      </c>
      <c r="M237" s="156"/>
      <c r="N237" s="177" t="str">
        <f t="array" ref="N237">IFERROR(INDEX(PD!A:A,MATCH(D237,PD!E:E,0)), IFERROR ( INDEX(Input!A:A,MATCH(D237,Input!F:F,0)), ""))</f>
        <v/>
      </c>
      <c r="O237" s="156"/>
      <c r="P237" s="120" t="str">
        <f t="array" ref="P237">IFERROR(INDEX(PD!A:A,MATCH(D237,PD!E:E,0)), IFERROR (INDEX(Input!A:A,MATCH(D237,Input!F:F,0)), ""))</f>
        <v/>
      </c>
      <c r="Q237" s="156"/>
      <c r="S237" s="156"/>
      <c r="T237" s="178"/>
      <c r="U237" s="156"/>
    </row>
    <row r="238">
      <c r="A238" s="168">
        <f t="shared" si="1"/>
        <v>0</v>
      </c>
      <c r="B238" s="70" t="str">
        <f t="array" ref="B238">IFERROR(INDEX(PD!F:F,MATCH(D238,PD!E:E,0)), IFERROR (INDEX(Input!H:H,MATCH(D238,Input!F:F,0)), ""))</f>
        <v/>
      </c>
      <c r="C238" s="156"/>
      <c r="D238" s="172"/>
      <c r="E238" s="156"/>
      <c r="G238" s="156"/>
      <c r="I238" s="156"/>
      <c r="J238" s="70" t="str">
        <f>IF(ISBLANK(D238), "",COUNTIFS(Input!B:B,D238,Input!I:I,"Yes"))</f>
        <v/>
      </c>
      <c r="K238" s="156"/>
      <c r="L238" s="176" t="str">
        <f>IF(ISBLANK(D238), "",COUNTIFS(TL!B:B,D238,TL!G:G,"Yes",TL!H:H,"Yes"))</f>
        <v/>
      </c>
      <c r="M238" s="156"/>
      <c r="N238" s="177" t="str">
        <f t="array" ref="N238">IFERROR(INDEX(PD!A:A,MATCH(D238,PD!E:E,0)), IFERROR ( INDEX(Input!A:A,MATCH(D238,Input!F:F,0)), ""))</f>
        <v/>
      </c>
      <c r="O238" s="156"/>
      <c r="P238" s="120" t="str">
        <f t="array" ref="P238">IFERROR(INDEX(PD!A:A,MATCH(D238,PD!E:E,0)), IFERROR (INDEX(Input!A:A,MATCH(D238,Input!F:F,0)), ""))</f>
        <v/>
      </c>
      <c r="Q238" s="156"/>
      <c r="S238" s="156"/>
      <c r="T238" s="178"/>
      <c r="U238" s="156"/>
    </row>
    <row r="239">
      <c r="A239" s="168">
        <f t="shared" si="1"/>
        <v>0</v>
      </c>
      <c r="B239" s="70" t="str">
        <f t="array" ref="B239">IFERROR(INDEX(PD!F:F,MATCH(D239,PD!E:E,0)), IFERROR (INDEX(Input!H:H,MATCH(D239,Input!F:F,0)), ""))</f>
        <v/>
      </c>
      <c r="C239" s="156"/>
      <c r="D239" s="172"/>
      <c r="E239" s="156"/>
      <c r="G239" s="156"/>
      <c r="I239" s="156"/>
      <c r="J239" s="70" t="str">
        <f>IF(ISBLANK(D239), "",COUNTIFS(Input!B:B,D239,Input!I:I,"Yes"))</f>
        <v/>
      </c>
      <c r="K239" s="156"/>
      <c r="L239" s="176" t="str">
        <f>IF(ISBLANK(D239), "",COUNTIFS(TL!B:B,D239,TL!G:G,"Yes",TL!H:H,"Yes"))</f>
        <v/>
      </c>
      <c r="M239" s="156"/>
      <c r="N239" s="177" t="str">
        <f t="array" ref="N239">IFERROR(INDEX(PD!A:A,MATCH(D239,PD!E:E,0)), IFERROR ( INDEX(Input!A:A,MATCH(D239,Input!F:F,0)), ""))</f>
        <v/>
      </c>
      <c r="O239" s="156"/>
      <c r="P239" s="120" t="str">
        <f t="array" ref="P239">IFERROR(INDEX(PD!A:A,MATCH(D239,PD!E:E,0)), IFERROR (INDEX(Input!A:A,MATCH(D239,Input!F:F,0)), ""))</f>
        <v/>
      </c>
      <c r="Q239" s="156"/>
      <c r="S239" s="156"/>
      <c r="T239" s="178"/>
      <c r="U239" s="156"/>
    </row>
    <row r="240">
      <c r="A240" s="168">
        <f t="shared" si="1"/>
        <v>0</v>
      </c>
      <c r="B240" s="70" t="str">
        <f t="array" ref="B240">IFERROR(INDEX(PD!F:F,MATCH(D240,PD!E:E,0)), IFERROR (INDEX(Input!H:H,MATCH(D240,Input!F:F,0)), ""))</f>
        <v/>
      </c>
      <c r="C240" s="156"/>
      <c r="D240" s="172"/>
      <c r="E240" s="156"/>
      <c r="G240" s="156"/>
      <c r="I240" s="156"/>
      <c r="J240" s="70" t="str">
        <f>IF(ISBLANK(D240), "",COUNTIFS(Input!B:B,D240,Input!I:I,"Yes"))</f>
        <v/>
      </c>
      <c r="K240" s="156"/>
      <c r="L240" s="176" t="str">
        <f>IF(ISBLANK(D240), "",COUNTIFS(TL!B:B,D240,TL!G:G,"Yes",TL!H:H,"Yes"))</f>
        <v/>
      </c>
      <c r="M240" s="156"/>
      <c r="N240" s="177" t="str">
        <f t="array" ref="N240">IFERROR(INDEX(PD!A:A,MATCH(D240,PD!E:E,0)), IFERROR ( INDEX(Input!A:A,MATCH(D240,Input!F:F,0)), ""))</f>
        <v/>
      </c>
      <c r="O240" s="156"/>
      <c r="P240" s="120" t="str">
        <f t="array" ref="P240">IFERROR(INDEX(PD!A:A,MATCH(D240,PD!E:E,0)), IFERROR (INDEX(Input!A:A,MATCH(D240,Input!F:F,0)), ""))</f>
        <v/>
      </c>
      <c r="Q240" s="156"/>
      <c r="S240" s="156"/>
      <c r="T240" s="178"/>
      <c r="U240" s="156"/>
    </row>
    <row r="241">
      <c r="A241" s="168">
        <f t="shared" si="1"/>
        <v>0</v>
      </c>
      <c r="B241" s="70" t="str">
        <f t="array" ref="B241">IFERROR(INDEX(PD!F:F,MATCH(D241,PD!E:E,0)), IFERROR (INDEX(Input!H:H,MATCH(D241,Input!F:F,0)), ""))</f>
        <v/>
      </c>
      <c r="C241" s="156"/>
      <c r="D241" s="172"/>
      <c r="E241" s="156"/>
      <c r="G241" s="156"/>
      <c r="I241" s="156"/>
      <c r="J241" s="70" t="str">
        <f>IF(ISBLANK(D241), "",COUNTIFS(Input!B:B,D241,Input!I:I,"Yes"))</f>
        <v/>
      </c>
      <c r="K241" s="156"/>
      <c r="L241" s="176" t="str">
        <f>IF(ISBLANK(D241), "",COUNTIFS(TL!B:B,D241,TL!G:G,"Yes",TL!H:H,"Yes"))</f>
        <v/>
      </c>
      <c r="M241" s="156"/>
      <c r="N241" s="177" t="str">
        <f t="array" ref="N241">IFERROR(INDEX(PD!A:A,MATCH(D241,PD!E:E,0)), IFERROR ( INDEX(Input!A:A,MATCH(D241,Input!F:F,0)), ""))</f>
        <v/>
      </c>
      <c r="O241" s="156"/>
      <c r="P241" s="120" t="str">
        <f t="array" ref="P241">IFERROR(INDEX(PD!A:A,MATCH(D241,PD!E:E,0)), IFERROR (INDEX(Input!A:A,MATCH(D241,Input!F:F,0)), ""))</f>
        <v/>
      </c>
      <c r="Q241" s="156"/>
      <c r="S241" s="156"/>
      <c r="T241" s="178"/>
      <c r="U241" s="156"/>
    </row>
    <row r="242">
      <c r="A242" s="168">
        <f t="shared" si="1"/>
        <v>0</v>
      </c>
      <c r="B242" s="70" t="str">
        <f t="array" ref="B242">IFERROR(INDEX(PD!F:F,MATCH(D242,PD!E:E,0)), IFERROR (INDEX(Input!H:H,MATCH(D242,Input!F:F,0)), ""))</f>
        <v/>
      </c>
      <c r="C242" s="156"/>
      <c r="D242" s="172"/>
      <c r="E242" s="156"/>
      <c r="G242" s="156"/>
      <c r="I242" s="156"/>
      <c r="J242" s="70" t="str">
        <f>IF(ISBLANK(D242), "",COUNTIFS(Input!B:B,D242,Input!I:I,"Yes"))</f>
        <v/>
      </c>
      <c r="K242" s="156"/>
      <c r="L242" s="176" t="str">
        <f>IF(ISBLANK(D242), "",COUNTIFS(TL!B:B,D242,TL!G:G,"Yes",TL!H:H,"Yes"))</f>
        <v/>
      </c>
      <c r="M242" s="156"/>
      <c r="N242" s="177" t="str">
        <f t="array" ref="N242">IFERROR(INDEX(PD!A:A,MATCH(D242,PD!E:E,0)), IFERROR ( INDEX(Input!A:A,MATCH(D242,Input!F:F,0)), ""))</f>
        <v/>
      </c>
      <c r="O242" s="156"/>
      <c r="P242" s="120" t="str">
        <f t="array" ref="P242">IFERROR(INDEX(PD!A:A,MATCH(D242,PD!E:E,0)), IFERROR (INDEX(Input!A:A,MATCH(D242,Input!F:F,0)), ""))</f>
        <v/>
      </c>
      <c r="Q242" s="156"/>
      <c r="S242" s="156"/>
      <c r="T242" s="178"/>
      <c r="U242" s="156"/>
    </row>
    <row r="243">
      <c r="A243" s="168">
        <f t="shared" si="1"/>
        <v>0</v>
      </c>
      <c r="B243" s="70" t="str">
        <f t="array" ref="B243">IFERROR(INDEX(PD!F:F,MATCH(D243,PD!E:E,0)), IFERROR (INDEX(Input!H:H,MATCH(D243,Input!F:F,0)), ""))</f>
        <v/>
      </c>
      <c r="C243" s="156"/>
      <c r="D243" s="172"/>
      <c r="E243" s="156"/>
      <c r="G243" s="156"/>
      <c r="I243" s="156"/>
      <c r="J243" s="70" t="str">
        <f>IF(ISBLANK(D243), "",COUNTIFS(Input!B:B,D243,Input!I:I,"Yes"))</f>
        <v/>
      </c>
      <c r="K243" s="156"/>
      <c r="L243" s="176" t="str">
        <f>IF(ISBLANK(D243), "",COUNTIFS(TL!B:B,D243,TL!G:G,"Yes",TL!H:H,"Yes"))</f>
        <v/>
      </c>
      <c r="M243" s="156"/>
      <c r="N243" s="177" t="str">
        <f t="array" ref="N243">IFERROR(INDEX(PD!A:A,MATCH(D243,PD!E:E,0)), IFERROR ( INDEX(Input!A:A,MATCH(D243,Input!F:F,0)), ""))</f>
        <v/>
      </c>
      <c r="O243" s="156"/>
      <c r="P243" s="120" t="str">
        <f t="array" ref="P243">IFERROR(INDEX(PD!A:A,MATCH(D243,PD!E:E,0)), IFERROR (INDEX(Input!A:A,MATCH(D243,Input!F:F,0)), ""))</f>
        <v/>
      </c>
      <c r="Q243" s="156"/>
      <c r="S243" s="156"/>
      <c r="T243" s="178"/>
      <c r="U243" s="156"/>
    </row>
    <row r="244">
      <c r="A244" s="168">
        <f t="shared" si="1"/>
        <v>0</v>
      </c>
      <c r="B244" s="70" t="str">
        <f t="array" ref="B244">IFERROR(INDEX(PD!F:F,MATCH(D244,PD!E:E,0)), IFERROR (INDEX(Input!H:H,MATCH(D244,Input!F:F,0)), ""))</f>
        <v/>
      </c>
      <c r="C244" s="156"/>
      <c r="D244" s="172"/>
      <c r="E244" s="156"/>
      <c r="G244" s="156"/>
      <c r="I244" s="156"/>
      <c r="J244" s="70" t="str">
        <f>IF(ISBLANK(D244), "",COUNTIFS(Input!B:B,D244,Input!I:I,"Yes"))</f>
        <v/>
      </c>
      <c r="K244" s="156"/>
      <c r="L244" s="176" t="str">
        <f>IF(ISBLANK(D244), "",COUNTIFS(TL!B:B,D244,TL!G:G,"Yes",TL!H:H,"Yes"))</f>
        <v/>
      </c>
      <c r="M244" s="156"/>
      <c r="N244" s="177" t="str">
        <f t="array" ref="N244">IFERROR(INDEX(PD!A:A,MATCH(D244,PD!E:E,0)), IFERROR ( INDEX(Input!A:A,MATCH(D244,Input!F:F,0)), ""))</f>
        <v/>
      </c>
      <c r="O244" s="156"/>
      <c r="P244" s="120" t="str">
        <f t="array" ref="P244">IFERROR(INDEX(PD!A:A,MATCH(D244,PD!E:E,0)), IFERROR (INDEX(Input!A:A,MATCH(D244,Input!F:F,0)), ""))</f>
        <v/>
      </c>
      <c r="Q244" s="156"/>
      <c r="S244" s="156"/>
      <c r="T244" s="178"/>
      <c r="U244" s="156"/>
    </row>
    <row r="245">
      <c r="A245" s="168">
        <f t="shared" si="1"/>
        <v>0</v>
      </c>
      <c r="B245" s="70" t="str">
        <f t="array" ref="B245">IFERROR(INDEX(PD!F:F,MATCH(D245,PD!E:E,0)), IFERROR (INDEX(Input!H:H,MATCH(D245,Input!F:F,0)), ""))</f>
        <v/>
      </c>
      <c r="C245" s="156"/>
      <c r="D245" s="172"/>
      <c r="E245" s="156"/>
      <c r="G245" s="156"/>
      <c r="I245" s="156"/>
      <c r="J245" s="70" t="str">
        <f>IF(ISBLANK(D245), "",COUNTIFS(Input!B:B,D245,Input!I:I,"Yes"))</f>
        <v/>
      </c>
      <c r="K245" s="156"/>
      <c r="L245" s="176" t="str">
        <f>IF(ISBLANK(D245), "",COUNTIFS(TL!B:B,D245,TL!G:G,"Yes",TL!H:H,"Yes"))</f>
        <v/>
      </c>
      <c r="M245" s="156"/>
      <c r="N245" s="177" t="str">
        <f t="array" ref="N245">IFERROR(INDEX(PD!A:A,MATCH(D245,PD!E:E,0)), IFERROR ( INDEX(Input!A:A,MATCH(D245,Input!F:F,0)), ""))</f>
        <v/>
      </c>
      <c r="O245" s="156"/>
      <c r="P245" s="120" t="str">
        <f t="array" ref="P245">IFERROR(INDEX(PD!A:A,MATCH(D245,PD!E:E,0)), IFERROR (INDEX(Input!A:A,MATCH(D245,Input!F:F,0)), ""))</f>
        <v/>
      </c>
      <c r="Q245" s="156"/>
      <c r="S245" s="156"/>
      <c r="T245" s="178"/>
      <c r="U245" s="156"/>
    </row>
    <row r="246">
      <c r="A246" s="168">
        <f t="shared" si="1"/>
        <v>0</v>
      </c>
      <c r="B246" s="70" t="str">
        <f t="array" ref="B246">IFERROR(INDEX(PD!F:F,MATCH(D246,PD!E:E,0)), IFERROR (INDEX(Input!H:H,MATCH(D246,Input!F:F,0)), ""))</f>
        <v/>
      </c>
      <c r="C246" s="156"/>
      <c r="D246" s="172"/>
      <c r="E246" s="156"/>
      <c r="G246" s="156"/>
      <c r="I246" s="156"/>
      <c r="J246" s="70" t="str">
        <f>IF(ISBLANK(D246), "",COUNTIFS(Input!B:B,D246,Input!I:I,"Yes"))</f>
        <v/>
      </c>
      <c r="K246" s="156"/>
      <c r="L246" s="176" t="str">
        <f>IF(ISBLANK(D246), "",COUNTIFS(TL!B:B,D246,TL!G:G,"Yes",TL!H:H,"Yes"))</f>
        <v/>
      </c>
      <c r="M246" s="156"/>
      <c r="N246" s="177" t="str">
        <f t="array" ref="N246">IFERROR(INDEX(PD!A:A,MATCH(D246,PD!E:E,0)), IFERROR ( INDEX(Input!A:A,MATCH(D246,Input!F:F,0)), ""))</f>
        <v/>
      </c>
      <c r="O246" s="156"/>
      <c r="P246" s="120" t="str">
        <f t="array" ref="P246">IFERROR(INDEX(PD!A:A,MATCH(D246,PD!E:E,0)), IFERROR (INDEX(Input!A:A,MATCH(D246,Input!F:F,0)), ""))</f>
        <v/>
      </c>
      <c r="Q246" s="156"/>
      <c r="S246" s="156"/>
      <c r="T246" s="178"/>
      <c r="U246" s="156"/>
    </row>
    <row r="247">
      <c r="A247" s="168">
        <f t="shared" si="1"/>
        <v>0</v>
      </c>
      <c r="B247" s="70" t="str">
        <f t="array" ref="B247">IFERROR(INDEX(PD!F:F,MATCH(D247,PD!E:E,0)), IFERROR (INDEX(Input!H:H,MATCH(D247,Input!F:F,0)), ""))</f>
        <v/>
      </c>
      <c r="C247" s="156"/>
      <c r="D247" s="172"/>
      <c r="E247" s="156"/>
      <c r="G247" s="156"/>
      <c r="I247" s="156"/>
      <c r="J247" s="70" t="str">
        <f>IF(ISBLANK(D247), "",COUNTIFS(Input!B:B,D247,Input!I:I,"Yes"))</f>
        <v/>
      </c>
      <c r="K247" s="156"/>
      <c r="L247" s="176" t="str">
        <f>IF(ISBLANK(D247), "",COUNTIFS(TL!B:B,D247,TL!G:G,"Yes",TL!H:H,"Yes"))</f>
        <v/>
      </c>
      <c r="M247" s="156"/>
      <c r="N247" s="177" t="str">
        <f t="array" ref="N247">IFERROR(INDEX(PD!A:A,MATCH(D247,PD!E:E,0)), IFERROR ( INDEX(Input!A:A,MATCH(D247,Input!F:F,0)), ""))</f>
        <v/>
      </c>
      <c r="O247" s="156"/>
      <c r="P247" s="120" t="str">
        <f t="array" ref="P247">IFERROR(INDEX(PD!A:A,MATCH(D247,PD!E:E,0)), IFERROR (INDEX(Input!A:A,MATCH(D247,Input!F:F,0)), ""))</f>
        <v/>
      </c>
      <c r="Q247" s="156"/>
      <c r="S247" s="156"/>
      <c r="T247" s="178"/>
      <c r="U247" s="156"/>
    </row>
    <row r="248">
      <c r="A248" s="168">
        <f t="shared" si="1"/>
        <v>0</v>
      </c>
      <c r="B248" s="70" t="str">
        <f t="array" ref="B248">IFERROR(INDEX(PD!F:F,MATCH(D248,PD!E:E,0)), IFERROR (INDEX(Input!H:H,MATCH(D248,Input!F:F,0)), ""))</f>
        <v/>
      </c>
      <c r="C248" s="156"/>
      <c r="D248" s="172"/>
      <c r="E248" s="156"/>
      <c r="G248" s="156"/>
      <c r="I248" s="156"/>
      <c r="J248" s="70" t="str">
        <f>IF(ISBLANK(D248), "",COUNTIFS(Input!B:B,D248,Input!I:I,"Yes"))</f>
        <v/>
      </c>
      <c r="K248" s="156"/>
      <c r="L248" s="176" t="str">
        <f>IF(ISBLANK(D248), "",COUNTIFS(TL!B:B,D248,TL!G:G,"Yes",TL!H:H,"Yes"))</f>
        <v/>
      </c>
      <c r="M248" s="156"/>
      <c r="N248" s="177" t="str">
        <f t="array" ref="N248">IFERROR(INDEX(PD!A:A,MATCH(D248,PD!E:E,0)), IFERROR ( INDEX(Input!A:A,MATCH(D248,Input!F:F,0)), ""))</f>
        <v/>
      </c>
      <c r="O248" s="156"/>
      <c r="P248" s="120" t="str">
        <f t="array" ref="P248">IFERROR(INDEX(PD!A:A,MATCH(D248,PD!E:E,0)), IFERROR (INDEX(Input!A:A,MATCH(D248,Input!F:F,0)), ""))</f>
        <v/>
      </c>
      <c r="Q248" s="156"/>
      <c r="S248" s="156"/>
      <c r="T248" s="178"/>
      <c r="U248" s="156"/>
    </row>
    <row r="249">
      <c r="A249" s="168">
        <f t="shared" si="1"/>
        <v>0</v>
      </c>
      <c r="B249" s="70" t="str">
        <f t="array" ref="B249">IFERROR(INDEX(PD!F:F,MATCH(D249,PD!E:E,0)), IFERROR (INDEX(Input!H:H,MATCH(D249,Input!F:F,0)), ""))</f>
        <v/>
      </c>
      <c r="C249" s="156"/>
      <c r="D249" s="172"/>
      <c r="E249" s="156"/>
      <c r="G249" s="156"/>
      <c r="I249" s="156"/>
      <c r="J249" s="70" t="str">
        <f>IF(ISBLANK(D249), "",COUNTIFS(Input!B:B,D249,Input!I:I,"Yes"))</f>
        <v/>
      </c>
      <c r="K249" s="156"/>
      <c r="L249" s="176" t="str">
        <f>IF(ISBLANK(D249), "",COUNTIFS(TL!B:B,D249,TL!G:G,"Yes",TL!H:H,"Yes"))</f>
        <v/>
      </c>
      <c r="M249" s="156"/>
      <c r="N249" s="177" t="str">
        <f t="array" ref="N249">IFERROR(INDEX(PD!A:A,MATCH(D249,PD!E:E,0)), IFERROR ( INDEX(Input!A:A,MATCH(D249,Input!F:F,0)), ""))</f>
        <v/>
      </c>
      <c r="O249" s="156"/>
      <c r="P249" s="120" t="str">
        <f t="array" ref="P249">IFERROR(INDEX(PD!A:A,MATCH(D249,PD!E:E,0)), IFERROR (INDEX(Input!A:A,MATCH(D249,Input!F:F,0)), ""))</f>
        <v/>
      </c>
      <c r="Q249" s="156"/>
      <c r="S249" s="156"/>
      <c r="T249" s="178"/>
      <c r="U249" s="156"/>
    </row>
    <row r="250">
      <c r="A250" s="168">
        <f t="shared" si="1"/>
        <v>0</v>
      </c>
      <c r="B250" s="70" t="str">
        <f t="array" ref="B250">IFERROR(INDEX(PD!F:F,MATCH(D250,PD!E:E,0)), IFERROR (INDEX(Input!H:H,MATCH(D250,Input!F:F,0)), ""))</f>
        <v/>
      </c>
      <c r="C250" s="156"/>
      <c r="D250" s="172"/>
      <c r="E250" s="156"/>
      <c r="G250" s="156"/>
      <c r="I250" s="156"/>
      <c r="J250" s="70" t="str">
        <f>IF(ISBLANK(D250), "",COUNTIFS(Input!B:B,D250,Input!I:I,"Yes"))</f>
        <v/>
      </c>
      <c r="K250" s="156"/>
      <c r="L250" s="176" t="str">
        <f>IF(ISBLANK(D250), "",COUNTIFS(TL!B:B,D250,TL!G:G,"Yes",TL!H:H,"Yes"))</f>
        <v/>
      </c>
      <c r="M250" s="156"/>
      <c r="N250" s="177" t="str">
        <f t="array" ref="N250">IFERROR(INDEX(PD!A:A,MATCH(D250,PD!E:E,0)), IFERROR ( INDEX(Input!A:A,MATCH(D250,Input!F:F,0)), ""))</f>
        <v/>
      </c>
      <c r="O250" s="156"/>
      <c r="P250" s="120" t="str">
        <f t="array" ref="P250">IFERROR(INDEX(PD!A:A,MATCH(D250,PD!E:E,0)), IFERROR (INDEX(Input!A:A,MATCH(D250,Input!F:F,0)), ""))</f>
        <v/>
      </c>
      <c r="Q250" s="156"/>
      <c r="S250" s="156"/>
      <c r="T250" s="178"/>
      <c r="U250" s="156"/>
    </row>
    <row r="251">
      <c r="A251" s="168">
        <f t="shared" si="1"/>
        <v>0</v>
      </c>
      <c r="B251" s="70" t="str">
        <f t="array" ref="B251">IFERROR(INDEX(PD!F:F,MATCH(D251,PD!E:E,0)), IFERROR (INDEX(Input!H:H,MATCH(D251,Input!F:F,0)), ""))</f>
        <v/>
      </c>
      <c r="C251" s="156"/>
      <c r="D251" s="172"/>
      <c r="E251" s="156"/>
      <c r="G251" s="156"/>
      <c r="I251" s="156"/>
      <c r="J251" s="70" t="str">
        <f>IF(ISBLANK(D251), "",COUNTIFS(Input!B:B,D251,Input!I:I,"Yes"))</f>
        <v/>
      </c>
      <c r="K251" s="156"/>
      <c r="L251" s="176" t="str">
        <f>IF(ISBLANK(D251), "",COUNTIFS(TL!B:B,D251,TL!G:G,"Yes",TL!H:H,"Yes"))</f>
        <v/>
      </c>
      <c r="M251" s="156"/>
      <c r="N251" s="177" t="str">
        <f t="array" ref="N251">IFERROR(INDEX(PD!A:A,MATCH(D251,PD!E:E,0)), IFERROR ( INDEX(Input!A:A,MATCH(D251,Input!F:F,0)), ""))</f>
        <v/>
      </c>
      <c r="O251" s="156"/>
      <c r="P251" s="120" t="str">
        <f t="array" ref="P251">IFERROR(INDEX(PD!A:A,MATCH(D251,PD!E:E,0)), IFERROR (INDEX(Input!A:A,MATCH(D251,Input!F:F,0)), ""))</f>
        <v/>
      </c>
      <c r="Q251" s="156"/>
      <c r="S251" s="156"/>
      <c r="T251" s="178"/>
      <c r="U251" s="156"/>
    </row>
    <row r="252">
      <c r="A252" s="168">
        <f t="shared" si="1"/>
        <v>0</v>
      </c>
      <c r="B252" s="70" t="str">
        <f t="array" ref="B252">IFERROR(INDEX(PD!F:F,MATCH(D252,PD!E:E,0)), IFERROR (INDEX(Input!H:H,MATCH(D252,Input!F:F,0)), ""))</f>
        <v/>
      </c>
      <c r="C252" s="156"/>
      <c r="D252" s="172"/>
      <c r="E252" s="156"/>
      <c r="G252" s="156"/>
      <c r="I252" s="156"/>
      <c r="J252" s="70" t="str">
        <f>IF(ISBLANK(D252), "",COUNTIFS(Input!B:B,D252,Input!I:I,"Yes"))</f>
        <v/>
      </c>
      <c r="K252" s="156"/>
      <c r="L252" s="176" t="str">
        <f>IF(ISBLANK(D252), "",COUNTIFS(TL!B:B,D252,TL!G:G,"Yes",TL!H:H,"Yes"))</f>
        <v/>
      </c>
      <c r="M252" s="156"/>
      <c r="N252" s="177" t="str">
        <f t="array" ref="N252">IFERROR(INDEX(PD!A:A,MATCH(D252,PD!E:E,0)), IFERROR ( INDEX(Input!A:A,MATCH(D252,Input!F:F,0)), ""))</f>
        <v/>
      </c>
      <c r="O252" s="156"/>
      <c r="P252" s="120" t="str">
        <f t="array" ref="P252">IFERROR(INDEX(PD!A:A,MATCH(D252,PD!E:E,0)), IFERROR (INDEX(Input!A:A,MATCH(D252,Input!F:F,0)), ""))</f>
        <v/>
      </c>
      <c r="Q252" s="156"/>
      <c r="S252" s="156"/>
      <c r="T252" s="178"/>
      <c r="U252" s="156"/>
    </row>
    <row r="253">
      <c r="A253" s="168">
        <f t="shared" si="1"/>
        <v>0</v>
      </c>
      <c r="B253" s="70" t="str">
        <f t="array" ref="B253">IFERROR(INDEX(PD!F:F,MATCH(D253,PD!E:E,0)), IFERROR (INDEX(Input!H:H,MATCH(D253,Input!F:F,0)), ""))</f>
        <v/>
      </c>
      <c r="C253" s="156"/>
      <c r="D253" s="172"/>
      <c r="E253" s="156"/>
      <c r="G253" s="156"/>
      <c r="I253" s="156"/>
      <c r="J253" s="70" t="str">
        <f>IF(ISBLANK(D253), "",COUNTIFS(Input!B:B,D253,Input!I:I,"Yes"))</f>
        <v/>
      </c>
      <c r="K253" s="156"/>
      <c r="L253" s="176" t="str">
        <f>IF(ISBLANK(D253), "",COUNTIFS(TL!B:B,D253,TL!G:G,"Yes",TL!H:H,"Yes"))</f>
        <v/>
      </c>
      <c r="M253" s="156"/>
      <c r="N253" s="177" t="str">
        <f t="array" ref="N253">IFERROR(INDEX(PD!A:A,MATCH(D253,PD!E:E,0)), IFERROR ( INDEX(Input!A:A,MATCH(D253,Input!F:F,0)), ""))</f>
        <v/>
      </c>
      <c r="O253" s="156"/>
      <c r="P253" s="120" t="str">
        <f t="array" ref="P253">IFERROR(INDEX(PD!A:A,MATCH(D253,PD!E:E,0)), IFERROR (INDEX(Input!A:A,MATCH(D253,Input!F:F,0)), ""))</f>
        <v/>
      </c>
      <c r="Q253" s="156"/>
      <c r="S253" s="156"/>
      <c r="T253" s="178"/>
      <c r="U253" s="156"/>
    </row>
    <row r="254">
      <c r="A254" s="168">
        <f t="shared" si="1"/>
        <v>0</v>
      </c>
      <c r="B254" s="70" t="str">
        <f t="array" ref="B254">IFERROR(INDEX(PD!F:F,MATCH(D254,PD!E:E,0)), IFERROR (INDEX(Input!H:H,MATCH(D254,Input!F:F,0)), ""))</f>
        <v/>
      </c>
      <c r="C254" s="156"/>
      <c r="D254" s="172"/>
      <c r="E254" s="156"/>
      <c r="G254" s="156"/>
      <c r="I254" s="156"/>
      <c r="J254" s="70" t="str">
        <f>IF(ISBLANK(D254), "",COUNTIFS(Input!B:B,D254,Input!I:I,"Yes"))</f>
        <v/>
      </c>
      <c r="K254" s="156"/>
      <c r="L254" s="176" t="str">
        <f>IF(ISBLANK(D254), "",COUNTIFS(TL!B:B,D254,TL!G:G,"Yes",TL!H:H,"Yes"))</f>
        <v/>
      </c>
      <c r="M254" s="156"/>
      <c r="N254" s="177" t="str">
        <f t="array" ref="N254">IFERROR(INDEX(PD!A:A,MATCH(D254,PD!E:E,0)), IFERROR ( INDEX(Input!A:A,MATCH(D254,Input!F:F,0)), ""))</f>
        <v/>
      </c>
      <c r="O254" s="156"/>
      <c r="P254" s="120" t="str">
        <f t="array" ref="P254">IFERROR(INDEX(PD!A:A,MATCH(D254,PD!E:E,0)), IFERROR (INDEX(Input!A:A,MATCH(D254,Input!F:F,0)), ""))</f>
        <v/>
      </c>
      <c r="Q254" s="156"/>
      <c r="S254" s="156"/>
      <c r="T254" s="178"/>
      <c r="U254" s="156"/>
    </row>
    <row r="255">
      <c r="A255" s="168">
        <f t="shared" si="1"/>
        <v>0</v>
      </c>
      <c r="B255" s="70" t="str">
        <f t="array" ref="B255">IFERROR(INDEX(PD!F:F,MATCH(D255,PD!E:E,0)), IFERROR (INDEX(Input!H:H,MATCH(D255,Input!F:F,0)), ""))</f>
        <v/>
      </c>
      <c r="C255" s="156"/>
      <c r="D255" s="172"/>
      <c r="E255" s="156"/>
      <c r="G255" s="156"/>
      <c r="I255" s="156"/>
      <c r="J255" s="70" t="str">
        <f>IF(ISBLANK(D255), "",COUNTIFS(Input!B:B,D255,Input!I:I,"Yes"))</f>
        <v/>
      </c>
      <c r="K255" s="156"/>
      <c r="L255" s="176" t="str">
        <f>IF(ISBLANK(D255), "",COUNTIFS(TL!B:B,D255,TL!G:G,"Yes",TL!H:H,"Yes"))</f>
        <v/>
      </c>
      <c r="M255" s="156"/>
      <c r="N255" s="177" t="str">
        <f t="array" ref="N255">IFERROR(INDEX(PD!A:A,MATCH(D255,PD!E:E,0)), IFERROR ( INDEX(Input!A:A,MATCH(D255,Input!F:F,0)), ""))</f>
        <v/>
      </c>
      <c r="O255" s="156"/>
      <c r="P255" s="120" t="str">
        <f t="array" ref="P255">IFERROR(INDEX(PD!A:A,MATCH(D255,PD!E:E,0)), IFERROR (INDEX(Input!A:A,MATCH(D255,Input!F:F,0)), ""))</f>
        <v/>
      </c>
      <c r="Q255" s="156"/>
      <c r="S255" s="156"/>
      <c r="T255" s="178"/>
      <c r="U255" s="156"/>
    </row>
    <row r="256">
      <c r="A256" s="168">
        <f t="shared" si="1"/>
        <v>0</v>
      </c>
      <c r="B256" s="70" t="str">
        <f t="array" ref="B256">IFERROR(INDEX(PD!F:F,MATCH(D256,PD!E:E,0)), IFERROR (INDEX(Input!H:H,MATCH(D256,Input!F:F,0)), ""))</f>
        <v/>
      </c>
      <c r="C256" s="156"/>
      <c r="D256" s="172"/>
      <c r="E256" s="156"/>
      <c r="G256" s="156"/>
      <c r="I256" s="156"/>
      <c r="J256" s="70" t="str">
        <f>IF(ISBLANK(D256), "",COUNTIFS(Input!B:B,D256,Input!I:I,"Yes"))</f>
        <v/>
      </c>
      <c r="K256" s="156"/>
      <c r="L256" s="176" t="str">
        <f>IF(ISBLANK(D256), "",COUNTIFS(TL!B:B,D256,TL!G:G,"Yes",TL!H:H,"Yes"))</f>
        <v/>
      </c>
      <c r="M256" s="156"/>
      <c r="N256" s="177" t="str">
        <f t="array" ref="N256">IFERROR(INDEX(PD!A:A,MATCH(D256,PD!E:E,0)), IFERROR ( INDEX(Input!A:A,MATCH(D256,Input!F:F,0)), ""))</f>
        <v/>
      </c>
      <c r="O256" s="156"/>
      <c r="P256" s="120" t="str">
        <f t="array" ref="P256">IFERROR(INDEX(PD!A:A,MATCH(D256,PD!E:E,0)), IFERROR (INDEX(Input!A:A,MATCH(D256,Input!F:F,0)), ""))</f>
        <v/>
      </c>
      <c r="Q256" s="156"/>
      <c r="S256" s="156"/>
      <c r="T256" s="178"/>
      <c r="U256" s="156"/>
    </row>
    <row r="257">
      <c r="A257" s="168">
        <f t="shared" si="1"/>
        <v>0</v>
      </c>
      <c r="B257" s="70" t="str">
        <f t="array" ref="B257">IFERROR(INDEX(PD!F:F,MATCH(D257,PD!E:E,0)), IFERROR (INDEX(Input!H:H,MATCH(D257,Input!F:F,0)), ""))</f>
        <v/>
      </c>
      <c r="C257" s="156"/>
      <c r="D257" s="172"/>
      <c r="E257" s="156"/>
      <c r="G257" s="156"/>
      <c r="I257" s="156"/>
      <c r="J257" s="70" t="str">
        <f>IF(ISBLANK(D257), "",COUNTIFS(Input!B:B,D257,Input!I:I,"Yes"))</f>
        <v/>
      </c>
      <c r="K257" s="156"/>
      <c r="L257" s="176" t="str">
        <f>IF(ISBLANK(D257), "",COUNTIFS(TL!B:B,D257,TL!G:G,"Yes",TL!H:H,"Yes"))</f>
        <v/>
      </c>
      <c r="M257" s="156"/>
      <c r="N257" s="177" t="str">
        <f t="array" ref="N257">IFERROR(INDEX(PD!A:A,MATCH(D257,PD!E:E,0)), IFERROR ( INDEX(Input!A:A,MATCH(D257,Input!F:F,0)), ""))</f>
        <v/>
      </c>
      <c r="O257" s="156"/>
      <c r="P257" s="120" t="str">
        <f t="array" ref="P257">IFERROR(INDEX(PD!A:A,MATCH(D257,PD!E:E,0)), IFERROR (INDEX(Input!A:A,MATCH(D257,Input!F:F,0)), ""))</f>
        <v/>
      </c>
      <c r="Q257" s="156"/>
      <c r="S257" s="156"/>
      <c r="T257" s="178"/>
      <c r="U257" s="156"/>
    </row>
    <row r="258">
      <c r="A258" s="168">
        <f t="shared" si="1"/>
        <v>0</v>
      </c>
      <c r="B258" s="70" t="str">
        <f t="array" ref="B258">IFERROR(INDEX(PD!F:F,MATCH(D258,PD!E:E,0)), IFERROR (INDEX(Input!H:H,MATCH(D258,Input!F:F,0)), ""))</f>
        <v/>
      </c>
      <c r="C258" s="156"/>
      <c r="D258" s="172"/>
      <c r="E258" s="156"/>
      <c r="G258" s="156"/>
      <c r="I258" s="156"/>
      <c r="J258" s="70" t="str">
        <f>IF(ISBLANK(D258), "",COUNTIFS(Input!B:B,D258,Input!I:I,"Yes"))</f>
        <v/>
      </c>
      <c r="K258" s="156"/>
      <c r="L258" s="176" t="str">
        <f>IF(ISBLANK(D258), "",COUNTIFS(TL!B:B,D258,TL!G:G,"Yes",TL!H:H,"Yes"))</f>
        <v/>
      </c>
      <c r="M258" s="156"/>
      <c r="N258" s="177" t="str">
        <f t="array" ref="N258">IFERROR(INDEX(PD!A:A,MATCH(D258,PD!E:E,0)), IFERROR ( INDEX(Input!A:A,MATCH(D258,Input!F:F,0)), ""))</f>
        <v/>
      </c>
      <c r="O258" s="156"/>
      <c r="P258" s="120" t="str">
        <f t="array" ref="P258">IFERROR(INDEX(PD!A:A,MATCH(D258,PD!E:E,0)), IFERROR (INDEX(Input!A:A,MATCH(D258,Input!F:F,0)), ""))</f>
        <v/>
      </c>
      <c r="Q258" s="156"/>
      <c r="S258" s="156"/>
      <c r="T258" s="178"/>
      <c r="U258" s="156"/>
    </row>
    <row r="259">
      <c r="A259" s="168">
        <f t="shared" si="1"/>
        <v>0</v>
      </c>
      <c r="B259" s="70" t="str">
        <f t="array" ref="B259">IFERROR(INDEX(PD!F:F,MATCH(D259,PD!E:E,0)), IFERROR (INDEX(Input!H:H,MATCH(D259,Input!F:F,0)), ""))</f>
        <v/>
      </c>
      <c r="C259" s="156"/>
      <c r="D259" s="172"/>
      <c r="E259" s="156"/>
      <c r="G259" s="156"/>
      <c r="I259" s="156"/>
      <c r="J259" s="70" t="str">
        <f>IF(ISBLANK(D259), "",COUNTIFS(Input!B:B,D259,Input!I:I,"Yes"))</f>
        <v/>
      </c>
      <c r="K259" s="156"/>
      <c r="L259" s="176" t="str">
        <f>IF(ISBLANK(D259), "",COUNTIFS(TL!B:B,D259,TL!G:G,"Yes",TL!H:H,"Yes"))</f>
        <v/>
      </c>
      <c r="M259" s="156"/>
      <c r="N259" s="177" t="str">
        <f t="array" ref="N259">IFERROR(INDEX(PD!A:A,MATCH(D259,PD!E:E,0)), IFERROR ( INDEX(Input!A:A,MATCH(D259,Input!F:F,0)), ""))</f>
        <v/>
      </c>
      <c r="O259" s="156"/>
      <c r="P259" s="120" t="str">
        <f t="array" ref="P259">IFERROR(INDEX(PD!A:A,MATCH(D259,PD!E:E,0)), IFERROR (INDEX(Input!A:A,MATCH(D259,Input!F:F,0)), ""))</f>
        <v/>
      </c>
      <c r="Q259" s="156"/>
      <c r="S259" s="156"/>
      <c r="T259" s="178"/>
      <c r="U259" s="156"/>
    </row>
    <row r="260">
      <c r="A260" s="168">
        <f t="shared" si="1"/>
        <v>0</v>
      </c>
      <c r="B260" s="70" t="str">
        <f t="array" ref="B260">IFERROR(INDEX(PD!F:F,MATCH(D260,PD!E:E,0)), IFERROR (INDEX(Input!H:H,MATCH(D260,Input!F:F,0)), ""))</f>
        <v/>
      </c>
      <c r="C260" s="156"/>
      <c r="D260" s="172"/>
      <c r="E260" s="156"/>
      <c r="G260" s="156"/>
      <c r="I260" s="156"/>
      <c r="J260" s="70" t="str">
        <f>IF(ISBLANK(D260), "",COUNTIFS(Input!B:B,D260,Input!I:I,"Yes"))</f>
        <v/>
      </c>
      <c r="K260" s="156"/>
      <c r="L260" s="176" t="str">
        <f>IF(ISBLANK(D260), "",COUNTIFS(TL!B:B,D260,TL!G:G,"Yes",TL!H:H,"Yes"))</f>
        <v/>
      </c>
      <c r="M260" s="156"/>
      <c r="N260" s="177" t="str">
        <f t="array" ref="N260">IFERROR(INDEX(PD!A:A,MATCH(D260,PD!E:E,0)), IFERROR ( INDEX(Input!A:A,MATCH(D260,Input!F:F,0)), ""))</f>
        <v/>
      </c>
      <c r="O260" s="156"/>
      <c r="P260" s="120" t="str">
        <f t="array" ref="P260">IFERROR(INDEX(PD!A:A,MATCH(D260,PD!E:E,0)), IFERROR (INDEX(Input!A:A,MATCH(D260,Input!F:F,0)), ""))</f>
        <v/>
      </c>
      <c r="Q260" s="156"/>
      <c r="S260" s="156"/>
      <c r="T260" s="178"/>
      <c r="U260" s="156"/>
    </row>
    <row r="261">
      <c r="A261" s="168">
        <f t="shared" si="1"/>
        <v>0</v>
      </c>
      <c r="B261" s="70" t="str">
        <f t="array" ref="B261">IFERROR(INDEX(PD!F:F,MATCH(D261,PD!E:E,0)), IFERROR (INDEX(Input!H:H,MATCH(D261,Input!F:F,0)), ""))</f>
        <v/>
      </c>
      <c r="C261" s="156"/>
      <c r="D261" s="172"/>
      <c r="E261" s="156"/>
      <c r="G261" s="156"/>
      <c r="I261" s="156"/>
      <c r="J261" s="70" t="str">
        <f>IF(ISBLANK(D261), "",COUNTIFS(Input!B:B,D261,Input!I:I,"Yes"))</f>
        <v/>
      </c>
      <c r="K261" s="156"/>
      <c r="L261" s="176" t="str">
        <f>IF(ISBLANK(D261), "",COUNTIFS(TL!B:B,D261,TL!G:G,"Yes",TL!H:H,"Yes"))</f>
        <v/>
      </c>
      <c r="M261" s="156"/>
      <c r="N261" s="177" t="str">
        <f t="array" ref="N261">IFERROR(INDEX(PD!A:A,MATCH(D261,PD!E:E,0)), IFERROR ( INDEX(Input!A:A,MATCH(D261,Input!F:F,0)), ""))</f>
        <v/>
      </c>
      <c r="O261" s="156"/>
      <c r="P261" s="120" t="str">
        <f t="array" ref="P261">IFERROR(INDEX(PD!A:A,MATCH(D261,PD!E:E,0)), IFERROR (INDEX(Input!A:A,MATCH(D261,Input!F:F,0)), ""))</f>
        <v/>
      </c>
      <c r="Q261" s="156"/>
      <c r="S261" s="156"/>
      <c r="T261" s="178"/>
      <c r="U261" s="156"/>
    </row>
    <row r="262">
      <c r="A262" s="168">
        <f t="shared" si="1"/>
        <v>0</v>
      </c>
      <c r="B262" s="70" t="str">
        <f t="array" ref="B262">IFERROR(INDEX(PD!F:F,MATCH(D262,PD!E:E,0)), IFERROR (INDEX(Input!H:H,MATCH(D262,Input!F:F,0)), ""))</f>
        <v/>
      </c>
      <c r="C262" s="156"/>
      <c r="D262" s="172"/>
      <c r="E262" s="156"/>
      <c r="G262" s="156"/>
      <c r="I262" s="156"/>
      <c r="J262" s="70" t="str">
        <f>IF(ISBLANK(D262), "",COUNTIFS(Input!B:B,D262,Input!I:I,"Yes"))</f>
        <v/>
      </c>
      <c r="K262" s="156"/>
      <c r="L262" s="176" t="str">
        <f>IF(ISBLANK(D262), "",COUNTIFS(TL!B:B,D262,TL!G:G,"Yes",TL!H:H,"Yes"))</f>
        <v/>
      </c>
      <c r="M262" s="156"/>
      <c r="N262" s="177" t="str">
        <f t="array" ref="N262">IFERROR(INDEX(PD!A:A,MATCH(D262,PD!E:E,0)), IFERROR ( INDEX(Input!A:A,MATCH(D262,Input!F:F,0)), ""))</f>
        <v/>
      </c>
      <c r="O262" s="156"/>
      <c r="P262" s="120" t="str">
        <f t="array" ref="P262">IFERROR(INDEX(PD!A:A,MATCH(D262,PD!E:E,0)), IFERROR (INDEX(Input!A:A,MATCH(D262,Input!F:F,0)), ""))</f>
        <v/>
      </c>
      <c r="Q262" s="156"/>
      <c r="S262" s="156"/>
      <c r="T262" s="178"/>
      <c r="U262" s="156"/>
    </row>
    <row r="263">
      <c r="A263" s="168">
        <f t="shared" si="1"/>
        <v>0</v>
      </c>
      <c r="B263" s="70" t="str">
        <f t="array" ref="B263">IFERROR(INDEX(PD!F:F,MATCH(D263,PD!E:E,0)), IFERROR (INDEX(Input!H:H,MATCH(D263,Input!F:F,0)), ""))</f>
        <v/>
      </c>
      <c r="C263" s="156"/>
      <c r="D263" s="172"/>
      <c r="E263" s="156"/>
      <c r="G263" s="156"/>
      <c r="I263" s="156"/>
      <c r="J263" s="70" t="str">
        <f t="shared" ref="J263:J349" si="2">IF(ISBLANK(D263), "",COUNTIFS(Input!B:B,D263,Input!I:I,"Yes"))</f>
        <v/>
      </c>
      <c r="K263" s="156"/>
      <c r="L263" s="176" t="str">
        <f>IF(ISBLANK(D263), "",COUNTIFS(TL!B:B,D263,TL!G:G,"Yes",TL!H:H,"Yes"))</f>
        <v/>
      </c>
      <c r="M263" s="156"/>
      <c r="N263" s="177" t="str">
        <f t="array" ref="N263">IFERROR(INDEX(PD!A:A,MATCH(D263,PD!E:E,0)), IFERROR ( INDEX(Input!A:A,MATCH(D263,Input!F:F,0)), ""))</f>
        <v/>
      </c>
      <c r="O263" s="156"/>
      <c r="P263" s="120" t="str">
        <f t="array" ref="P263">IFERROR(INDEX(PD!A:A,MATCH(D263,PD!E:E,0)), IFERROR (INDEX(Input!A:A,MATCH(D263,Input!F:F,0)), ""))</f>
        <v/>
      </c>
      <c r="Q263" s="156"/>
      <c r="S263" s="156"/>
      <c r="T263" s="178"/>
      <c r="U263" s="156"/>
    </row>
    <row r="264">
      <c r="A264" s="168">
        <f t="shared" si="1"/>
        <v>0</v>
      </c>
      <c r="B264" s="70" t="str">
        <f t="array" ref="B264">IFERROR(INDEX(PD!F:F,MATCH(D264,PD!E:E,0)), IFERROR (INDEX(Input!H:H,MATCH(D264,Input!F:F,0)), ""))</f>
        <v/>
      </c>
      <c r="C264" s="156"/>
      <c r="D264" s="172"/>
      <c r="E264" s="156"/>
      <c r="G264" s="156"/>
      <c r="I264" s="156"/>
      <c r="J264" s="70" t="str">
        <f t="shared" si="2"/>
        <v/>
      </c>
      <c r="K264" s="156"/>
      <c r="L264" s="176" t="str">
        <f>IF(ISBLANK(D264), "",COUNTIFS(TL!B:B,D264,TL!G:G,"Yes",TL!H:H,"Yes"))</f>
        <v/>
      </c>
      <c r="M264" s="156"/>
      <c r="N264" s="177" t="str">
        <f t="array" ref="N264">IFERROR(INDEX(PD!A:A,MATCH(D264,PD!E:E,0)), IFERROR ( INDEX(Input!A:A,MATCH(D264,Input!F:F,0)), ""))</f>
        <v/>
      </c>
      <c r="O264" s="156"/>
      <c r="P264" s="120" t="str">
        <f t="array" ref="P264">IFERROR(INDEX(PD!A:A,MATCH(D264,PD!E:E,0)), IFERROR (INDEX(Input!A:A,MATCH(D264,Input!F:F,0)), ""))</f>
        <v/>
      </c>
      <c r="Q264" s="156"/>
      <c r="S264" s="156"/>
      <c r="T264" s="178"/>
      <c r="U264" s="156"/>
    </row>
    <row r="265">
      <c r="A265" s="168">
        <f t="shared" si="1"/>
        <v>0</v>
      </c>
      <c r="B265" s="70" t="str">
        <f t="array" ref="B265">IFERROR(INDEX(PD!F:F,MATCH(D265,PD!E:E,0)), IFERROR (INDEX(Input!H:H,MATCH(D265,Input!F:F,0)), ""))</f>
        <v/>
      </c>
      <c r="C265" s="156"/>
      <c r="D265" s="172"/>
      <c r="E265" s="156"/>
      <c r="G265" s="156"/>
      <c r="I265" s="156"/>
      <c r="J265" s="70" t="str">
        <f t="shared" si="2"/>
        <v/>
      </c>
      <c r="K265" s="156"/>
      <c r="L265" s="176" t="str">
        <f>IF(ISBLANK(D265), "",COUNTIFS(TL!B:B,D265,TL!G:G,"Yes",TL!H:H,"Yes"))</f>
        <v/>
      </c>
      <c r="M265" s="156"/>
      <c r="N265" s="177" t="str">
        <f t="array" ref="N265">IFERROR(INDEX(PD!A:A,MATCH(D265,PD!E:E,0)), IFERROR ( INDEX(Input!A:A,MATCH(D265,Input!F:F,0)), ""))</f>
        <v/>
      </c>
      <c r="O265" s="156"/>
      <c r="P265" s="120" t="str">
        <f t="array" ref="P265">IFERROR(INDEX(PD!A:A,MATCH(D265,PD!E:E,0)), IFERROR (INDEX(Input!A:A,MATCH(D265,Input!F:F,0)), ""))</f>
        <v/>
      </c>
      <c r="Q265" s="156"/>
      <c r="S265" s="156"/>
      <c r="T265" s="178"/>
      <c r="U265" s="156"/>
    </row>
    <row r="266">
      <c r="A266" s="168">
        <f t="shared" si="1"/>
        <v>0</v>
      </c>
      <c r="B266" s="70" t="str">
        <f t="array" ref="B266">IFERROR(INDEX(PD!F:F,MATCH(D266,PD!E:E,0)), IFERROR (INDEX(Input!H:H,MATCH(D266,Input!F:F,0)), ""))</f>
        <v/>
      </c>
      <c r="C266" s="156"/>
      <c r="D266" s="172"/>
      <c r="E266" s="156"/>
      <c r="G266" s="156"/>
      <c r="I266" s="156"/>
      <c r="J266" s="70" t="str">
        <f t="shared" si="2"/>
        <v/>
      </c>
      <c r="K266" s="156"/>
      <c r="L266" s="176" t="str">
        <f>IF(ISBLANK(D266), "",COUNTIFS(TL!B:B,D266,TL!G:G,"Yes",TL!H:H,"Yes"))</f>
        <v/>
      </c>
      <c r="M266" s="156"/>
      <c r="N266" s="177" t="str">
        <f t="array" ref="N266">IFERROR(INDEX(PD!A:A,MATCH(D266,PD!E:E,0)), IFERROR ( INDEX(Input!A:A,MATCH(D266,Input!F:F,0)), ""))</f>
        <v/>
      </c>
      <c r="O266" s="156"/>
      <c r="P266" s="120" t="str">
        <f t="array" ref="P266">IFERROR(INDEX(PD!A:A,MATCH(D266,PD!E:E,0)), IFERROR (INDEX(Input!A:A,MATCH(D266,Input!F:F,0)), ""))</f>
        <v/>
      </c>
      <c r="Q266" s="156"/>
      <c r="S266" s="156"/>
      <c r="T266" s="178"/>
      <c r="U266" s="156"/>
    </row>
    <row r="267">
      <c r="A267" s="168">
        <f t="shared" si="1"/>
        <v>0</v>
      </c>
      <c r="B267" s="70" t="str">
        <f t="array" ref="B267">IFERROR(INDEX(PD!F:F,MATCH(D267,PD!E:E,0)), IFERROR (INDEX(Input!H:H,MATCH(D267,Input!F:F,0)), ""))</f>
        <v/>
      </c>
      <c r="C267" s="156"/>
      <c r="D267" s="172"/>
      <c r="E267" s="156"/>
      <c r="G267" s="156"/>
      <c r="I267" s="156"/>
      <c r="J267" s="70" t="str">
        <f t="shared" si="2"/>
        <v/>
      </c>
      <c r="K267" s="156"/>
      <c r="L267" s="176" t="str">
        <f>IF(ISBLANK(D267), "",COUNTIFS(TL!B:B,D267,TL!G:G,"Yes",TL!H:H,"Yes"))</f>
        <v/>
      </c>
      <c r="M267" s="156"/>
      <c r="N267" s="177" t="str">
        <f t="array" ref="N267">IFERROR(INDEX(PD!A:A,MATCH(D267,PD!E:E,0)), IFERROR ( INDEX(Input!A:A,MATCH(D267,Input!F:F,0)), ""))</f>
        <v/>
      </c>
      <c r="O267" s="156"/>
      <c r="P267" s="120" t="str">
        <f t="array" ref="P267">IFERROR(INDEX(PD!A:A,MATCH(D267,PD!E:E,0)), IFERROR (INDEX(Input!A:A,MATCH(D267,Input!F:F,0)), ""))</f>
        <v/>
      </c>
      <c r="Q267" s="156"/>
      <c r="S267" s="156"/>
      <c r="T267" s="178"/>
      <c r="U267" s="156"/>
    </row>
    <row r="268">
      <c r="A268" s="168">
        <f t="shared" si="1"/>
        <v>0</v>
      </c>
      <c r="B268" s="70" t="str">
        <f t="array" ref="B268">IFERROR(INDEX(PD!F:F,MATCH(D268,PD!E:E,0)), IFERROR (INDEX(Input!H:H,MATCH(D268,Input!F:F,0)), ""))</f>
        <v/>
      </c>
      <c r="C268" s="156"/>
      <c r="D268" s="172"/>
      <c r="E268" s="156"/>
      <c r="G268" s="156"/>
      <c r="I268" s="156"/>
      <c r="J268" s="70" t="str">
        <f t="shared" si="2"/>
        <v/>
      </c>
      <c r="K268" s="156"/>
      <c r="L268" s="176" t="str">
        <f>IF(ISBLANK(D268), "",COUNTIFS(TL!B:B,D268,TL!G:G,"Yes",TL!H:H,"Yes"))</f>
        <v/>
      </c>
      <c r="M268" s="156"/>
      <c r="N268" s="177" t="str">
        <f t="array" ref="N268">IFERROR(INDEX(PD!A:A,MATCH(D268,PD!E:E,0)), IFERROR ( INDEX(Input!A:A,MATCH(D268,Input!F:F,0)), ""))</f>
        <v/>
      </c>
      <c r="O268" s="156"/>
      <c r="P268" s="120" t="str">
        <f t="array" ref="P268">IFERROR(INDEX(PD!A:A,MATCH(D268,PD!E:E,0)), IFERROR (INDEX(Input!A:A,MATCH(D268,Input!F:F,0)), ""))</f>
        <v/>
      </c>
      <c r="Q268" s="156"/>
      <c r="S268" s="156"/>
      <c r="T268" s="178"/>
      <c r="U268" s="156"/>
    </row>
    <row r="269">
      <c r="A269" s="168">
        <f t="shared" si="1"/>
        <v>0</v>
      </c>
      <c r="B269" s="70" t="str">
        <f t="array" ref="B269">IFERROR(INDEX(PD!F:F,MATCH(D269,PD!E:E,0)), IFERROR (INDEX(Input!H:H,MATCH(D269,Input!F:F,0)), ""))</f>
        <v/>
      </c>
      <c r="C269" s="156"/>
      <c r="D269" s="172"/>
      <c r="E269" s="156"/>
      <c r="G269" s="156"/>
      <c r="I269" s="156"/>
      <c r="J269" s="70" t="str">
        <f t="shared" si="2"/>
        <v/>
      </c>
      <c r="K269" s="156"/>
      <c r="L269" s="176" t="str">
        <f>IF(ISBLANK(D269), "",COUNTIFS(TL!B:B,D269,TL!G:G,"Yes",TL!H:H,"Yes"))</f>
        <v/>
      </c>
      <c r="M269" s="156"/>
      <c r="N269" s="177" t="str">
        <f t="array" ref="N269">IFERROR(INDEX(PD!A:A,MATCH(D269,PD!E:E,0)), IFERROR ( INDEX(Input!A:A,MATCH(D269,Input!F:F,0)), ""))</f>
        <v/>
      </c>
      <c r="O269" s="156"/>
      <c r="P269" s="120" t="str">
        <f t="array" ref="P269">IFERROR(INDEX(PD!A:A,MATCH(D269,PD!E:E,0)), IFERROR (INDEX(Input!A:A,MATCH(D269,Input!F:F,0)), ""))</f>
        <v/>
      </c>
      <c r="Q269" s="156"/>
      <c r="S269" s="156"/>
      <c r="T269" s="178"/>
      <c r="U269" s="156"/>
    </row>
    <row r="270">
      <c r="A270" s="168">
        <f t="shared" si="1"/>
        <v>0</v>
      </c>
      <c r="B270" s="70" t="str">
        <f t="array" ref="B270">IFERROR(INDEX(PD!F:F,MATCH(D270,PD!E:E,0)), IFERROR (INDEX(Input!H:H,MATCH(D270,Input!F:F,0)), ""))</f>
        <v/>
      </c>
      <c r="C270" s="156"/>
      <c r="D270" s="172"/>
      <c r="E270" s="156"/>
      <c r="G270" s="156"/>
      <c r="I270" s="156"/>
      <c r="J270" s="70" t="str">
        <f t="shared" si="2"/>
        <v/>
      </c>
      <c r="K270" s="156"/>
      <c r="L270" s="176" t="str">
        <f>IF(ISBLANK(D270), "",COUNTIFS(TL!B:B,D270,TL!G:G,"Yes",TL!H:H,"Yes"))</f>
        <v/>
      </c>
      <c r="M270" s="156"/>
      <c r="N270" s="177" t="str">
        <f t="array" ref="N270">IFERROR(INDEX(PD!A:A,MATCH(D270,PD!E:E,0)), IFERROR ( INDEX(Input!A:A,MATCH(D270,Input!F:F,0)), ""))</f>
        <v/>
      </c>
      <c r="O270" s="156"/>
      <c r="P270" s="120" t="str">
        <f t="array" ref="P270">IFERROR(INDEX(PD!A:A,MATCH(D270,PD!E:E,0)), IFERROR (INDEX(Input!A:A,MATCH(D270,Input!F:F,0)), ""))</f>
        <v/>
      </c>
      <c r="Q270" s="156"/>
      <c r="S270" s="156"/>
      <c r="T270" s="178"/>
      <c r="U270" s="156"/>
    </row>
    <row r="271">
      <c r="A271" s="168">
        <f t="shared" si="1"/>
        <v>0</v>
      </c>
      <c r="B271" s="70" t="str">
        <f t="array" ref="B271">IFERROR(INDEX(PD!F:F,MATCH(D271,PD!E:E,0)), IFERROR (INDEX(Input!H:H,MATCH(D271,Input!F:F,0)), ""))</f>
        <v/>
      </c>
      <c r="C271" s="156"/>
      <c r="D271" s="172"/>
      <c r="E271" s="156"/>
      <c r="G271" s="156"/>
      <c r="I271" s="156"/>
      <c r="J271" s="70" t="str">
        <f t="shared" si="2"/>
        <v/>
      </c>
      <c r="K271" s="156"/>
      <c r="L271" s="176" t="str">
        <f>IF(ISBLANK(D271), "",COUNTIFS(TL!B:B,D271,TL!G:G,"Yes",TL!H:H,"Yes"))</f>
        <v/>
      </c>
      <c r="M271" s="156"/>
      <c r="N271" s="177" t="str">
        <f t="array" ref="N271">IFERROR(INDEX(PD!A:A,MATCH(D271,PD!E:E,0)), IFERROR ( INDEX(Input!A:A,MATCH(D271,Input!F:F,0)), ""))</f>
        <v/>
      </c>
      <c r="O271" s="156"/>
      <c r="P271" s="120" t="str">
        <f t="array" ref="P271">IFERROR(INDEX(PD!A:A,MATCH(D271,PD!E:E,0)), IFERROR (INDEX(Input!A:A,MATCH(D271,Input!F:F,0)), ""))</f>
        <v/>
      </c>
      <c r="Q271" s="156"/>
      <c r="S271" s="156"/>
      <c r="T271" s="178"/>
      <c r="U271" s="156"/>
    </row>
    <row r="272">
      <c r="A272" s="168">
        <f t="shared" si="1"/>
        <v>0</v>
      </c>
      <c r="B272" s="70" t="str">
        <f t="array" ref="B272">IFERROR(INDEX(PD!F:F,MATCH(D272,PD!E:E,0)), IFERROR (INDEX(Input!H:H,MATCH(D272,Input!F:F,0)), ""))</f>
        <v/>
      </c>
      <c r="C272" s="156"/>
      <c r="D272" s="172"/>
      <c r="E272" s="156"/>
      <c r="G272" s="156"/>
      <c r="I272" s="156"/>
      <c r="J272" s="70" t="str">
        <f t="shared" si="2"/>
        <v/>
      </c>
      <c r="K272" s="156"/>
      <c r="L272" s="176" t="str">
        <f>IF(ISBLANK(D272), "",COUNTIFS(TL!B:B,D272,TL!G:G,"Yes",TL!H:H,"Yes"))</f>
        <v/>
      </c>
      <c r="M272" s="156"/>
      <c r="N272" s="177" t="str">
        <f t="array" ref="N272">IFERROR(INDEX(PD!A:A,MATCH(D272,PD!E:E,0)), IFERROR ( INDEX(Input!A:A,MATCH(D272,Input!F:F,0)), ""))</f>
        <v/>
      </c>
      <c r="O272" s="156"/>
      <c r="P272" s="120" t="str">
        <f t="array" ref="P272">IFERROR(INDEX(PD!A:A,MATCH(D272,PD!E:E,0)), IFERROR (INDEX(Input!A:A,MATCH(D272,Input!F:F,0)), ""))</f>
        <v/>
      </c>
      <c r="Q272" s="156"/>
      <c r="S272" s="156"/>
      <c r="T272" s="178"/>
      <c r="U272" s="156"/>
    </row>
    <row r="273">
      <c r="A273" s="168">
        <f t="shared" si="1"/>
        <v>0</v>
      </c>
      <c r="B273" s="70" t="str">
        <f t="array" ref="B273">IFERROR(INDEX(PD!F:F,MATCH(D273,PD!E:E,0)), IFERROR (INDEX(Input!H:H,MATCH(D273,Input!F:F,0)), ""))</f>
        <v/>
      </c>
      <c r="C273" s="156"/>
      <c r="D273" s="172"/>
      <c r="E273" s="156"/>
      <c r="G273" s="156"/>
      <c r="I273" s="156"/>
      <c r="J273" s="70" t="str">
        <f t="shared" si="2"/>
        <v/>
      </c>
      <c r="K273" s="156"/>
      <c r="L273" s="176" t="str">
        <f>IF(ISBLANK(D273), "",COUNTIFS(TL!B:B,D273,TL!G:G,"Yes",TL!H:H,"Yes"))</f>
        <v/>
      </c>
      <c r="M273" s="156"/>
      <c r="N273" s="177" t="str">
        <f t="array" ref="N273">IFERROR(INDEX(PD!A:A,MATCH(D273,PD!E:E,0)), IFERROR ( INDEX(Input!A:A,MATCH(D273,Input!F:F,0)), ""))</f>
        <v/>
      </c>
      <c r="O273" s="156"/>
      <c r="P273" s="120" t="str">
        <f t="array" ref="P273">IFERROR(INDEX(PD!A:A,MATCH(D273,PD!E:E,0)), IFERROR (INDEX(Input!A:A,MATCH(D273,Input!F:F,0)), ""))</f>
        <v/>
      </c>
      <c r="Q273" s="156"/>
      <c r="S273" s="156"/>
      <c r="T273" s="178"/>
      <c r="U273" s="156"/>
    </row>
    <row r="274">
      <c r="A274" s="168">
        <f t="shared" si="1"/>
        <v>0</v>
      </c>
      <c r="B274" s="70" t="str">
        <f t="array" ref="B274">IFERROR(INDEX(PD!F:F,MATCH(D274,PD!E:E,0)), IFERROR (INDEX(Input!H:H,MATCH(D274,Input!F:F,0)), ""))</f>
        <v/>
      </c>
      <c r="C274" s="156"/>
      <c r="D274" s="172"/>
      <c r="E274" s="156"/>
      <c r="G274" s="156"/>
      <c r="I274" s="156"/>
      <c r="J274" s="70" t="str">
        <f t="shared" si="2"/>
        <v/>
      </c>
      <c r="K274" s="156"/>
      <c r="L274" s="176" t="str">
        <f>IF(ISBLANK(D274), "",COUNTIFS(TL!B:B,D274,TL!G:G,"Yes",TL!H:H,"Yes"))</f>
        <v/>
      </c>
      <c r="M274" s="156"/>
      <c r="N274" s="177" t="str">
        <f t="array" ref="N274">IFERROR(INDEX(PD!A:A,MATCH(D274,PD!E:E,0)), IFERROR ( INDEX(Input!A:A,MATCH(D274,Input!F:F,0)), ""))</f>
        <v/>
      </c>
      <c r="O274" s="156"/>
      <c r="P274" s="120" t="str">
        <f t="array" ref="P274">IFERROR(INDEX(PD!A:A,MATCH(D274,PD!E:E,0)), IFERROR (INDEX(Input!A:A,MATCH(D274,Input!F:F,0)), ""))</f>
        <v/>
      </c>
      <c r="Q274" s="156"/>
      <c r="S274" s="156"/>
      <c r="T274" s="178"/>
      <c r="U274" s="156"/>
    </row>
    <row r="275">
      <c r="A275" s="168">
        <f t="shared" si="1"/>
        <v>0</v>
      </c>
      <c r="B275" s="70" t="str">
        <f t="array" ref="B275">IFERROR(INDEX(PD!F:F,MATCH(D275,PD!E:E,0)), IFERROR (INDEX(Input!H:H,MATCH(D275,Input!F:F,0)), ""))</f>
        <v/>
      </c>
      <c r="C275" s="156"/>
      <c r="D275" s="172"/>
      <c r="E275" s="156"/>
      <c r="G275" s="156"/>
      <c r="I275" s="156"/>
      <c r="J275" s="70" t="str">
        <f t="shared" si="2"/>
        <v/>
      </c>
      <c r="K275" s="156"/>
      <c r="L275" s="176" t="str">
        <f>IF(ISBLANK(D275), "",COUNTIFS(TL!B:B,D275,TL!G:G,"Yes",TL!H:H,"Yes"))</f>
        <v/>
      </c>
      <c r="M275" s="156"/>
      <c r="N275" s="177" t="str">
        <f t="array" ref="N275">IFERROR(INDEX(PD!A:A,MATCH(D275,PD!E:E,0)), IFERROR ( INDEX(Input!A:A,MATCH(D275,Input!F:F,0)), ""))</f>
        <v/>
      </c>
      <c r="O275" s="156"/>
      <c r="P275" s="120" t="str">
        <f t="array" ref="P275">IFERROR(INDEX(PD!A:A,MATCH(D275,PD!E:E,0)), IFERROR (INDEX(Input!A:A,MATCH(D275,Input!F:F,0)), ""))</f>
        <v/>
      </c>
      <c r="Q275" s="156"/>
      <c r="S275" s="156"/>
      <c r="T275" s="178"/>
      <c r="U275" s="156"/>
    </row>
    <row r="276">
      <c r="A276" s="168">
        <f t="shared" si="1"/>
        <v>0</v>
      </c>
      <c r="B276" s="70" t="str">
        <f t="array" ref="B276">IFERROR(INDEX(PD!F:F,MATCH(D276,PD!E:E,0)), IFERROR (INDEX(Input!H:H,MATCH(D276,Input!F:F,0)), ""))</f>
        <v/>
      </c>
      <c r="C276" s="156"/>
      <c r="D276" s="172"/>
      <c r="E276" s="156"/>
      <c r="G276" s="156"/>
      <c r="I276" s="156"/>
      <c r="J276" s="70" t="str">
        <f t="shared" si="2"/>
        <v/>
      </c>
      <c r="K276" s="156"/>
      <c r="L276" s="176" t="str">
        <f>IF(ISBLANK(D276), "",COUNTIFS(TL!B:B,D276,TL!G:G,"Yes",TL!H:H,"Yes"))</f>
        <v/>
      </c>
      <c r="M276" s="156"/>
      <c r="N276" s="177" t="str">
        <f t="array" ref="N276">IFERROR(INDEX(PD!A:A,MATCH(D276,PD!E:E,0)), IFERROR ( INDEX(Input!A:A,MATCH(D276,Input!F:F,0)), ""))</f>
        <v/>
      </c>
      <c r="O276" s="156"/>
      <c r="P276" s="120" t="str">
        <f t="array" ref="P276">IFERROR(INDEX(PD!A:A,MATCH(D276,PD!E:E,0)), IFERROR (INDEX(Input!A:A,MATCH(D276,Input!F:F,0)), ""))</f>
        <v/>
      </c>
      <c r="Q276" s="156"/>
      <c r="S276" s="156"/>
      <c r="T276" s="178"/>
      <c r="U276" s="156"/>
    </row>
    <row r="277">
      <c r="A277" s="168">
        <f t="shared" si="1"/>
        <v>0</v>
      </c>
      <c r="B277" s="70" t="str">
        <f t="array" ref="B277">IFERROR(INDEX(PD!F:F,MATCH(D277,PD!E:E,0)), IFERROR (INDEX(Input!H:H,MATCH(D277,Input!F:F,0)), ""))</f>
        <v/>
      </c>
      <c r="C277" s="156"/>
      <c r="D277" s="172"/>
      <c r="E277" s="156"/>
      <c r="G277" s="156"/>
      <c r="I277" s="156"/>
      <c r="J277" s="70" t="str">
        <f t="shared" si="2"/>
        <v/>
      </c>
      <c r="K277" s="156"/>
      <c r="L277" s="176" t="str">
        <f>IF(ISBLANK(D277), "",COUNTIFS(TL!B:B,D277,TL!G:G,"Yes",TL!H:H,"Yes"))</f>
        <v/>
      </c>
      <c r="M277" s="156"/>
      <c r="N277" s="177" t="str">
        <f t="array" ref="N277">IFERROR(INDEX(PD!A:A,MATCH(D277,PD!E:E,0)), IFERROR ( INDEX(Input!A:A,MATCH(D277,Input!F:F,0)), ""))</f>
        <v/>
      </c>
      <c r="O277" s="156"/>
      <c r="P277" s="120" t="str">
        <f t="array" ref="P277">IFERROR(INDEX(PD!A:A,MATCH(D277,PD!E:E,0)), IFERROR (INDEX(Input!A:A,MATCH(D277,Input!F:F,0)), ""))</f>
        <v/>
      </c>
      <c r="Q277" s="156"/>
      <c r="S277" s="156"/>
      <c r="T277" s="178"/>
      <c r="U277" s="156"/>
    </row>
    <row r="278">
      <c r="A278" s="168">
        <f t="shared" si="1"/>
        <v>0</v>
      </c>
      <c r="B278" s="70" t="str">
        <f t="array" ref="B278">IFERROR(INDEX(PD!F:F,MATCH(D278,PD!E:E,0)), IFERROR (INDEX(Input!H:H,MATCH(D278,Input!F:F,0)), ""))</f>
        <v/>
      </c>
      <c r="C278" s="156"/>
      <c r="D278" s="172"/>
      <c r="E278" s="156"/>
      <c r="G278" s="156"/>
      <c r="I278" s="156"/>
      <c r="J278" s="70" t="str">
        <f t="shared" si="2"/>
        <v/>
      </c>
      <c r="K278" s="156"/>
      <c r="L278" s="176" t="str">
        <f>IF(ISBLANK(D278), "",COUNTIFS(TL!B:B,D278,TL!G:G,"Yes",TL!H:H,"Yes"))</f>
        <v/>
      </c>
      <c r="M278" s="156"/>
      <c r="N278" s="177" t="str">
        <f t="array" ref="N278">IFERROR(INDEX(PD!A:A,MATCH(D278,PD!E:E,0)), IFERROR ( INDEX(Input!A:A,MATCH(D278,Input!F:F,0)), ""))</f>
        <v/>
      </c>
      <c r="O278" s="156"/>
      <c r="P278" s="120" t="str">
        <f t="array" ref="P278">IFERROR(INDEX(PD!A:A,MATCH(D278,PD!E:E,0)), IFERROR (INDEX(Input!A:A,MATCH(D278,Input!F:F,0)), ""))</f>
        <v/>
      </c>
      <c r="Q278" s="156"/>
      <c r="S278" s="156"/>
      <c r="T278" s="178"/>
      <c r="U278" s="156"/>
    </row>
    <row r="279">
      <c r="A279" s="168">
        <f t="shared" si="1"/>
        <v>0</v>
      </c>
      <c r="B279" s="70" t="str">
        <f t="array" ref="B279">IFERROR(INDEX(PD!F:F,MATCH(D279,PD!E:E,0)), IFERROR (INDEX(Input!H:H,MATCH(D279,Input!F:F,0)), ""))</f>
        <v/>
      </c>
      <c r="C279" s="156"/>
      <c r="D279" s="172"/>
      <c r="E279" s="156"/>
      <c r="G279" s="156"/>
      <c r="I279" s="156"/>
      <c r="J279" s="70" t="str">
        <f t="shared" si="2"/>
        <v/>
      </c>
      <c r="K279" s="156"/>
      <c r="L279" s="176" t="str">
        <f>IF(ISBLANK(D279), "",COUNTIFS(TL!B:B,D279,TL!G:G,"Yes",TL!H:H,"Yes"))</f>
        <v/>
      </c>
      <c r="M279" s="156"/>
      <c r="N279" s="177" t="str">
        <f t="array" ref="N279">IFERROR(INDEX(PD!A:A,MATCH(D279,PD!E:E,0)), IFERROR ( INDEX(Input!A:A,MATCH(D279,Input!F:F,0)), ""))</f>
        <v/>
      </c>
      <c r="O279" s="156"/>
      <c r="P279" s="120" t="str">
        <f t="array" ref="P279">IFERROR(INDEX(PD!A:A,MATCH(D279,PD!E:E,0)), IFERROR (INDEX(Input!A:A,MATCH(D279,Input!F:F,0)), ""))</f>
        <v/>
      </c>
      <c r="Q279" s="156"/>
      <c r="S279" s="156"/>
      <c r="T279" s="178"/>
      <c r="U279" s="156"/>
    </row>
    <row r="280">
      <c r="A280" s="168">
        <f t="shared" si="1"/>
        <v>0</v>
      </c>
      <c r="B280" s="70" t="str">
        <f t="array" ref="B280">IFERROR(INDEX(PD!F:F,MATCH(D280,PD!E:E,0)), IFERROR (INDEX(Input!H:H,MATCH(D280,Input!F:F,0)), ""))</f>
        <v/>
      </c>
      <c r="C280" s="156"/>
      <c r="D280" s="172"/>
      <c r="E280" s="156"/>
      <c r="G280" s="156"/>
      <c r="I280" s="156"/>
      <c r="J280" s="70" t="str">
        <f t="shared" si="2"/>
        <v/>
      </c>
      <c r="K280" s="156"/>
      <c r="L280" s="176" t="str">
        <f>IF(ISBLANK(D280), "",COUNTIFS(TL!B:B,D280,TL!G:G,"Yes",TL!H:H,"Yes"))</f>
        <v/>
      </c>
      <c r="M280" s="156"/>
      <c r="N280" s="177" t="str">
        <f t="array" ref="N280">IFERROR(INDEX(PD!A:A,MATCH(D280,PD!E:E,0)), IFERROR ( INDEX(Input!A:A,MATCH(D280,Input!F:F,0)), ""))</f>
        <v/>
      </c>
      <c r="O280" s="156"/>
      <c r="P280" s="120" t="str">
        <f t="array" ref="P280">IFERROR(INDEX(PD!A:A,MATCH(D280,PD!E:E,0)), IFERROR (INDEX(Input!A:A,MATCH(D280,Input!F:F,0)), ""))</f>
        <v/>
      </c>
      <c r="Q280" s="156"/>
      <c r="S280" s="156"/>
      <c r="T280" s="178"/>
      <c r="U280" s="156"/>
    </row>
    <row r="281">
      <c r="A281" s="168">
        <f t="shared" si="1"/>
        <v>0</v>
      </c>
      <c r="B281" s="70" t="str">
        <f t="array" ref="B281">IFERROR(INDEX(PD!F:F,MATCH(D281,PD!E:E,0)), IFERROR (INDEX(Input!H:H,MATCH(D281,Input!F:F,0)), ""))</f>
        <v/>
      </c>
      <c r="C281" s="156"/>
      <c r="D281" s="172"/>
      <c r="E281" s="156"/>
      <c r="G281" s="156"/>
      <c r="I281" s="156"/>
      <c r="J281" s="70" t="str">
        <f t="shared" si="2"/>
        <v/>
      </c>
      <c r="K281" s="156"/>
      <c r="L281" s="176" t="str">
        <f>IF(ISBLANK(D281), "",COUNTIFS(TL!B:B,D281,TL!G:G,"Yes",TL!H:H,"Yes"))</f>
        <v/>
      </c>
      <c r="M281" s="156"/>
      <c r="N281" s="177" t="str">
        <f t="array" ref="N281">IFERROR(INDEX(PD!A:A,MATCH(D281,PD!E:E,0)), IFERROR ( INDEX(Input!A:A,MATCH(D281,Input!F:F,0)), ""))</f>
        <v/>
      </c>
      <c r="O281" s="156"/>
      <c r="P281" s="120" t="str">
        <f t="array" ref="P281">IFERROR(INDEX(PD!A:A,MATCH(D281,PD!E:E,0)), IFERROR (INDEX(Input!A:A,MATCH(D281,Input!F:F,0)), ""))</f>
        <v/>
      </c>
      <c r="Q281" s="156"/>
      <c r="S281" s="156"/>
      <c r="T281" s="178"/>
      <c r="U281" s="156"/>
    </row>
    <row r="282">
      <c r="A282" s="168">
        <f t="shared" si="1"/>
        <v>0</v>
      </c>
      <c r="B282" s="70" t="str">
        <f t="array" ref="B282">IFERROR(INDEX(PD!F:F,MATCH(D282,PD!E:E,0)), IFERROR (INDEX(Input!H:H,MATCH(D282,Input!F:F,0)), ""))</f>
        <v/>
      </c>
      <c r="C282" s="156"/>
      <c r="D282" s="172"/>
      <c r="E282" s="156"/>
      <c r="G282" s="156"/>
      <c r="I282" s="156"/>
      <c r="J282" s="70" t="str">
        <f t="shared" si="2"/>
        <v/>
      </c>
      <c r="K282" s="156"/>
      <c r="L282" s="176" t="str">
        <f>IF(ISBLANK(D282), "",COUNTIFS(TL!B:B,D282,TL!G:G,"Yes",TL!H:H,"Yes"))</f>
        <v/>
      </c>
      <c r="M282" s="156"/>
      <c r="N282" s="177" t="str">
        <f t="array" ref="N282">IFERROR(INDEX(PD!A:A,MATCH(D282,PD!E:E,0)), IFERROR ( INDEX(Input!A:A,MATCH(D282,Input!F:F,0)), ""))</f>
        <v/>
      </c>
      <c r="O282" s="156"/>
      <c r="P282" s="120" t="str">
        <f t="array" ref="P282">IFERROR(INDEX(PD!A:A,MATCH(D282,PD!E:E,0)), IFERROR (INDEX(Input!A:A,MATCH(D282,Input!F:F,0)), ""))</f>
        <v/>
      </c>
      <c r="Q282" s="156"/>
      <c r="S282" s="156"/>
      <c r="T282" s="178"/>
      <c r="U282" s="156"/>
    </row>
    <row r="283">
      <c r="A283" s="168">
        <f t="shared" si="1"/>
        <v>0</v>
      </c>
      <c r="B283" s="70" t="str">
        <f t="array" ref="B283">IFERROR(INDEX(PD!F:F,MATCH(D283,PD!E:E,0)), IFERROR (INDEX(Input!H:H,MATCH(D283,Input!F:F,0)), ""))</f>
        <v/>
      </c>
      <c r="C283" s="156"/>
      <c r="D283" s="172"/>
      <c r="E283" s="156"/>
      <c r="G283" s="156"/>
      <c r="I283" s="156"/>
      <c r="J283" s="70" t="str">
        <f t="shared" si="2"/>
        <v/>
      </c>
      <c r="K283" s="156"/>
      <c r="L283" s="176" t="str">
        <f>IF(ISBLANK(D283), "",COUNTIFS(TL!B:B,D283))</f>
        <v/>
      </c>
      <c r="M283" s="156"/>
      <c r="N283" s="177" t="str">
        <f t="array" ref="N283">IFERROR(INDEX(PD!A:A,MATCH(D283,PD!E:E,0)), IFERROR ( INDEX(Input!A:A,MATCH(D283,Input!F:F,0)), ""))</f>
        <v/>
      </c>
      <c r="O283" s="156"/>
      <c r="P283" s="120" t="str">
        <f t="array" ref="P283">IFERROR(INDEX(PD!A:A,MATCH(D283,PD!E:E,0)), IFERROR (INDEX(Input!A:A,MATCH(D283,Input!F:F,0)), ""))</f>
        <v/>
      </c>
      <c r="Q283" s="156"/>
      <c r="S283" s="156"/>
      <c r="T283" s="178"/>
      <c r="U283" s="156"/>
    </row>
    <row r="284">
      <c r="A284" s="168">
        <f t="shared" si="1"/>
        <v>0</v>
      </c>
      <c r="B284" s="70" t="str">
        <f t="array" ref="B284">IFERROR(INDEX(PD!F:F,MATCH(D284,PD!E:E,0)), IFERROR (INDEX(Input!H:H,MATCH(D284,Input!F:F,0)), ""))</f>
        <v/>
      </c>
      <c r="C284" s="156"/>
      <c r="D284" s="172"/>
      <c r="E284" s="156"/>
      <c r="G284" s="156"/>
      <c r="I284" s="156"/>
      <c r="J284" s="70" t="str">
        <f t="shared" si="2"/>
        <v/>
      </c>
      <c r="K284" s="156"/>
      <c r="L284" s="176" t="str">
        <f>IF(ISBLANK(D284), "",COUNTIFS(TL!B:B,D284))</f>
        <v/>
      </c>
      <c r="M284" s="156"/>
      <c r="N284" s="177" t="str">
        <f t="array" ref="N284">IFERROR(INDEX(PD!A:A,MATCH(D284,PD!E:E,0)), IFERROR ( INDEX(Input!A:A,MATCH(D284,Input!F:F,0)), ""))</f>
        <v/>
      </c>
      <c r="O284" s="156"/>
      <c r="P284" s="120" t="str">
        <f t="array" ref="P284">IFERROR(INDEX(PD!A:A,MATCH(D284,PD!E:E,0)), IFERROR (INDEX(Input!A:A,MATCH(D284,Input!F:F,0)), ""))</f>
        <v/>
      </c>
      <c r="Q284" s="156"/>
      <c r="S284" s="156"/>
      <c r="T284" s="178"/>
      <c r="U284" s="156"/>
    </row>
    <row r="285">
      <c r="A285" s="168">
        <f t="shared" si="1"/>
        <v>0</v>
      </c>
      <c r="B285" s="70" t="str">
        <f t="array" ref="B285">IFERROR(INDEX(PD!F:F,MATCH(D285,PD!E:E,0)), IFERROR (INDEX(Input!H:H,MATCH(D285,Input!F:F,0)), ""))</f>
        <v/>
      </c>
      <c r="C285" s="156"/>
      <c r="D285" s="172"/>
      <c r="E285" s="156"/>
      <c r="G285" s="156"/>
      <c r="I285" s="156"/>
      <c r="J285" s="70" t="str">
        <f t="shared" si="2"/>
        <v/>
      </c>
      <c r="K285" s="156"/>
      <c r="L285" s="176" t="str">
        <f>IF(ISBLANK(D285), "",COUNTIFS(TL!B:B,D285))</f>
        <v/>
      </c>
      <c r="M285" s="156"/>
      <c r="N285" s="177" t="str">
        <f t="array" ref="N285">IFERROR(INDEX(PD!A:A,MATCH(D285,PD!E:E,0)), IFERROR ( INDEX(Input!A:A,MATCH(D285,Input!F:F,0)), ""))</f>
        <v/>
      </c>
      <c r="O285" s="156"/>
      <c r="P285" s="120" t="str">
        <f t="array" ref="P285">IFERROR(INDEX(PD!A:A,MATCH(D285,PD!E:E,0)), IFERROR (INDEX(Input!A:A,MATCH(D285,Input!F:F,0)), ""))</f>
        <v/>
      </c>
      <c r="Q285" s="156"/>
      <c r="S285" s="156"/>
      <c r="T285" s="178"/>
      <c r="U285" s="156"/>
    </row>
    <row r="286">
      <c r="A286" s="168">
        <f t="shared" si="1"/>
        <v>0</v>
      </c>
      <c r="B286" s="70" t="str">
        <f t="array" ref="B286">IFERROR(INDEX(PD!F:F,MATCH(D286,PD!E:E,0)), IFERROR (INDEX(Input!H:H,MATCH(D286,Input!F:F,0)), ""))</f>
        <v/>
      </c>
      <c r="C286" s="156"/>
      <c r="D286" s="172"/>
      <c r="E286" s="156"/>
      <c r="G286" s="156"/>
      <c r="I286" s="156"/>
      <c r="J286" s="70" t="str">
        <f t="shared" si="2"/>
        <v/>
      </c>
      <c r="K286" s="156"/>
      <c r="L286" s="176"/>
      <c r="M286" s="156"/>
      <c r="N286" s="177" t="str">
        <f t="array" ref="N286">IFERROR(INDEX(PD!A:A,MATCH(D286,PD!E:E,0)), IFERROR ( INDEX(Input!A:A,MATCH(D286,Input!F:F,0)), ""))</f>
        <v/>
      </c>
      <c r="O286" s="156"/>
      <c r="P286" s="120" t="str">
        <f t="array" ref="P286">IFERROR(INDEX(PD!A:A,MATCH(D286,PD!E:E,0)), IFERROR (INDEX(Input!A:A,MATCH(D286,Input!F:F,0)), ""))</f>
        <v/>
      </c>
      <c r="Q286" s="156"/>
      <c r="S286" s="156"/>
      <c r="T286" s="178"/>
      <c r="U286" s="156"/>
    </row>
    <row r="287">
      <c r="A287" s="168">
        <f t="shared" si="1"/>
        <v>0</v>
      </c>
      <c r="B287" s="70" t="str">
        <f t="array" ref="B287">IFERROR(INDEX(PD!F:F,MATCH(D287,PD!E:E,0)), IFERROR (INDEX(Input!H:H,MATCH(D287,Input!F:F,0)), ""))</f>
        <v/>
      </c>
      <c r="C287" s="156"/>
      <c r="D287" s="172"/>
      <c r="E287" s="156"/>
      <c r="G287" s="156"/>
      <c r="I287" s="156"/>
      <c r="J287" s="70" t="str">
        <f t="shared" si="2"/>
        <v/>
      </c>
      <c r="K287" s="156"/>
      <c r="L287" s="176"/>
      <c r="M287" s="156"/>
      <c r="N287" s="177" t="str">
        <f t="array" ref="N287">IFERROR(INDEX(PD!A:A,MATCH(D287,PD!E:E,0)), IFERROR ( INDEX(Input!A:A,MATCH(D287,Input!F:F,0)), ""))</f>
        <v/>
      </c>
      <c r="O287" s="156"/>
      <c r="P287" s="120" t="str">
        <f t="array" ref="P287">IFERROR(INDEX(PD!A:A,MATCH(D287,PD!E:E,0)), IFERROR (INDEX(Input!A:A,MATCH(D287,Input!F:F,0)), ""))</f>
        <v/>
      </c>
      <c r="Q287" s="156"/>
      <c r="S287" s="156"/>
      <c r="T287" s="178"/>
      <c r="U287" s="156"/>
    </row>
    <row r="288">
      <c r="A288" s="168">
        <f t="shared" si="1"/>
        <v>0</v>
      </c>
      <c r="B288" s="70" t="str">
        <f t="array" ref="B288">IFERROR(INDEX(PD!F:F,MATCH(D288,PD!E:E,0)), IFERROR (INDEX(Input!H:H,MATCH(D288,Input!F:F,0)), ""))</f>
        <v/>
      </c>
      <c r="C288" s="156"/>
      <c r="D288" s="172"/>
      <c r="E288" s="156"/>
      <c r="G288" s="156"/>
      <c r="I288" s="156"/>
      <c r="J288" s="70" t="str">
        <f t="shared" si="2"/>
        <v/>
      </c>
      <c r="K288" s="156"/>
      <c r="L288" s="176"/>
      <c r="M288" s="156"/>
      <c r="N288" s="177" t="str">
        <f t="array" ref="N288">IFERROR(INDEX(PD!A:A,MATCH(D288,PD!E:E,0)), IFERROR ( INDEX(Input!A:A,MATCH(D288,Input!F:F,0)), ""))</f>
        <v/>
      </c>
      <c r="O288" s="156"/>
      <c r="P288" s="120" t="str">
        <f t="array" ref="P288">IFERROR(INDEX(PD!A:A,MATCH(D288,PD!E:E,0)), IFERROR (INDEX(Input!A:A,MATCH(D288,Input!F:F,0)), ""))</f>
        <v/>
      </c>
      <c r="Q288" s="156"/>
      <c r="S288" s="156"/>
      <c r="T288" s="178"/>
      <c r="U288" s="156"/>
    </row>
    <row r="289">
      <c r="A289" s="168">
        <f t="shared" si="1"/>
        <v>0</v>
      </c>
      <c r="B289" s="70" t="str">
        <f t="array" ref="B289">IFERROR(INDEX(PD!F:F,MATCH(D289,PD!E:E,0)), IFERROR (INDEX(Input!H:H,MATCH(D289,Input!F:F,0)), ""))</f>
        <v/>
      </c>
      <c r="C289" s="156"/>
      <c r="D289" s="172"/>
      <c r="E289" s="156"/>
      <c r="G289" s="156"/>
      <c r="I289" s="156"/>
      <c r="J289" s="70" t="str">
        <f t="shared" si="2"/>
        <v/>
      </c>
      <c r="K289" s="156"/>
      <c r="L289" s="176"/>
      <c r="M289" s="156"/>
      <c r="N289" s="177" t="str">
        <f t="array" ref="N289">IFERROR(INDEX(PD!A:A,MATCH(D289,PD!E:E,0)), IFERROR ( INDEX(Input!A:A,MATCH(D289,Input!F:F,0)), ""))</f>
        <v/>
      </c>
      <c r="O289" s="156"/>
      <c r="P289" s="120" t="str">
        <f t="array" ref="P289">IFERROR(INDEX(PD!A:A,MATCH(D289,PD!E:E,0)), IFERROR (INDEX(Input!A:A,MATCH(D289,Input!F:F,0)), ""))</f>
        <v/>
      </c>
      <c r="Q289" s="156"/>
      <c r="S289" s="156"/>
      <c r="T289" s="178"/>
      <c r="U289" s="156"/>
    </row>
    <row r="290">
      <c r="A290" s="168">
        <f t="shared" si="1"/>
        <v>0</v>
      </c>
      <c r="B290" s="70" t="str">
        <f t="array" ref="B290">IFERROR(INDEX(PD!F:F,MATCH(D290,PD!E:E,0)), IFERROR (INDEX(Input!H:H,MATCH(D290,Input!F:F,0)), ""))</f>
        <v/>
      </c>
      <c r="C290" s="156"/>
      <c r="D290" s="172"/>
      <c r="E290" s="156"/>
      <c r="G290" s="156"/>
      <c r="I290" s="156"/>
      <c r="J290" s="70" t="str">
        <f t="shared" si="2"/>
        <v/>
      </c>
      <c r="K290" s="156"/>
      <c r="L290" s="176"/>
      <c r="M290" s="156"/>
      <c r="N290" s="177" t="str">
        <f t="array" ref="N290">IFERROR(INDEX(PD!A:A,MATCH(D290,PD!E:E,0)), IFERROR ( INDEX(Input!A:A,MATCH(D290,Input!F:F,0)), ""))</f>
        <v/>
      </c>
      <c r="O290" s="156"/>
      <c r="P290" s="120" t="str">
        <f t="array" ref="P290">IFERROR(INDEX(PD!A:A,MATCH(D290,PD!E:E,0)), IFERROR (INDEX(Input!A:A,MATCH(D290,Input!F:F,0)), ""))</f>
        <v/>
      </c>
      <c r="Q290" s="156"/>
      <c r="S290" s="156"/>
      <c r="T290" s="178"/>
      <c r="U290" s="156"/>
    </row>
    <row r="291">
      <c r="A291" s="168">
        <f t="shared" si="1"/>
        <v>0</v>
      </c>
      <c r="B291" s="70" t="str">
        <f t="array" ref="B291">IFERROR(INDEX(PD!F:F,MATCH(D291,PD!E:E,0)), IFERROR (INDEX(Input!H:H,MATCH(D291,Input!F:F,0)), ""))</f>
        <v/>
      </c>
      <c r="C291" s="156"/>
      <c r="D291" s="172"/>
      <c r="E291" s="156"/>
      <c r="G291" s="156"/>
      <c r="I291" s="156"/>
      <c r="J291" s="70" t="str">
        <f t="shared" si="2"/>
        <v/>
      </c>
      <c r="K291" s="156"/>
      <c r="L291" s="176"/>
      <c r="M291" s="156"/>
      <c r="N291" s="177" t="str">
        <f t="array" ref="N291">IFERROR(INDEX(PD!A:A,MATCH(D291,PD!E:E,0)), IFERROR ( INDEX(Input!A:A,MATCH(D291,Input!F:F,0)), ""))</f>
        <v/>
      </c>
      <c r="O291" s="156"/>
      <c r="P291" s="120" t="str">
        <f t="array" ref="P291">IFERROR(INDEX(PD!A:A,MATCH(D291,PD!E:E,0)), IFERROR (INDEX(Input!A:A,MATCH(D291,Input!F:F,0)), ""))</f>
        <v/>
      </c>
      <c r="Q291" s="156"/>
      <c r="S291" s="156"/>
      <c r="T291" s="178"/>
      <c r="U291" s="156"/>
    </row>
    <row r="292">
      <c r="A292" s="168">
        <f t="shared" si="1"/>
        <v>0</v>
      </c>
      <c r="B292" s="70" t="str">
        <f t="array" ref="B292">IFERROR(INDEX(PD!F:F,MATCH(D292,PD!E:E,0)), IFERROR (INDEX(Input!H:H,MATCH(D292,Input!F:F,0)), ""))</f>
        <v/>
      </c>
      <c r="C292" s="156"/>
      <c r="D292" s="172"/>
      <c r="E292" s="156"/>
      <c r="G292" s="156"/>
      <c r="I292" s="156"/>
      <c r="J292" s="70" t="str">
        <f t="shared" si="2"/>
        <v/>
      </c>
      <c r="K292" s="156"/>
      <c r="L292" s="176"/>
      <c r="M292" s="156"/>
      <c r="N292" s="177" t="str">
        <f t="array" ref="N292">IFERROR(INDEX(PD!A:A,MATCH(D292,PD!E:E,0)), IFERROR ( INDEX(Input!A:A,MATCH(D292,Input!F:F,0)), ""))</f>
        <v/>
      </c>
      <c r="O292" s="156"/>
      <c r="P292" s="120" t="str">
        <f t="array" ref="P292">IFERROR(INDEX(PD!A:A,MATCH(D292,PD!E:E,0)), IFERROR (INDEX(Input!A:A,MATCH(D292,Input!F:F,0)), ""))</f>
        <v/>
      </c>
      <c r="Q292" s="156"/>
      <c r="S292" s="156"/>
      <c r="T292" s="178"/>
      <c r="U292" s="156"/>
    </row>
    <row r="293">
      <c r="A293" s="168">
        <f t="shared" si="1"/>
        <v>0</v>
      </c>
      <c r="B293" s="70" t="str">
        <f t="array" ref="B293">IFERROR(INDEX(PD!F:F,MATCH(D293,PD!E:E,0)), IFERROR (INDEX(Input!H:H,MATCH(D293,Input!F:F,0)), ""))</f>
        <v/>
      </c>
      <c r="C293" s="156"/>
      <c r="D293" s="172"/>
      <c r="E293" s="156"/>
      <c r="G293" s="156"/>
      <c r="I293" s="156"/>
      <c r="J293" s="70" t="str">
        <f t="shared" si="2"/>
        <v/>
      </c>
      <c r="K293" s="156"/>
      <c r="L293" s="176"/>
      <c r="M293" s="156"/>
      <c r="N293" s="177" t="str">
        <f t="array" ref="N293">IFERROR(INDEX(PD!A:A,MATCH(D293,PD!E:E,0)), IFERROR ( INDEX(Input!A:A,MATCH(D293,Input!F:F,0)), ""))</f>
        <v/>
      </c>
      <c r="O293" s="156"/>
      <c r="P293" s="120" t="str">
        <f t="array" ref="P293">IFERROR(INDEX(PD!A:A,MATCH(D293,PD!E:E,0)), IFERROR (INDEX(Input!A:A,MATCH(D293,Input!F:F,0)), ""))</f>
        <v/>
      </c>
      <c r="Q293" s="156"/>
      <c r="S293" s="156"/>
      <c r="T293" s="178"/>
      <c r="U293" s="156"/>
    </row>
    <row r="294">
      <c r="A294" s="168">
        <f t="shared" si="1"/>
        <v>0</v>
      </c>
      <c r="B294" s="70" t="str">
        <f t="array" ref="B294">IFERROR(INDEX(PD!F:F,MATCH(D294,PD!E:E,0)), IFERROR (INDEX(Input!H:H,MATCH(D294,Input!F:F,0)), ""))</f>
        <v/>
      </c>
      <c r="C294" s="156"/>
      <c r="D294" s="172"/>
      <c r="E294" s="156"/>
      <c r="G294" s="156"/>
      <c r="I294" s="156"/>
      <c r="J294" s="70" t="str">
        <f t="shared" si="2"/>
        <v/>
      </c>
      <c r="K294" s="156"/>
      <c r="L294" s="176"/>
      <c r="M294" s="156"/>
      <c r="N294" s="177" t="str">
        <f t="array" ref="N294">IFERROR(INDEX(PD!A:A,MATCH(D294,PD!E:E,0)), IFERROR ( INDEX(Input!A:A,MATCH(D294,Input!F:F,0)), ""))</f>
        <v/>
      </c>
      <c r="O294" s="156"/>
      <c r="P294" s="120" t="str">
        <f t="array" ref="P294">IFERROR(INDEX(PD!A:A,MATCH(D294,PD!E:E,0)), IFERROR (INDEX(Input!A:A,MATCH(D294,Input!F:F,0)), ""))</f>
        <v/>
      </c>
      <c r="Q294" s="156"/>
      <c r="S294" s="156"/>
      <c r="T294" s="178"/>
      <c r="U294" s="156"/>
    </row>
    <row r="295">
      <c r="A295" s="168">
        <f t="shared" si="1"/>
        <v>0</v>
      </c>
      <c r="B295" s="70" t="str">
        <f t="array" ref="B295">IFERROR(INDEX(PD!F:F,MATCH(D295,PD!E:E,0)), IFERROR (INDEX(Input!H:H,MATCH(D295,Input!F:F,0)), ""))</f>
        <v/>
      </c>
      <c r="C295" s="156"/>
      <c r="D295" s="172"/>
      <c r="E295" s="156"/>
      <c r="G295" s="156"/>
      <c r="I295" s="156"/>
      <c r="J295" s="70" t="str">
        <f t="shared" si="2"/>
        <v/>
      </c>
      <c r="K295" s="156"/>
      <c r="L295" s="176"/>
      <c r="M295" s="156"/>
      <c r="N295" s="177" t="str">
        <f t="array" ref="N295">IFERROR(INDEX(PD!A:A,MATCH(D295,PD!E:E,0)), IFERROR ( INDEX(Input!A:A,MATCH(D295,Input!F:F,0)), ""))</f>
        <v/>
      </c>
      <c r="O295" s="156"/>
      <c r="P295" s="120" t="str">
        <f t="array" ref="P295">IFERROR(INDEX(PD!A:A,MATCH(D295,PD!E:E,0)), IFERROR (INDEX(Input!A:A,MATCH(D295,Input!F:F,0)), ""))</f>
        <v/>
      </c>
      <c r="Q295" s="156"/>
      <c r="S295" s="156"/>
      <c r="T295" s="178"/>
      <c r="U295" s="156"/>
    </row>
    <row r="296">
      <c r="A296" s="168">
        <f t="shared" si="1"/>
        <v>0</v>
      </c>
      <c r="B296" s="70" t="str">
        <f t="array" ref="B296">IFERROR(INDEX(PD!F:F,MATCH(D296,PD!E:E,0)), IFERROR (INDEX(Input!H:H,MATCH(D296,Input!F:F,0)), ""))</f>
        <v/>
      </c>
      <c r="C296" s="156"/>
      <c r="D296" s="172"/>
      <c r="E296" s="156"/>
      <c r="G296" s="156"/>
      <c r="I296" s="156"/>
      <c r="J296" s="70" t="str">
        <f t="shared" si="2"/>
        <v/>
      </c>
      <c r="K296" s="156"/>
      <c r="L296" s="176"/>
      <c r="M296" s="156"/>
      <c r="N296" s="177" t="str">
        <f t="array" ref="N296">IFERROR(INDEX(PD!A:A,MATCH(D296,PD!E:E,0)), IFERROR ( INDEX(Input!A:A,MATCH(D296,Input!F:F,0)), ""))</f>
        <v/>
      </c>
      <c r="O296" s="156"/>
      <c r="P296" s="120" t="str">
        <f t="array" ref="P296">IFERROR(INDEX(PD!A:A,MATCH(D296,PD!E:E,0)), IFERROR (INDEX(Input!A:A,MATCH(D296,Input!F:F,0)), ""))</f>
        <v/>
      </c>
      <c r="Q296" s="156"/>
      <c r="S296" s="156"/>
      <c r="T296" s="178"/>
      <c r="U296" s="156"/>
    </row>
    <row r="297">
      <c r="A297" s="168">
        <f t="shared" si="1"/>
        <v>0</v>
      </c>
      <c r="B297" s="70" t="str">
        <f t="array" ref="B297">IFERROR(INDEX(PD!F:F,MATCH(D297,PD!E:E,0)), IFERROR (INDEX(Input!H:H,MATCH(D297,Input!F:F,0)), ""))</f>
        <v/>
      </c>
      <c r="C297" s="156"/>
      <c r="D297" s="172"/>
      <c r="E297" s="156"/>
      <c r="G297" s="156"/>
      <c r="I297" s="156"/>
      <c r="J297" s="70" t="str">
        <f t="shared" si="2"/>
        <v/>
      </c>
      <c r="K297" s="156"/>
      <c r="L297" s="176"/>
      <c r="M297" s="156"/>
      <c r="N297" s="177" t="str">
        <f t="array" ref="N297">IFERROR(INDEX(PD!A:A,MATCH(D297,PD!E:E,0)), IFERROR ( INDEX(Input!A:A,MATCH(D297,Input!F:F,0)), ""))</f>
        <v/>
      </c>
      <c r="O297" s="156"/>
      <c r="P297" s="120" t="str">
        <f t="array" ref="P297">IFERROR(INDEX(PD!A:A,MATCH(D297,PD!E:E,0)), IFERROR (INDEX(Input!A:A,MATCH(D297,Input!F:F,0)), ""))</f>
        <v/>
      </c>
      <c r="Q297" s="156"/>
      <c r="S297" s="156"/>
      <c r="T297" s="178"/>
      <c r="U297" s="156"/>
    </row>
    <row r="298">
      <c r="A298" s="168">
        <f t="shared" si="1"/>
        <v>0</v>
      </c>
      <c r="B298" s="70" t="str">
        <f t="array" ref="B298">IFERROR(INDEX(PD!F:F,MATCH(D298,PD!E:E,0)), IFERROR (INDEX(Input!H:H,MATCH(D298,Input!F:F,0)), ""))</f>
        <v/>
      </c>
      <c r="C298" s="156"/>
      <c r="D298" s="172"/>
      <c r="E298" s="156"/>
      <c r="G298" s="156"/>
      <c r="I298" s="156"/>
      <c r="J298" s="70" t="str">
        <f t="shared" si="2"/>
        <v/>
      </c>
      <c r="K298" s="156"/>
      <c r="L298" s="176"/>
      <c r="M298" s="156"/>
      <c r="N298" s="177" t="str">
        <f t="array" ref="N298">IFERROR(INDEX(PD!A:A,MATCH(D298,PD!E:E,0)), IFERROR ( INDEX(Input!A:A,MATCH(D298,Input!F:F,0)), ""))</f>
        <v/>
      </c>
      <c r="O298" s="156"/>
      <c r="P298" s="120" t="str">
        <f t="array" ref="P298">IFERROR(INDEX(PD!A:A,MATCH(D298,PD!E:E,0)), IFERROR (INDEX(Input!A:A,MATCH(D298,Input!F:F,0)), ""))</f>
        <v/>
      </c>
      <c r="Q298" s="156"/>
      <c r="S298" s="156"/>
      <c r="T298" s="178"/>
      <c r="U298" s="156"/>
    </row>
    <row r="299">
      <c r="A299" s="168">
        <f t="shared" si="1"/>
        <v>0</v>
      </c>
      <c r="B299" s="70" t="str">
        <f t="array" ref="B299">IFERROR(INDEX(PD!F:F,MATCH(D299,PD!E:E,0)), IFERROR (INDEX(Input!H:H,MATCH(D299,Input!F:F,0)), ""))</f>
        <v/>
      </c>
      <c r="C299" s="156"/>
      <c r="D299" s="172"/>
      <c r="E299" s="156"/>
      <c r="G299" s="156"/>
      <c r="I299" s="156"/>
      <c r="J299" s="70" t="str">
        <f t="shared" si="2"/>
        <v/>
      </c>
      <c r="K299" s="156"/>
      <c r="L299" s="176"/>
      <c r="M299" s="156"/>
      <c r="N299" s="177" t="str">
        <f t="array" ref="N299">IFERROR(INDEX(PD!A:A,MATCH(D299,PD!E:E,0)), IFERROR ( INDEX(Input!A:A,MATCH(D299,Input!F:F,0)), ""))</f>
        <v/>
      </c>
      <c r="O299" s="156"/>
      <c r="P299" s="120" t="str">
        <f t="array" ref="P299">IFERROR(INDEX(PD!A:A,MATCH(D299,PD!E:E,0)), IFERROR (INDEX(Input!A:A,MATCH(D299,Input!F:F,0)), ""))</f>
        <v/>
      </c>
      <c r="Q299" s="156"/>
      <c r="S299" s="156"/>
      <c r="T299" s="178"/>
      <c r="U299" s="156"/>
    </row>
    <row r="300">
      <c r="A300" s="168">
        <f t="shared" si="1"/>
        <v>0</v>
      </c>
      <c r="B300" s="70" t="str">
        <f t="array" ref="B300">IFERROR(INDEX(PD!F:F,MATCH(D300,PD!E:E,0)), IFERROR (INDEX(Input!H:H,MATCH(D300,Input!F:F,0)), ""))</f>
        <v/>
      </c>
      <c r="C300" s="156"/>
      <c r="D300" s="172"/>
      <c r="E300" s="156"/>
      <c r="G300" s="156"/>
      <c r="I300" s="156"/>
      <c r="J300" s="70" t="str">
        <f t="shared" si="2"/>
        <v/>
      </c>
      <c r="K300" s="156"/>
      <c r="L300" s="176"/>
      <c r="M300" s="156"/>
      <c r="N300" s="177" t="str">
        <f t="array" ref="N300">IFERROR(INDEX(PD!A:A,MATCH(D300,PD!E:E,0)), IFERROR ( INDEX(Input!A:A,MATCH(D300,Input!F:F,0)), ""))</f>
        <v/>
      </c>
      <c r="O300" s="156"/>
      <c r="P300" s="120" t="str">
        <f t="array" ref="P300">IFERROR(INDEX(PD!A:A,MATCH(D300,PD!E:E,0)), IFERROR (INDEX(Input!A:A,MATCH(D300,Input!F:F,0)), ""))</f>
        <v/>
      </c>
      <c r="Q300" s="156"/>
      <c r="S300" s="156"/>
      <c r="T300" s="178"/>
      <c r="U300" s="156"/>
    </row>
    <row r="301">
      <c r="A301" s="168">
        <f t="shared" si="1"/>
        <v>0</v>
      </c>
      <c r="B301" s="70" t="str">
        <f t="array" ref="B301">IFERROR(INDEX(PD!F:F,MATCH(D301,PD!E:E,0)), IFERROR (INDEX(Input!H:H,MATCH(D301,Input!F:F,0)), ""))</f>
        <v/>
      </c>
      <c r="C301" s="156"/>
      <c r="D301" s="172"/>
      <c r="E301" s="156"/>
      <c r="G301" s="156"/>
      <c r="I301" s="156"/>
      <c r="J301" s="70" t="str">
        <f t="shared" si="2"/>
        <v/>
      </c>
      <c r="K301" s="156"/>
      <c r="L301" s="176"/>
      <c r="M301" s="156"/>
      <c r="N301" s="177" t="str">
        <f t="array" ref="N301">IFERROR(INDEX(PD!A:A,MATCH(D301,PD!E:E,0)), IFERROR ( INDEX(Input!A:A,MATCH(D301,Input!F:F,0)), ""))</f>
        <v/>
      </c>
      <c r="O301" s="156"/>
      <c r="P301" s="120" t="str">
        <f t="array" ref="P301">IFERROR(INDEX(PD!A:A,MATCH(D301,PD!E:E,0)), IFERROR (INDEX(Input!A:A,MATCH(D301,Input!F:F,0)), ""))</f>
        <v/>
      </c>
      <c r="Q301" s="156"/>
      <c r="S301" s="156"/>
      <c r="T301" s="178"/>
      <c r="U301" s="156"/>
    </row>
    <row r="302">
      <c r="A302" s="168">
        <f t="shared" si="1"/>
        <v>0</v>
      </c>
      <c r="B302" s="70" t="str">
        <f t="array" ref="B302">IFERROR(INDEX(PD!F:F,MATCH(D302,PD!E:E,0)), IFERROR (INDEX(Input!H:H,MATCH(D302,Input!F:F,0)), ""))</f>
        <v/>
      </c>
      <c r="C302" s="156"/>
      <c r="D302" s="172"/>
      <c r="E302" s="156"/>
      <c r="G302" s="156"/>
      <c r="I302" s="156"/>
      <c r="J302" s="70" t="str">
        <f t="shared" si="2"/>
        <v/>
      </c>
      <c r="K302" s="156"/>
      <c r="L302" s="176"/>
      <c r="M302" s="156"/>
      <c r="N302" s="177" t="str">
        <f t="array" ref="N302">IFERROR(INDEX(PD!A:A,MATCH(D302,PD!E:E,0)), IFERROR ( INDEX(Input!A:A,MATCH(D302,Input!F:F,0)), ""))</f>
        <v/>
      </c>
      <c r="O302" s="156"/>
      <c r="P302" s="120" t="str">
        <f t="array" ref="P302">IFERROR(INDEX(PD!A:A,MATCH(D302,PD!E:E,0)), IFERROR (INDEX(Input!A:A,MATCH(D302,Input!F:F,0)), ""))</f>
        <v/>
      </c>
      <c r="Q302" s="156"/>
      <c r="S302" s="156"/>
      <c r="T302" s="178"/>
      <c r="U302" s="156"/>
    </row>
    <row r="303">
      <c r="A303" s="168">
        <f t="shared" si="1"/>
        <v>0</v>
      </c>
      <c r="B303" s="70" t="str">
        <f t="array" ref="B303">IFERROR(INDEX(PD!F:F,MATCH(D303,PD!E:E,0)), IFERROR (INDEX(Input!H:H,MATCH(D303,Input!F:F,0)), ""))</f>
        <v/>
      </c>
      <c r="C303" s="156"/>
      <c r="D303" s="172"/>
      <c r="E303" s="156"/>
      <c r="G303" s="156"/>
      <c r="I303" s="156"/>
      <c r="J303" s="70" t="str">
        <f t="shared" si="2"/>
        <v/>
      </c>
      <c r="K303" s="156"/>
      <c r="L303" s="176"/>
      <c r="M303" s="156"/>
      <c r="N303" s="177" t="str">
        <f t="array" ref="N303">IFERROR(INDEX(PD!A:A,MATCH(D303,PD!E:E,0)), IFERROR ( INDEX(Input!A:A,MATCH(D303,Input!F:F,0)), ""))</f>
        <v/>
      </c>
      <c r="O303" s="156"/>
      <c r="P303" s="120" t="str">
        <f t="array" ref="P303">IFERROR(INDEX(PD!A:A,MATCH(D303,PD!E:E,0)), IFERROR (INDEX(Input!A:A,MATCH(D303,Input!F:F,0)), ""))</f>
        <v/>
      </c>
      <c r="Q303" s="156"/>
      <c r="S303" s="156"/>
      <c r="T303" s="178"/>
      <c r="U303" s="156"/>
    </row>
    <row r="304">
      <c r="A304" s="168">
        <f t="shared" si="1"/>
        <v>0</v>
      </c>
      <c r="B304" s="70" t="str">
        <f t="array" ref="B304">IFERROR(INDEX(PD!F:F,MATCH(D304,PD!E:E,0)), IFERROR (INDEX(Input!H:H,MATCH(D304,Input!F:F,0)), ""))</f>
        <v/>
      </c>
      <c r="C304" s="156"/>
      <c r="D304" s="172"/>
      <c r="E304" s="156"/>
      <c r="G304" s="156"/>
      <c r="I304" s="156"/>
      <c r="J304" s="70" t="str">
        <f t="shared" si="2"/>
        <v/>
      </c>
      <c r="K304" s="156"/>
      <c r="L304" s="176"/>
      <c r="M304" s="156"/>
      <c r="N304" s="177" t="str">
        <f t="array" ref="N304">IFERROR(INDEX(PD!A:A,MATCH(D304,PD!E:E,0)), IFERROR ( INDEX(Input!A:A,MATCH(D304,Input!F:F,0)), ""))</f>
        <v/>
      </c>
      <c r="O304" s="156"/>
      <c r="P304" s="120" t="str">
        <f t="array" ref="P304">IFERROR(INDEX(PD!A:A,MATCH(D304,PD!E:E,0)), IFERROR (INDEX(Input!A:A,MATCH(D304,Input!F:F,0)), ""))</f>
        <v/>
      </c>
      <c r="Q304" s="156"/>
      <c r="S304" s="156"/>
      <c r="T304" s="178"/>
      <c r="U304" s="156"/>
    </row>
    <row r="305">
      <c r="A305" s="168">
        <f t="shared" si="1"/>
        <v>0</v>
      </c>
      <c r="B305" s="70" t="str">
        <f t="array" ref="B305">IFERROR(INDEX(PD!F:F,MATCH(D305,PD!E:E,0)), IFERROR (INDEX(Input!H:H,MATCH(D305,Input!F:F,0)), ""))</f>
        <v/>
      </c>
      <c r="C305" s="156"/>
      <c r="D305" s="172"/>
      <c r="E305" s="156"/>
      <c r="G305" s="156"/>
      <c r="I305" s="156"/>
      <c r="J305" s="70" t="str">
        <f t="shared" si="2"/>
        <v/>
      </c>
      <c r="K305" s="156"/>
      <c r="L305" s="176"/>
      <c r="M305" s="156"/>
      <c r="N305" s="177" t="str">
        <f t="array" ref="N305">IFERROR(INDEX(PD!A:A,MATCH(D305,PD!E:E,0)), IFERROR ( INDEX(Input!A:A,MATCH(D305,Input!F:F,0)), ""))</f>
        <v/>
      </c>
      <c r="O305" s="156"/>
      <c r="P305" s="120" t="str">
        <f t="array" ref="P305">IFERROR(INDEX(PD!A:A,MATCH(D305,PD!E:E,0)), IFERROR (INDEX(Input!A:A,MATCH(D305,Input!F:F,0)), ""))</f>
        <v/>
      </c>
      <c r="Q305" s="156"/>
      <c r="S305" s="156"/>
      <c r="T305" s="178"/>
      <c r="U305" s="156"/>
    </row>
    <row r="306">
      <c r="A306" s="168">
        <f t="shared" si="1"/>
        <v>0</v>
      </c>
      <c r="B306" s="70" t="str">
        <f t="array" ref="B306">IFERROR(INDEX(PD!F:F,MATCH(D306,PD!E:E,0)), IFERROR (INDEX(Input!H:H,MATCH(D306,Input!F:F,0)), ""))</f>
        <v/>
      </c>
      <c r="C306" s="156"/>
      <c r="D306" s="172"/>
      <c r="E306" s="156"/>
      <c r="G306" s="156"/>
      <c r="I306" s="156"/>
      <c r="J306" s="70" t="str">
        <f t="shared" si="2"/>
        <v/>
      </c>
      <c r="K306" s="156"/>
      <c r="L306" s="176"/>
      <c r="M306" s="156"/>
      <c r="N306" s="177" t="str">
        <f t="array" ref="N306">IFERROR(INDEX(PD!A:A,MATCH(D306,PD!E:E,0)), IFERROR ( INDEX(Input!A:A,MATCH(D306,Input!F:F,0)), ""))</f>
        <v/>
      </c>
      <c r="O306" s="156"/>
      <c r="P306" s="120" t="str">
        <f t="array" ref="P306">IFERROR(INDEX(PD!A:A,MATCH(D306,PD!E:E,0)), IFERROR (INDEX(Input!A:A,MATCH(D306,Input!F:F,0)), ""))</f>
        <v/>
      </c>
      <c r="Q306" s="156"/>
      <c r="S306" s="156"/>
      <c r="T306" s="178"/>
      <c r="U306" s="156"/>
    </row>
    <row r="307">
      <c r="A307" s="168">
        <f t="shared" si="1"/>
        <v>0</v>
      </c>
      <c r="B307" s="70" t="str">
        <f t="array" ref="B307">IFERROR(INDEX(PD!F:F,MATCH(D307,PD!E:E,0)), IFERROR (INDEX(Input!H:H,MATCH(D307,Input!F:F,0)), ""))</f>
        <v/>
      </c>
      <c r="C307" s="156"/>
      <c r="D307" s="172"/>
      <c r="E307" s="156"/>
      <c r="G307" s="156"/>
      <c r="I307" s="156"/>
      <c r="J307" s="70" t="str">
        <f t="shared" si="2"/>
        <v/>
      </c>
      <c r="K307" s="156"/>
      <c r="L307" s="176"/>
      <c r="M307" s="156"/>
      <c r="N307" s="177" t="str">
        <f t="array" ref="N307">IFERROR(INDEX(PD!A:A,MATCH(D307,PD!E:E,0)), IFERROR ( INDEX(Input!A:A,MATCH(D307,Input!F:F,0)), ""))</f>
        <v/>
      </c>
      <c r="O307" s="156"/>
      <c r="P307" s="120" t="str">
        <f t="array" ref="P307">IFERROR(INDEX(PD!A:A,MATCH(D307,PD!E:E,0)), IFERROR (INDEX(Input!A:A,MATCH(D307,Input!F:F,0)), ""))</f>
        <v/>
      </c>
      <c r="Q307" s="156"/>
      <c r="S307" s="156"/>
      <c r="T307" s="178"/>
      <c r="U307" s="156"/>
    </row>
    <row r="308">
      <c r="A308" s="168">
        <f t="shared" si="1"/>
        <v>0</v>
      </c>
      <c r="B308" s="70" t="str">
        <f t="array" ref="B308">IFERROR(INDEX(PD!F:F,MATCH(D308,PD!E:E,0)), IFERROR (INDEX(Input!H:H,MATCH(D308,Input!F:F,0)), ""))</f>
        <v/>
      </c>
      <c r="C308" s="156"/>
      <c r="D308" s="172"/>
      <c r="E308" s="156"/>
      <c r="G308" s="156"/>
      <c r="I308" s="156"/>
      <c r="J308" s="70" t="str">
        <f t="shared" si="2"/>
        <v/>
      </c>
      <c r="K308" s="156"/>
      <c r="L308" s="176"/>
      <c r="M308" s="156"/>
      <c r="N308" s="177" t="str">
        <f t="array" ref="N308">IFERROR(INDEX(PD!A:A,MATCH(D308,PD!E:E,0)), IFERROR ( INDEX(Input!A:A,MATCH(D308,Input!F:F,0)), ""))</f>
        <v/>
      </c>
      <c r="O308" s="156"/>
      <c r="P308" s="120" t="str">
        <f t="array" ref="P308">IFERROR(INDEX(PD!A:A,MATCH(D308,PD!E:E,0)), IFERROR (INDEX(Input!A:A,MATCH(D308,Input!F:F,0)), ""))</f>
        <v/>
      </c>
      <c r="Q308" s="156"/>
      <c r="S308" s="156"/>
      <c r="T308" s="178"/>
      <c r="U308" s="156"/>
    </row>
    <row r="309">
      <c r="A309" s="168">
        <f t="shared" si="1"/>
        <v>0</v>
      </c>
      <c r="B309" s="70" t="str">
        <f t="array" ref="B309">IFERROR(INDEX(PD!F:F,MATCH(D309,PD!E:E,0)), IFERROR (INDEX(Input!H:H,MATCH(D309,Input!F:F,0)), ""))</f>
        <v/>
      </c>
      <c r="C309" s="156"/>
      <c r="D309" s="172"/>
      <c r="E309" s="156"/>
      <c r="G309" s="156"/>
      <c r="I309" s="156"/>
      <c r="J309" s="70" t="str">
        <f t="shared" si="2"/>
        <v/>
      </c>
      <c r="K309" s="156"/>
      <c r="L309" s="176"/>
      <c r="M309" s="156"/>
      <c r="N309" s="177" t="str">
        <f t="array" ref="N309">IFERROR(INDEX(PD!A:A,MATCH(D309,PD!E:E,0)), IFERROR ( INDEX(Input!A:A,MATCH(D309,Input!F:F,0)), ""))</f>
        <v/>
      </c>
      <c r="O309" s="156"/>
      <c r="P309" s="120" t="str">
        <f t="array" ref="P309">IFERROR(INDEX(PD!A:A,MATCH(D309,PD!E:E,0)), IFERROR (INDEX(Input!A:A,MATCH(D309,Input!F:F,0)), ""))</f>
        <v/>
      </c>
      <c r="Q309" s="156"/>
      <c r="S309" s="156"/>
      <c r="T309" s="178"/>
      <c r="U309" s="156"/>
    </row>
    <row r="310">
      <c r="A310" s="168">
        <f t="shared" si="1"/>
        <v>0</v>
      </c>
      <c r="B310" s="70" t="str">
        <f t="array" ref="B310">IFERROR(INDEX(PD!F:F,MATCH(D310,PD!E:E,0)), IFERROR (INDEX(Input!H:H,MATCH(D310,Input!F:F,0)), ""))</f>
        <v/>
      </c>
      <c r="C310" s="156"/>
      <c r="D310" s="172"/>
      <c r="E310" s="156"/>
      <c r="G310" s="156"/>
      <c r="I310" s="156"/>
      <c r="J310" s="70" t="str">
        <f t="shared" si="2"/>
        <v/>
      </c>
      <c r="K310" s="156"/>
      <c r="L310" s="176"/>
      <c r="M310" s="156"/>
      <c r="N310" s="177" t="str">
        <f t="array" ref="N310">IFERROR(INDEX(PD!A:A,MATCH(D310,PD!E:E,0)), IFERROR ( INDEX(Input!A:A,MATCH(D310,Input!F:F,0)), ""))</f>
        <v/>
      </c>
      <c r="O310" s="156"/>
      <c r="P310" s="120" t="str">
        <f t="array" ref="P310">IFERROR(INDEX(PD!A:A,MATCH(D310,PD!E:E,0)), IFERROR (INDEX(Input!A:A,MATCH(D310,Input!F:F,0)), ""))</f>
        <v/>
      </c>
      <c r="Q310" s="156"/>
      <c r="S310" s="156"/>
      <c r="T310" s="178"/>
      <c r="U310" s="156"/>
    </row>
    <row r="311">
      <c r="A311" s="168">
        <f t="shared" si="1"/>
        <v>0</v>
      </c>
      <c r="B311" s="70" t="str">
        <f t="array" ref="B311">IFERROR(INDEX(PD!F:F,MATCH(D311,PD!E:E,0)), IFERROR (INDEX(Input!H:H,MATCH(D311,Input!F:F,0)), ""))</f>
        <v/>
      </c>
      <c r="C311" s="156"/>
      <c r="D311" s="172"/>
      <c r="E311" s="156"/>
      <c r="G311" s="156"/>
      <c r="I311" s="156"/>
      <c r="J311" s="70" t="str">
        <f t="shared" si="2"/>
        <v/>
      </c>
      <c r="K311" s="156"/>
      <c r="L311" s="176"/>
      <c r="M311" s="156"/>
      <c r="N311" s="177" t="str">
        <f t="array" ref="N311">IFERROR(INDEX(PD!A:A,MATCH(D311,PD!E:E,0)), IFERROR ( INDEX(Input!A:A,MATCH(D311,Input!F:F,0)), ""))</f>
        <v/>
      </c>
      <c r="O311" s="156"/>
      <c r="P311" s="120" t="str">
        <f t="array" ref="P311">IFERROR(INDEX(PD!A:A,MATCH(D311,PD!E:E,0)), IFERROR (INDEX(Input!A:A,MATCH(D311,Input!F:F,0)), ""))</f>
        <v/>
      </c>
      <c r="Q311" s="156"/>
      <c r="S311" s="156"/>
      <c r="T311" s="178"/>
      <c r="U311" s="156"/>
    </row>
    <row r="312">
      <c r="A312" s="168">
        <f t="shared" si="1"/>
        <v>0</v>
      </c>
      <c r="B312" s="70" t="str">
        <f t="array" ref="B312">IFERROR(INDEX(PD!F:F,MATCH(D312,PD!E:E,0)), IFERROR (INDEX(Input!H:H,MATCH(D312,Input!F:F,0)), ""))</f>
        <v/>
      </c>
      <c r="C312" s="156"/>
      <c r="D312" s="172"/>
      <c r="E312" s="156"/>
      <c r="G312" s="156"/>
      <c r="I312" s="156"/>
      <c r="J312" s="70" t="str">
        <f t="shared" si="2"/>
        <v/>
      </c>
      <c r="K312" s="156"/>
      <c r="L312" s="176"/>
      <c r="M312" s="156"/>
      <c r="N312" s="177" t="str">
        <f t="array" ref="N312">IFERROR(INDEX(PD!A:A,MATCH(D312,PD!E:E,0)), IFERROR ( INDEX(Input!A:A,MATCH(D312,Input!F:F,0)), ""))</f>
        <v/>
      </c>
      <c r="O312" s="156"/>
      <c r="P312" s="120" t="str">
        <f t="array" ref="P312">IFERROR(INDEX(PD!A:A,MATCH(D312,PD!E:E,0)), IFERROR (INDEX(Input!A:A,MATCH(D312,Input!F:F,0)), ""))</f>
        <v/>
      </c>
      <c r="Q312" s="156"/>
      <c r="S312" s="156"/>
      <c r="T312" s="178"/>
      <c r="U312" s="156"/>
    </row>
    <row r="313">
      <c r="A313" s="168">
        <f t="shared" si="1"/>
        <v>0</v>
      </c>
      <c r="B313" s="70" t="str">
        <f t="array" ref="B313">IFERROR(INDEX(PD!F:F,MATCH(D313,PD!E:E,0)), IFERROR (INDEX(Input!H:H,MATCH(D313,Input!F:F,0)), ""))</f>
        <v/>
      </c>
      <c r="C313" s="156"/>
      <c r="D313" s="172"/>
      <c r="E313" s="156"/>
      <c r="G313" s="156"/>
      <c r="I313" s="156"/>
      <c r="J313" s="70" t="str">
        <f t="shared" si="2"/>
        <v/>
      </c>
      <c r="K313" s="156"/>
      <c r="L313" s="176"/>
      <c r="M313" s="156"/>
      <c r="N313" s="177" t="str">
        <f t="array" ref="N313">IFERROR(INDEX(PD!A:A,MATCH(D313,PD!E:E,0)), IFERROR ( INDEX(Input!A:A,MATCH(D313,Input!F:F,0)), ""))</f>
        <v/>
      </c>
      <c r="O313" s="156"/>
      <c r="P313" s="120" t="str">
        <f t="array" ref="P313">IFERROR(INDEX(PD!A:A,MATCH(D313,PD!E:E,0)), IFERROR (INDEX(Input!A:A,MATCH(D313,Input!F:F,0)), ""))</f>
        <v/>
      </c>
      <c r="Q313" s="156"/>
      <c r="S313" s="156"/>
      <c r="T313" s="178"/>
      <c r="U313" s="156"/>
    </row>
    <row r="314">
      <c r="A314" s="168">
        <f t="shared" si="1"/>
        <v>0</v>
      </c>
      <c r="B314" s="70" t="str">
        <f t="array" ref="B314">IFERROR(INDEX(PD!F:F,MATCH(D314,PD!E:E,0)), IFERROR (INDEX(Input!H:H,MATCH(D314,Input!F:F,0)), ""))</f>
        <v/>
      </c>
      <c r="C314" s="156"/>
      <c r="D314" s="172"/>
      <c r="E314" s="156"/>
      <c r="G314" s="156"/>
      <c r="I314" s="156"/>
      <c r="J314" s="70" t="str">
        <f t="shared" si="2"/>
        <v/>
      </c>
      <c r="K314" s="156"/>
      <c r="L314" s="176"/>
      <c r="M314" s="156"/>
      <c r="N314" s="177" t="str">
        <f t="array" ref="N314">IFERROR(INDEX(PD!A:A,MATCH(D314,PD!E:E,0)), IFERROR ( INDEX(Input!A:A,MATCH(D314,Input!F:F,0)), ""))</f>
        <v/>
      </c>
      <c r="O314" s="156"/>
      <c r="P314" s="120" t="str">
        <f t="array" ref="P314">IFERROR(INDEX(PD!A:A,MATCH(D314,PD!E:E,0)), IFERROR (INDEX(Input!A:A,MATCH(D314,Input!F:F,0)), ""))</f>
        <v/>
      </c>
      <c r="Q314" s="156"/>
      <c r="S314" s="156"/>
      <c r="T314" s="178"/>
      <c r="U314" s="156"/>
    </row>
    <row r="315">
      <c r="A315" s="168">
        <f t="shared" si="1"/>
        <v>0</v>
      </c>
      <c r="B315" s="70" t="str">
        <f t="array" ref="B315">IFERROR(INDEX(PD!F:F,MATCH(D315,PD!E:E,0)), IFERROR (INDEX(Input!H:H,MATCH(D315,Input!F:F,0)), ""))</f>
        <v/>
      </c>
      <c r="C315" s="156"/>
      <c r="D315" s="172"/>
      <c r="E315" s="156"/>
      <c r="G315" s="156"/>
      <c r="I315" s="156"/>
      <c r="J315" s="70" t="str">
        <f t="shared" si="2"/>
        <v/>
      </c>
      <c r="K315" s="156"/>
      <c r="L315" s="176"/>
      <c r="M315" s="156"/>
      <c r="N315" s="177" t="str">
        <f t="array" ref="N315">IFERROR(INDEX(PD!A:A,MATCH(D315,PD!E:E,0)), IFERROR ( INDEX(Input!A:A,MATCH(D315,Input!F:F,0)), ""))</f>
        <v/>
      </c>
      <c r="O315" s="156"/>
      <c r="P315" s="120" t="str">
        <f t="array" ref="P315">IFERROR(INDEX(PD!A:A,MATCH(D315,PD!E:E,0)), IFERROR (INDEX(Input!A:A,MATCH(D315,Input!F:F,0)), ""))</f>
        <v/>
      </c>
      <c r="Q315" s="156"/>
      <c r="S315" s="156"/>
      <c r="T315" s="178"/>
      <c r="U315" s="156"/>
    </row>
    <row r="316">
      <c r="A316" s="168">
        <f t="shared" si="1"/>
        <v>0</v>
      </c>
      <c r="B316" s="70" t="str">
        <f t="array" ref="B316">IFERROR(INDEX(PD!F:F,MATCH(D316,PD!E:E,0)), IFERROR (INDEX(Input!H:H,MATCH(D316,Input!F:F,0)), ""))</f>
        <v/>
      </c>
      <c r="C316" s="156"/>
      <c r="D316" s="172"/>
      <c r="E316" s="156"/>
      <c r="G316" s="156"/>
      <c r="I316" s="156"/>
      <c r="J316" s="70" t="str">
        <f t="shared" si="2"/>
        <v/>
      </c>
      <c r="K316" s="156"/>
      <c r="L316" s="176"/>
      <c r="M316" s="156"/>
      <c r="N316" s="177" t="str">
        <f t="array" ref="N316">IFERROR(INDEX(PD!A:A,MATCH(D316,PD!E:E,0)), IFERROR ( INDEX(Input!A:A,MATCH(D316,Input!F:F,0)), ""))</f>
        <v/>
      </c>
      <c r="O316" s="156"/>
      <c r="P316" s="120" t="str">
        <f t="array" ref="P316">IFERROR(INDEX(PD!A:A,MATCH(D316,PD!E:E,0)), IFERROR (INDEX(Input!A:A,MATCH(D316,Input!F:F,0)), ""))</f>
        <v/>
      </c>
      <c r="Q316" s="156"/>
      <c r="S316" s="156"/>
      <c r="T316" s="178"/>
      <c r="U316" s="156"/>
    </row>
    <row r="317">
      <c r="A317" s="168">
        <f t="shared" si="1"/>
        <v>0</v>
      </c>
      <c r="B317" s="70" t="str">
        <f t="array" ref="B317">IFERROR(INDEX(PD!F:F,MATCH(D317,PD!E:E,0)), IFERROR (INDEX(Input!H:H,MATCH(D317,Input!F:F,0)), ""))</f>
        <v/>
      </c>
      <c r="C317" s="156"/>
      <c r="D317" s="172"/>
      <c r="E317" s="156"/>
      <c r="G317" s="156"/>
      <c r="I317" s="156"/>
      <c r="J317" s="70" t="str">
        <f t="shared" si="2"/>
        <v/>
      </c>
      <c r="K317" s="156"/>
      <c r="L317" s="176"/>
      <c r="M317" s="156"/>
      <c r="N317" s="177" t="str">
        <f t="array" ref="N317">IFERROR(INDEX(PD!A:A,MATCH(D317,PD!E:E,0)), IFERROR ( INDEX(Input!A:A,MATCH(D317,Input!F:F,0)), ""))</f>
        <v/>
      </c>
      <c r="O317" s="156"/>
      <c r="P317" s="120" t="str">
        <f t="array" ref="P317">IFERROR(INDEX(PD!A:A,MATCH(D317,PD!E:E,0)), IFERROR (INDEX(Input!A:A,MATCH(D317,Input!F:F,0)), ""))</f>
        <v/>
      </c>
      <c r="Q317" s="156"/>
      <c r="S317" s="156"/>
      <c r="T317" s="178"/>
      <c r="U317" s="156"/>
    </row>
    <row r="318">
      <c r="A318" s="168">
        <f t="shared" si="1"/>
        <v>0</v>
      </c>
      <c r="B318" s="70" t="str">
        <f t="array" ref="B318">IFERROR(INDEX(PD!F:F,MATCH(D318,PD!E:E,0)), IFERROR (INDEX(Input!H:H,MATCH(D318,Input!F:F,0)), ""))</f>
        <v/>
      </c>
      <c r="C318" s="156"/>
      <c r="D318" s="172"/>
      <c r="E318" s="156"/>
      <c r="G318" s="156"/>
      <c r="I318" s="156"/>
      <c r="J318" s="70" t="str">
        <f t="shared" si="2"/>
        <v/>
      </c>
      <c r="K318" s="156"/>
      <c r="L318" s="176"/>
      <c r="M318" s="156"/>
      <c r="N318" s="177" t="str">
        <f t="array" ref="N318">IFERROR(INDEX(PD!A:A,MATCH(D318,PD!E:E,0)), IFERROR ( INDEX(Input!A:A,MATCH(D318,Input!F:F,0)), ""))</f>
        <v/>
      </c>
      <c r="O318" s="156"/>
      <c r="P318" s="120" t="str">
        <f t="array" ref="P318">IFERROR(INDEX(PD!A:A,MATCH(D318,PD!E:E,0)), IFERROR (INDEX(Input!A:A,MATCH(D318,Input!F:F,0)), ""))</f>
        <v/>
      </c>
      <c r="Q318" s="156"/>
      <c r="S318" s="156"/>
      <c r="T318" s="178"/>
      <c r="U318" s="156"/>
    </row>
    <row r="319">
      <c r="A319" s="168">
        <f t="shared" si="1"/>
        <v>0</v>
      </c>
      <c r="B319" s="70" t="str">
        <f t="array" ref="B319">IFERROR(INDEX(PD!F:F,MATCH(D319,PD!E:E,0)), IFERROR (INDEX(Input!H:H,MATCH(D319,Input!F:F,0)), ""))</f>
        <v/>
      </c>
      <c r="C319" s="156"/>
      <c r="D319" s="172"/>
      <c r="E319" s="156"/>
      <c r="G319" s="156"/>
      <c r="I319" s="156"/>
      <c r="J319" s="70" t="str">
        <f t="shared" si="2"/>
        <v/>
      </c>
      <c r="K319" s="156"/>
      <c r="L319" s="176"/>
      <c r="M319" s="156"/>
      <c r="N319" s="177" t="str">
        <f t="array" ref="N319">IFERROR(INDEX(PD!A:A,MATCH(D319,PD!E:E,0)), IFERROR ( INDEX(Input!A:A,MATCH(D319,Input!F:F,0)), ""))</f>
        <v/>
      </c>
      <c r="O319" s="156"/>
      <c r="P319" s="120" t="str">
        <f t="array" ref="P319">IFERROR(INDEX(PD!A:A,MATCH(D319,PD!E:E,0)), IFERROR (INDEX(Input!A:A,MATCH(D319,Input!F:F,0)), ""))</f>
        <v/>
      </c>
      <c r="Q319" s="156"/>
      <c r="S319" s="156"/>
      <c r="T319" s="178"/>
      <c r="U319" s="156"/>
    </row>
    <row r="320">
      <c r="A320" s="168">
        <f t="shared" si="1"/>
        <v>0</v>
      </c>
      <c r="B320" s="70" t="str">
        <f t="array" ref="B320">IFERROR(INDEX(PD!F:F,MATCH(D320,PD!E:E,0)), IFERROR (INDEX(Input!H:H,MATCH(D320,Input!F:F,0)), ""))</f>
        <v/>
      </c>
      <c r="C320" s="156"/>
      <c r="D320" s="172"/>
      <c r="E320" s="156"/>
      <c r="G320" s="156"/>
      <c r="I320" s="156"/>
      <c r="J320" s="70" t="str">
        <f t="shared" si="2"/>
        <v/>
      </c>
      <c r="K320" s="156"/>
      <c r="L320" s="176"/>
      <c r="M320" s="156"/>
      <c r="N320" s="177" t="str">
        <f t="array" ref="N320">IFERROR(INDEX(PD!A:A,MATCH(D320,PD!E:E,0)), IFERROR ( INDEX(Input!A:A,MATCH(D320,Input!F:F,0)), ""))</f>
        <v/>
      </c>
      <c r="O320" s="156"/>
      <c r="P320" s="120" t="str">
        <f t="array" ref="P320">IFERROR(INDEX(PD!A:A,MATCH(D320,PD!E:E,0)), IFERROR (INDEX(Input!A:A,MATCH(D320,Input!F:F,0)), ""))</f>
        <v/>
      </c>
      <c r="Q320" s="156"/>
      <c r="S320" s="156"/>
      <c r="T320" s="178"/>
      <c r="U320" s="156"/>
    </row>
    <row r="321">
      <c r="A321" s="168">
        <f t="shared" si="1"/>
        <v>0</v>
      </c>
      <c r="B321" s="70" t="str">
        <f t="array" ref="B321">IFERROR(INDEX(PD!F:F,MATCH(D321,PD!E:E,0)), IFERROR (INDEX(Input!H:H,MATCH(D321,Input!F:F,0)), ""))</f>
        <v/>
      </c>
      <c r="C321" s="156"/>
      <c r="D321" s="172"/>
      <c r="E321" s="156"/>
      <c r="G321" s="156"/>
      <c r="I321" s="156"/>
      <c r="J321" s="70" t="str">
        <f t="shared" si="2"/>
        <v/>
      </c>
      <c r="K321" s="156"/>
      <c r="L321" s="176"/>
      <c r="M321" s="156"/>
      <c r="N321" s="178"/>
      <c r="O321" s="156"/>
      <c r="P321" s="120" t="str">
        <f t="array" ref="P321">IFERROR(INDEX(PD!A:A,MATCH(D321,PD!E:E,0)), IFERROR (INDEX(Input!A:A,MATCH(D321,Input!F:F,0)), ""))</f>
        <v/>
      </c>
      <c r="Q321" s="156"/>
      <c r="S321" s="156"/>
      <c r="T321" s="178"/>
      <c r="U321" s="156"/>
    </row>
    <row r="322">
      <c r="A322" s="168">
        <f t="shared" si="1"/>
        <v>0</v>
      </c>
      <c r="B322" s="70" t="str">
        <f t="array" ref="B322">IFERROR(INDEX(PD!F:F,MATCH(D322,PD!E:E,0)), IFERROR (INDEX(Input!H:H,MATCH(D322,Input!F:F,0)), ""))</f>
        <v/>
      </c>
      <c r="C322" s="156"/>
      <c r="D322" s="172"/>
      <c r="E322" s="156"/>
      <c r="G322" s="156"/>
      <c r="I322" s="156"/>
      <c r="J322" s="70" t="str">
        <f t="shared" si="2"/>
        <v/>
      </c>
      <c r="K322" s="156"/>
      <c r="L322" s="176"/>
      <c r="M322" s="156"/>
      <c r="N322" s="178"/>
      <c r="O322" s="156"/>
      <c r="P322" s="120" t="str">
        <f t="array" ref="P322">IFERROR(INDEX(PD!A:A,MATCH(D322,PD!E:E,0)), IFERROR (INDEX(Input!A:A,MATCH(D322,Input!F:F,0)), ""))</f>
        <v/>
      </c>
      <c r="Q322" s="156"/>
      <c r="S322" s="156"/>
      <c r="T322" s="178"/>
      <c r="U322" s="156"/>
    </row>
    <row r="323">
      <c r="A323" s="168">
        <f t="shared" si="1"/>
        <v>0</v>
      </c>
      <c r="B323" s="70" t="str">
        <f t="array" ref="B323">IFERROR(INDEX(PD!F:F,MATCH(D323,PD!E:E,0)), IFERROR (INDEX(Input!H:H,MATCH(D323,Input!F:F,0)), ""))</f>
        <v/>
      </c>
      <c r="C323" s="156"/>
      <c r="D323" s="172"/>
      <c r="E323" s="156"/>
      <c r="G323" s="156"/>
      <c r="I323" s="156"/>
      <c r="J323" s="70" t="str">
        <f t="shared" si="2"/>
        <v/>
      </c>
      <c r="K323" s="156"/>
      <c r="L323" s="176"/>
      <c r="M323" s="156"/>
      <c r="N323" s="178"/>
      <c r="O323" s="156"/>
      <c r="P323" s="120" t="str">
        <f t="array" ref="P323">IFERROR(INDEX(PD!A:A,MATCH(D323,PD!E:E,0)), IFERROR (INDEX(Input!A:A,MATCH(D323,Input!F:F,0)), ""))</f>
        <v/>
      </c>
      <c r="Q323" s="156"/>
      <c r="S323" s="156"/>
      <c r="T323" s="178"/>
      <c r="U323" s="156"/>
    </row>
    <row r="324">
      <c r="A324" s="168">
        <f t="shared" si="1"/>
        <v>0</v>
      </c>
      <c r="B324" s="70" t="str">
        <f t="array" ref="B324">IFERROR(INDEX(PD!F:F,MATCH(D324,PD!E:E,0)), IFERROR (INDEX(Input!H:H,MATCH(D324,Input!F:F,0)), ""))</f>
        <v/>
      </c>
      <c r="C324" s="156"/>
      <c r="D324" s="172"/>
      <c r="E324" s="156"/>
      <c r="G324" s="156"/>
      <c r="I324" s="156"/>
      <c r="J324" s="70" t="str">
        <f t="shared" si="2"/>
        <v/>
      </c>
      <c r="K324" s="156"/>
      <c r="L324" s="176"/>
      <c r="M324" s="156"/>
      <c r="N324" s="178"/>
      <c r="O324" s="156"/>
      <c r="P324" s="120" t="str">
        <f t="array" ref="P324">IFERROR(INDEX(PD!A:A,MATCH(D324,PD!E:E,0)), IFERROR (INDEX(Input!A:A,MATCH(D324,Input!F:F,0)), ""))</f>
        <v/>
      </c>
      <c r="Q324" s="156"/>
      <c r="S324" s="156"/>
      <c r="T324" s="178"/>
      <c r="U324" s="156"/>
    </row>
    <row r="325">
      <c r="A325" s="168">
        <f t="shared" si="1"/>
        <v>0</v>
      </c>
      <c r="B325" s="70" t="str">
        <f t="array" ref="B325">IFERROR(INDEX(PD!F:F,MATCH(D325,PD!E:E,0)), IFERROR (INDEX(Input!H:H,MATCH(D325,Input!F:F,0)), ""))</f>
        <v/>
      </c>
      <c r="C325" s="156"/>
      <c r="D325" s="172"/>
      <c r="E325" s="156"/>
      <c r="G325" s="156"/>
      <c r="I325" s="156"/>
      <c r="J325" s="70" t="str">
        <f t="shared" si="2"/>
        <v/>
      </c>
      <c r="K325" s="156"/>
      <c r="L325" s="176"/>
      <c r="M325" s="156"/>
      <c r="N325" s="178"/>
      <c r="O325" s="156"/>
      <c r="P325" s="120" t="str">
        <f t="array" ref="P325">IFERROR(INDEX(PD!A:A,MATCH(D325,PD!E:E,0)), IFERROR (INDEX(Input!A:A,MATCH(D325,Input!F:F,0)), ""))</f>
        <v/>
      </c>
      <c r="Q325" s="156"/>
      <c r="S325" s="156"/>
      <c r="T325" s="178"/>
      <c r="U325" s="156"/>
    </row>
    <row r="326">
      <c r="A326" s="168">
        <f t="shared" si="1"/>
        <v>0</v>
      </c>
      <c r="B326" s="70" t="str">
        <f t="array" ref="B326">IFERROR(INDEX(PD!F:F,MATCH(D326,PD!E:E,0)), IFERROR (INDEX(Input!H:H,MATCH(D326,Input!F:F,0)), ""))</f>
        <v/>
      </c>
      <c r="C326" s="156"/>
      <c r="D326" s="172"/>
      <c r="E326" s="156"/>
      <c r="G326" s="156"/>
      <c r="I326" s="156"/>
      <c r="J326" s="70" t="str">
        <f t="shared" si="2"/>
        <v/>
      </c>
      <c r="K326" s="156"/>
      <c r="L326" s="176"/>
      <c r="M326" s="156"/>
      <c r="N326" s="178"/>
      <c r="O326" s="156"/>
      <c r="P326" s="120" t="str">
        <f t="array" ref="P326">IFERROR(INDEX(PD!A:A,MATCH(D326,PD!E:E,0)), IFERROR (INDEX(Input!A:A,MATCH(D326,Input!F:F,0)), ""))</f>
        <v/>
      </c>
      <c r="Q326" s="156"/>
      <c r="S326" s="156"/>
      <c r="T326" s="178"/>
      <c r="U326" s="156"/>
    </row>
    <row r="327">
      <c r="A327" s="168">
        <f t="shared" si="1"/>
        <v>0</v>
      </c>
      <c r="B327" s="70" t="str">
        <f t="array" ref="B327">IFERROR(INDEX(PD!F:F,MATCH(D327,PD!E:E,0)), IFERROR (INDEX(Input!H:H,MATCH(D327,Input!F:F,0)), ""))</f>
        <v/>
      </c>
      <c r="C327" s="156"/>
      <c r="D327" s="172"/>
      <c r="E327" s="156"/>
      <c r="G327" s="156"/>
      <c r="I327" s="156"/>
      <c r="J327" s="70" t="str">
        <f t="shared" si="2"/>
        <v/>
      </c>
      <c r="K327" s="156"/>
      <c r="L327" s="176"/>
      <c r="M327" s="156"/>
      <c r="N327" s="178"/>
      <c r="O327" s="156"/>
      <c r="P327" s="120" t="str">
        <f t="array" ref="P327">IFERROR(INDEX(PD!A:A,MATCH(D327,PD!E:E,0)), IFERROR (INDEX(Input!A:A,MATCH(D327,Input!F:F,0)), ""))</f>
        <v/>
      </c>
      <c r="Q327" s="156"/>
      <c r="S327" s="156"/>
      <c r="T327" s="178"/>
      <c r="U327" s="156"/>
    </row>
    <row r="328">
      <c r="A328" s="168">
        <f t="shared" si="1"/>
        <v>0</v>
      </c>
      <c r="B328" s="70" t="str">
        <f t="array" ref="B328">IFERROR(INDEX(PD!F:F,MATCH(D328,PD!E:E,0)), IFERROR (INDEX(Input!H:H,MATCH(D328,Input!F:F,0)), ""))</f>
        <v/>
      </c>
      <c r="C328" s="156"/>
      <c r="D328" s="172"/>
      <c r="E328" s="156"/>
      <c r="G328" s="156"/>
      <c r="I328" s="156"/>
      <c r="J328" s="70" t="str">
        <f t="shared" si="2"/>
        <v/>
      </c>
      <c r="K328" s="156"/>
      <c r="L328" s="176"/>
      <c r="M328" s="156"/>
      <c r="N328" s="178"/>
      <c r="O328" s="156"/>
      <c r="P328" s="120" t="str">
        <f t="array" ref="P328">IFERROR(INDEX(PD!A:A,MATCH(D328,PD!E:E,0)), IFERROR (INDEX(Input!A:A,MATCH(D328,Input!F:F,0)), ""))</f>
        <v/>
      </c>
      <c r="Q328" s="156"/>
      <c r="S328" s="156"/>
      <c r="T328" s="178"/>
      <c r="U328" s="156"/>
    </row>
    <row r="329">
      <c r="A329" s="168">
        <f t="shared" si="1"/>
        <v>0</v>
      </c>
      <c r="B329" s="70" t="str">
        <f t="array" ref="B329">IFERROR(INDEX(PD!F:F,MATCH(D329,PD!E:E,0)), IFERROR (INDEX(Input!H:H,MATCH(D329,Input!F:F,0)), ""))</f>
        <v/>
      </c>
      <c r="C329" s="156"/>
      <c r="D329" s="172"/>
      <c r="E329" s="156"/>
      <c r="G329" s="156"/>
      <c r="I329" s="156"/>
      <c r="J329" s="70" t="str">
        <f t="shared" si="2"/>
        <v/>
      </c>
      <c r="K329" s="156"/>
      <c r="L329" s="176"/>
      <c r="M329" s="156"/>
      <c r="N329" s="178"/>
      <c r="O329" s="156"/>
      <c r="P329" s="120" t="str">
        <f t="array" ref="P329">IFERROR(INDEX(PD!A:A,MATCH(D329,PD!E:E,0)), IFERROR (INDEX(Input!A:A,MATCH(D329,Input!F:F,0)), ""))</f>
        <v/>
      </c>
      <c r="Q329" s="156"/>
      <c r="S329" s="156"/>
      <c r="T329" s="178"/>
      <c r="U329" s="156"/>
    </row>
    <row r="330">
      <c r="A330" s="168">
        <f t="shared" si="1"/>
        <v>0</v>
      </c>
      <c r="B330" s="70" t="str">
        <f t="array" ref="B330">IFERROR(INDEX(PD!F:F,MATCH(D330,PD!E:E,0)), IFERROR (INDEX(Input!H:H,MATCH(D330,Input!F:F,0)), ""))</f>
        <v/>
      </c>
      <c r="C330" s="156"/>
      <c r="D330" s="172"/>
      <c r="E330" s="156"/>
      <c r="G330" s="156"/>
      <c r="I330" s="156"/>
      <c r="J330" s="70" t="str">
        <f t="shared" si="2"/>
        <v/>
      </c>
      <c r="K330" s="156"/>
      <c r="L330" s="176"/>
      <c r="M330" s="156"/>
      <c r="N330" s="178"/>
      <c r="O330" s="156"/>
      <c r="P330" s="120" t="str">
        <f t="array" ref="P330">IFERROR(INDEX(PD!A:A,MATCH(D330,PD!E:E,0)), IFERROR (INDEX(Input!A:A,MATCH(D330,Input!F:F,0)), ""))</f>
        <v/>
      </c>
      <c r="Q330" s="156"/>
      <c r="S330" s="156"/>
      <c r="T330" s="178"/>
      <c r="U330" s="156"/>
    </row>
    <row r="331">
      <c r="A331" s="168">
        <f t="shared" si="1"/>
        <v>0</v>
      </c>
      <c r="B331" s="70" t="str">
        <f t="array" ref="B331">IFERROR(INDEX(PD!F:F,MATCH(D331,PD!E:E,0)), IFERROR (INDEX(Input!H:H,MATCH(D331,Input!F:F,0)), ""))</f>
        <v/>
      </c>
      <c r="C331" s="156"/>
      <c r="D331" s="172"/>
      <c r="E331" s="156"/>
      <c r="G331" s="156"/>
      <c r="I331" s="156"/>
      <c r="J331" s="70" t="str">
        <f t="shared" si="2"/>
        <v/>
      </c>
      <c r="K331" s="156"/>
      <c r="L331" s="176"/>
      <c r="M331" s="156"/>
      <c r="N331" s="178"/>
      <c r="O331" s="156"/>
      <c r="P331" s="120" t="str">
        <f t="array" ref="P331">IFERROR(INDEX(PD!A:A,MATCH(D331,PD!E:E,0)), IFERROR (INDEX(Input!A:A,MATCH(D331,Input!F:F,0)), ""))</f>
        <v/>
      </c>
      <c r="Q331" s="156"/>
      <c r="S331" s="156"/>
      <c r="T331" s="178"/>
      <c r="U331" s="156"/>
    </row>
    <row r="332">
      <c r="A332" s="168">
        <f t="shared" si="1"/>
        <v>0</v>
      </c>
      <c r="B332" s="70" t="str">
        <f t="array" ref="B332">IFERROR(INDEX(PD!F:F,MATCH(D332,PD!E:E,0)), IFERROR (INDEX(Input!H:H,MATCH(D332,Input!F:F,0)), ""))</f>
        <v/>
      </c>
      <c r="C332" s="156"/>
      <c r="D332" s="172"/>
      <c r="E332" s="156"/>
      <c r="G332" s="156"/>
      <c r="I332" s="156"/>
      <c r="J332" s="70" t="str">
        <f t="shared" si="2"/>
        <v/>
      </c>
      <c r="K332" s="156"/>
      <c r="L332" s="176"/>
      <c r="M332" s="156"/>
      <c r="N332" s="178"/>
      <c r="O332" s="156"/>
      <c r="P332" s="120" t="str">
        <f t="array" ref="P332">IFERROR(INDEX(PD!A:A,MATCH(D332,PD!E:E,0)), IFERROR (INDEX(Input!A:A,MATCH(D332,Input!F:F,0)), ""))</f>
        <v/>
      </c>
      <c r="Q332" s="156"/>
      <c r="S332" s="156"/>
      <c r="T332" s="178"/>
      <c r="U332" s="156"/>
    </row>
    <row r="333">
      <c r="A333" s="168">
        <f t="shared" si="1"/>
        <v>0</v>
      </c>
      <c r="B333" s="70" t="str">
        <f t="array" ref="B333">IFERROR(INDEX(PD!F:F,MATCH(D333,PD!E:E,0)), IFERROR (INDEX(Input!H:H,MATCH(D333,Input!F:F,0)), ""))</f>
        <v/>
      </c>
      <c r="C333" s="156"/>
      <c r="D333" s="172"/>
      <c r="E333" s="156"/>
      <c r="G333" s="156"/>
      <c r="I333" s="156"/>
      <c r="J333" s="70" t="str">
        <f t="shared" si="2"/>
        <v/>
      </c>
      <c r="K333" s="156"/>
      <c r="L333" s="176"/>
      <c r="M333" s="156"/>
      <c r="N333" s="178"/>
      <c r="O333" s="156"/>
      <c r="P333" s="120" t="str">
        <f t="array" ref="P333">IFERROR(INDEX(PD!A:A,MATCH(D333,PD!E:E,0)), IFERROR (INDEX(Input!A:A,MATCH(D333,Input!F:F,0)), ""))</f>
        <v/>
      </c>
      <c r="Q333" s="156"/>
      <c r="S333" s="156"/>
      <c r="T333" s="178"/>
      <c r="U333" s="156"/>
    </row>
    <row r="334">
      <c r="A334" s="168">
        <f t="shared" si="1"/>
        <v>0</v>
      </c>
      <c r="B334" s="70" t="str">
        <f t="array" ref="B334">IFERROR(INDEX(PD!F:F,MATCH(D334,PD!E:E,0)), IFERROR (INDEX(Input!H:H,MATCH(D334,Input!F:F,0)), ""))</f>
        <v/>
      </c>
      <c r="C334" s="156"/>
      <c r="D334" s="172"/>
      <c r="E334" s="156"/>
      <c r="G334" s="156"/>
      <c r="I334" s="156"/>
      <c r="J334" s="70" t="str">
        <f t="shared" si="2"/>
        <v/>
      </c>
      <c r="K334" s="156"/>
      <c r="L334" s="176"/>
      <c r="M334" s="156"/>
      <c r="N334" s="178"/>
      <c r="O334" s="156"/>
      <c r="P334" s="120" t="str">
        <f t="array" ref="P334">IFERROR(INDEX(PD!A:A,MATCH(D334,PD!E:E,0)), IFERROR (INDEX(Input!A:A,MATCH(D334,Input!F:F,0)), ""))</f>
        <v/>
      </c>
      <c r="Q334" s="156"/>
      <c r="S334" s="156"/>
      <c r="T334" s="178"/>
      <c r="U334" s="156"/>
    </row>
    <row r="335">
      <c r="A335" s="168">
        <f t="shared" si="1"/>
        <v>0</v>
      </c>
      <c r="B335" s="70" t="str">
        <f t="array" ref="B335">IFERROR(INDEX(PD!F:F,MATCH(D335,PD!E:E,0)), IFERROR (INDEX(Input!H:H,MATCH(D335,Input!F:F,0)), ""))</f>
        <v/>
      </c>
      <c r="C335" s="156"/>
      <c r="D335" s="172"/>
      <c r="E335" s="156"/>
      <c r="G335" s="156"/>
      <c r="I335" s="156"/>
      <c r="J335" s="70" t="str">
        <f t="shared" si="2"/>
        <v/>
      </c>
      <c r="K335" s="156"/>
      <c r="L335" s="176"/>
      <c r="M335" s="156"/>
      <c r="N335" s="178"/>
      <c r="O335" s="156"/>
      <c r="P335" s="120" t="str">
        <f t="array" ref="P335">IFERROR(INDEX(PD!A:A,MATCH(D335,PD!E:E,0)), IFERROR (INDEX(Input!A:A,MATCH(D335,Input!F:F,0)), ""))</f>
        <v/>
      </c>
      <c r="Q335" s="156"/>
      <c r="S335" s="156"/>
      <c r="T335" s="178"/>
      <c r="U335" s="156"/>
    </row>
    <row r="336">
      <c r="A336" s="168">
        <f t="shared" si="1"/>
        <v>0</v>
      </c>
      <c r="B336" s="70" t="str">
        <f t="array" ref="B336">IFERROR(INDEX(PD!F:F,MATCH(D336,PD!E:E,0)), IFERROR (INDEX(Input!H:H,MATCH(D336,Input!F:F,0)), ""))</f>
        <v/>
      </c>
      <c r="C336" s="156"/>
      <c r="D336" s="172"/>
      <c r="E336" s="156"/>
      <c r="G336" s="156"/>
      <c r="I336" s="156"/>
      <c r="J336" s="70" t="str">
        <f t="shared" si="2"/>
        <v/>
      </c>
      <c r="K336" s="156"/>
      <c r="L336" s="176"/>
      <c r="M336" s="156"/>
      <c r="N336" s="178"/>
      <c r="O336" s="156"/>
      <c r="P336" s="120" t="str">
        <f t="array" ref="P336">IFERROR(INDEX(PD!A:A,MATCH(D336,PD!E:E,0)), IFERROR (INDEX(Input!A:A,MATCH(D336,Input!F:F,0)), ""))</f>
        <v/>
      </c>
      <c r="Q336" s="156"/>
      <c r="S336" s="156"/>
      <c r="T336" s="178"/>
      <c r="U336" s="156"/>
    </row>
    <row r="337">
      <c r="A337" s="168">
        <f t="shared" si="1"/>
        <v>0</v>
      </c>
      <c r="B337" s="70" t="str">
        <f t="array" ref="B337">IFERROR(INDEX(PD!F:F,MATCH(D337,PD!E:E,0)), IFERROR (INDEX(Input!H:H,MATCH(D337,Input!F:F,0)), ""))</f>
        <v/>
      </c>
      <c r="C337" s="156"/>
      <c r="D337" s="172"/>
      <c r="E337" s="156"/>
      <c r="G337" s="156"/>
      <c r="I337" s="156"/>
      <c r="J337" s="70" t="str">
        <f t="shared" si="2"/>
        <v/>
      </c>
      <c r="K337" s="156"/>
      <c r="L337" s="176"/>
      <c r="M337" s="156"/>
      <c r="N337" s="178"/>
      <c r="O337" s="156"/>
      <c r="P337" s="120" t="str">
        <f t="array" ref="P337">IFERROR(INDEX(PD!A:A,MATCH(D337,PD!E:E,0)), IFERROR (INDEX(Input!A:A,MATCH(D337,Input!F:F,0)), ""))</f>
        <v/>
      </c>
      <c r="Q337" s="156"/>
      <c r="S337" s="156"/>
      <c r="T337" s="178"/>
      <c r="U337" s="156"/>
    </row>
    <row r="338">
      <c r="A338" s="168">
        <f t="shared" si="1"/>
        <v>0</v>
      </c>
      <c r="B338" s="70" t="str">
        <f t="array" ref="B338">IFERROR(INDEX(PD!F:F,MATCH(D338,PD!E:E,0)), IFERROR (INDEX(Input!H:H,MATCH(D338,Input!F:F,0)), ""))</f>
        <v/>
      </c>
      <c r="C338" s="156"/>
      <c r="D338" s="172"/>
      <c r="E338" s="156"/>
      <c r="G338" s="156"/>
      <c r="I338" s="156"/>
      <c r="J338" s="70" t="str">
        <f t="shared" si="2"/>
        <v/>
      </c>
      <c r="K338" s="156"/>
      <c r="L338" s="176"/>
      <c r="M338" s="156"/>
      <c r="N338" s="178"/>
      <c r="O338" s="156"/>
      <c r="P338" s="120" t="str">
        <f t="array" ref="P338">IFERROR(INDEX(PD!A:A,MATCH(D338,PD!E:E,0)), IFERROR (INDEX(Input!A:A,MATCH(D338,Input!F:F,0)), ""))</f>
        <v/>
      </c>
      <c r="Q338" s="156"/>
      <c r="S338" s="156"/>
      <c r="T338" s="178"/>
      <c r="U338" s="156"/>
    </row>
    <row r="339">
      <c r="A339" s="168">
        <f t="shared" si="1"/>
        <v>0</v>
      </c>
      <c r="B339" s="70" t="str">
        <f t="array" ref="B339">IFERROR(INDEX(PD!F:F,MATCH(D339,PD!E:E,0)), IFERROR (INDEX(Input!H:H,MATCH(D339,Input!F:F,0)), ""))</f>
        <v/>
      </c>
      <c r="C339" s="156"/>
      <c r="D339" s="172"/>
      <c r="E339" s="156"/>
      <c r="G339" s="156"/>
      <c r="I339" s="156"/>
      <c r="J339" s="70" t="str">
        <f t="shared" si="2"/>
        <v/>
      </c>
      <c r="K339" s="156"/>
      <c r="L339" s="176"/>
      <c r="M339" s="156"/>
      <c r="N339" s="178"/>
      <c r="O339" s="156"/>
      <c r="P339" s="120" t="str">
        <f t="array" ref="P339">IFERROR(INDEX(PD!A:A,MATCH(D339,PD!E:E,0)), IFERROR (INDEX(Input!A:A,MATCH(D339,Input!F:F,0)), ""))</f>
        <v/>
      </c>
      <c r="Q339" s="156"/>
      <c r="S339" s="156"/>
      <c r="T339" s="178"/>
      <c r="U339" s="156"/>
    </row>
    <row r="340">
      <c r="A340" s="168">
        <f t="shared" si="1"/>
        <v>0</v>
      </c>
      <c r="B340" s="70" t="str">
        <f t="array" ref="B340">IFERROR(INDEX(PD!F:F,MATCH(D340,PD!E:E,0)), IFERROR (INDEX(Input!H:H,MATCH(D340,Input!F:F,0)), ""))</f>
        <v/>
      </c>
      <c r="C340" s="156"/>
      <c r="D340" s="172"/>
      <c r="E340" s="156"/>
      <c r="G340" s="156"/>
      <c r="I340" s="156"/>
      <c r="J340" s="70" t="str">
        <f t="shared" si="2"/>
        <v/>
      </c>
      <c r="K340" s="156"/>
      <c r="L340" s="176"/>
      <c r="M340" s="156"/>
      <c r="N340" s="178"/>
      <c r="O340" s="156"/>
      <c r="P340" s="120" t="str">
        <f t="array" ref="P340">IFERROR(INDEX(PD!A:A,MATCH(D340,PD!E:E,0)), IFERROR (INDEX(Input!A:A,MATCH(D340,Input!F:F,0)), ""))</f>
        <v/>
      </c>
      <c r="Q340" s="156"/>
      <c r="S340" s="156"/>
      <c r="T340" s="178"/>
      <c r="U340" s="156"/>
    </row>
    <row r="341">
      <c r="A341" s="168">
        <f t="shared" si="1"/>
        <v>0</v>
      </c>
      <c r="B341" s="70" t="str">
        <f t="array" ref="B341">IFERROR(INDEX(PD!F:F,MATCH(D341,PD!E:E,0)), IFERROR (INDEX(Input!H:H,MATCH(D341,Input!F:F,0)), ""))</f>
        <v/>
      </c>
      <c r="C341" s="156"/>
      <c r="D341" s="172"/>
      <c r="E341" s="156"/>
      <c r="G341" s="156"/>
      <c r="I341" s="156"/>
      <c r="J341" s="70" t="str">
        <f t="shared" si="2"/>
        <v/>
      </c>
      <c r="K341" s="156"/>
      <c r="L341" s="176"/>
      <c r="M341" s="156"/>
      <c r="N341" s="178"/>
      <c r="O341" s="156"/>
      <c r="P341" s="120" t="str">
        <f t="array" ref="P341">IFERROR(INDEX(PD!A:A,MATCH(D341,PD!E:E,0)), IFERROR (INDEX(Input!A:A,MATCH(D341,Input!F:F,0)), ""))</f>
        <v/>
      </c>
      <c r="Q341" s="156"/>
      <c r="S341" s="156"/>
      <c r="T341" s="178"/>
      <c r="U341" s="156"/>
    </row>
    <row r="342">
      <c r="A342" s="168">
        <f t="shared" si="1"/>
        <v>0</v>
      </c>
      <c r="B342" s="70" t="str">
        <f t="array" ref="B342">IFERROR(INDEX(PD!F:F,MATCH(D342,PD!E:E,0)), IFERROR (INDEX(Input!H:H,MATCH(D342,Input!F:F,0)), ""))</f>
        <v/>
      </c>
      <c r="C342" s="156"/>
      <c r="D342" s="172"/>
      <c r="E342" s="156"/>
      <c r="G342" s="156"/>
      <c r="I342" s="156"/>
      <c r="J342" s="70" t="str">
        <f t="shared" si="2"/>
        <v/>
      </c>
      <c r="K342" s="156"/>
      <c r="L342" s="176"/>
      <c r="M342" s="156"/>
      <c r="N342" s="178"/>
      <c r="O342" s="156"/>
      <c r="P342" s="120" t="str">
        <f t="array" ref="P342">IFERROR(INDEX(PD!A:A,MATCH(D342,PD!E:E,0)), IFERROR (INDEX(Input!A:A,MATCH(D342,Input!F:F,0)), ""))</f>
        <v/>
      </c>
      <c r="Q342" s="156"/>
      <c r="S342" s="156"/>
      <c r="T342" s="178"/>
      <c r="U342" s="156"/>
    </row>
    <row r="343">
      <c r="A343" s="168">
        <f t="shared" si="1"/>
        <v>0</v>
      </c>
      <c r="B343" s="70" t="str">
        <f t="array" ref="B343">IFERROR(INDEX(PD!F:F,MATCH(D343,PD!E:E,0)), IFERROR (INDEX(Input!H:H,MATCH(D343,Input!F:F,0)), ""))</f>
        <v/>
      </c>
      <c r="C343" s="156"/>
      <c r="D343" s="172"/>
      <c r="E343" s="156"/>
      <c r="G343" s="156"/>
      <c r="I343" s="156"/>
      <c r="J343" s="70" t="str">
        <f t="shared" si="2"/>
        <v/>
      </c>
      <c r="K343" s="156"/>
      <c r="L343" s="176"/>
      <c r="M343" s="156"/>
      <c r="N343" s="178"/>
      <c r="O343" s="156"/>
      <c r="P343" s="120" t="str">
        <f t="array" ref="P343">IFERROR(INDEX(PD!A:A,MATCH(D343,PD!E:E,0)), IFERROR (INDEX(Input!A:A,MATCH(D343,Input!F:F,0)), ""))</f>
        <v/>
      </c>
      <c r="Q343" s="156"/>
      <c r="S343" s="156"/>
      <c r="T343" s="178"/>
      <c r="U343" s="156"/>
    </row>
    <row r="344">
      <c r="A344" s="168">
        <f t="shared" si="1"/>
        <v>0</v>
      </c>
      <c r="B344" s="70" t="str">
        <f t="array" ref="B344">IFERROR(INDEX(PD!F:F,MATCH(D344,PD!E:E,0)), IFERROR (INDEX(Input!H:H,MATCH(D344,Input!F:F,0)), ""))</f>
        <v/>
      </c>
      <c r="C344" s="156"/>
      <c r="D344" s="172"/>
      <c r="E344" s="156"/>
      <c r="G344" s="156"/>
      <c r="I344" s="156"/>
      <c r="J344" s="70" t="str">
        <f t="shared" si="2"/>
        <v/>
      </c>
      <c r="K344" s="156"/>
      <c r="L344" s="176"/>
      <c r="M344" s="156"/>
      <c r="N344" s="178"/>
      <c r="O344" s="156"/>
      <c r="P344" s="120" t="str">
        <f t="array" ref="P344">IFERROR(INDEX(PD!A:A,MATCH(D344,PD!E:E,0)), IFERROR (INDEX(Input!A:A,MATCH(D344,Input!F:F,0)), ""))</f>
        <v/>
      </c>
      <c r="Q344" s="156"/>
      <c r="S344" s="156"/>
      <c r="T344" s="178"/>
      <c r="U344" s="156"/>
    </row>
    <row r="345">
      <c r="A345" s="168">
        <f t="shared" si="1"/>
        <v>0</v>
      </c>
      <c r="B345" s="70" t="str">
        <f t="array" ref="B345">IFERROR(INDEX(PD!F:F,MATCH(D345,PD!E:E,0)), IFERROR (INDEX(Input!H:H,MATCH(D345,Input!F:F,0)), ""))</f>
        <v/>
      </c>
      <c r="C345" s="156"/>
      <c r="D345" s="172"/>
      <c r="E345" s="156"/>
      <c r="G345" s="156"/>
      <c r="I345" s="156"/>
      <c r="J345" s="70" t="str">
        <f t="shared" si="2"/>
        <v/>
      </c>
      <c r="K345" s="156"/>
      <c r="L345" s="176"/>
      <c r="M345" s="156"/>
      <c r="N345" s="178"/>
      <c r="O345" s="156"/>
      <c r="P345" s="120" t="str">
        <f t="array" ref="P345">IFERROR(INDEX(PD!A:A,MATCH(D345,PD!E:E,0)), IFERROR (INDEX(Input!A:A,MATCH(D345,Input!F:F,0)), ""))</f>
        <v/>
      </c>
      <c r="Q345" s="156"/>
      <c r="S345" s="156"/>
      <c r="T345" s="178"/>
      <c r="U345" s="156"/>
    </row>
    <row r="346">
      <c r="A346" s="168">
        <f t="shared" si="1"/>
        <v>0</v>
      </c>
      <c r="B346" s="70" t="str">
        <f t="array" ref="B346">IFERROR(INDEX(PD!F:F,MATCH(D346,PD!E:E,0)), IFERROR (INDEX(Input!H:H,MATCH(D346,Input!F:F,0)), ""))</f>
        <v/>
      </c>
      <c r="C346" s="156"/>
      <c r="D346" s="172"/>
      <c r="E346" s="156"/>
      <c r="G346" s="156"/>
      <c r="I346" s="156"/>
      <c r="J346" s="70" t="str">
        <f t="shared" si="2"/>
        <v/>
      </c>
      <c r="K346" s="156"/>
      <c r="L346" s="176"/>
      <c r="M346" s="156"/>
      <c r="N346" s="178"/>
      <c r="O346" s="156"/>
      <c r="P346" s="120" t="str">
        <f t="array" ref="P346">IFERROR(INDEX(PD!A:A,MATCH(D346,PD!E:E,0)), IFERROR (INDEX(Input!A:A,MATCH(D346,Input!F:F,0)), ""))</f>
        <v/>
      </c>
      <c r="Q346" s="156"/>
      <c r="S346" s="156"/>
      <c r="T346" s="178"/>
      <c r="U346" s="156"/>
    </row>
    <row r="347">
      <c r="A347" s="168">
        <f t="shared" si="1"/>
        <v>0</v>
      </c>
      <c r="B347" s="70" t="str">
        <f t="array" ref="B347">IFERROR(INDEX(PD!F:F,MATCH(D347,PD!E:E,0)), IFERROR (INDEX(Input!H:H,MATCH(D347,Input!F:F,0)), ""))</f>
        <v/>
      </c>
      <c r="C347" s="156"/>
      <c r="D347" s="172"/>
      <c r="E347" s="156"/>
      <c r="G347" s="156"/>
      <c r="I347" s="156"/>
      <c r="J347" s="70" t="str">
        <f t="shared" si="2"/>
        <v/>
      </c>
      <c r="K347" s="156"/>
      <c r="L347" s="176"/>
      <c r="M347" s="156"/>
      <c r="N347" s="178"/>
      <c r="O347" s="156"/>
      <c r="P347" s="120" t="str">
        <f t="array" ref="P347">IFERROR(INDEX(PD!A:A,MATCH(D347,PD!E:E,0)), IFERROR (INDEX(Input!A:A,MATCH(D347,Input!F:F,0)), ""))</f>
        <v/>
      </c>
      <c r="Q347" s="156"/>
      <c r="S347" s="156"/>
      <c r="T347" s="178"/>
      <c r="U347" s="156"/>
    </row>
    <row r="348">
      <c r="A348" s="168">
        <f t="shared" si="1"/>
        <v>0</v>
      </c>
      <c r="B348" s="70" t="str">
        <f t="array" ref="B348">IFERROR(INDEX(PD!F:F,MATCH(D348,PD!E:E,0)), IFERROR (INDEX(Input!H:H,MATCH(D348,Input!F:F,0)), ""))</f>
        <v/>
      </c>
      <c r="C348" s="156"/>
      <c r="D348" s="172"/>
      <c r="E348" s="156"/>
      <c r="G348" s="156"/>
      <c r="I348" s="156"/>
      <c r="J348" s="70" t="str">
        <f t="shared" si="2"/>
        <v/>
      </c>
      <c r="K348" s="156"/>
      <c r="L348" s="176"/>
      <c r="M348" s="156"/>
      <c r="N348" s="178"/>
      <c r="O348" s="156"/>
      <c r="P348" s="120" t="str">
        <f t="array" ref="P348">IFERROR(INDEX(PD!A:A,MATCH(D348,PD!E:E,0)), IFERROR (INDEX(Input!A:A,MATCH(D348,Input!F:F,0)), ""))</f>
        <v/>
      </c>
      <c r="Q348" s="156"/>
      <c r="S348" s="156"/>
      <c r="T348" s="178"/>
      <c r="U348" s="156"/>
    </row>
    <row r="349">
      <c r="A349" s="168">
        <f t="shared" si="1"/>
        <v>0</v>
      </c>
      <c r="B349" s="70" t="str">
        <f t="array" ref="B349">IFERROR(INDEX(PD!F:F,MATCH(D349,PD!E:E,0)), IFERROR (INDEX(Input!H:H,MATCH(D349,Input!F:F,0)), ""))</f>
        <v/>
      </c>
      <c r="C349" s="156"/>
      <c r="D349" s="172"/>
      <c r="E349" s="156"/>
      <c r="G349" s="156"/>
      <c r="I349" s="156"/>
      <c r="J349" s="70" t="str">
        <f t="shared" si="2"/>
        <v/>
      </c>
      <c r="K349" s="156"/>
      <c r="L349" s="176"/>
      <c r="M349" s="156"/>
      <c r="N349" s="178"/>
      <c r="O349" s="156"/>
      <c r="P349" s="120" t="str">
        <f t="array" ref="P349">IFERROR(INDEX(PD!A:A,MATCH(D349,PD!E:E,0)), IFERROR (INDEX(Input!A:A,MATCH(D349,Input!F:F,0)), ""))</f>
        <v/>
      </c>
      <c r="Q349" s="156"/>
      <c r="S349" s="156"/>
      <c r="T349" s="178"/>
      <c r="U349" s="156"/>
    </row>
  </sheetData>
  <conditionalFormatting sqref="A1:A349">
    <cfRule type="containsBlanks" dxfId="11" priority="1">
      <formula>LEN(TRIM(A1))=0</formula>
    </cfRule>
  </conditionalFormatting>
  <conditionalFormatting sqref="P1:P349">
    <cfRule type="cellIs" dxfId="12" priority="2" operator="greaterThan">
      <formula>today()-4</formula>
    </cfRule>
  </conditionalFormatting>
  <conditionalFormatting sqref="P1:P349">
    <cfRule type="cellIs" dxfId="9" priority="3" operator="lessThanOrEqual">
      <formula>today()-4</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sheetPr>
  <sheetViews>
    <sheetView workbookViewId="0"/>
  </sheetViews>
  <sheetFormatPr customHeight="1" defaultColWidth="14.43" defaultRowHeight="15.75"/>
  <cols>
    <col customWidth="1" min="1" max="1" width="1.86"/>
    <col customWidth="1" min="2" max="3" width="11.43"/>
    <col customWidth="1" min="4" max="4" width="1.29"/>
    <col customWidth="1" min="5" max="5" width="10.57"/>
    <col customWidth="1" min="6" max="6" width="11.43"/>
    <col customWidth="1" min="7" max="7" width="1.29"/>
    <col customWidth="1" min="8" max="8" width="12.43"/>
    <col customWidth="1" min="9" max="9" width="13.43"/>
    <col customWidth="1" min="10" max="10" width="1.29"/>
    <col customWidth="1" min="11" max="11" width="11.29"/>
    <col customWidth="1" min="12" max="12" width="13.14"/>
    <col customWidth="1" min="13" max="13" width="1.29"/>
    <col customWidth="1" min="14" max="14" width="11.29"/>
    <col customWidth="1" min="15" max="15" width="12.71"/>
    <col customWidth="1" min="16" max="16" width="1.29"/>
    <col customWidth="1" min="17" max="17" width="9.57"/>
    <col customWidth="1" min="18" max="18" width="10.0"/>
    <col customWidth="1" min="19" max="19" width="1.29"/>
    <col customWidth="1" min="20" max="20" width="10.29"/>
    <col customWidth="1" min="21" max="21" width="10.43"/>
    <col customWidth="1" min="22" max="22" width="1.86"/>
    <col customWidth="1" min="23" max="23" width="10.43"/>
    <col customWidth="1" min="24" max="24" width="10.14"/>
    <col customWidth="1" min="25" max="25" width="1.29"/>
    <col customWidth="1" min="26" max="26" width="10.29"/>
    <col customWidth="1" min="27" max="27" width="10.43"/>
    <col customWidth="1" min="28" max="28" width="1.29"/>
    <col customWidth="1" min="29" max="30" width="10.0"/>
    <col customWidth="1" min="31" max="31" width="1.29"/>
    <col customWidth="1" min="32" max="33" width="10.0"/>
    <col customWidth="1" min="34" max="34" width="1.57"/>
  </cols>
  <sheetData>
    <row r="1" ht="9.0" customHeight="1">
      <c r="A1" s="179"/>
    </row>
    <row r="2">
      <c r="A2" s="179"/>
      <c r="B2" s="180" t="s">
        <v>126</v>
      </c>
      <c r="V2" s="181"/>
      <c r="W2" s="182" t="s">
        <v>127</v>
      </c>
      <c r="AH2" s="183"/>
    </row>
    <row r="3">
      <c r="A3" s="183"/>
      <c r="B3" s="184" t="s">
        <v>128</v>
      </c>
      <c r="V3" s="181"/>
      <c r="W3" s="185" t="s">
        <v>128</v>
      </c>
      <c r="AH3" s="179"/>
    </row>
    <row r="4">
      <c r="A4" s="183"/>
      <c r="B4" s="186"/>
      <c r="V4" s="181"/>
      <c r="W4" s="186"/>
    </row>
    <row r="5">
      <c r="A5" s="187"/>
      <c r="B5" s="188" t="s">
        <v>77</v>
      </c>
      <c r="D5" s="189"/>
      <c r="E5" s="190" t="s">
        <v>80</v>
      </c>
      <c r="G5" s="191"/>
      <c r="H5" s="190" t="s">
        <v>81</v>
      </c>
      <c r="J5" s="192"/>
      <c r="K5" s="193" t="s">
        <v>82</v>
      </c>
      <c r="M5" s="192"/>
      <c r="N5" s="188" t="s">
        <v>84</v>
      </c>
      <c r="P5" s="191"/>
      <c r="Q5" s="188" t="s">
        <v>89</v>
      </c>
      <c r="S5" s="192"/>
      <c r="T5" s="188" t="s">
        <v>93</v>
      </c>
      <c r="V5" s="189"/>
      <c r="W5" s="188" t="s">
        <v>95</v>
      </c>
      <c r="Y5" s="192"/>
      <c r="Z5" s="193" t="s">
        <v>100</v>
      </c>
      <c r="AB5" s="194"/>
      <c r="AC5" s="188" t="s">
        <v>105</v>
      </c>
      <c r="AE5" s="192"/>
      <c r="AF5" s="188" t="s">
        <v>109</v>
      </c>
    </row>
    <row r="6">
      <c r="A6" s="181"/>
      <c r="B6" s="195" t="s">
        <v>129</v>
      </c>
      <c r="D6" s="181"/>
      <c r="E6" s="195" t="s">
        <v>129</v>
      </c>
      <c r="G6" s="181"/>
      <c r="H6" s="195" t="s">
        <v>129</v>
      </c>
      <c r="J6" s="196"/>
      <c r="K6" s="195" t="s">
        <v>129</v>
      </c>
      <c r="M6" s="181"/>
      <c r="N6" s="195" t="s">
        <v>129</v>
      </c>
      <c r="P6" s="181"/>
      <c r="Q6" s="195" t="s">
        <v>129</v>
      </c>
      <c r="S6" s="181"/>
      <c r="T6" s="195" t="s">
        <v>129</v>
      </c>
      <c r="V6" s="197"/>
      <c r="W6" s="195" t="s">
        <v>129</v>
      </c>
      <c r="Y6" s="181"/>
      <c r="Z6" s="195" t="s">
        <v>129</v>
      </c>
      <c r="AB6" s="181"/>
      <c r="AC6" s="195" t="s">
        <v>129</v>
      </c>
      <c r="AE6" s="181"/>
      <c r="AF6" s="195" t="s">
        <v>129</v>
      </c>
      <c r="AH6" s="181"/>
    </row>
    <row r="7">
      <c r="A7" s="181"/>
      <c r="B7" s="198" t="s">
        <v>130</v>
      </c>
      <c r="C7" s="198" t="s">
        <v>131</v>
      </c>
      <c r="D7" s="181"/>
      <c r="E7" s="198" t="s">
        <v>130</v>
      </c>
      <c r="F7" s="198" t="s">
        <v>131</v>
      </c>
      <c r="G7" s="181"/>
      <c r="H7" s="198" t="s">
        <v>130</v>
      </c>
      <c r="I7" s="198" t="s">
        <v>132</v>
      </c>
      <c r="J7" s="196"/>
      <c r="K7" s="198" t="s">
        <v>130</v>
      </c>
      <c r="L7" s="199" t="s">
        <v>133</v>
      </c>
      <c r="M7" s="181"/>
      <c r="N7" s="198" t="s">
        <v>130</v>
      </c>
      <c r="O7" s="198" t="s">
        <v>134</v>
      </c>
      <c r="P7" s="181"/>
      <c r="Q7" s="198" t="s">
        <v>130</v>
      </c>
      <c r="R7" s="198" t="s">
        <v>131</v>
      </c>
      <c r="S7" s="181"/>
      <c r="T7" s="199" t="s">
        <v>130</v>
      </c>
      <c r="U7" s="198" t="s">
        <v>135</v>
      </c>
      <c r="V7" s="181"/>
      <c r="W7" s="198" t="s">
        <v>130</v>
      </c>
      <c r="X7" s="198" t="s">
        <v>136</v>
      </c>
      <c r="Y7" s="181"/>
      <c r="Z7" s="198" t="s">
        <v>130</v>
      </c>
      <c r="AA7" s="198" t="s">
        <v>131</v>
      </c>
      <c r="AB7" s="181"/>
      <c r="AC7" s="198" t="s">
        <v>130</v>
      </c>
      <c r="AD7" s="198" t="s">
        <v>131</v>
      </c>
      <c r="AE7" s="181"/>
      <c r="AF7" s="198" t="s">
        <v>130</v>
      </c>
      <c r="AG7" s="198" t="s">
        <v>131</v>
      </c>
      <c r="AH7" s="181"/>
    </row>
    <row r="8">
      <c r="A8" s="181"/>
      <c r="B8" s="200" t="s">
        <v>2</v>
      </c>
      <c r="C8" s="186" t="s">
        <v>137</v>
      </c>
      <c r="D8" s="181"/>
      <c r="E8" s="200" t="s">
        <v>2</v>
      </c>
      <c r="F8" s="186" t="s">
        <v>137</v>
      </c>
      <c r="G8" s="181"/>
      <c r="H8" s="200" t="s">
        <v>2</v>
      </c>
      <c r="I8" s="186" t="s">
        <v>137</v>
      </c>
      <c r="J8" s="196"/>
      <c r="K8" s="200" t="s">
        <v>2</v>
      </c>
      <c r="L8" s="186" t="s">
        <v>138</v>
      </c>
      <c r="M8" s="181"/>
      <c r="N8" s="200" t="s">
        <v>2</v>
      </c>
      <c r="O8" s="200" t="s">
        <v>137</v>
      </c>
      <c r="P8" s="181"/>
      <c r="Q8" s="200" t="s">
        <v>2</v>
      </c>
      <c r="R8" s="186" t="s">
        <v>139</v>
      </c>
      <c r="S8" s="181"/>
      <c r="T8" s="200" t="s">
        <v>2</v>
      </c>
      <c r="U8" s="200" t="s">
        <v>131</v>
      </c>
      <c r="V8" s="181"/>
      <c r="W8" s="200" t="s">
        <v>2</v>
      </c>
      <c r="X8" s="186" t="s">
        <v>140</v>
      </c>
      <c r="Y8" s="181"/>
      <c r="Z8" s="200" t="s">
        <v>2</v>
      </c>
      <c r="AA8" s="186" t="s">
        <v>141</v>
      </c>
      <c r="AB8" s="181"/>
      <c r="AC8" s="200" t="s">
        <v>2</v>
      </c>
      <c r="AD8" s="186" t="s">
        <v>137</v>
      </c>
      <c r="AE8" s="181"/>
      <c r="AF8" s="200" t="s">
        <v>2</v>
      </c>
      <c r="AG8" s="186" t="s">
        <v>142</v>
      </c>
      <c r="AH8" s="181"/>
    </row>
    <row r="9">
      <c r="A9" s="201"/>
      <c r="B9" s="198" t="str">
        <f>IFERROR(__xludf.DUMMYFUNCTION("QUERY('Subdivision Input'!A2:I30,""Select I Where ( E = 'SS' and H = 1) Order By G Desc Limit 50"", 0)"),"Sharp - Lead")</f>
        <v>Sharp - Lead</v>
      </c>
      <c r="D9" s="197"/>
      <c r="E9" s="202" t="str">
        <f>IFERROR(__xludf.DUMMYFUNCTION("QUERY('Subdivision Input'!A2:I30,""Select I Where ( E = 'HVY' and H = 1) Order By G Desc Limit 50"", 0)"),"Sharp - Lead")</f>
        <v>Sharp - Lead</v>
      </c>
      <c r="G9" s="197"/>
      <c r="H9" s="202" t="str">
        <f>IFERROR(__xludf.DUMMYFUNCTION("QUERY('Subdivision Input'!A2:I30,""Select I Where ( E = 'ESS' and H = 1) Order By G Desc Limit 50"", 0)"),"Ryu - Lead")</f>
        <v>Ryu - Lead</v>
      </c>
      <c r="J9" s="197"/>
      <c r="K9" s="203" t="str">
        <f>IFERROR(__xludf.DUMMYFUNCTION("QUERY('Subdivision Input'!A2:I30,""Select I Where ( E = 'MGM' and H = 1) Order By G Desc Limit 50"", 0)"),"Vendetta - Lead")</f>
        <v>Vendetta - Lead</v>
      </c>
      <c r="M9" s="197"/>
      <c r="N9" s="203" t="str">
        <f>IFERROR(__xludf.DUMMYFUNCTION("QUERY('Subdivision Input'!A2:I30,""Select I Where ( E = 'JT' and H = 1) Order By G Desc Limit 50"", 0)"),"Rainkill - Lead")</f>
        <v>Rainkill - Lead</v>
      </c>
      <c r="P9" s="197"/>
      <c r="Q9" s="204" t="str">
        <f>IFERROR(__xludf.DUMMYFUNCTION("QUERY('Subdivision Input'!A2:I30,""Select I Where ( E = 'LS' and H = 1) Order By G Desc Limit 50"", 0)"),"Creps - Lead")</f>
        <v>Creps - Lead</v>
      </c>
      <c r="S9" s="197"/>
      <c r="T9" s="202" t="str">
        <f>IFERROR(__xludf.DUMMYFUNCTION("QUERY('Subdivision Input'!A2:I30,""Select I Where ( E = 'ARC' and H = 1) Order By G Desc Limit 50"", 0)"),"Zero - Lead")</f>
        <v>Zero - Lead</v>
      </c>
      <c r="V9" s="181"/>
      <c r="W9" s="202" t="str">
        <f>IFERROR(__xludf.DUMMYFUNCTION("QUERY('Subdivision Input'!A2:I30,""Select I Where ( E = 'MED' and H = 1) Order By G Desc Limit 50"", 0)"),"Sharp - Lead")</f>
        <v>Sharp - Lead</v>
      </c>
      <c r="Y9" s="197"/>
      <c r="Z9" s="202" t="str">
        <f>IFERROR(__xludf.DUMMYFUNCTION("QUERY('Subdivision Input'!A2:I30,""Select I Where ( E = 'ENG' and H = 1) Order By G Desc Limit 50"", 0)"),"#N/A")</f>
        <v>#N/A</v>
      </c>
      <c r="AB9" s="197"/>
      <c r="AC9" s="202" t="str">
        <f>IFERROR(__xludf.DUMMYFUNCTION("QUERY('Subdivision Input'!A2:I30,""Select I Where ( E = 'PLT' and H = 1) Order By G Desc Limit 50"", 0)"),"#N/A")</f>
        <v>#N/A</v>
      </c>
      <c r="AE9" s="197"/>
      <c r="AF9" s="202" t="str">
        <f>IFERROR(__xludf.DUMMYFUNCTION("QUERY('Subdivision Input'!A2:I30,""Select I Where ( E = 'EOD' and H = 1) Order By G Desc Limit 50"", 0)"),"Vendetta - Lead")</f>
        <v>Vendetta - Lead</v>
      </c>
      <c r="AH9" s="197"/>
    </row>
    <row r="10">
      <c r="A10" s="181"/>
      <c r="B10" s="200" t="str">
        <f>IFERROR(__xludf.DUMMYFUNCTION("""COMPUTED_VALUE"""),"Treefort - Member")</f>
        <v>Treefort - Member</v>
      </c>
      <c r="D10" s="181"/>
      <c r="E10" s="200" t="str">
        <f>IFERROR(__xludf.DUMMYFUNCTION("""COMPUTED_VALUE"""),"Rainkill - Member")</f>
        <v>Rainkill - Member</v>
      </c>
      <c r="G10" s="181"/>
      <c r="H10" s="200" t="str">
        <f>IFERROR(__xludf.DUMMYFUNCTION("""COMPUTED_VALUE"""),"Zero - Member")</f>
        <v>Zero - Member</v>
      </c>
      <c r="J10" s="196"/>
      <c r="K10" s="200" t="str">
        <f>IFERROR(__xludf.DUMMYFUNCTION("""COMPUTED_VALUE"""),"Jason - Member")</f>
        <v>Jason - Member</v>
      </c>
      <c r="M10" s="181"/>
      <c r="N10" s="200" t="str">
        <f>IFERROR(__xludf.DUMMYFUNCTION("""COMPUTED_VALUE"""),"Toast - Member")</f>
        <v>Toast - Member</v>
      </c>
      <c r="P10" s="181"/>
      <c r="Q10" s="200" t="str">
        <f>IFERROR(__xludf.DUMMYFUNCTION("""COMPUTED_VALUE"""),"Red - Officer")</f>
        <v>Red - Officer</v>
      </c>
      <c r="S10" s="181"/>
      <c r="T10" s="200" t="str">
        <f>IFERROR(__xludf.DUMMYFUNCTION("""COMPUTED_VALUE"""),"Vendetta - Member")</f>
        <v>Vendetta - Member</v>
      </c>
      <c r="V10" s="181"/>
      <c r="W10" s="200" t="str">
        <f>IFERROR(__xludf.DUMMYFUNCTION("""COMPUTED_VALUE"""),"Creps - Officer")</f>
        <v>Creps - Officer</v>
      </c>
      <c r="Y10" s="181"/>
      <c r="Z10" s="200"/>
      <c r="AB10" s="181"/>
      <c r="AC10" s="200"/>
      <c r="AE10" s="181"/>
      <c r="AF10" s="200" t="str">
        <f>IFERROR(__xludf.DUMMYFUNCTION("""COMPUTED_VALUE"""),"Ryu - Member")</f>
        <v>Ryu - Member</v>
      </c>
      <c r="AH10" s="181"/>
    </row>
    <row r="11">
      <c r="A11" s="181"/>
      <c r="B11" s="198" t="str">
        <f>IFERROR(__xludf.DUMMYFUNCTION("""COMPUTED_VALUE"""),"Jason - Member")</f>
        <v>Jason - Member</v>
      </c>
      <c r="D11" s="181"/>
      <c r="E11" s="198" t="str">
        <f>IFERROR(__xludf.DUMMYFUNCTION("""COMPUTED_VALUE"""),"Treefort - Member")</f>
        <v>Treefort - Member</v>
      </c>
      <c r="G11" s="181"/>
      <c r="H11" s="198"/>
      <c r="J11" s="196"/>
      <c r="K11" s="198" t="str">
        <f>IFERROR(__xludf.DUMMYFUNCTION("""COMPUTED_VALUE"""),"Orian - Member")</f>
        <v>Orian - Member</v>
      </c>
      <c r="M11" s="181"/>
      <c r="N11" s="198"/>
      <c r="P11" s="181"/>
      <c r="Q11" s="198" t="str">
        <f>IFERROR(__xludf.DUMMYFUNCTION("""COMPUTED_VALUE"""),"Baron - Officer")</f>
        <v>Baron - Officer</v>
      </c>
      <c r="S11" s="181"/>
      <c r="T11" s="198"/>
      <c r="V11" s="181"/>
      <c r="W11" s="198" t="str">
        <f>IFERROR(__xludf.DUMMYFUNCTION("""COMPUTED_VALUE"""),"Baron - Officer")</f>
        <v>Baron - Officer</v>
      </c>
      <c r="Y11" s="181"/>
      <c r="Z11" s="198"/>
      <c r="AB11" s="181"/>
      <c r="AC11" s="198"/>
      <c r="AE11" s="181"/>
      <c r="AF11" s="198"/>
      <c r="AH11" s="181"/>
    </row>
    <row r="12">
      <c r="A12" s="181"/>
      <c r="B12" s="200"/>
      <c r="D12" s="181"/>
      <c r="E12" s="200"/>
      <c r="G12" s="181"/>
      <c r="H12" s="200"/>
      <c r="J12" s="196"/>
      <c r="K12" s="200" t="str">
        <f>IFERROR(__xludf.DUMMYFUNCTION("""COMPUTED_VALUE"""),"Rudy - Member")</f>
        <v>Rudy - Member</v>
      </c>
      <c r="M12" s="181"/>
      <c r="N12" s="200"/>
      <c r="P12" s="181"/>
      <c r="Q12" s="200" t="str">
        <f>IFERROR(__xludf.DUMMYFUNCTION("""COMPUTED_VALUE"""),"Sharp - Officer")</f>
        <v>Sharp - Officer</v>
      </c>
      <c r="S12" s="181"/>
      <c r="T12" s="205"/>
      <c r="V12" s="181"/>
      <c r="W12" s="200" t="str">
        <f>IFERROR(__xludf.DUMMYFUNCTION("""COMPUTED_VALUE"""),"Red - Member")</f>
        <v>Red - Member</v>
      </c>
      <c r="Y12" s="181"/>
      <c r="Z12" s="200"/>
      <c r="AB12" s="181"/>
      <c r="AC12" s="200"/>
      <c r="AE12" s="181"/>
      <c r="AF12" s="200"/>
      <c r="AH12" s="181"/>
    </row>
    <row r="13">
      <c r="A13" s="206"/>
      <c r="B13" s="198"/>
      <c r="D13" s="181"/>
      <c r="E13" s="198"/>
      <c r="G13" s="181"/>
      <c r="H13" s="198"/>
      <c r="J13" s="196"/>
      <c r="K13" s="198" t="str">
        <f>IFERROR(__xludf.DUMMYFUNCTION("""COMPUTED_VALUE"""),"Ryu - Member")</f>
        <v>Ryu - Member</v>
      </c>
      <c r="M13" s="181"/>
      <c r="N13" s="198"/>
      <c r="P13" s="181"/>
      <c r="Q13" s="198" t="str">
        <f>IFERROR(__xludf.DUMMYFUNCTION("""COMPUTED_VALUE"""),"Rainkill - Member")</f>
        <v>Rainkill - Member</v>
      </c>
      <c r="S13" s="181"/>
      <c r="T13" s="198"/>
      <c r="V13" s="181"/>
      <c r="W13" s="198"/>
      <c r="Y13" s="181"/>
      <c r="Z13" s="198"/>
      <c r="AB13" s="181"/>
      <c r="AC13" s="198"/>
      <c r="AE13" s="181"/>
      <c r="AF13" s="198"/>
      <c r="AH13" s="181"/>
    </row>
    <row r="14">
      <c r="A14" s="206"/>
      <c r="B14" s="200"/>
      <c r="D14" s="181"/>
      <c r="E14" s="200"/>
      <c r="G14" s="181"/>
      <c r="H14" s="200"/>
      <c r="J14" s="196"/>
      <c r="K14" s="205"/>
      <c r="M14" s="181"/>
      <c r="P14" s="181"/>
      <c r="Q14" s="200" t="str">
        <f>IFERROR(__xludf.DUMMYFUNCTION("""COMPUTED_VALUE"""),"Griff - Member")</f>
        <v>Griff - Member</v>
      </c>
      <c r="S14" s="181"/>
      <c r="T14" s="200"/>
      <c r="V14" s="181"/>
      <c r="W14" s="200"/>
      <c r="Y14" s="181"/>
      <c r="Z14" s="200"/>
      <c r="AB14" s="181"/>
      <c r="AC14" s="200"/>
      <c r="AE14" s="181"/>
      <c r="AF14" s="200"/>
      <c r="AH14" s="181"/>
    </row>
    <row r="15">
      <c r="A15" s="206"/>
      <c r="B15" s="198"/>
      <c r="D15" s="181"/>
      <c r="E15" s="198"/>
      <c r="G15" s="181"/>
      <c r="H15" s="198"/>
      <c r="J15" s="196"/>
      <c r="K15" s="198"/>
      <c r="M15" s="181"/>
      <c r="N15" s="199"/>
      <c r="P15" s="181"/>
      <c r="Q15" s="198" t="str">
        <f>IFERROR(__xludf.DUMMYFUNCTION("""COMPUTED_VALUE"""),"Treefort - Member")</f>
        <v>Treefort - Member</v>
      </c>
      <c r="S15" s="181"/>
      <c r="T15" s="198"/>
      <c r="V15" s="181"/>
      <c r="W15" s="198"/>
      <c r="Y15" s="181"/>
      <c r="Z15" s="198"/>
      <c r="AB15" s="181"/>
      <c r="AC15" s="198"/>
      <c r="AE15" s="181"/>
      <c r="AF15" s="198"/>
      <c r="AH15" s="181"/>
    </row>
    <row r="16">
      <c r="A16" s="181"/>
      <c r="B16" s="200"/>
      <c r="D16" s="181"/>
      <c r="E16" s="200"/>
      <c r="G16" s="181"/>
      <c r="H16" s="186"/>
      <c r="J16" s="196"/>
      <c r="K16" s="200"/>
      <c r="M16" s="181"/>
      <c r="N16" s="200"/>
      <c r="P16" s="181"/>
      <c r="Q16" s="200"/>
      <c r="S16" s="181"/>
      <c r="T16" s="200"/>
      <c r="V16" s="181"/>
      <c r="W16" s="200"/>
      <c r="Y16" s="181"/>
      <c r="Z16" s="200"/>
      <c r="AB16" s="181"/>
      <c r="AC16" s="200"/>
      <c r="AE16" s="181"/>
      <c r="AF16" s="200"/>
      <c r="AH16" s="181"/>
    </row>
    <row r="17">
      <c r="A17" s="181"/>
      <c r="B17" s="198"/>
      <c r="D17" s="181"/>
      <c r="E17" s="198"/>
      <c r="G17" s="181"/>
      <c r="H17" s="198"/>
      <c r="J17" s="196"/>
      <c r="K17" s="198"/>
      <c r="M17" s="181"/>
      <c r="N17" s="198"/>
      <c r="P17" s="181"/>
      <c r="Q17" s="198"/>
      <c r="S17" s="181"/>
      <c r="T17" s="198"/>
      <c r="V17" s="181"/>
      <c r="W17" s="198"/>
      <c r="Y17" s="181"/>
      <c r="Z17" s="198"/>
      <c r="AB17" s="181"/>
      <c r="AC17" s="198"/>
      <c r="AE17" s="181"/>
      <c r="AF17" s="198"/>
      <c r="AH17" s="181"/>
    </row>
    <row r="18">
      <c r="A18" s="181"/>
      <c r="B18" s="200"/>
      <c r="D18" s="181"/>
      <c r="E18" s="200"/>
      <c r="G18" s="181"/>
      <c r="H18" s="200"/>
      <c r="J18" s="196"/>
      <c r="K18" s="200"/>
      <c r="M18" s="181"/>
      <c r="N18" s="200"/>
      <c r="P18" s="181"/>
      <c r="Q18" s="200"/>
      <c r="S18" s="181"/>
      <c r="T18" s="200"/>
      <c r="V18" s="181"/>
      <c r="W18" s="200"/>
      <c r="Y18" s="181"/>
      <c r="Z18" s="200"/>
      <c r="AB18" s="181"/>
      <c r="AC18" s="200"/>
      <c r="AE18" s="181"/>
      <c r="AF18" s="200"/>
      <c r="AH18" s="181"/>
    </row>
    <row r="19">
      <c r="A19" s="181"/>
      <c r="B19" s="198"/>
      <c r="D19" s="181"/>
      <c r="E19" s="198"/>
      <c r="G19" s="181"/>
      <c r="H19" s="198"/>
      <c r="J19" s="196"/>
      <c r="K19" s="198"/>
      <c r="M19" s="181"/>
      <c r="N19" s="198"/>
      <c r="P19" s="181"/>
      <c r="Q19" s="198"/>
      <c r="S19" s="181"/>
      <c r="T19" s="198"/>
      <c r="V19" s="181"/>
      <c r="W19" s="198"/>
      <c r="Y19" s="181"/>
      <c r="Z19" s="198"/>
      <c r="AB19" s="181"/>
      <c r="AC19" s="198"/>
      <c r="AE19" s="181"/>
      <c r="AF19" s="198"/>
      <c r="AH19" s="181"/>
    </row>
    <row r="20">
      <c r="A20" s="181"/>
      <c r="B20" s="186"/>
      <c r="D20" s="181"/>
      <c r="E20" s="186"/>
      <c r="G20" s="181"/>
      <c r="H20" s="200"/>
      <c r="J20" s="196"/>
      <c r="K20" s="200"/>
      <c r="M20" s="181"/>
      <c r="N20" s="200"/>
      <c r="P20" s="181"/>
      <c r="Q20" s="200"/>
      <c r="S20" s="181"/>
      <c r="T20" s="200"/>
      <c r="V20" s="181"/>
      <c r="W20" s="200"/>
      <c r="Y20" s="181"/>
      <c r="Z20" s="200"/>
      <c r="AB20" s="181"/>
      <c r="AC20" s="200"/>
      <c r="AE20" s="181"/>
      <c r="AF20" s="200"/>
      <c r="AH20" s="181"/>
    </row>
    <row r="21">
      <c r="A21" s="181"/>
      <c r="B21" s="198"/>
      <c r="D21" s="181"/>
      <c r="E21" s="198"/>
      <c r="G21" s="181"/>
      <c r="H21" s="198"/>
      <c r="J21" s="196"/>
      <c r="K21" s="198"/>
      <c r="M21" s="181"/>
      <c r="N21" s="198"/>
      <c r="P21" s="181"/>
      <c r="Q21" s="198"/>
      <c r="S21" s="181"/>
      <c r="T21" s="198"/>
      <c r="V21" s="181"/>
      <c r="W21" s="198"/>
      <c r="Y21" s="181"/>
      <c r="Z21" s="198"/>
      <c r="AB21" s="181"/>
      <c r="AC21" s="198"/>
      <c r="AE21" s="181"/>
      <c r="AF21" s="198"/>
      <c r="AH21" s="181"/>
    </row>
    <row r="22">
      <c r="A22" s="181"/>
      <c r="B22" s="200"/>
      <c r="D22" s="181"/>
      <c r="E22" s="200"/>
      <c r="G22" s="181"/>
      <c r="H22" s="200"/>
      <c r="J22" s="196"/>
      <c r="K22" s="200"/>
      <c r="M22" s="181"/>
      <c r="N22" s="200"/>
      <c r="P22" s="181"/>
      <c r="Q22" s="200"/>
      <c r="S22" s="181"/>
      <c r="T22" s="200"/>
      <c r="V22" s="181"/>
      <c r="W22" s="200"/>
      <c r="Y22" s="181"/>
      <c r="Z22" s="200"/>
      <c r="AB22" s="181"/>
      <c r="AC22" s="186"/>
      <c r="AE22" s="181"/>
      <c r="AF22" s="200"/>
      <c r="AH22" s="181"/>
    </row>
    <row r="23">
      <c r="A23" s="181"/>
      <c r="B23" s="198"/>
      <c r="D23" s="181"/>
      <c r="E23" s="198"/>
      <c r="G23" s="181"/>
      <c r="H23" s="198"/>
      <c r="J23" s="196"/>
      <c r="K23" s="198"/>
      <c r="M23" s="181"/>
      <c r="N23" s="198"/>
      <c r="P23" s="181"/>
      <c r="Q23" s="207"/>
      <c r="S23" s="181"/>
      <c r="T23" s="198"/>
      <c r="V23" s="181"/>
      <c r="W23" s="198"/>
      <c r="Y23" s="181"/>
      <c r="Z23" s="198"/>
      <c r="AB23" s="181"/>
      <c r="AC23" s="198"/>
      <c r="AE23" s="181"/>
      <c r="AF23" s="198"/>
      <c r="AH23" s="181"/>
    </row>
    <row r="24">
      <c r="A24" s="181"/>
      <c r="B24" s="200"/>
      <c r="D24" s="181"/>
      <c r="E24" s="200"/>
      <c r="G24" s="181"/>
      <c r="H24" s="200"/>
      <c r="J24" s="196"/>
      <c r="K24" s="200"/>
      <c r="M24" s="181"/>
      <c r="N24" s="200"/>
      <c r="P24" s="181"/>
      <c r="Q24" s="208"/>
      <c r="S24" s="181"/>
      <c r="T24" s="200"/>
      <c r="V24" s="181"/>
      <c r="W24" s="200"/>
      <c r="Y24" s="181"/>
      <c r="Z24" s="200"/>
      <c r="AB24" s="181"/>
      <c r="AC24" s="186"/>
      <c r="AE24" s="181"/>
      <c r="AF24" s="200"/>
      <c r="AH24" s="179" t="s">
        <v>143</v>
      </c>
    </row>
    <row r="25">
      <c r="A25" s="181"/>
      <c r="B25" s="198"/>
      <c r="D25" s="181"/>
      <c r="E25" s="198"/>
      <c r="G25" s="181"/>
      <c r="H25" s="198"/>
      <c r="J25" s="196"/>
      <c r="K25" s="198"/>
      <c r="M25" s="181"/>
      <c r="N25" s="198"/>
      <c r="P25" s="181"/>
      <c r="Q25" s="207"/>
      <c r="S25" s="181"/>
      <c r="T25" s="198"/>
      <c r="V25" s="181"/>
      <c r="W25" s="198"/>
      <c r="Y25" s="181"/>
      <c r="Z25" s="198"/>
      <c r="AB25" s="181"/>
      <c r="AC25" s="199"/>
      <c r="AE25" s="181"/>
      <c r="AF25" s="198"/>
      <c r="AH25" s="181"/>
    </row>
    <row r="26">
      <c r="A26" s="181"/>
      <c r="B26" s="200"/>
      <c r="D26" s="181"/>
      <c r="E26" s="200"/>
      <c r="G26" s="181"/>
      <c r="H26" s="200"/>
      <c r="J26" s="196"/>
      <c r="K26" s="200"/>
      <c r="M26" s="181"/>
      <c r="N26" s="200"/>
      <c r="P26" s="181"/>
      <c r="Q26" s="200"/>
      <c r="S26" s="181"/>
      <c r="T26" s="200"/>
      <c r="V26" s="181"/>
      <c r="W26" s="200"/>
      <c r="Y26" s="181"/>
      <c r="Z26" s="200"/>
      <c r="AB26" s="181"/>
      <c r="AC26" s="200"/>
      <c r="AE26" s="181"/>
      <c r="AF26" s="200"/>
      <c r="AH26" s="181"/>
    </row>
    <row r="27">
      <c r="A27" s="181"/>
      <c r="B27" s="198"/>
      <c r="D27" s="181"/>
      <c r="E27" s="198"/>
      <c r="G27" s="181"/>
      <c r="H27" s="198"/>
      <c r="J27" s="196"/>
      <c r="K27" s="198"/>
      <c r="M27" s="181"/>
      <c r="N27" s="198"/>
      <c r="P27" s="181"/>
      <c r="Q27" s="198"/>
      <c r="S27" s="181"/>
      <c r="T27" s="198"/>
      <c r="V27" s="181"/>
      <c r="W27" s="198"/>
      <c r="Y27" s="181"/>
      <c r="Z27" s="198"/>
      <c r="AB27" s="181"/>
      <c r="AC27" s="198"/>
      <c r="AE27" s="179" t="s">
        <v>144</v>
      </c>
      <c r="AF27" s="198"/>
      <c r="AH27" s="181"/>
    </row>
    <row r="28">
      <c r="A28" s="181"/>
      <c r="B28" s="200"/>
      <c r="D28" s="181"/>
      <c r="E28" s="200"/>
      <c r="G28" s="181"/>
      <c r="H28" s="200"/>
      <c r="J28" s="196"/>
      <c r="K28" s="200"/>
      <c r="M28" s="181"/>
      <c r="N28" s="200"/>
      <c r="P28" s="181"/>
      <c r="Q28" s="200"/>
      <c r="S28" s="181"/>
      <c r="T28" s="200"/>
      <c r="V28" s="181"/>
      <c r="W28" s="200"/>
      <c r="Y28" s="181"/>
      <c r="Z28" s="200"/>
      <c r="AB28" s="181"/>
      <c r="AC28" s="200"/>
      <c r="AE28" s="181"/>
      <c r="AF28" s="200"/>
      <c r="AH28" s="181"/>
    </row>
    <row r="29">
      <c r="A29" s="181"/>
      <c r="B29" s="198"/>
      <c r="D29" s="181"/>
      <c r="E29" s="198"/>
      <c r="G29" s="181"/>
      <c r="H29" s="198"/>
      <c r="J29" s="196"/>
      <c r="K29" s="198"/>
      <c r="M29" s="181"/>
      <c r="N29" s="198"/>
      <c r="P29" s="181"/>
      <c r="Q29" s="198"/>
      <c r="S29" s="181"/>
      <c r="T29" s="198"/>
      <c r="V29" s="181"/>
      <c r="W29" s="198"/>
      <c r="Y29" s="181"/>
      <c r="Z29" s="198"/>
      <c r="AB29" s="181"/>
      <c r="AC29" s="198"/>
      <c r="AE29" s="181"/>
      <c r="AF29" s="198"/>
      <c r="AH29" s="181"/>
    </row>
    <row r="30" ht="9.0" customHeight="1">
      <c r="A30" s="179"/>
    </row>
  </sheetData>
  <mergeCells count="262">
    <mergeCell ref="W12:X12"/>
    <mergeCell ref="T11:U11"/>
    <mergeCell ref="T6:U6"/>
    <mergeCell ref="AC6:AD6"/>
    <mergeCell ref="AC12:AD12"/>
    <mergeCell ref="Z10:AA10"/>
    <mergeCell ref="AF11:AG11"/>
    <mergeCell ref="Z9:AA9"/>
    <mergeCell ref="AC10:AD10"/>
    <mergeCell ref="AC24:AD24"/>
    <mergeCell ref="AC23:AD23"/>
    <mergeCell ref="W23:X23"/>
    <mergeCell ref="W25:X25"/>
    <mergeCell ref="W24:X24"/>
    <mergeCell ref="Z25:AA25"/>
    <mergeCell ref="Z24:AA24"/>
    <mergeCell ref="AC25:AD25"/>
    <mergeCell ref="Z26:AA26"/>
    <mergeCell ref="Z23:AA23"/>
    <mergeCell ref="AF22:AG22"/>
    <mergeCell ref="AF21:AG21"/>
    <mergeCell ref="AC22:AD22"/>
    <mergeCell ref="Z21:AA21"/>
    <mergeCell ref="Z22:AA22"/>
    <mergeCell ref="AC21:AD21"/>
    <mergeCell ref="W16:X16"/>
    <mergeCell ref="W15:X15"/>
    <mergeCell ref="AF9:AG9"/>
    <mergeCell ref="AF10:AG10"/>
    <mergeCell ref="AF18:AG18"/>
    <mergeCell ref="AF16:AG16"/>
    <mergeCell ref="AF17:AG17"/>
    <mergeCell ref="AF19:AG19"/>
    <mergeCell ref="AF15:AG15"/>
    <mergeCell ref="AF24:AG24"/>
    <mergeCell ref="AF20:AG20"/>
    <mergeCell ref="AF23:AG23"/>
    <mergeCell ref="W22:X22"/>
    <mergeCell ref="W26:X26"/>
    <mergeCell ref="W10:X10"/>
    <mergeCell ref="W9:X9"/>
    <mergeCell ref="W21:X21"/>
    <mergeCell ref="W20:X20"/>
    <mergeCell ref="W18:X18"/>
    <mergeCell ref="W19:X19"/>
    <mergeCell ref="W17:X17"/>
    <mergeCell ref="T21:U21"/>
    <mergeCell ref="T22:U22"/>
    <mergeCell ref="T9:U9"/>
    <mergeCell ref="T10:U10"/>
    <mergeCell ref="T24:U24"/>
    <mergeCell ref="T25:U25"/>
    <mergeCell ref="T19:U19"/>
    <mergeCell ref="T20:U20"/>
    <mergeCell ref="T26:U26"/>
    <mergeCell ref="T23:U23"/>
    <mergeCell ref="AF26:AG26"/>
    <mergeCell ref="E26:F26"/>
    <mergeCell ref="N25:O25"/>
    <mergeCell ref="Q25:R25"/>
    <mergeCell ref="AF25:AG25"/>
    <mergeCell ref="AF28:AG28"/>
    <mergeCell ref="AF29:AG29"/>
    <mergeCell ref="A30:AH30"/>
    <mergeCell ref="T29:U29"/>
    <mergeCell ref="AF27:AG27"/>
    <mergeCell ref="W27:X27"/>
    <mergeCell ref="K25:L25"/>
    <mergeCell ref="W28:X28"/>
    <mergeCell ref="W29:X29"/>
    <mergeCell ref="T27:U27"/>
    <mergeCell ref="T28:U28"/>
    <mergeCell ref="Q26:R26"/>
    <mergeCell ref="Q27:R27"/>
    <mergeCell ref="Q23:R23"/>
    <mergeCell ref="Q24:R24"/>
    <mergeCell ref="N24:O24"/>
    <mergeCell ref="K23:L23"/>
    <mergeCell ref="K24:L24"/>
    <mergeCell ref="B25:C25"/>
    <mergeCell ref="B24:C24"/>
    <mergeCell ref="B23:C23"/>
    <mergeCell ref="E28:F28"/>
    <mergeCell ref="B28:C28"/>
    <mergeCell ref="E24:F24"/>
    <mergeCell ref="E27:F27"/>
    <mergeCell ref="B26:C26"/>
    <mergeCell ref="B27:C27"/>
    <mergeCell ref="E25:F25"/>
    <mergeCell ref="E23:F23"/>
    <mergeCell ref="E29:F29"/>
    <mergeCell ref="B29:C29"/>
    <mergeCell ref="Q29:R29"/>
    <mergeCell ref="Q28:R28"/>
    <mergeCell ref="N14:O14"/>
    <mergeCell ref="N13:O13"/>
    <mergeCell ref="N16:O16"/>
    <mergeCell ref="N15:O15"/>
    <mergeCell ref="K16:L16"/>
    <mergeCell ref="K13:L13"/>
    <mergeCell ref="K14:L14"/>
    <mergeCell ref="K15:L15"/>
    <mergeCell ref="K18:L18"/>
    <mergeCell ref="N12:O12"/>
    <mergeCell ref="K12:L12"/>
    <mergeCell ref="K17:L17"/>
    <mergeCell ref="N17:O17"/>
    <mergeCell ref="N18:O18"/>
    <mergeCell ref="N23:O23"/>
    <mergeCell ref="N21:O21"/>
    <mergeCell ref="N22:O22"/>
    <mergeCell ref="N26:O26"/>
    <mergeCell ref="N20:O20"/>
    <mergeCell ref="K28:L28"/>
    <mergeCell ref="K29:L29"/>
    <mergeCell ref="K21:L21"/>
    <mergeCell ref="K22:L22"/>
    <mergeCell ref="H25:I25"/>
    <mergeCell ref="H24:I24"/>
    <mergeCell ref="H22:I22"/>
    <mergeCell ref="H23:I23"/>
    <mergeCell ref="H21:I21"/>
    <mergeCell ref="N28:O28"/>
    <mergeCell ref="N29:O29"/>
    <mergeCell ref="N27:O27"/>
    <mergeCell ref="H27:I27"/>
    <mergeCell ref="H26:I26"/>
    <mergeCell ref="K27:L27"/>
    <mergeCell ref="H29:I29"/>
    <mergeCell ref="H28:I28"/>
    <mergeCell ref="K26:L26"/>
    <mergeCell ref="Q21:R21"/>
    <mergeCell ref="Q20:R20"/>
    <mergeCell ref="Q19:R19"/>
    <mergeCell ref="Q18:R18"/>
    <mergeCell ref="T18:U18"/>
    <mergeCell ref="T16:U16"/>
    <mergeCell ref="T15:U15"/>
    <mergeCell ref="Q17:R17"/>
    <mergeCell ref="Q16:R16"/>
    <mergeCell ref="Q15:R15"/>
    <mergeCell ref="Q22:R22"/>
    <mergeCell ref="T17:U17"/>
    <mergeCell ref="AC14:AD14"/>
    <mergeCell ref="Z14:AA14"/>
    <mergeCell ref="Z15:AA15"/>
    <mergeCell ref="Z16:AA16"/>
    <mergeCell ref="Z29:AA29"/>
    <mergeCell ref="Z28:AA28"/>
    <mergeCell ref="Z27:AA27"/>
    <mergeCell ref="AC15:AD15"/>
    <mergeCell ref="AC16:AD16"/>
    <mergeCell ref="AC29:AD29"/>
    <mergeCell ref="AC26:AD26"/>
    <mergeCell ref="AC27:AD27"/>
    <mergeCell ref="AC28:AD28"/>
    <mergeCell ref="Z19:AA19"/>
    <mergeCell ref="Z18:AA18"/>
    <mergeCell ref="AC19:AD19"/>
    <mergeCell ref="AC18:AD18"/>
    <mergeCell ref="AC20:AD20"/>
    <mergeCell ref="Z20:AA20"/>
    <mergeCell ref="Z17:AA17"/>
    <mergeCell ref="AC17:AD17"/>
    <mergeCell ref="T14:U14"/>
    <mergeCell ref="W14:X14"/>
    <mergeCell ref="W13:X13"/>
    <mergeCell ref="T13:U13"/>
    <mergeCell ref="T12:U12"/>
    <mergeCell ref="Q13:R13"/>
    <mergeCell ref="Q11:R11"/>
    <mergeCell ref="Q10:R10"/>
    <mergeCell ref="Q12:R12"/>
    <mergeCell ref="Q14:R14"/>
    <mergeCell ref="AF5:AG5"/>
    <mergeCell ref="AH3:AH5"/>
    <mergeCell ref="W3:AG3"/>
    <mergeCell ref="W2:AG2"/>
    <mergeCell ref="W4:AG4"/>
    <mergeCell ref="W5:X5"/>
    <mergeCell ref="K5:L5"/>
    <mergeCell ref="N5:O5"/>
    <mergeCell ref="N6:O6"/>
    <mergeCell ref="Z6:AA6"/>
    <mergeCell ref="Z5:AA5"/>
    <mergeCell ref="AC5:AD5"/>
    <mergeCell ref="AF6:AG6"/>
    <mergeCell ref="W6:X6"/>
    <mergeCell ref="Q5:R5"/>
    <mergeCell ref="Q6:R6"/>
    <mergeCell ref="B3:U3"/>
    <mergeCell ref="B2:U2"/>
    <mergeCell ref="T5:U5"/>
    <mergeCell ref="B4:U4"/>
    <mergeCell ref="A1:AH1"/>
    <mergeCell ref="AF12:AG12"/>
    <mergeCell ref="AF13:AG13"/>
    <mergeCell ref="AF14:AG14"/>
    <mergeCell ref="Z11:AA11"/>
    <mergeCell ref="Z12:AA12"/>
    <mergeCell ref="AC9:AD9"/>
    <mergeCell ref="AC13:AD13"/>
    <mergeCell ref="Z13:AA13"/>
    <mergeCell ref="AC11:AD11"/>
    <mergeCell ref="W11:X11"/>
    <mergeCell ref="N11:O11"/>
    <mergeCell ref="Q9:R9"/>
    <mergeCell ref="N9:O9"/>
    <mergeCell ref="N10:O10"/>
    <mergeCell ref="E20:F20"/>
    <mergeCell ref="E21:F21"/>
    <mergeCell ref="E22:F22"/>
    <mergeCell ref="B22:C22"/>
    <mergeCell ref="B21:C21"/>
    <mergeCell ref="E18:F18"/>
    <mergeCell ref="E17:F17"/>
    <mergeCell ref="B18:C18"/>
    <mergeCell ref="B17:C17"/>
    <mergeCell ref="B19:C19"/>
    <mergeCell ref="B20:C20"/>
    <mergeCell ref="E19:F19"/>
    <mergeCell ref="E15:F15"/>
    <mergeCell ref="E16:F16"/>
    <mergeCell ref="E12:F12"/>
    <mergeCell ref="E11:F11"/>
    <mergeCell ref="B15:C15"/>
    <mergeCell ref="B14:C14"/>
    <mergeCell ref="B13:C13"/>
    <mergeCell ref="E13:F13"/>
    <mergeCell ref="E14:F14"/>
    <mergeCell ref="H16:I16"/>
    <mergeCell ref="B16:C16"/>
    <mergeCell ref="B12:C12"/>
    <mergeCell ref="K6:L6"/>
    <mergeCell ref="E6:F6"/>
    <mergeCell ref="E5:F5"/>
    <mergeCell ref="B6:C6"/>
    <mergeCell ref="B5:C5"/>
    <mergeCell ref="H6:I6"/>
    <mergeCell ref="H5:I5"/>
    <mergeCell ref="H19:I19"/>
    <mergeCell ref="H20:I20"/>
    <mergeCell ref="K20:L20"/>
    <mergeCell ref="K19:L19"/>
    <mergeCell ref="N19:O19"/>
    <mergeCell ref="H14:I14"/>
    <mergeCell ref="H13:I13"/>
    <mergeCell ref="H17:I17"/>
    <mergeCell ref="H15:I15"/>
    <mergeCell ref="H18:I18"/>
    <mergeCell ref="H12:I12"/>
    <mergeCell ref="H11:I11"/>
    <mergeCell ref="B10:C10"/>
    <mergeCell ref="B11:C11"/>
    <mergeCell ref="H10:I10"/>
    <mergeCell ref="H9:I9"/>
    <mergeCell ref="B9:C9"/>
    <mergeCell ref="K10:L10"/>
    <mergeCell ref="K9:L9"/>
    <mergeCell ref="E10:F10"/>
    <mergeCell ref="K11:L11"/>
    <mergeCell ref="E9:F9"/>
  </mergeCells>
  <conditionalFormatting sqref="B9:B14 C10:AG14">
    <cfRule type="containsText" dxfId="5" priority="1" operator="containsText" text="Officer">
      <formula>NOT(ISERROR(SEARCH(("Officer"),(B9))))</formula>
    </cfRule>
  </conditionalFormatting>
  <conditionalFormatting sqref="B9:AG9">
    <cfRule type="containsText" dxfId="6" priority="2" operator="containsText" text="Lead">
      <formula>NOT(ISERROR(SEARCH(("Lead"),(B9))))</formula>
    </cfRule>
  </conditionalFormatting>
  <conditionalFormatting sqref="N9:O9">
    <cfRule type="notContainsBlanks" dxfId="0" priority="3">
      <formula>LEN(TRIM(N9))&gt;0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47.43"/>
    <col customWidth="1" min="7" max="8" width="21.57"/>
    <col customWidth="1" min="9" max="9" width="28.14"/>
  </cols>
  <sheetData>
    <row r="1">
      <c r="A1" t="s">
        <v>145</v>
      </c>
      <c r="B1" t="s">
        <v>146</v>
      </c>
      <c r="C1" t="s">
        <v>147</v>
      </c>
      <c r="D1" t="s">
        <v>148</v>
      </c>
      <c r="E1" t="s">
        <v>149</v>
      </c>
      <c r="F1" t="s">
        <v>150</v>
      </c>
      <c r="G1" t="str">
        <f t="array" ref="G1:G618">IF(D1:D618="Lead",100,
IF(D1:D618="Officer",50,
IF(D1:D618="Member",10,
)))</f>
        <v/>
      </c>
      <c r="H1" s="70">
        <f t="array" ref="H1:H618">IF(ISBLANK(B:B), "",COUNTIFS(Roster!D:D,B:B))</f>
        <v>0</v>
      </c>
      <c r="I1" t="str">
        <f t="array" ref="I1:I618">if(isblank(B:B),"",B:B &amp; " - " &amp; D:D)</f>
        <v>Their Name - Subdivision Rank</v>
      </c>
    </row>
    <row r="2">
      <c r="A2" s="210">
        <v>43582.86589202547</v>
      </c>
      <c r="B2" s="120" t="s">
        <v>85</v>
      </c>
      <c r="C2" s="120" t="s">
        <v>151</v>
      </c>
      <c r="D2" s="120" t="s">
        <v>152</v>
      </c>
      <c r="E2" s="120" t="s">
        <v>80</v>
      </c>
      <c r="G2">
        <v>10.0</v>
      </c>
      <c r="H2">
        <v>1.0</v>
      </c>
      <c r="I2" t="s">
        <v>153</v>
      </c>
    </row>
    <row r="3">
      <c r="A3" s="210">
        <v>43582.72219252315</v>
      </c>
      <c r="B3" s="120" t="s">
        <v>60</v>
      </c>
      <c r="C3" s="120" t="s">
        <v>151</v>
      </c>
      <c r="D3" s="120" t="s">
        <v>152</v>
      </c>
      <c r="E3" s="120" t="s">
        <v>109</v>
      </c>
      <c r="F3" s="120" t="s">
        <v>154</v>
      </c>
      <c r="G3">
        <v>10.0</v>
      </c>
      <c r="H3">
        <v>1.0</v>
      </c>
      <c r="I3" t="s">
        <v>155</v>
      </c>
    </row>
    <row r="4">
      <c r="A4" s="210">
        <v>43582.72201331018</v>
      </c>
      <c r="B4" s="120" t="s">
        <v>83</v>
      </c>
      <c r="C4" s="120" t="s">
        <v>151</v>
      </c>
      <c r="D4" s="120" t="s">
        <v>128</v>
      </c>
      <c r="E4" s="120" t="s">
        <v>109</v>
      </c>
      <c r="F4" s="120" t="s">
        <v>154</v>
      </c>
      <c r="G4">
        <v>100.0</v>
      </c>
      <c r="H4">
        <v>1.0</v>
      </c>
      <c r="I4" t="s">
        <v>156</v>
      </c>
    </row>
    <row r="5">
      <c r="A5" s="210">
        <v>43582.721776481485</v>
      </c>
      <c r="B5" s="120" t="s">
        <v>157</v>
      </c>
      <c r="C5" s="120" t="s">
        <v>151</v>
      </c>
      <c r="D5" s="120" t="s">
        <v>152</v>
      </c>
      <c r="E5" s="120" t="s">
        <v>95</v>
      </c>
      <c r="F5" s="120" t="s">
        <v>154</v>
      </c>
      <c r="G5">
        <v>10.0</v>
      </c>
      <c r="H5">
        <v>1.0</v>
      </c>
      <c r="I5" t="s">
        <v>158</v>
      </c>
    </row>
    <row r="6">
      <c r="A6" s="210">
        <v>43582.72139752315</v>
      </c>
      <c r="B6" s="120" t="s">
        <v>159</v>
      </c>
      <c r="C6" s="120" t="s">
        <v>151</v>
      </c>
      <c r="D6" s="120" t="s">
        <v>160</v>
      </c>
      <c r="E6" s="120" t="s">
        <v>95</v>
      </c>
      <c r="F6" s="120" t="s">
        <v>154</v>
      </c>
      <c r="G6">
        <v>50.0</v>
      </c>
      <c r="H6">
        <v>1.0</v>
      </c>
      <c r="I6" t="s">
        <v>161</v>
      </c>
    </row>
    <row r="7">
      <c r="A7" s="210">
        <v>43582.46212600694</v>
      </c>
      <c r="B7" s="120" t="s">
        <v>162</v>
      </c>
      <c r="C7" s="120" t="s">
        <v>151</v>
      </c>
      <c r="D7" s="120" t="s">
        <v>160</v>
      </c>
      <c r="E7" s="120" t="s">
        <v>95</v>
      </c>
      <c r="F7" s="120" t="s">
        <v>154</v>
      </c>
      <c r="G7">
        <v>50.0</v>
      </c>
      <c r="H7">
        <v>1.0</v>
      </c>
      <c r="I7" t="s">
        <v>163</v>
      </c>
    </row>
    <row r="8">
      <c r="A8" s="210">
        <v>43582.46001094907</v>
      </c>
      <c r="B8" s="120" t="s">
        <v>83</v>
      </c>
      <c r="C8" s="120" t="s">
        <v>151</v>
      </c>
      <c r="D8" s="120" t="s">
        <v>152</v>
      </c>
      <c r="E8" s="120" t="s">
        <v>93</v>
      </c>
      <c r="F8" s="120" t="s">
        <v>154</v>
      </c>
      <c r="G8">
        <v>10.0</v>
      </c>
      <c r="H8">
        <v>1.0</v>
      </c>
      <c r="I8" t="s">
        <v>164</v>
      </c>
    </row>
    <row r="9">
      <c r="A9" s="210">
        <v>43582.459415405094</v>
      </c>
      <c r="B9" s="120" t="s">
        <v>62</v>
      </c>
      <c r="C9" s="120" t="s">
        <v>151</v>
      </c>
      <c r="D9" s="120" t="s">
        <v>128</v>
      </c>
      <c r="E9" s="120" t="s">
        <v>93</v>
      </c>
      <c r="F9" s="120" t="s">
        <v>154</v>
      </c>
      <c r="G9">
        <v>100.0</v>
      </c>
      <c r="H9">
        <v>1.0</v>
      </c>
      <c r="I9" t="s">
        <v>165</v>
      </c>
    </row>
    <row r="10">
      <c r="A10" s="210">
        <v>43582.458804699076</v>
      </c>
      <c r="B10" s="120" t="s">
        <v>85</v>
      </c>
      <c r="C10" s="120" t="s">
        <v>151</v>
      </c>
      <c r="D10" s="120" t="s">
        <v>152</v>
      </c>
      <c r="E10" s="120" t="s">
        <v>89</v>
      </c>
      <c r="F10" s="120" t="s">
        <v>62</v>
      </c>
      <c r="G10">
        <v>10.0</v>
      </c>
      <c r="H10">
        <v>1.0</v>
      </c>
      <c r="I10" t="s">
        <v>153</v>
      </c>
    </row>
    <row r="11">
      <c r="A11" s="210">
        <v>43582.45745439814</v>
      </c>
      <c r="B11" s="120" t="s">
        <v>166</v>
      </c>
      <c r="C11" s="120" t="s">
        <v>151</v>
      </c>
      <c r="D11" s="120" t="s">
        <v>152</v>
      </c>
      <c r="E11" s="120" t="s">
        <v>89</v>
      </c>
      <c r="F11" s="120" t="s">
        <v>154</v>
      </c>
      <c r="G11">
        <v>10.0</v>
      </c>
      <c r="H11">
        <v>1.0</v>
      </c>
      <c r="I11" t="s">
        <v>167</v>
      </c>
    </row>
    <row r="12">
      <c r="A12" s="210">
        <v>43582.39051038194</v>
      </c>
      <c r="B12" s="120" t="s">
        <v>168</v>
      </c>
      <c r="C12" s="120" t="s">
        <v>159</v>
      </c>
      <c r="D12" s="120" t="s">
        <v>152</v>
      </c>
      <c r="E12" s="120" t="s">
        <v>89</v>
      </c>
      <c r="G12">
        <v>10.0</v>
      </c>
      <c r="H12">
        <v>1.0</v>
      </c>
      <c r="I12" t="s">
        <v>169</v>
      </c>
    </row>
    <row r="13">
      <c r="A13" s="210">
        <v>43581.87765337963</v>
      </c>
      <c r="B13" s="120" t="s">
        <v>170</v>
      </c>
      <c r="C13" s="120" t="s">
        <v>171</v>
      </c>
      <c r="D13" s="120" t="s">
        <v>152</v>
      </c>
      <c r="E13" s="120" t="s">
        <v>77</v>
      </c>
      <c r="F13" s="120" t="s">
        <v>172</v>
      </c>
      <c r="G13">
        <v>10.0</v>
      </c>
      <c r="H13">
        <v>0.0</v>
      </c>
      <c r="I13" t="s">
        <v>173</v>
      </c>
    </row>
    <row r="14">
      <c r="A14" s="210">
        <v>43581.86848550926</v>
      </c>
      <c r="B14" s="120" t="s">
        <v>157</v>
      </c>
      <c r="C14" s="120" t="s">
        <v>151</v>
      </c>
      <c r="D14" s="120" t="s">
        <v>160</v>
      </c>
      <c r="E14" s="120" t="s">
        <v>89</v>
      </c>
      <c r="F14" s="120" t="s">
        <v>154</v>
      </c>
      <c r="G14">
        <v>50.0</v>
      </c>
      <c r="H14">
        <v>1.0</v>
      </c>
      <c r="I14" t="s">
        <v>174</v>
      </c>
    </row>
    <row r="15">
      <c r="A15" s="210">
        <v>43581.868254305555</v>
      </c>
      <c r="B15" s="120" t="s">
        <v>162</v>
      </c>
      <c r="C15" s="120" t="s">
        <v>151</v>
      </c>
      <c r="D15" s="120" t="s">
        <v>160</v>
      </c>
      <c r="E15" s="120" t="s">
        <v>89</v>
      </c>
      <c r="F15" s="120" t="s">
        <v>154</v>
      </c>
      <c r="G15">
        <v>50.0</v>
      </c>
      <c r="H15">
        <v>1.0</v>
      </c>
      <c r="I15" t="s">
        <v>163</v>
      </c>
    </row>
    <row r="16">
      <c r="A16" s="210">
        <v>43581.86793479166</v>
      </c>
      <c r="B16" s="120" t="s">
        <v>151</v>
      </c>
      <c r="C16" s="120" t="s">
        <v>151</v>
      </c>
      <c r="D16" s="120" t="s">
        <v>160</v>
      </c>
      <c r="E16" s="120" t="s">
        <v>89</v>
      </c>
      <c r="F16" s="120" t="s">
        <v>154</v>
      </c>
      <c r="G16">
        <v>50.0</v>
      </c>
      <c r="H16">
        <v>1.0</v>
      </c>
      <c r="I16" t="s">
        <v>175</v>
      </c>
    </row>
    <row r="17">
      <c r="A17" s="210">
        <v>43581.86770116898</v>
      </c>
      <c r="B17" s="120" t="s">
        <v>159</v>
      </c>
      <c r="C17" s="120" t="s">
        <v>151</v>
      </c>
      <c r="D17" s="120" t="s">
        <v>128</v>
      </c>
      <c r="E17" s="120" t="s">
        <v>89</v>
      </c>
      <c r="F17" s="120" t="s">
        <v>154</v>
      </c>
      <c r="G17">
        <v>100.0</v>
      </c>
      <c r="H17">
        <v>1.0</v>
      </c>
      <c r="I17" t="s">
        <v>176</v>
      </c>
    </row>
    <row r="18">
      <c r="A18" s="210">
        <v>43581.86722024306</v>
      </c>
      <c r="B18" s="120" t="s">
        <v>177</v>
      </c>
      <c r="C18" s="120" t="s">
        <v>151</v>
      </c>
      <c r="D18" s="120" t="s">
        <v>152</v>
      </c>
      <c r="E18" s="120" t="s">
        <v>84</v>
      </c>
      <c r="F18" s="120" t="s">
        <v>154</v>
      </c>
      <c r="G18">
        <v>10.0</v>
      </c>
      <c r="H18">
        <v>1.0</v>
      </c>
      <c r="I18" t="s">
        <v>178</v>
      </c>
    </row>
    <row r="19">
      <c r="A19" s="210">
        <v>43581.86691511574</v>
      </c>
      <c r="B19" s="120" t="s">
        <v>85</v>
      </c>
      <c r="C19" s="120" t="s">
        <v>151</v>
      </c>
      <c r="D19" s="120" t="s">
        <v>128</v>
      </c>
      <c r="E19" s="120" t="s">
        <v>84</v>
      </c>
      <c r="F19" s="120" t="s">
        <v>154</v>
      </c>
      <c r="G19">
        <v>100.0</v>
      </c>
      <c r="H19">
        <v>1.0</v>
      </c>
      <c r="I19" t="s">
        <v>179</v>
      </c>
    </row>
    <row r="20">
      <c r="A20" s="210">
        <v>43581.86659907407</v>
      </c>
      <c r="B20" s="120" t="s">
        <v>180</v>
      </c>
      <c r="C20" s="120" t="s">
        <v>151</v>
      </c>
      <c r="D20" s="120" t="s">
        <v>152</v>
      </c>
      <c r="E20" s="120" t="s">
        <v>82</v>
      </c>
      <c r="F20" s="120" t="s">
        <v>154</v>
      </c>
      <c r="G20">
        <v>10.0</v>
      </c>
      <c r="H20">
        <v>1.0</v>
      </c>
      <c r="I20" t="s">
        <v>181</v>
      </c>
    </row>
    <row r="21">
      <c r="A21" s="210">
        <v>43581.866162094906</v>
      </c>
      <c r="B21" s="120" t="s">
        <v>57</v>
      </c>
      <c r="C21" s="120" t="s">
        <v>151</v>
      </c>
      <c r="D21" s="120" t="s">
        <v>152</v>
      </c>
      <c r="E21" s="120" t="s">
        <v>82</v>
      </c>
      <c r="F21" s="120" t="s">
        <v>154</v>
      </c>
      <c r="G21">
        <v>10.0</v>
      </c>
      <c r="H21">
        <v>1.0</v>
      </c>
      <c r="I21" t="s">
        <v>182</v>
      </c>
    </row>
    <row r="22">
      <c r="A22" s="210">
        <v>43581.86581679399</v>
      </c>
      <c r="B22" s="120" t="s">
        <v>183</v>
      </c>
      <c r="C22" s="120" t="s">
        <v>151</v>
      </c>
      <c r="D22" s="120" t="s">
        <v>152</v>
      </c>
      <c r="E22" s="120" t="s">
        <v>82</v>
      </c>
      <c r="F22" s="120" t="s">
        <v>154</v>
      </c>
      <c r="G22">
        <v>10.0</v>
      </c>
      <c r="H22">
        <v>1.0</v>
      </c>
      <c r="I22" t="s">
        <v>184</v>
      </c>
    </row>
    <row r="23">
      <c r="A23" s="210">
        <v>43581.864635000005</v>
      </c>
      <c r="B23" s="120" t="s">
        <v>60</v>
      </c>
      <c r="C23" s="120" t="s">
        <v>151</v>
      </c>
      <c r="D23" s="120" t="s">
        <v>152</v>
      </c>
      <c r="E23" s="120" t="s">
        <v>82</v>
      </c>
      <c r="F23" s="120" t="s">
        <v>154</v>
      </c>
      <c r="G23">
        <v>10.0</v>
      </c>
      <c r="H23">
        <v>1.0</v>
      </c>
      <c r="I23" t="s">
        <v>155</v>
      </c>
    </row>
    <row r="24">
      <c r="A24" s="210">
        <v>43581.863885520834</v>
      </c>
      <c r="B24" s="120" t="s">
        <v>83</v>
      </c>
      <c r="C24" s="120" t="s">
        <v>151</v>
      </c>
      <c r="D24" s="120" t="s">
        <v>128</v>
      </c>
      <c r="E24" s="120" t="s">
        <v>82</v>
      </c>
      <c r="F24" s="120" t="s">
        <v>154</v>
      </c>
      <c r="G24">
        <v>100.0</v>
      </c>
      <c r="H24">
        <v>1.0</v>
      </c>
      <c r="I24" t="s">
        <v>156</v>
      </c>
    </row>
    <row r="25">
      <c r="A25" s="210">
        <v>43581.86337049768</v>
      </c>
      <c r="B25" s="120" t="s">
        <v>62</v>
      </c>
      <c r="C25" s="120" t="s">
        <v>151</v>
      </c>
      <c r="D25" s="120" t="s">
        <v>152</v>
      </c>
      <c r="E25" s="120" t="s">
        <v>81</v>
      </c>
      <c r="F25" s="120" t="s">
        <v>154</v>
      </c>
      <c r="G25">
        <v>10.0</v>
      </c>
      <c r="H25">
        <v>1.0</v>
      </c>
      <c r="I25" t="s">
        <v>185</v>
      </c>
    </row>
    <row r="26">
      <c r="A26" s="210">
        <v>43581.86210440972</v>
      </c>
      <c r="B26" s="120" t="s">
        <v>60</v>
      </c>
      <c r="C26" s="120" t="s">
        <v>151</v>
      </c>
      <c r="D26" s="120" t="s">
        <v>128</v>
      </c>
      <c r="E26" s="120" t="s">
        <v>81</v>
      </c>
      <c r="F26" s="120" t="s">
        <v>154</v>
      </c>
      <c r="G26">
        <v>100.0</v>
      </c>
      <c r="H26">
        <v>1.0</v>
      </c>
      <c r="I26" t="s">
        <v>186</v>
      </c>
    </row>
    <row r="27">
      <c r="A27" s="210">
        <v>43581.86155785879</v>
      </c>
      <c r="B27" s="120" t="s">
        <v>151</v>
      </c>
      <c r="C27" s="120" t="s">
        <v>151</v>
      </c>
      <c r="D27" s="120" t="s">
        <v>128</v>
      </c>
      <c r="E27" s="120" t="s">
        <v>80</v>
      </c>
      <c r="F27" s="120" t="s">
        <v>154</v>
      </c>
      <c r="G27">
        <v>100.0</v>
      </c>
      <c r="H27">
        <v>1.0</v>
      </c>
      <c r="I27" t="s">
        <v>187</v>
      </c>
    </row>
    <row r="28">
      <c r="A28" s="210">
        <v>43581.8610343287</v>
      </c>
      <c r="B28" s="120" t="s">
        <v>151</v>
      </c>
      <c r="C28" s="120" t="s">
        <v>151</v>
      </c>
      <c r="D28" s="120" t="s">
        <v>128</v>
      </c>
      <c r="E28" s="120" t="s">
        <v>95</v>
      </c>
      <c r="F28" s="120" t="s">
        <v>154</v>
      </c>
      <c r="G28">
        <v>100.0</v>
      </c>
      <c r="H28">
        <v>1.0</v>
      </c>
      <c r="I28" t="s">
        <v>187</v>
      </c>
    </row>
    <row r="29">
      <c r="A29" s="210">
        <v>43581.859687592594</v>
      </c>
      <c r="B29" s="120" t="s">
        <v>168</v>
      </c>
      <c r="C29" s="120" t="s">
        <v>151</v>
      </c>
      <c r="D29" s="120" t="s">
        <v>152</v>
      </c>
      <c r="E29" s="120" t="s">
        <v>77</v>
      </c>
      <c r="F29" s="120" t="s">
        <v>154</v>
      </c>
      <c r="G29">
        <v>10.0</v>
      </c>
      <c r="H29">
        <v>1.0</v>
      </c>
      <c r="I29" t="s">
        <v>169</v>
      </c>
    </row>
    <row r="30">
      <c r="A30" s="210">
        <v>43581.85941269676</v>
      </c>
      <c r="B30" s="120" t="s">
        <v>188</v>
      </c>
      <c r="C30" s="120" t="s">
        <v>151</v>
      </c>
      <c r="D30" s="120" t="s">
        <v>152</v>
      </c>
      <c r="E30" s="120" t="s">
        <v>77</v>
      </c>
      <c r="F30" s="120" t="s">
        <v>154</v>
      </c>
      <c r="G30">
        <v>10.0</v>
      </c>
      <c r="H30">
        <v>0.0</v>
      </c>
      <c r="I30" t="s">
        <v>189</v>
      </c>
    </row>
    <row r="31">
      <c r="A31" s="210">
        <v>43581.85914104167</v>
      </c>
      <c r="B31" s="120" t="s">
        <v>190</v>
      </c>
      <c r="C31" s="120" t="s">
        <v>151</v>
      </c>
      <c r="D31" s="120" t="s">
        <v>152</v>
      </c>
      <c r="E31" s="120" t="s">
        <v>77</v>
      </c>
      <c r="F31" s="120" t="s">
        <v>154</v>
      </c>
      <c r="G31">
        <v>10.0</v>
      </c>
      <c r="H31">
        <v>0.0</v>
      </c>
      <c r="I31" t="s">
        <v>191</v>
      </c>
    </row>
    <row r="32">
      <c r="A32" s="210">
        <v>43581.84395912037</v>
      </c>
      <c r="B32" s="120" t="s">
        <v>168</v>
      </c>
      <c r="C32" s="120" t="s">
        <v>192</v>
      </c>
      <c r="D32" s="120" t="s">
        <v>152</v>
      </c>
      <c r="E32" s="120" t="s">
        <v>80</v>
      </c>
      <c r="F32" s="120" t="s">
        <v>193</v>
      </c>
      <c r="G32">
        <v>10.0</v>
      </c>
      <c r="H32">
        <v>1.0</v>
      </c>
      <c r="I32" t="s">
        <v>169</v>
      </c>
    </row>
    <row r="33">
      <c r="A33" s="210">
        <v>43581.842096319444</v>
      </c>
      <c r="B33" s="120" t="s">
        <v>180</v>
      </c>
      <c r="C33" s="120" t="s">
        <v>151</v>
      </c>
      <c r="D33" s="120" t="s">
        <v>152</v>
      </c>
      <c r="E33" s="120" t="s">
        <v>77</v>
      </c>
      <c r="F33" s="120" t="s">
        <v>154</v>
      </c>
      <c r="G33">
        <v>10.0</v>
      </c>
      <c r="H33">
        <v>1.0</v>
      </c>
      <c r="I33" t="s">
        <v>181</v>
      </c>
    </row>
    <row r="34">
      <c r="A34" s="210">
        <v>43581.84154238426</v>
      </c>
      <c r="B34" s="120" t="s">
        <v>151</v>
      </c>
      <c r="C34" s="120" t="s">
        <v>151</v>
      </c>
      <c r="D34" s="120" t="s">
        <v>128</v>
      </c>
      <c r="E34" s="120" t="s">
        <v>77</v>
      </c>
      <c r="F34" s="120" t="s">
        <v>62</v>
      </c>
      <c r="G34">
        <v>100.0</v>
      </c>
      <c r="H34">
        <v>1.0</v>
      </c>
      <c r="I34" t="s">
        <v>187</v>
      </c>
    </row>
    <row r="35">
      <c r="A35" s="210"/>
      <c r="H35" t="s">
        <v>194</v>
      </c>
      <c r="I35" t="s">
        <v>194</v>
      </c>
    </row>
    <row r="36">
      <c r="A36" s="210"/>
      <c r="H36" t="s">
        <v>194</v>
      </c>
      <c r="I36" t="s">
        <v>194</v>
      </c>
    </row>
    <row r="37">
      <c r="A37" s="210"/>
      <c r="H37" t="s">
        <v>194</v>
      </c>
      <c r="I37" t="s">
        <v>194</v>
      </c>
    </row>
    <row r="38">
      <c r="A38" s="210"/>
      <c r="H38" t="s">
        <v>194</v>
      </c>
      <c r="I38" t="s">
        <v>194</v>
      </c>
    </row>
    <row r="39">
      <c r="A39" s="210"/>
      <c r="H39" t="s">
        <v>194</v>
      </c>
      <c r="I39" t="s">
        <v>194</v>
      </c>
    </row>
    <row r="40">
      <c r="A40" s="210"/>
      <c r="H40" t="s">
        <v>194</v>
      </c>
      <c r="I40" t="s">
        <v>194</v>
      </c>
    </row>
    <row r="41">
      <c r="A41" s="210"/>
      <c r="H41" t="s">
        <v>194</v>
      </c>
      <c r="I41" t="s">
        <v>194</v>
      </c>
    </row>
    <row r="42">
      <c r="A42" s="210"/>
      <c r="H42" t="s">
        <v>194</v>
      </c>
      <c r="I42" t="s">
        <v>194</v>
      </c>
    </row>
    <row r="43">
      <c r="A43" s="210"/>
      <c r="H43" t="s">
        <v>194</v>
      </c>
      <c r="I43" t="s">
        <v>194</v>
      </c>
    </row>
    <row r="44">
      <c r="A44" s="210"/>
      <c r="H44" t="s">
        <v>194</v>
      </c>
      <c r="I44" t="s">
        <v>194</v>
      </c>
    </row>
    <row r="45">
      <c r="A45" s="210"/>
      <c r="H45" t="s">
        <v>194</v>
      </c>
      <c r="I45" t="s">
        <v>194</v>
      </c>
    </row>
    <row r="46">
      <c r="A46" s="210"/>
      <c r="H46" t="s">
        <v>194</v>
      </c>
      <c r="I46" t="s">
        <v>194</v>
      </c>
    </row>
    <row r="47">
      <c r="A47" s="210"/>
      <c r="H47" t="s">
        <v>194</v>
      </c>
      <c r="I47" t="s">
        <v>194</v>
      </c>
    </row>
    <row r="48">
      <c r="A48" s="210"/>
      <c r="H48" t="s">
        <v>194</v>
      </c>
      <c r="I48" t="s">
        <v>194</v>
      </c>
    </row>
    <row r="49">
      <c r="A49" s="210"/>
      <c r="H49" t="s">
        <v>194</v>
      </c>
      <c r="I49" t="s">
        <v>194</v>
      </c>
    </row>
    <row r="50">
      <c r="A50" s="210"/>
      <c r="H50" t="s">
        <v>194</v>
      </c>
      <c r="I50" t="s">
        <v>194</v>
      </c>
    </row>
    <row r="51">
      <c r="A51" s="210"/>
      <c r="H51" t="s">
        <v>194</v>
      </c>
      <c r="I51" t="s">
        <v>194</v>
      </c>
    </row>
    <row r="52">
      <c r="A52" s="210"/>
      <c r="H52" t="s">
        <v>194</v>
      </c>
      <c r="I52" t="s">
        <v>194</v>
      </c>
    </row>
    <row r="53">
      <c r="A53" s="210"/>
      <c r="H53" t="s">
        <v>194</v>
      </c>
      <c r="I53" t="s">
        <v>194</v>
      </c>
    </row>
    <row r="54">
      <c r="A54" s="210"/>
      <c r="H54" t="s">
        <v>194</v>
      </c>
      <c r="I54" t="s">
        <v>194</v>
      </c>
    </row>
    <row r="55">
      <c r="A55" s="210"/>
      <c r="H55" t="s">
        <v>194</v>
      </c>
      <c r="I55" t="s">
        <v>194</v>
      </c>
    </row>
    <row r="56">
      <c r="A56" s="210"/>
      <c r="H56" t="s">
        <v>194</v>
      </c>
      <c r="I56" t="s">
        <v>194</v>
      </c>
    </row>
    <row r="57">
      <c r="A57" s="210"/>
      <c r="H57" t="s">
        <v>194</v>
      </c>
      <c r="I57" t="s">
        <v>194</v>
      </c>
    </row>
    <row r="58">
      <c r="A58" s="210"/>
      <c r="H58" t="s">
        <v>194</v>
      </c>
      <c r="I58" t="s">
        <v>194</v>
      </c>
    </row>
    <row r="59">
      <c r="A59" s="210"/>
      <c r="H59" t="s">
        <v>194</v>
      </c>
      <c r="I59" t="s">
        <v>194</v>
      </c>
    </row>
    <row r="60">
      <c r="A60" s="210"/>
      <c r="H60" t="s">
        <v>194</v>
      </c>
      <c r="I60" t="s">
        <v>194</v>
      </c>
    </row>
    <row r="61">
      <c r="A61" s="210"/>
      <c r="H61" t="s">
        <v>194</v>
      </c>
      <c r="I61" t="s">
        <v>194</v>
      </c>
    </row>
    <row r="62">
      <c r="A62" s="210"/>
      <c r="H62" t="s">
        <v>194</v>
      </c>
      <c r="I62" t="s">
        <v>194</v>
      </c>
    </row>
    <row r="63">
      <c r="A63" s="210"/>
      <c r="H63" t="s">
        <v>194</v>
      </c>
      <c r="I63" t="s">
        <v>194</v>
      </c>
    </row>
    <row r="64">
      <c r="A64" s="210"/>
      <c r="H64" t="s">
        <v>194</v>
      </c>
      <c r="I64" t="s">
        <v>194</v>
      </c>
    </row>
    <row r="65">
      <c r="A65" s="210"/>
      <c r="H65" t="s">
        <v>194</v>
      </c>
      <c r="I65" t="s">
        <v>194</v>
      </c>
    </row>
    <row r="66">
      <c r="A66" s="210"/>
      <c r="H66" t="s">
        <v>194</v>
      </c>
      <c r="I66" t="s">
        <v>194</v>
      </c>
    </row>
    <row r="67">
      <c r="A67" s="210"/>
      <c r="H67" t="s">
        <v>194</v>
      </c>
      <c r="I67" t="s">
        <v>194</v>
      </c>
    </row>
    <row r="68">
      <c r="A68" s="210"/>
      <c r="H68" t="s">
        <v>194</v>
      </c>
      <c r="I68" t="s">
        <v>194</v>
      </c>
    </row>
    <row r="69">
      <c r="A69" s="210"/>
      <c r="H69" t="s">
        <v>194</v>
      </c>
      <c r="I69" t="s">
        <v>194</v>
      </c>
    </row>
    <row r="70">
      <c r="A70" s="210"/>
      <c r="H70" t="s">
        <v>194</v>
      </c>
      <c r="I70" t="s">
        <v>194</v>
      </c>
    </row>
    <row r="71">
      <c r="A71" s="210"/>
      <c r="H71" t="s">
        <v>194</v>
      </c>
      <c r="I71" t="s">
        <v>194</v>
      </c>
    </row>
    <row r="72">
      <c r="A72" s="210"/>
      <c r="H72" t="s">
        <v>194</v>
      </c>
      <c r="I72" t="s">
        <v>194</v>
      </c>
    </row>
    <row r="73">
      <c r="A73" s="210"/>
      <c r="H73" t="s">
        <v>194</v>
      </c>
      <c r="I73" t="s">
        <v>194</v>
      </c>
    </row>
    <row r="74">
      <c r="A74" s="210"/>
      <c r="H74" t="s">
        <v>194</v>
      </c>
      <c r="I74" t="s">
        <v>194</v>
      </c>
    </row>
    <row r="75">
      <c r="A75" s="210"/>
      <c r="H75" t="s">
        <v>194</v>
      </c>
      <c r="I75" t="s">
        <v>194</v>
      </c>
    </row>
    <row r="76">
      <c r="A76" s="210"/>
      <c r="H76" t="s">
        <v>194</v>
      </c>
      <c r="I76" t="s">
        <v>194</v>
      </c>
    </row>
    <row r="77">
      <c r="A77" s="210"/>
      <c r="H77" t="s">
        <v>194</v>
      </c>
      <c r="I77" t="s">
        <v>194</v>
      </c>
    </row>
    <row r="78">
      <c r="A78" s="210"/>
      <c r="H78" t="s">
        <v>194</v>
      </c>
      <c r="I78" t="s">
        <v>194</v>
      </c>
    </row>
    <row r="79">
      <c r="A79" s="210"/>
      <c r="H79" t="s">
        <v>194</v>
      </c>
      <c r="I79" t="s">
        <v>194</v>
      </c>
    </row>
    <row r="80">
      <c r="A80" s="210"/>
      <c r="H80" t="s">
        <v>194</v>
      </c>
      <c r="I80" t="s">
        <v>194</v>
      </c>
    </row>
    <row r="81">
      <c r="A81" s="210"/>
      <c r="H81" t="s">
        <v>194</v>
      </c>
      <c r="I81" t="s">
        <v>194</v>
      </c>
    </row>
    <row r="82">
      <c r="A82" s="210"/>
      <c r="H82" t="s">
        <v>194</v>
      </c>
      <c r="I82" t="s">
        <v>194</v>
      </c>
    </row>
    <row r="83">
      <c r="A83" s="210"/>
      <c r="H83" t="s">
        <v>194</v>
      </c>
      <c r="I83" t="s">
        <v>194</v>
      </c>
    </row>
    <row r="84">
      <c r="A84" s="210"/>
      <c r="H84" t="s">
        <v>194</v>
      </c>
      <c r="I84" t="s">
        <v>194</v>
      </c>
    </row>
    <row r="85">
      <c r="A85" s="210"/>
      <c r="H85" t="s">
        <v>194</v>
      </c>
      <c r="I85" t="s">
        <v>194</v>
      </c>
    </row>
    <row r="86">
      <c r="A86" s="210"/>
      <c r="H86" t="s">
        <v>194</v>
      </c>
      <c r="I86" t="s">
        <v>194</v>
      </c>
    </row>
    <row r="87">
      <c r="A87" s="210"/>
      <c r="H87" t="s">
        <v>194</v>
      </c>
      <c r="I87" t="s">
        <v>194</v>
      </c>
    </row>
    <row r="88">
      <c r="A88" s="210"/>
      <c r="H88" t="s">
        <v>194</v>
      </c>
      <c r="I88" t="s">
        <v>194</v>
      </c>
    </row>
    <row r="89">
      <c r="A89" s="210"/>
      <c r="H89" t="s">
        <v>194</v>
      </c>
      <c r="I89" t="s">
        <v>194</v>
      </c>
    </row>
    <row r="90">
      <c r="A90" s="210"/>
      <c r="H90" t="s">
        <v>194</v>
      </c>
      <c r="I90" t="s">
        <v>194</v>
      </c>
    </row>
    <row r="91">
      <c r="A91" s="210"/>
      <c r="H91" t="s">
        <v>194</v>
      </c>
      <c r="I91" t="s">
        <v>194</v>
      </c>
    </row>
    <row r="92">
      <c r="A92" s="210"/>
      <c r="H92" t="s">
        <v>194</v>
      </c>
      <c r="I92" t="s">
        <v>194</v>
      </c>
    </row>
    <row r="93">
      <c r="A93" s="210"/>
      <c r="H93" t="s">
        <v>194</v>
      </c>
      <c r="I93" t="s">
        <v>194</v>
      </c>
    </row>
    <row r="94">
      <c r="A94" s="210"/>
      <c r="H94" t="s">
        <v>194</v>
      </c>
      <c r="I94" t="s">
        <v>194</v>
      </c>
    </row>
    <row r="95">
      <c r="A95" s="210"/>
      <c r="H95" t="s">
        <v>194</v>
      </c>
      <c r="I95" t="s">
        <v>194</v>
      </c>
    </row>
    <row r="96">
      <c r="A96" s="210"/>
      <c r="H96" t="s">
        <v>194</v>
      </c>
      <c r="I96" t="s">
        <v>194</v>
      </c>
    </row>
    <row r="97">
      <c r="A97" s="210"/>
      <c r="H97" t="s">
        <v>194</v>
      </c>
      <c r="I97" t="s">
        <v>194</v>
      </c>
    </row>
    <row r="98">
      <c r="A98" s="210"/>
      <c r="H98" t="s">
        <v>194</v>
      </c>
      <c r="I98" t="s">
        <v>194</v>
      </c>
    </row>
    <row r="99">
      <c r="A99" s="210"/>
      <c r="H99" t="s">
        <v>194</v>
      </c>
      <c r="I99" t="s">
        <v>194</v>
      </c>
    </row>
    <row r="100">
      <c r="A100" s="210"/>
      <c r="H100" t="s">
        <v>194</v>
      </c>
      <c r="I100" t="s">
        <v>194</v>
      </c>
    </row>
    <row r="101">
      <c r="A101" s="210"/>
      <c r="H101" t="s">
        <v>194</v>
      </c>
      <c r="I101" t="s">
        <v>194</v>
      </c>
    </row>
    <row r="102">
      <c r="A102" s="210"/>
      <c r="H102" t="s">
        <v>194</v>
      </c>
      <c r="I102" t="s">
        <v>194</v>
      </c>
    </row>
    <row r="103">
      <c r="A103" s="210"/>
      <c r="H103" t="s">
        <v>194</v>
      </c>
      <c r="I103" t="s">
        <v>194</v>
      </c>
    </row>
    <row r="104">
      <c r="A104" s="210"/>
      <c r="H104" t="s">
        <v>194</v>
      </c>
      <c r="I104" t="s">
        <v>194</v>
      </c>
    </row>
    <row r="105">
      <c r="A105" s="210"/>
      <c r="H105" t="s">
        <v>194</v>
      </c>
      <c r="I105" t="s">
        <v>194</v>
      </c>
    </row>
    <row r="106">
      <c r="A106" s="210"/>
      <c r="H106" t="s">
        <v>194</v>
      </c>
      <c r="I106" t="s">
        <v>194</v>
      </c>
    </row>
    <row r="107">
      <c r="A107" s="210"/>
      <c r="H107" t="s">
        <v>194</v>
      </c>
      <c r="I107" t="s">
        <v>194</v>
      </c>
    </row>
    <row r="108">
      <c r="A108" s="210"/>
      <c r="H108" t="s">
        <v>194</v>
      </c>
      <c r="I108" t="s">
        <v>194</v>
      </c>
    </row>
    <row r="109">
      <c r="A109" s="210"/>
      <c r="H109" t="s">
        <v>194</v>
      </c>
      <c r="I109" t="s">
        <v>194</v>
      </c>
    </row>
    <row r="110">
      <c r="A110" s="210"/>
      <c r="B110" s="120"/>
      <c r="C110" s="120"/>
      <c r="D110" s="120"/>
      <c r="E110" s="120"/>
      <c r="H110" t="s">
        <v>194</v>
      </c>
      <c r="I110" t="s">
        <v>194</v>
      </c>
    </row>
    <row r="111">
      <c r="A111" s="210"/>
      <c r="B111" s="120"/>
      <c r="C111" s="120"/>
      <c r="D111" s="120"/>
      <c r="E111" s="120"/>
      <c r="H111" t="s">
        <v>194</v>
      </c>
      <c r="I111" t="s">
        <v>194</v>
      </c>
    </row>
    <row r="112">
      <c r="A112" s="210"/>
      <c r="H112" t="s">
        <v>194</v>
      </c>
      <c r="I112" t="s">
        <v>194</v>
      </c>
    </row>
    <row r="113">
      <c r="A113" s="210"/>
      <c r="H113" t="s">
        <v>194</v>
      </c>
      <c r="I113" t="s">
        <v>194</v>
      </c>
    </row>
    <row r="114">
      <c r="A114" s="210"/>
      <c r="H114" t="s">
        <v>194</v>
      </c>
      <c r="I114" t="s">
        <v>194</v>
      </c>
    </row>
    <row r="115">
      <c r="A115" s="210"/>
      <c r="H115" t="s">
        <v>194</v>
      </c>
      <c r="I115" t="s">
        <v>194</v>
      </c>
    </row>
    <row r="116">
      <c r="A116" s="210"/>
      <c r="H116" t="s">
        <v>194</v>
      </c>
      <c r="I116" t="s">
        <v>194</v>
      </c>
    </row>
    <row r="117">
      <c r="A117" s="210"/>
      <c r="H117" t="s">
        <v>194</v>
      </c>
      <c r="I117" t="s">
        <v>194</v>
      </c>
    </row>
    <row r="118">
      <c r="A118" s="210"/>
      <c r="H118" t="s">
        <v>194</v>
      </c>
      <c r="I118" t="s">
        <v>194</v>
      </c>
    </row>
    <row r="119">
      <c r="A119" s="210"/>
      <c r="H119" t="s">
        <v>194</v>
      </c>
      <c r="I119" t="s">
        <v>194</v>
      </c>
    </row>
    <row r="120">
      <c r="A120" s="210"/>
      <c r="B120" s="120"/>
      <c r="C120" s="120"/>
      <c r="D120" s="120"/>
      <c r="E120" s="120"/>
      <c r="H120" t="s">
        <v>194</v>
      </c>
      <c r="I120" t="s">
        <v>194</v>
      </c>
    </row>
    <row r="121">
      <c r="A121" s="210"/>
      <c r="H121" t="s">
        <v>194</v>
      </c>
      <c r="I121" t="s">
        <v>194</v>
      </c>
    </row>
    <row r="122">
      <c r="A122" s="210"/>
      <c r="H122" t="s">
        <v>194</v>
      </c>
      <c r="I122" t="s">
        <v>194</v>
      </c>
    </row>
    <row r="123">
      <c r="A123" s="210"/>
      <c r="D123" s="120"/>
      <c r="H123" t="s">
        <v>194</v>
      </c>
      <c r="I123" t="s">
        <v>194</v>
      </c>
    </row>
    <row r="124">
      <c r="A124" s="210"/>
      <c r="B124" s="120"/>
      <c r="C124" s="120"/>
      <c r="D124" s="120"/>
      <c r="E124" s="120"/>
      <c r="H124" t="s">
        <v>194</v>
      </c>
      <c r="I124" t="s">
        <v>194</v>
      </c>
    </row>
    <row r="125">
      <c r="A125" s="210"/>
      <c r="B125" s="120"/>
      <c r="C125" s="120"/>
      <c r="D125" s="120"/>
      <c r="E125" s="120"/>
      <c r="F125" s="120"/>
      <c r="H125" t="s">
        <v>194</v>
      </c>
      <c r="I125" t="s">
        <v>194</v>
      </c>
    </row>
    <row r="126">
      <c r="A126" s="210"/>
      <c r="B126" s="120"/>
      <c r="C126" s="120"/>
      <c r="D126" s="120"/>
      <c r="E126" s="120"/>
      <c r="H126" t="s">
        <v>194</v>
      </c>
      <c r="I126" t="s">
        <v>194</v>
      </c>
    </row>
    <row r="127">
      <c r="A127" s="210"/>
      <c r="B127" s="120"/>
      <c r="C127" s="120"/>
      <c r="D127" s="120"/>
      <c r="E127" s="120"/>
      <c r="H127" t="s">
        <v>194</v>
      </c>
      <c r="I127" t="s">
        <v>194</v>
      </c>
    </row>
    <row r="128">
      <c r="A128" s="210"/>
      <c r="B128" s="120"/>
      <c r="C128" s="120"/>
      <c r="D128" s="120"/>
      <c r="E128" s="120"/>
      <c r="H128" t="s">
        <v>194</v>
      </c>
      <c r="I128" t="s">
        <v>194</v>
      </c>
    </row>
    <row r="129">
      <c r="A129" s="210"/>
      <c r="B129" s="120"/>
      <c r="C129" s="120"/>
      <c r="D129" s="120"/>
      <c r="E129" s="120"/>
      <c r="H129" t="s">
        <v>194</v>
      </c>
      <c r="I129" t="s">
        <v>194</v>
      </c>
    </row>
    <row r="130">
      <c r="A130" s="210"/>
      <c r="B130" s="120"/>
      <c r="C130" s="120"/>
      <c r="D130" s="120"/>
      <c r="E130" s="120"/>
      <c r="H130" t="s">
        <v>194</v>
      </c>
      <c r="I130" t="s">
        <v>194</v>
      </c>
    </row>
    <row r="131">
      <c r="A131" s="210"/>
      <c r="H131" t="s">
        <v>194</v>
      </c>
      <c r="I131" t="s">
        <v>194</v>
      </c>
    </row>
    <row r="132">
      <c r="A132" s="210"/>
      <c r="H132" t="s">
        <v>194</v>
      </c>
      <c r="I132" t="s">
        <v>194</v>
      </c>
    </row>
    <row r="133">
      <c r="A133" s="210"/>
      <c r="H133" t="s">
        <v>194</v>
      </c>
      <c r="I133" t="s">
        <v>194</v>
      </c>
    </row>
    <row r="134">
      <c r="A134" s="210"/>
      <c r="H134" t="s">
        <v>194</v>
      </c>
      <c r="I134" t="s">
        <v>194</v>
      </c>
    </row>
    <row r="135">
      <c r="A135" s="210"/>
      <c r="H135" t="s">
        <v>194</v>
      </c>
      <c r="I135" t="s">
        <v>194</v>
      </c>
    </row>
    <row r="136">
      <c r="A136" s="210"/>
      <c r="H136" t="s">
        <v>194</v>
      </c>
      <c r="I136" t="s">
        <v>194</v>
      </c>
    </row>
    <row r="137">
      <c r="A137" s="211"/>
      <c r="B137" s="212"/>
      <c r="C137" s="213"/>
      <c r="D137" s="212"/>
      <c r="E137" s="212"/>
      <c r="H137" t="s">
        <v>194</v>
      </c>
      <c r="I137" t="s">
        <v>194</v>
      </c>
    </row>
    <row r="138">
      <c r="A138" s="211"/>
      <c r="B138" s="212"/>
      <c r="C138" s="213"/>
      <c r="D138" s="212"/>
      <c r="E138" s="212"/>
      <c r="H138" t="s">
        <v>194</v>
      </c>
      <c r="I138" t="s">
        <v>194</v>
      </c>
    </row>
    <row r="139">
      <c r="A139" s="210"/>
      <c r="H139" t="s">
        <v>194</v>
      </c>
      <c r="I139" t="s">
        <v>194</v>
      </c>
    </row>
    <row r="140">
      <c r="A140" s="210"/>
      <c r="H140" t="s">
        <v>194</v>
      </c>
      <c r="I140" t="s">
        <v>194</v>
      </c>
    </row>
    <row r="141">
      <c r="A141" s="210"/>
      <c r="H141" t="s">
        <v>194</v>
      </c>
      <c r="I141" t="s">
        <v>194</v>
      </c>
    </row>
    <row r="142">
      <c r="A142" s="210"/>
      <c r="H142" t="s">
        <v>194</v>
      </c>
      <c r="I142" t="s">
        <v>194</v>
      </c>
    </row>
    <row r="143">
      <c r="A143" s="210"/>
      <c r="H143" t="s">
        <v>194</v>
      </c>
      <c r="I143" t="s">
        <v>194</v>
      </c>
    </row>
    <row r="144">
      <c r="A144" s="210"/>
      <c r="H144" t="s">
        <v>194</v>
      </c>
      <c r="I144" t="s">
        <v>194</v>
      </c>
    </row>
    <row r="145">
      <c r="A145" s="210"/>
      <c r="H145" t="s">
        <v>194</v>
      </c>
      <c r="I145" t="s">
        <v>194</v>
      </c>
    </row>
    <row r="146">
      <c r="A146" s="210"/>
      <c r="B146" s="210"/>
      <c r="C146" s="210"/>
      <c r="D146" s="210"/>
      <c r="E146" s="210"/>
      <c r="H146" t="s">
        <v>194</v>
      </c>
      <c r="I146" t="s">
        <v>194</v>
      </c>
    </row>
    <row r="147">
      <c r="A147" s="210"/>
      <c r="B147" s="210"/>
      <c r="C147" s="210"/>
      <c r="D147" s="210"/>
      <c r="E147" s="210"/>
      <c r="H147" t="s">
        <v>194</v>
      </c>
      <c r="I147" t="s">
        <v>194</v>
      </c>
    </row>
    <row r="148">
      <c r="A148" s="210"/>
      <c r="H148" t="s">
        <v>194</v>
      </c>
      <c r="I148" t="s">
        <v>194</v>
      </c>
    </row>
    <row r="149">
      <c r="A149" s="210"/>
      <c r="H149" t="s">
        <v>194</v>
      </c>
      <c r="I149" t="s">
        <v>194</v>
      </c>
    </row>
    <row r="150">
      <c r="A150" s="210"/>
      <c r="H150" t="s">
        <v>194</v>
      </c>
      <c r="I150" t="s">
        <v>194</v>
      </c>
    </row>
    <row r="151">
      <c r="A151" s="210"/>
      <c r="H151" t="s">
        <v>194</v>
      </c>
      <c r="I151" t="s">
        <v>194</v>
      </c>
    </row>
    <row r="152">
      <c r="A152" s="210"/>
      <c r="H152" t="s">
        <v>194</v>
      </c>
      <c r="I152" t="s">
        <v>194</v>
      </c>
    </row>
    <row r="153">
      <c r="A153" s="210"/>
      <c r="H153" t="s">
        <v>194</v>
      </c>
      <c r="I153" t="s">
        <v>194</v>
      </c>
    </row>
    <row r="154">
      <c r="A154" s="210"/>
      <c r="H154" t="s">
        <v>194</v>
      </c>
      <c r="I154" t="s">
        <v>194</v>
      </c>
    </row>
    <row r="155">
      <c r="A155" s="210"/>
      <c r="H155" t="s">
        <v>194</v>
      </c>
      <c r="I155" t="s">
        <v>194</v>
      </c>
    </row>
    <row r="156">
      <c r="A156" s="210"/>
      <c r="H156" t="s">
        <v>194</v>
      </c>
      <c r="I156" t="s">
        <v>194</v>
      </c>
    </row>
    <row r="157">
      <c r="A157" s="210"/>
      <c r="H157" t="s">
        <v>194</v>
      </c>
      <c r="I157" t="s">
        <v>194</v>
      </c>
    </row>
    <row r="158">
      <c r="A158" s="210"/>
      <c r="H158" t="s">
        <v>194</v>
      </c>
      <c r="I158" t="s">
        <v>194</v>
      </c>
    </row>
    <row r="159">
      <c r="A159" s="210"/>
      <c r="H159" t="s">
        <v>194</v>
      </c>
      <c r="I159" t="s">
        <v>194</v>
      </c>
    </row>
    <row r="160">
      <c r="A160" s="210"/>
      <c r="D160" s="210"/>
      <c r="G160" s="210"/>
      <c r="H160" t="s">
        <v>194</v>
      </c>
      <c r="I160" t="s">
        <v>194</v>
      </c>
    </row>
    <row r="161">
      <c r="A161" s="210"/>
      <c r="D161" s="210"/>
      <c r="G161" s="210"/>
      <c r="H161" t="s">
        <v>194</v>
      </c>
      <c r="I161" t="s">
        <v>194</v>
      </c>
    </row>
    <row r="162">
      <c r="A162" s="210"/>
      <c r="D162" s="210"/>
      <c r="G162" s="210"/>
      <c r="H162" t="s">
        <v>194</v>
      </c>
      <c r="I162" t="s">
        <v>194</v>
      </c>
    </row>
    <row r="163">
      <c r="A163" s="210"/>
      <c r="D163" s="210"/>
      <c r="G163" s="210"/>
      <c r="H163" t="s">
        <v>194</v>
      </c>
      <c r="I163" t="s">
        <v>194</v>
      </c>
    </row>
    <row r="164">
      <c r="A164" s="211"/>
      <c r="B164" s="212"/>
      <c r="C164" s="213"/>
      <c r="D164" s="212"/>
      <c r="E164" s="212"/>
      <c r="H164" t="s">
        <v>194</v>
      </c>
      <c r="I164" t="s">
        <v>194</v>
      </c>
    </row>
    <row r="165">
      <c r="A165" s="210"/>
      <c r="B165" s="120"/>
      <c r="C165" s="120"/>
      <c r="D165" s="120"/>
      <c r="E165" s="120"/>
      <c r="H165" t="s">
        <v>194</v>
      </c>
      <c r="I165" t="s">
        <v>194</v>
      </c>
    </row>
    <row r="166">
      <c r="A166" s="210"/>
      <c r="B166" s="120"/>
      <c r="C166" s="120"/>
      <c r="D166" s="120"/>
      <c r="E166" s="120"/>
      <c r="F166" s="120"/>
      <c r="H166" t="s">
        <v>194</v>
      </c>
      <c r="I166" t="s">
        <v>194</v>
      </c>
    </row>
    <row r="167">
      <c r="A167" s="210"/>
      <c r="B167" s="120"/>
      <c r="C167" s="120"/>
      <c r="D167" s="120"/>
      <c r="E167" s="120"/>
      <c r="H167" t="s">
        <v>194</v>
      </c>
      <c r="I167" t="s">
        <v>194</v>
      </c>
    </row>
    <row r="168">
      <c r="A168" s="210"/>
      <c r="B168" s="120"/>
      <c r="C168" s="120"/>
      <c r="D168" s="120"/>
      <c r="E168" s="120"/>
      <c r="H168" t="s">
        <v>194</v>
      </c>
      <c r="I168" t="s">
        <v>194</v>
      </c>
    </row>
    <row r="169">
      <c r="A169" s="210"/>
      <c r="B169" s="120"/>
      <c r="C169" s="120"/>
      <c r="D169" s="120"/>
      <c r="E169" s="120"/>
      <c r="H169" t="s">
        <v>194</v>
      </c>
      <c r="I169" t="s">
        <v>194</v>
      </c>
    </row>
    <row r="170">
      <c r="A170" s="210"/>
      <c r="B170" s="120"/>
      <c r="C170" s="120"/>
      <c r="D170" s="120"/>
      <c r="E170" s="120"/>
      <c r="H170" t="s">
        <v>194</v>
      </c>
      <c r="I170" t="s">
        <v>194</v>
      </c>
    </row>
    <row r="171">
      <c r="A171" s="210"/>
      <c r="H171" t="s">
        <v>194</v>
      </c>
      <c r="I171" t="s">
        <v>194</v>
      </c>
    </row>
    <row r="172">
      <c r="A172" s="210"/>
      <c r="B172" s="120"/>
      <c r="C172" s="120"/>
      <c r="D172" s="120"/>
      <c r="E172" s="120"/>
      <c r="H172" t="s">
        <v>194</v>
      </c>
      <c r="I172" t="s">
        <v>194</v>
      </c>
    </row>
    <row r="173">
      <c r="A173" s="210"/>
      <c r="B173" s="120"/>
      <c r="C173" s="120"/>
      <c r="D173" s="120"/>
      <c r="E173" s="120"/>
      <c r="H173" t="s">
        <v>194</v>
      </c>
      <c r="I173" t="s">
        <v>194</v>
      </c>
    </row>
    <row r="174">
      <c r="A174" s="210"/>
      <c r="B174" s="120"/>
      <c r="C174" s="120"/>
      <c r="D174" s="120"/>
      <c r="E174" s="120"/>
      <c r="H174" t="s">
        <v>194</v>
      </c>
      <c r="I174" t="s">
        <v>194</v>
      </c>
    </row>
    <row r="175">
      <c r="A175" s="210"/>
      <c r="B175" s="120"/>
      <c r="C175" s="120"/>
      <c r="D175" s="120"/>
      <c r="E175" s="120"/>
      <c r="H175" t="s">
        <v>194</v>
      </c>
      <c r="I175" t="s">
        <v>194</v>
      </c>
    </row>
    <row r="176">
      <c r="A176" s="210"/>
      <c r="B176" s="120"/>
      <c r="C176" s="120"/>
      <c r="D176" s="120"/>
      <c r="E176" s="120"/>
      <c r="H176" t="s">
        <v>194</v>
      </c>
      <c r="I176" t="s">
        <v>194</v>
      </c>
    </row>
    <row r="177">
      <c r="A177" s="210"/>
      <c r="B177" s="120"/>
      <c r="C177" s="120"/>
      <c r="D177" s="120"/>
      <c r="E177" s="120"/>
      <c r="H177" t="s">
        <v>194</v>
      </c>
      <c r="I177" t="s">
        <v>194</v>
      </c>
    </row>
    <row r="178">
      <c r="A178" s="210"/>
      <c r="B178" s="120"/>
      <c r="C178" s="120"/>
      <c r="D178" s="120"/>
      <c r="E178" s="120"/>
      <c r="H178" t="s">
        <v>194</v>
      </c>
      <c r="I178" t="s">
        <v>194</v>
      </c>
    </row>
    <row r="179">
      <c r="A179" s="210"/>
      <c r="B179" s="120"/>
      <c r="C179" s="120"/>
      <c r="D179" s="120"/>
      <c r="E179" s="120"/>
      <c r="H179" t="s">
        <v>194</v>
      </c>
      <c r="I179" t="s">
        <v>194</v>
      </c>
    </row>
    <row r="180">
      <c r="A180" s="210"/>
      <c r="B180" s="120"/>
      <c r="C180" s="120"/>
      <c r="D180" s="120"/>
      <c r="E180" s="120"/>
      <c r="H180" t="s">
        <v>194</v>
      </c>
      <c r="I180" t="s">
        <v>194</v>
      </c>
    </row>
    <row r="181">
      <c r="A181" s="210"/>
      <c r="B181" s="120"/>
      <c r="C181" s="120"/>
      <c r="D181" s="120"/>
      <c r="E181" s="120"/>
      <c r="H181" t="s">
        <v>194</v>
      </c>
      <c r="I181" t="s">
        <v>194</v>
      </c>
    </row>
    <row r="182">
      <c r="A182" s="210"/>
      <c r="B182" s="120"/>
      <c r="C182" s="120"/>
      <c r="D182" s="120"/>
      <c r="E182" s="120"/>
      <c r="H182" t="s">
        <v>194</v>
      </c>
      <c r="I182" t="s">
        <v>194</v>
      </c>
    </row>
    <row r="183">
      <c r="A183" s="210"/>
      <c r="B183" s="120"/>
      <c r="C183" s="120"/>
      <c r="D183" s="120"/>
      <c r="E183" s="120"/>
      <c r="H183" t="s">
        <v>194</v>
      </c>
      <c r="I183" t="s">
        <v>194</v>
      </c>
    </row>
    <row r="184">
      <c r="A184" s="210"/>
      <c r="B184" s="120"/>
      <c r="C184" s="120"/>
      <c r="D184" s="120"/>
      <c r="E184" s="120"/>
      <c r="F184" s="120"/>
      <c r="H184" t="s">
        <v>194</v>
      </c>
      <c r="I184" t="s">
        <v>194</v>
      </c>
    </row>
    <row r="185">
      <c r="A185" s="210"/>
      <c r="B185" s="120"/>
      <c r="C185" s="120"/>
      <c r="D185" s="120"/>
      <c r="E185" s="120"/>
      <c r="H185" t="s">
        <v>194</v>
      </c>
      <c r="I185" t="s">
        <v>194</v>
      </c>
    </row>
    <row r="186">
      <c r="A186" s="210"/>
      <c r="B186" s="120"/>
      <c r="C186" s="120"/>
      <c r="D186" s="120"/>
      <c r="E186" s="120"/>
      <c r="H186" t="s">
        <v>194</v>
      </c>
      <c r="I186" t="s">
        <v>194</v>
      </c>
    </row>
    <row r="187">
      <c r="A187" s="210"/>
      <c r="H187" t="s">
        <v>194</v>
      </c>
      <c r="I187" t="s">
        <v>194</v>
      </c>
    </row>
    <row r="188">
      <c r="A188" s="210"/>
      <c r="H188" t="s">
        <v>194</v>
      </c>
      <c r="I188" t="s">
        <v>194</v>
      </c>
    </row>
    <row r="189">
      <c r="A189" s="210"/>
      <c r="B189" s="120"/>
      <c r="C189" s="120"/>
      <c r="D189" s="120"/>
      <c r="E189" s="120"/>
      <c r="H189" t="s">
        <v>194</v>
      </c>
      <c r="I189" t="s">
        <v>194</v>
      </c>
    </row>
    <row r="190">
      <c r="A190" s="210"/>
      <c r="B190" s="120"/>
      <c r="C190" s="120"/>
      <c r="D190" s="120"/>
      <c r="E190" s="120"/>
      <c r="H190" t="s">
        <v>194</v>
      </c>
      <c r="I190" t="s">
        <v>194</v>
      </c>
    </row>
    <row r="191">
      <c r="A191" s="210"/>
      <c r="B191" s="120"/>
      <c r="C191" s="120"/>
      <c r="D191" s="120"/>
      <c r="E191" s="120"/>
      <c r="H191" t="s">
        <v>194</v>
      </c>
      <c r="I191" t="s">
        <v>194</v>
      </c>
    </row>
    <row r="192">
      <c r="A192" s="210"/>
      <c r="B192" s="120"/>
      <c r="C192" s="120"/>
      <c r="D192" s="120"/>
      <c r="E192" s="120"/>
      <c r="H192" t="s">
        <v>194</v>
      </c>
      <c r="I192" t="s">
        <v>194</v>
      </c>
    </row>
    <row r="193">
      <c r="A193" s="210"/>
      <c r="B193" s="120"/>
      <c r="C193" s="120"/>
      <c r="D193" s="120"/>
      <c r="E193" s="120"/>
      <c r="H193" t="s">
        <v>194</v>
      </c>
      <c r="I193" t="s">
        <v>194</v>
      </c>
    </row>
    <row r="194">
      <c r="A194" s="210"/>
      <c r="B194" s="120"/>
      <c r="C194" s="120"/>
      <c r="D194" s="120"/>
      <c r="E194" s="120"/>
      <c r="H194" t="s">
        <v>194</v>
      </c>
      <c r="I194" t="s">
        <v>194</v>
      </c>
    </row>
    <row r="195">
      <c r="A195" s="210"/>
      <c r="B195" s="120"/>
      <c r="C195" s="120"/>
      <c r="D195" s="120"/>
      <c r="E195" s="120"/>
      <c r="H195" t="s">
        <v>194</v>
      </c>
      <c r="I195" t="s">
        <v>194</v>
      </c>
    </row>
    <row r="196">
      <c r="A196" s="210"/>
      <c r="B196" s="120"/>
      <c r="C196" s="120"/>
      <c r="D196" s="120"/>
      <c r="E196" s="120"/>
      <c r="H196" t="s">
        <v>194</v>
      </c>
      <c r="I196" t="s">
        <v>194</v>
      </c>
    </row>
    <row r="197">
      <c r="A197" s="210"/>
      <c r="B197" s="120"/>
      <c r="C197" s="120"/>
      <c r="D197" s="120"/>
      <c r="E197" s="120"/>
      <c r="H197" t="s">
        <v>194</v>
      </c>
      <c r="I197" t="s">
        <v>194</v>
      </c>
    </row>
    <row r="198">
      <c r="A198" s="210"/>
      <c r="B198" s="120"/>
      <c r="C198" s="120"/>
      <c r="D198" s="120"/>
      <c r="E198" s="120"/>
      <c r="H198" t="s">
        <v>194</v>
      </c>
      <c r="I198" t="s">
        <v>194</v>
      </c>
    </row>
    <row r="199">
      <c r="A199" s="210"/>
      <c r="B199" s="120"/>
      <c r="C199" s="120"/>
      <c r="D199" s="120"/>
      <c r="E199" s="120"/>
      <c r="F199" s="120"/>
      <c r="H199" t="s">
        <v>194</v>
      </c>
      <c r="I199" t="s">
        <v>194</v>
      </c>
    </row>
    <row r="200">
      <c r="A200" s="210"/>
      <c r="B200" s="120"/>
      <c r="C200" s="120"/>
      <c r="D200" s="120"/>
      <c r="E200" s="120"/>
      <c r="H200" t="s">
        <v>194</v>
      </c>
      <c r="I200" t="s">
        <v>194</v>
      </c>
    </row>
    <row r="201">
      <c r="A201" s="210"/>
      <c r="B201" s="120"/>
      <c r="C201" s="120"/>
      <c r="D201" s="120"/>
      <c r="E201" s="120"/>
      <c r="H201" t="s">
        <v>194</v>
      </c>
      <c r="I201" t="s">
        <v>194</v>
      </c>
    </row>
    <row r="202">
      <c r="A202" s="210"/>
      <c r="B202" s="120"/>
      <c r="C202" s="120"/>
      <c r="D202" s="120"/>
      <c r="E202" s="120"/>
      <c r="H202" t="s">
        <v>194</v>
      </c>
      <c r="I202" t="s">
        <v>194</v>
      </c>
    </row>
    <row r="203">
      <c r="A203" s="210"/>
      <c r="B203" s="120"/>
      <c r="C203" s="120"/>
      <c r="D203" s="120"/>
      <c r="E203" s="120"/>
      <c r="H203" t="s">
        <v>194</v>
      </c>
      <c r="I203" t="s">
        <v>194</v>
      </c>
    </row>
    <row r="204">
      <c r="A204" s="210"/>
      <c r="B204" s="120"/>
      <c r="C204" s="120"/>
      <c r="D204" s="120"/>
      <c r="E204" s="120"/>
      <c r="H204" t="s">
        <v>194</v>
      </c>
      <c r="I204" t="s">
        <v>194</v>
      </c>
    </row>
    <row r="205">
      <c r="A205" s="210"/>
      <c r="B205" s="120"/>
      <c r="C205" s="120"/>
      <c r="D205" s="120"/>
      <c r="E205" s="120"/>
      <c r="H205" t="s">
        <v>194</v>
      </c>
      <c r="I205" t="s">
        <v>194</v>
      </c>
    </row>
    <row r="206">
      <c r="A206" s="210"/>
      <c r="B206" s="120"/>
      <c r="C206" s="120"/>
      <c r="D206" s="120"/>
      <c r="E206" s="120"/>
      <c r="H206" t="s">
        <v>194</v>
      </c>
      <c r="I206" t="s">
        <v>194</v>
      </c>
    </row>
    <row r="207">
      <c r="A207" s="210"/>
      <c r="B207" s="120"/>
      <c r="C207" s="120"/>
      <c r="D207" s="120"/>
      <c r="E207" s="120"/>
      <c r="F207" s="120"/>
      <c r="H207" t="s">
        <v>194</v>
      </c>
      <c r="I207" t="s">
        <v>194</v>
      </c>
    </row>
    <row r="208">
      <c r="A208" s="210"/>
      <c r="B208" s="120"/>
      <c r="C208" s="120"/>
      <c r="D208" s="120"/>
      <c r="E208" s="120"/>
      <c r="H208" t="s">
        <v>194</v>
      </c>
      <c r="I208" t="s">
        <v>194</v>
      </c>
    </row>
    <row r="209">
      <c r="A209" s="210"/>
      <c r="B209" s="120"/>
      <c r="C209" s="120"/>
      <c r="D209" s="120"/>
      <c r="E209" s="120"/>
      <c r="H209" t="s">
        <v>194</v>
      </c>
      <c r="I209" t="s">
        <v>194</v>
      </c>
    </row>
    <row r="210">
      <c r="A210" s="210"/>
      <c r="B210" s="120"/>
      <c r="C210" s="120"/>
      <c r="D210" s="120"/>
      <c r="E210" s="120"/>
      <c r="H210" t="s">
        <v>194</v>
      </c>
      <c r="I210" t="s">
        <v>194</v>
      </c>
    </row>
    <row r="211">
      <c r="A211" s="210"/>
      <c r="B211" s="120"/>
      <c r="C211" s="120"/>
      <c r="D211" s="120"/>
      <c r="E211" s="120"/>
      <c r="H211" t="s">
        <v>194</v>
      </c>
      <c r="I211" t="s">
        <v>194</v>
      </c>
    </row>
    <row r="212">
      <c r="A212" s="214"/>
      <c r="B212" s="212"/>
      <c r="C212" s="212"/>
      <c r="D212" s="212"/>
      <c r="E212" s="212"/>
      <c r="F212" s="120"/>
      <c r="H212" t="s">
        <v>194</v>
      </c>
      <c r="I212" t="s">
        <v>194</v>
      </c>
    </row>
    <row r="213">
      <c r="A213" s="210"/>
      <c r="B213" s="120"/>
      <c r="C213" s="120"/>
      <c r="D213" s="120"/>
      <c r="E213" s="120"/>
      <c r="H213" t="s">
        <v>194</v>
      </c>
      <c r="I213" t="s">
        <v>194</v>
      </c>
    </row>
    <row r="214">
      <c r="A214" s="210"/>
      <c r="B214" s="120"/>
      <c r="C214" s="120"/>
      <c r="D214" s="120"/>
      <c r="E214" s="120"/>
      <c r="H214" t="s">
        <v>194</v>
      </c>
      <c r="I214" t="s">
        <v>194</v>
      </c>
    </row>
    <row r="215">
      <c r="A215" s="210"/>
      <c r="B215" s="120"/>
      <c r="C215" s="120"/>
      <c r="D215" s="120"/>
      <c r="E215" s="120"/>
      <c r="H215" t="s">
        <v>194</v>
      </c>
      <c r="I215" t="s">
        <v>194</v>
      </c>
    </row>
    <row r="216">
      <c r="A216" s="210"/>
      <c r="B216" s="120"/>
      <c r="C216" s="120"/>
      <c r="D216" s="120"/>
      <c r="E216" s="120"/>
      <c r="H216" t="s">
        <v>194</v>
      </c>
      <c r="I216" t="s">
        <v>194</v>
      </c>
    </row>
    <row r="217">
      <c r="A217" s="210"/>
      <c r="B217" s="120"/>
      <c r="C217" s="120"/>
      <c r="D217" s="120"/>
      <c r="E217" s="120"/>
      <c r="H217" t="s">
        <v>194</v>
      </c>
      <c r="I217" t="s">
        <v>194</v>
      </c>
    </row>
    <row r="218">
      <c r="A218" s="210"/>
      <c r="B218" s="120"/>
      <c r="C218" s="120"/>
      <c r="D218" s="120"/>
      <c r="E218" s="120"/>
      <c r="H218" t="s">
        <v>194</v>
      </c>
      <c r="I218" t="s">
        <v>194</v>
      </c>
    </row>
    <row r="219">
      <c r="A219" s="210"/>
      <c r="B219" s="120"/>
      <c r="C219" s="120"/>
      <c r="D219" s="120"/>
      <c r="E219" s="120"/>
      <c r="F219" s="120"/>
      <c r="H219" t="s">
        <v>194</v>
      </c>
      <c r="I219" t="s">
        <v>194</v>
      </c>
    </row>
    <row r="220">
      <c r="A220" s="210"/>
      <c r="B220" s="120"/>
      <c r="C220" s="120"/>
      <c r="D220" s="120"/>
      <c r="E220" s="120"/>
      <c r="H220" t="s">
        <v>194</v>
      </c>
      <c r="I220" t="s">
        <v>194</v>
      </c>
    </row>
    <row r="221">
      <c r="A221" s="210"/>
      <c r="B221" s="120"/>
      <c r="C221" s="120"/>
      <c r="D221" s="120"/>
      <c r="E221" s="120"/>
      <c r="F221" s="120"/>
      <c r="H221" t="s">
        <v>194</v>
      </c>
      <c r="I221" t="s">
        <v>194</v>
      </c>
    </row>
    <row r="222">
      <c r="A222" s="210"/>
      <c r="B222" s="120"/>
      <c r="C222" s="120"/>
      <c r="D222" s="120"/>
      <c r="E222" s="120"/>
      <c r="H222" t="s">
        <v>194</v>
      </c>
      <c r="I222" t="s">
        <v>194</v>
      </c>
    </row>
    <row r="223">
      <c r="A223" s="210"/>
      <c r="B223" s="120"/>
      <c r="C223" s="120"/>
      <c r="D223" s="120"/>
      <c r="E223" s="120"/>
      <c r="H223" t="s">
        <v>194</v>
      </c>
      <c r="I223" t="s">
        <v>194</v>
      </c>
    </row>
    <row r="224">
      <c r="A224" s="210"/>
      <c r="B224" s="120"/>
      <c r="C224" s="120"/>
      <c r="D224" s="120"/>
      <c r="E224" s="120"/>
      <c r="H224" t="s">
        <v>194</v>
      </c>
      <c r="I224" t="s">
        <v>194</v>
      </c>
    </row>
    <row r="225">
      <c r="A225" s="210"/>
      <c r="B225" s="120"/>
      <c r="C225" s="120"/>
      <c r="D225" s="120"/>
      <c r="E225" s="120"/>
      <c r="F225" s="120"/>
      <c r="H225" t="s">
        <v>194</v>
      </c>
      <c r="I225" t="s">
        <v>194</v>
      </c>
    </row>
    <row r="226">
      <c r="A226" s="210"/>
      <c r="B226" s="120"/>
      <c r="C226" s="120"/>
      <c r="D226" s="120"/>
      <c r="E226" s="120"/>
      <c r="H226" t="s">
        <v>194</v>
      </c>
      <c r="I226" t="s">
        <v>194</v>
      </c>
    </row>
    <row r="227">
      <c r="A227" s="210"/>
      <c r="B227" s="120"/>
      <c r="C227" s="120"/>
      <c r="D227" s="120"/>
      <c r="E227" s="120"/>
      <c r="H227" t="s">
        <v>194</v>
      </c>
      <c r="I227" t="s">
        <v>194</v>
      </c>
    </row>
    <row r="228">
      <c r="A228" s="210"/>
      <c r="B228" s="120"/>
      <c r="C228" s="120"/>
      <c r="D228" s="120"/>
      <c r="E228" s="120"/>
      <c r="H228" t="s">
        <v>194</v>
      </c>
      <c r="I228" t="s">
        <v>194</v>
      </c>
    </row>
    <row r="229">
      <c r="A229" s="210"/>
      <c r="B229" s="120"/>
      <c r="C229" s="120"/>
      <c r="D229" s="120"/>
      <c r="E229" s="120"/>
      <c r="H229" t="s">
        <v>194</v>
      </c>
      <c r="I229" t="s">
        <v>194</v>
      </c>
    </row>
    <row r="230">
      <c r="A230" s="210"/>
      <c r="B230" s="120"/>
      <c r="C230" s="120"/>
      <c r="D230" s="120"/>
      <c r="E230" s="120"/>
      <c r="F230" s="120"/>
      <c r="H230" t="s">
        <v>194</v>
      </c>
      <c r="I230" t="s">
        <v>194</v>
      </c>
    </row>
    <row r="231">
      <c r="A231" s="210"/>
      <c r="B231" s="120"/>
      <c r="C231" s="120"/>
      <c r="D231" s="120"/>
      <c r="E231" s="120"/>
      <c r="H231" t="s">
        <v>194</v>
      </c>
      <c r="I231" t="s">
        <v>194</v>
      </c>
    </row>
    <row r="232">
      <c r="A232" s="210"/>
      <c r="H232" t="s">
        <v>194</v>
      </c>
      <c r="I232" t="s">
        <v>194</v>
      </c>
    </row>
    <row r="233">
      <c r="A233" s="210"/>
      <c r="H233" t="s">
        <v>194</v>
      </c>
      <c r="I233" t="s">
        <v>194</v>
      </c>
    </row>
    <row r="234">
      <c r="A234" s="210"/>
      <c r="B234" s="120"/>
      <c r="C234" s="120"/>
      <c r="D234" s="120"/>
      <c r="E234" s="120"/>
      <c r="H234" t="s">
        <v>194</v>
      </c>
      <c r="I234" t="s">
        <v>194</v>
      </c>
    </row>
    <row r="235">
      <c r="A235" s="210"/>
      <c r="B235" s="120"/>
      <c r="C235" s="120"/>
      <c r="D235" s="120"/>
      <c r="E235" s="120"/>
      <c r="H235" t="s">
        <v>194</v>
      </c>
      <c r="I235" t="s">
        <v>194</v>
      </c>
    </row>
    <row r="236">
      <c r="A236" s="210"/>
      <c r="B236" s="120"/>
      <c r="C236" s="120"/>
      <c r="D236" s="120"/>
      <c r="E236" s="120"/>
      <c r="H236" t="s">
        <v>194</v>
      </c>
      <c r="I236" t="s">
        <v>194</v>
      </c>
    </row>
    <row r="237">
      <c r="A237" s="210"/>
      <c r="B237" s="120"/>
      <c r="C237" s="120"/>
      <c r="D237" s="120"/>
      <c r="E237" s="120"/>
      <c r="H237" t="s">
        <v>194</v>
      </c>
      <c r="I237" t="s">
        <v>194</v>
      </c>
    </row>
    <row r="238">
      <c r="A238" s="210"/>
      <c r="H238" t="s">
        <v>194</v>
      </c>
      <c r="I238" t="s">
        <v>194</v>
      </c>
    </row>
    <row r="239">
      <c r="A239" s="210"/>
      <c r="B239" s="120"/>
      <c r="C239" s="120"/>
      <c r="D239" s="120"/>
      <c r="E239" s="120"/>
      <c r="H239" t="s">
        <v>194</v>
      </c>
      <c r="I239" t="s">
        <v>194</v>
      </c>
    </row>
    <row r="240">
      <c r="A240" s="210"/>
      <c r="B240" s="120"/>
      <c r="C240" s="120"/>
      <c r="D240" s="120"/>
      <c r="E240" s="120"/>
      <c r="H240" t="s">
        <v>194</v>
      </c>
      <c r="I240" t="s">
        <v>194</v>
      </c>
    </row>
    <row r="241">
      <c r="A241" s="210"/>
      <c r="B241" s="120"/>
      <c r="C241" s="120"/>
      <c r="D241" s="120"/>
      <c r="E241" s="120"/>
      <c r="H241" t="s">
        <v>194</v>
      </c>
      <c r="I241" t="s">
        <v>194</v>
      </c>
    </row>
    <row r="242">
      <c r="A242" s="210"/>
      <c r="B242" s="120"/>
      <c r="C242" s="120"/>
      <c r="D242" s="120"/>
      <c r="E242" s="120"/>
      <c r="H242" t="s">
        <v>194</v>
      </c>
      <c r="I242" t="s">
        <v>194</v>
      </c>
    </row>
    <row r="243">
      <c r="A243" s="210"/>
      <c r="B243" s="120"/>
      <c r="C243" s="120"/>
      <c r="D243" s="120"/>
      <c r="E243" s="120"/>
      <c r="H243" t="s">
        <v>194</v>
      </c>
      <c r="I243" t="s">
        <v>194</v>
      </c>
    </row>
    <row r="244">
      <c r="A244" s="210"/>
      <c r="B244" s="120"/>
      <c r="C244" s="120"/>
      <c r="D244" s="120"/>
      <c r="E244" s="120"/>
      <c r="H244" t="s">
        <v>194</v>
      </c>
      <c r="I244" t="s">
        <v>194</v>
      </c>
    </row>
    <row r="245">
      <c r="A245" s="210"/>
      <c r="B245" s="120"/>
      <c r="C245" s="120"/>
      <c r="D245" s="120"/>
      <c r="E245" s="120"/>
      <c r="H245" t="s">
        <v>194</v>
      </c>
      <c r="I245" t="s">
        <v>194</v>
      </c>
    </row>
    <row r="246">
      <c r="A246" s="210"/>
      <c r="B246" s="120"/>
      <c r="C246" s="120"/>
      <c r="D246" s="120"/>
      <c r="E246" s="120"/>
      <c r="F246" s="120"/>
      <c r="H246" t="s">
        <v>194</v>
      </c>
      <c r="I246" t="s">
        <v>194</v>
      </c>
    </row>
    <row r="247">
      <c r="A247" s="210"/>
      <c r="B247" s="120"/>
      <c r="C247" s="120"/>
      <c r="D247" s="120"/>
      <c r="E247" s="120"/>
      <c r="H247" t="s">
        <v>194</v>
      </c>
      <c r="I247" t="s">
        <v>194</v>
      </c>
    </row>
    <row r="248">
      <c r="A248" s="210"/>
      <c r="B248" s="120"/>
      <c r="C248" s="120"/>
      <c r="D248" s="120"/>
      <c r="E248" s="120"/>
      <c r="H248" t="s">
        <v>194</v>
      </c>
      <c r="I248" t="s">
        <v>194</v>
      </c>
    </row>
    <row r="249">
      <c r="A249" s="210"/>
      <c r="B249" s="120"/>
      <c r="C249" s="120"/>
      <c r="D249" s="120"/>
      <c r="E249" s="120"/>
      <c r="H249" t="s">
        <v>194</v>
      </c>
      <c r="I249" t="s">
        <v>194</v>
      </c>
    </row>
    <row r="250">
      <c r="A250" s="210"/>
      <c r="B250" s="120"/>
      <c r="C250" s="120"/>
      <c r="D250" s="120"/>
      <c r="E250" s="120"/>
      <c r="H250" t="s">
        <v>194</v>
      </c>
      <c r="I250" t="s">
        <v>194</v>
      </c>
    </row>
    <row r="251">
      <c r="A251" s="210"/>
      <c r="B251" s="120"/>
      <c r="C251" s="120"/>
      <c r="D251" s="120"/>
      <c r="E251" s="120"/>
      <c r="H251" t="s">
        <v>194</v>
      </c>
      <c r="I251" t="s">
        <v>194</v>
      </c>
    </row>
    <row r="252">
      <c r="A252" s="210"/>
      <c r="B252" s="120"/>
      <c r="C252" s="120"/>
      <c r="D252" s="120"/>
      <c r="E252" s="120"/>
      <c r="F252" s="120"/>
      <c r="H252" t="s">
        <v>194</v>
      </c>
      <c r="I252" t="s">
        <v>194</v>
      </c>
    </row>
    <row r="253">
      <c r="A253" s="210"/>
      <c r="B253" s="120"/>
      <c r="C253" s="120"/>
      <c r="D253" s="120"/>
      <c r="E253" s="120"/>
      <c r="H253" t="s">
        <v>194</v>
      </c>
      <c r="I253" t="s">
        <v>194</v>
      </c>
    </row>
    <row r="254">
      <c r="A254" s="210"/>
      <c r="B254" s="120"/>
      <c r="C254" s="120"/>
      <c r="D254" s="120"/>
      <c r="E254" s="120"/>
      <c r="H254" t="s">
        <v>194</v>
      </c>
      <c r="I254" t="s">
        <v>194</v>
      </c>
    </row>
    <row r="255">
      <c r="A255" s="210"/>
      <c r="B255" s="120"/>
      <c r="C255" s="120"/>
      <c r="D255" s="120"/>
      <c r="E255" s="120"/>
      <c r="H255" t="s">
        <v>194</v>
      </c>
      <c r="I255" t="s">
        <v>194</v>
      </c>
    </row>
    <row r="256">
      <c r="A256" s="210"/>
      <c r="B256" s="120"/>
      <c r="C256" s="120"/>
      <c r="D256" s="120"/>
      <c r="E256" s="120"/>
      <c r="H256" t="s">
        <v>194</v>
      </c>
      <c r="I256" t="s">
        <v>194</v>
      </c>
    </row>
    <row r="257">
      <c r="A257" s="210"/>
      <c r="B257" s="120"/>
      <c r="C257" s="120"/>
      <c r="D257" s="120"/>
      <c r="E257" s="120"/>
      <c r="H257" t="s">
        <v>194</v>
      </c>
      <c r="I257" t="s">
        <v>194</v>
      </c>
    </row>
    <row r="258">
      <c r="A258" s="210"/>
      <c r="B258" s="120"/>
      <c r="C258" s="120"/>
      <c r="D258" s="120"/>
      <c r="E258" s="120"/>
      <c r="H258" t="s">
        <v>194</v>
      </c>
      <c r="I258" t="s">
        <v>194</v>
      </c>
    </row>
    <row r="259">
      <c r="A259" s="210"/>
      <c r="B259" s="120"/>
      <c r="C259" s="120"/>
      <c r="D259" s="120"/>
      <c r="E259" s="120"/>
      <c r="H259" t="s">
        <v>194</v>
      </c>
      <c r="I259" t="s">
        <v>194</v>
      </c>
    </row>
    <row r="260">
      <c r="A260" s="210"/>
      <c r="B260" s="120"/>
      <c r="C260" s="120"/>
      <c r="D260" s="120"/>
      <c r="E260" s="120"/>
      <c r="H260" t="s">
        <v>194</v>
      </c>
      <c r="I260" t="s">
        <v>194</v>
      </c>
    </row>
    <row r="261">
      <c r="A261" s="210"/>
      <c r="B261" s="120"/>
      <c r="C261" s="120"/>
      <c r="D261" s="120"/>
      <c r="E261" s="120"/>
      <c r="H261" t="s">
        <v>194</v>
      </c>
      <c r="I261" t="s">
        <v>194</v>
      </c>
    </row>
    <row r="262">
      <c r="A262" s="210"/>
      <c r="B262" s="120"/>
      <c r="C262" s="120"/>
      <c r="D262" s="120"/>
      <c r="E262" s="120"/>
      <c r="H262" t="s">
        <v>194</v>
      </c>
      <c r="I262" t="s">
        <v>194</v>
      </c>
    </row>
    <row r="263">
      <c r="A263" s="210"/>
      <c r="B263" s="120"/>
      <c r="C263" s="120"/>
      <c r="D263" s="120"/>
      <c r="E263" s="120"/>
      <c r="H263" t="s">
        <v>194</v>
      </c>
      <c r="I263" t="s">
        <v>194</v>
      </c>
    </row>
    <row r="264">
      <c r="A264" s="210"/>
      <c r="B264" s="120"/>
      <c r="C264" s="120"/>
      <c r="D264" s="120"/>
      <c r="E264" s="120"/>
      <c r="F264" s="120"/>
      <c r="H264" t="s">
        <v>194</v>
      </c>
      <c r="I264" t="s">
        <v>194</v>
      </c>
    </row>
    <row r="265">
      <c r="A265" s="210"/>
      <c r="B265" s="120"/>
      <c r="C265" s="120"/>
      <c r="D265" s="120"/>
      <c r="E265" s="120"/>
      <c r="H265" t="s">
        <v>194</v>
      </c>
      <c r="I265" t="s">
        <v>194</v>
      </c>
    </row>
    <row r="266">
      <c r="A266" s="210"/>
      <c r="B266" s="120"/>
      <c r="C266" s="120"/>
      <c r="D266" s="120"/>
      <c r="E266" s="120"/>
      <c r="H266" t="s">
        <v>194</v>
      </c>
      <c r="I266" t="s">
        <v>194</v>
      </c>
    </row>
    <row r="267">
      <c r="A267" s="210"/>
      <c r="B267" s="120"/>
      <c r="C267" s="120"/>
      <c r="D267" s="120"/>
      <c r="E267" s="120"/>
      <c r="F267" s="120"/>
      <c r="H267" t="s">
        <v>194</v>
      </c>
      <c r="I267" t="s">
        <v>194</v>
      </c>
    </row>
    <row r="268">
      <c r="A268" s="210"/>
      <c r="B268" s="120"/>
      <c r="C268" s="120"/>
      <c r="D268" s="120"/>
      <c r="E268" s="120"/>
      <c r="H268" t="s">
        <v>194</v>
      </c>
      <c r="I268" t="s">
        <v>194</v>
      </c>
    </row>
    <row r="269">
      <c r="A269" s="210"/>
      <c r="B269" s="120"/>
      <c r="C269" s="120"/>
      <c r="D269" s="120"/>
      <c r="E269" s="120"/>
      <c r="H269" t="s">
        <v>194</v>
      </c>
      <c r="I269" t="s">
        <v>194</v>
      </c>
    </row>
    <row r="270">
      <c r="A270" s="210"/>
      <c r="B270" s="120"/>
      <c r="C270" s="120"/>
      <c r="D270" s="120"/>
      <c r="E270" s="120"/>
      <c r="H270" t="s">
        <v>194</v>
      </c>
      <c r="I270" t="s">
        <v>194</v>
      </c>
    </row>
    <row r="271">
      <c r="A271" s="210"/>
      <c r="B271" s="120"/>
      <c r="C271" s="120"/>
      <c r="D271" s="120"/>
      <c r="E271" s="120"/>
      <c r="H271" t="s">
        <v>194</v>
      </c>
      <c r="I271" t="s">
        <v>194</v>
      </c>
    </row>
    <row r="272">
      <c r="A272" s="210"/>
      <c r="B272" s="120"/>
      <c r="C272" s="120"/>
      <c r="D272" s="120"/>
      <c r="E272" s="120"/>
      <c r="H272" t="s">
        <v>194</v>
      </c>
      <c r="I272" t="s">
        <v>194</v>
      </c>
    </row>
    <row r="273">
      <c r="A273" s="210"/>
      <c r="B273" s="120"/>
      <c r="C273" s="120"/>
      <c r="D273" s="120"/>
      <c r="E273" s="120"/>
      <c r="H273" t="s">
        <v>194</v>
      </c>
      <c r="I273" t="s">
        <v>194</v>
      </c>
    </row>
    <row r="274">
      <c r="A274" s="210"/>
      <c r="B274" s="120"/>
      <c r="C274" s="120"/>
      <c r="D274" s="120"/>
      <c r="E274" s="120"/>
      <c r="H274" t="s">
        <v>194</v>
      </c>
      <c r="I274" t="s">
        <v>194</v>
      </c>
    </row>
    <row r="275">
      <c r="A275" s="210"/>
      <c r="B275" s="120"/>
      <c r="C275" s="120"/>
      <c r="D275" s="120"/>
      <c r="E275" s="120"/>
      <c r="H275" t="s">
        <v>194</v>
      </c>
      <c r="I275" t="s">
        <v>194</v>
      </c>
    </row>
    <row r="276">
      <c r="A276" s="210"/>
      <c r="B276" s="120"/>
      <c r="C276" s="120"/>
      <c r="D276" s="120"/>
      <c r="E276" s="120"/>
      <c r="F276" s="120"/>
      <c r="H276" t="s">
        <v>194</v>
      </c>
      <c r="I276" t="s">
        <v>194</v>
      </c>
    </row>
    <row r="277">
      <c r="A277" s="210"/>
      <c r="B277" s="120"/>
      <c r="C277" s="120"/>
      <c r="D277" s="120"/>
      <c r="E277" s="120"/>
      <c r="H277" t="s">
        <v>194</v>
      </c>
      <c r="I277" t="s">
        <v>194</v>
      </c>
    </row>
    <row r="278">
      <c r="A278" s="210"/>
      <c r="B278" s="120"/>
      <c r="C278" s="120"/>
      <c r="D278" s="120"/>
      <c r="E278" s="120"/>
      <c r="H278" t="s">
        <v>194</v>
      </c>
      <c r="I278" t="s">
        <v>194</v>
      </c>
    </row>
    <row r="279">
      <c r="A279" s="210"/>
      <c r="B279" s="120"/>
      <c r="C279" s="120"/>
      <c r="D279" s="120"/>
      <c r="E279" s="120"/>
      <c r="H279" t="s">
        <v>194</v>
      </c>
      <c r="I279" t="s">
        <v>194</v>
      </c>
    </row>
    <row r="280">
      <c r="A280" s="210"/>
      <c r="B280" s="120"/>
      <c r="C280" s="120"/>
      <c r="D280" s="120"/>
      <c r="E280" s="120"/>
      <c r="F280" s="120"/>
      <c r="H280" t="s">
        <v>194</v>
      </c>
      <c r="I280" t="s">
        <v>194</v>
      </c>
    </row>
    <row r="281">
      <c r="A281" s="210"/>
      <c r="B281" s="120"/>
      <c r="C281" s="120"/>
      <c r="D281" s="120"/>
      <c r="E281" s="120"/>
      <c r="H281" t="s">
        <v>194</v>
      </c>
      <c r="I281" t="s">
        <v>194</v>
      </c>
    </row>
    <row r="282">
      <c r="A282" s="210"/>
      <c r="B282" s="120"/>
      <c r="C282" s="120"/>
      <c r="D282" s="120"/>
      <c r="E282" s="120"/>
      <c r="H282" t="s">
        <v>194</v>
      </c>
      <c r="I282" t="s">
        <v>194</v>
      </c>
    </row>
    <row r="283">
      <c r="A283" s="210"/>
      <c r="B283" s="120"/>
      <c r="C283" s="120"/>
      <c r="D283" s="120"/>
      <c r="E283" s="120"/>
      <c r="H283" t="s">
        <v>194</v>
      </c>
      <c r="I283" t="s">
        <v>194</v>
      </c>
    </row>
    <row r="284">
      <c r="A284" s="210"/>
      <c r="B284" s="120"/>
      <c r="C284" s="120"/>
      <c r="D284" s="120"/>
      <c r="E284" s="120"/>
      <c r="H284" t="s">
        <v>194</v>
      </c>
      <c r="I284" t="s">
        <v>194</v>
      </c>
    </row>
    <row r="285">
      <c r="A285" s="211"/>
      <c r="B285" s="212"/>
      <c r="C285" s="213"/>
      <c r="D285" s="212"/>
      <c r="E285" s="212"/>
      <c r="H285" t="s">
        <v>194</v>
      </c>
      <c r="I285" t="s">
        <v>194</v>
      </c>
    </row>
    <row r="286">
      <c r="A286" s="210"/>
      <c r="B286" s="120"/>
      <c r="C286" s="120"/>
      <c r="D286" s="120"/>
      <c r="E286" s="120"/>
      <c r="H286" t="s">
        <v>194</v>
      </c>
      <c r="I286" t="s">
        <v>194</v>
      </c>
    </row>
    <row r="287">
      <c r="A287" s="210"/>
      <c r="B287" s="120"/>
      <c r="C287" s="120"/>
      <c r="D287" s="120"/>
      <c r="E287" s="120"/>
      <c r="F287" s="120"/>
      <c r="H287" t="s">
        <v>194</v>
      </c>
      <c r="I287" t="s">
        <v>194</v>
      </c>
    </row>
    <row r="288">
      <c r="A288" s="210"/>
      <c r="B288" s="212"/>
      <c r="C288" s="213"/>
      <c r="D288" s="212"/>
      <c r="E288" s="212"/>
      <c r="H288" t="s">
        <v>194</v>
      </c>
      <c r="I288" t="s">
        <v>194</v>
      </c>
    </row>
    <row r="289">
      <c r="A289" s="210"/>
      <c r="B289" s="120"/>
      <c r="C289" s="120"/>
      <c r="D289" s="120"/>
      <c r="E289" s="120"/>
      <c r="H289" t="s">
        <v>194</v>
      </c>
      <c r="I289" t="s">
        <v>194</v>
      </c>
    </row>
    <row r="290">
      <c r="A290" s="210"/>
      <c r="B290" s="120"/>
      <c r="C290" s="120"/>
      <c r="D290" s="120"/>
      <c r="E290" s="120"/>
      <c r="H290" t="s">
        <v>194</v>
      </c>
      <c r="I290" t="s">
        <v>194</v>
      </c>
    </row>
    <row r="291">
      <c r="A291" s="210"/>
      <c r="B291" s="212"/>
      <c r="C291" s="213"/>
      <c r="D291" s="212"/>
      <c r="E291" s="212"/>
      <c r="H291" t="s">
        <v>194</v>
      </c>
      <c r="I291" t="s">
        <v>194</v>
      </c>
    </row>
    <row r="292">
      <c r="A292" s="210"/>
      <c r="B292" s="120"/>
      <c r="C292" s="120"/>
      <c r="D292" s="120"/>
      <c r="E292" s="120"/>
      <c r="H292" t="s">
        <v>194</v>
      </c>
      <c r="I292" t="s">
        <v>194</v>
      </c>
    </row>
    <row r="293">
      <c r="A293" s="210"/>
      <c r="B293" s="120"/>
      <c r="C293" s="120"/>
      <c r="D293" s="120"/>
      <c r="E293" s="120"/>
      <c r="H293" t="s">
        <v>194</v>
      </c>
      <c r="I293" t="s">
        <v>194</v>
      </c>
    </row>
    <row r="294">
      <c r="A294" s="210"/>
      <c r="C294" s="120"/>
      <c r="D294" s="120"/>
      <c r="E294" s="120"/>
      <c r="H294" t="s">
        <v>194</v>
      </c>
      <c r="I294" t="s">
        <v>194</v>
      </c>
    </row>
    <row r="295">
      <c r="A295" s="210"/>
      <c r="B295" s="120"/>
      <c r="C295" s="120"/>
      <c r="D295" s="120"/>
      <c r="E295" s="120"/>
      <c r="H295" t="s">
        <v>194</v>
      </c>
      <c r="I295" t="s">
        <v>194</v>
      </c>
    </row>
    <row r="296">
      <c r="A296" s="210"/>
      <c r="B296" s="120"/>
      <c r="C296" s="120"/>
      <c r="D296" s="120"/>
      <c r="E296" s="120"/>
      <c r="H296" t="s">
        <v>194</v>
      </c>
      <c r="I296" t="s">
        <v>194</v>
      </c>
    </row>
    <row r="297">
      <c r="A297" s="210"/>
      <c r="C297" s="120"/>
      <c r="D297" s="120"/>
      <c r="E297" s="120"/>
      <c r="H297" t="s">
        <v>194</v>
      </c>
      <c r="I297" t="s">
        <v>194</v>
      </c>
    </row>
    <row r="298">
      <c r="A298" s="210"/>
      <c r="B298" s="120"/>
      <c r="C298" s="120"/>
      <c r="D298" s="120"/>
      <c r="E298" s="120"/>
      <c r="H298" t="s">
        <v>194</v>
      </c>
      <c r="I298" t="s">
        <v>194</v>
      </c>
    </row>
    <row r="299">
      <c r="A299" s="210"/>
      <c r="B299" s="120"/>
      <c r="C299" s="120"/>
      <c r="D299" s="120"/>
      <c r="E299" s="120"/>
      <c r="H299" t="s">
        <v>194</v>
      </c>
      <c r="I299" t="s">
        <v>194</v>
      </c>
    </row>
    <row r="300">
      <c r="A300" s="211"/>
      <c r="B300" s="212"/>
      <c r="C300" s="213"/>
      <c r="D300" s="212"/>
      <c r="E300" s="212"/>
      <c r="H300" t="s">
        <v>194</v>
      </c>
      <c r="I300" t="s">
        <v>194</v>
      </c>
    </row>
    <row r="301">
      <c r="A301" s="210"/>
      <c r="B301" s="120"/>
      <c r="C301" s="120"/>
      <c r="D301" s="120"/>
      <c r="E301" s="120"/>
      <c r="H301" t="s">
        <v>194</v>
      </c>
      <c r="I301" t="s">
        <v>194</v>
      </c>
    </row>
    <row r="302">
      <c r="A302" s="210"/>
      <c r="B302" s="120"/>
      <c r="C302" s="120"/>
      <c r="D302" s="120"/>
      <c r="E302" s="120"/>
      <c r="H302" t="s">
        <v>194</v>
      </c>
      <c r="I302" t="s">
        <v>194</v>
      </c>
    </row>
    <row r="303">
      <c r="A303" s="210"/>
      <c r="B303" s="120"/>
      <c r="C303" s="120"/>
      <c r="D303" s="120"/>
      <c r="E303" s="120"/>
      <c r="H303" t="s">
        <v>194</v>
      </c>
      <c r="I303" t="s">
        <v>194</v>
      </c>
    </row>
    <row r="304">
      <c r="A304" s="210"/>
      <c r="B304" s="120"/>
      <c r="C304" s="120"/>
      <c r="D304" s="120"/>
      <c r="E304" s="120"/>
      <c r="F304" s="120"/>
      <c r="H304" t="s">
        <v>194</v>
      </c>
      <c r="I304" t="s">
        <v>194</v>
      </c>
    </row>
    <row r="305">
      <c r="A305" s="210"/>
      <c r="B305" s="120"/>
      <c r="C305" s="120"/>
      <c r="D305" s="120"/>
      <c r="E305" s="120"/>
      <c r="H305" t="s">
        <v>194</v>
      </c>
      <c r="I305" t="s">
        <v>194</v>
      </c>
    </row>
    <row r="306">
      <c r="A306" s="210"/>
      <c r="B306" s="120"/>
      <c r="C306" s="120"/>
      <c r="D306" s="120"/>
      <c r="E306" s="120"/>
      <c r="H306" t="s">
        <v>194</v>
      </c>
      <c r="I306" t="s">
        <v>194</v>
      </c>
    </row>
    <row r="307">
      <c r="A307" s="210"/>
      <c r="B307" s="120"/>
      <c r="C307" s="120"/>
      <c r="D307" s="120"/>
      <c r="E307" s="120"/>
      <c r="H307" t="s">
        <v>194</v>
      </c>
      <c r="I307" t="s">
        <v>194</v>
      </c>
    </row>
    <row r="308">
      <c r="A308" s="210"/>
      <c r="B308" s="120"/>
      <c r="C308" s="120"/>
      <c r="D308" s="120"/>
      <c r="E308" s="120"/>
      <c r="H308" t="s">
        <v>194</v>
      </c>
      <c r="I308" t="s">
        <v>194</v>
      </c>
    </row>
    <row r="309">
      <c r="A309" s="210"/>
      <c r="B309" s="120"/>
      <c r="C309" s="120"/>
      <c r="D309" s="120"/>
      <c r="E309" s="120"/>
      <c r="H309" t="s">
        <v>194</v>
      </c>
      <c r="I309" t="s">
        <v>194</v>
      </c>
    </row>
    <row r="310">
      <c r="A310" s="210"/>
      <c r="B310" s="120"/>
      <c r="C310" s="120"/>
      <c r="D310" s="120"/>
      <c r="E310" s="120"/>
      <c r="H310" t="s">
        <v>194</v>
      </c>
      <c r="I310" t="s">
        <v>194</v>
      </c>
    </row>
    <row r="311">
      <c r="A311" s="210"/>
      <c r="B311" s="120"/>
      <c r="C311" s="120"/>
      <c r="D311" s="120"/>
      <c r="E311" s="120"/>
      <c r="H311" t="s">
        <v>194</v>
      </c>
      <c r="I311" t="s">
        <v>194</v>
      </c>
    </row>
    <row r="312">
      <c r="A312" s="211"/>
      <c r="B312" s="212"/>
      <c r="C312" s="213"/>
      <c r="D312" s="212"/>
      <c r="E312" s="212"/>
      <c r="H312" t="s">
        <v>194</v>
      </c>
      <c r="I312" t="s">
        <v>194</v>
      </c>
    </row>
    <row r="313">
      <c r="A313" s="210"/>
      <c r="B313" s="120"/>
      <c r="C313" s="120"/>
      <c r="D313" s="120"/>
      <c r="E313" s="120"/>
      <c r="H313" t="s">
        <v>194</v>
      </c>
      <c r="I313" t="s">
        <v>194</v>
      </c>
    </row>
    <row r="314">
      <c r="A314" s="210"/>
      <c r="B314" s="120"/>
      <c r="C314" s="120"/>
      <c r="D314" s="120"/>
      <c r="E314" s="120"/>
      <c r="H314" t="s">
        <v>194</v>
      </c>
      <c r="I314" t="s">
        <v>194</v>
      </c>
    </row>
    <row r="315">
      <c r="A315" s="211"/>
      <c r="B315" s="212"/>
      <c r="C315" s="213"/>
      <c r="D315" s="212"/>
      <c r="E315" s="212"/>
      <c r="H315" t="s">
        <v>194</v>
      </c>
      <c r="I315" t="s">
        <v>194</v>
      </c>
    </row>
    <row r="316">
      <c r="A316" s="210"/>
      <c r="B316" s="120"/>
      <c r="C316" s="120"/>
      <c r="D316" s="120"/>
      <c r="E316" s="120"/>
      <c r="F316" s="120"/>
      <c r="H316" t="s">
        <v>194</v>
      </c>
      <c r="I316" t="s">
        <v>194</v>
      </c>
    </row>
    <row r="317">
      <c r="A317" s="210"/>
      <c r="B317" s="120"/>
      <c r="C317" s="120"/>
      <c r="D317" s="120"/>
      <c r="E317" s="120"/>
      <c r="H317" t="s">
        <v>194</v>
      </c>
      <c r="I317" t="s">
        <v>194</v>
      </c>
    </row>
    <row r="318">
      <c r="A318" s="211"/>
      <c r="B318" s="212"/>
      <c r="C318" s="213"/>
      <c r="D318" s="212"/>
      <c r="E318" s="212"/>
      <c r="H318" t="s">
        <v>194</v>
      </c>
      <c r="I318" t="s">
        <v>194</v>
      </c>
    </row>
    <row r="319">
      <c r="A319" s="210"/>
      <c r="B319" s="120"/>
      <c r="C319" s="120"/>
      <c r="D319" s="120"/>
      <c r="E319" s="120"/>
      <c r="F319" s="120"/>
      <c r="H319" t="s">
        <v>194</v>
      </c>
      <c r="I319" t="s">
        <v>194</v>
      </c>
    </row>
    <row r="320">
      <c r="A320" s="210"/>
      <c r="B320" s="120"/>
      <c r="C320" s="120"/>
      <c r="D320" s="120"/>
      <c r="E320" s="120"/>
      <c r="H320" t="s">
        <v>194</v>
      </c>
      <c r="I320" t="s">
        <v>194</v>
      </c>
    </row>
    <row r="321">
      <c r="A321" s="210"/>
      <c r="B321" s="120"/>
      <c r="C321" s="120"/>
      <c r="D321" s="120"/>
      <c r="E321" s="120"/>
      <c r="H321" t="s">
        <v>194</v>
      </c>
      <c r="I321" t="s">
        <v>194</v>
      </c>
    </row>
    <row r="322">
      <c r="A322" s="210"/>
      <c r="B322" s="120"/>
      <c r="C322" s="120"/>
      <c r="D322" s="120"/>
      <c r="E322" s="120"/>
      <c r="G322" s="215"/>
      <c r="H322" s="215" t="s">
        <v>194</v>
      </c>
      <c r="I322" s="213" t="s">
        <v>194</v>
      </c>
    </row>
    <row r="323">
      <c r="A323" s="210"/>
      <c r="B323" s="120"/>
      <c r="C323" s="120"/>
      <c r="D323" s="120"/>
      <c r="E323" s="120"/>
      <c r="H323" t="s">
        <v>194</v>
      </c>
      <c r="I323" t="s">
        <v>194</v>
      </c>
    </row>
    <row r="324">
      <c r="A324" s="210"/>
      <c r="B324" s="120"/>
      <c r="C324" s="120"/>
      <c r="D324" s="120"/>
      <c r="E324" s="120"/>
      <c r="H324" t="s">
        <v>194</v>
      </c>
      <c r="I324" t="s">
        <v>194</v>
      </c>
    </row>
    <row r="325">
      <c r="A325" s="210"/>
      <c r="B325" s="120"/>
      <c r="C325" s="120"/>
      <c r="D325" s="120"/>
      <c r="E325" s="120"/>
      <c r="F325" s="120"/>
      <c r="H325" t="s">
        <v>194</v>
      </c>
      <c r="I325" t="s">
        <v>194</v>
      </c>
    </row>
    <row r="326">
      <c r="A326" s="210"/>
      <c r="B326" s="120"/>
      <c r="C326" s="120"/>
      <c r="D326" s="120"/>
      <c r="E326" s="120"/>
      <c r="H326" t="s">
        <v>194</v>
      </c>
      <c r="I326" t="s">
        <v>194</v>
      </c>
    </row>
    <row r="327">
      <c r="A327" s="210"/>
      <c r="B327" s="120"/>
      <c r="C327" s="120"/>
      <c r="D327" s="120"/>
      <c r="E327" s="120"/>
      <c r="F327" s="120"/>
      <c r="H327" t="s">
        <v>194</v>
      </c>
      <c r="I327" t="s">
        <v>194</v>
      </c>
    </row>
    <row r="328">
      <c r="A328" s="210"/>
      <c r="B328" s="120"/>
      <c r="C328" s="120"/>
      <c r="D328" s="120"/>
      <c r="E328" s="120"/>
      <c r="H328" t="s">
        <v>194</v>
      </c>
      <c r="I328" t="s">
        <v>194</v>
      </c>
    </row>
    <row r="329">
      <c r="A329" s="210"/>
      <c r="B329" s="120"/>
      <c r="C329" s="120"/>
      <c r="D329" s="120"/>
      <c r="E329" s="120"/>
      <c r="H329" t="s">
        <v>194</v>
      </c>
      <c r="I329" t="s">
        <v>194</v>
      </c>
    </row>
    <row r="330">
      <c r="A330" s="210"/>
      <c r="B330" s="120"/>
      <c r="C330" s="120"/>
      <c r="D330" s="120"/>
      <c r="E330" s="120"/>
      <c r="H330" t="s">
        <v>194</v>
      </c>
      <c r="I330" t="s">
        <v>194</v>
      </c>
    </row>
    <row r="331">
      <c r="A331" s="210"/>
      <c r="B331" s="120"/>
      <c r="C331" s="120"/>
      <c r="D331" s="120"/>
      <c r="E331" s="120"/>
      <c r="H331" t="s">
        <v>194</v>
      </c>
      <c r="I331" t="s">
        <v>194</v>
      </c>
    </row>
    <row r="332">
      <c r="A332" s="210"/>
      <c r="B332" s="120"/>
      <c r="C332" s="120"/>
      <c r="D332" s="120"/>
      <c r="E332" s="120"/>
      <c r="H332" t="s">
        <v>194</v>
      </c>
      <c r="I332" t="s">
        <v>194</v>
      </c>
    </row>
    <row r="333">
      <c r="A333" s="210"/>
      <c r="B333" s="120"/>
      <c r="C333" s="120"/>
      <c r="D333" s="120"/>
      <c r="E333" s="120"/>
      <c r="H333" t="s">
        <v>194</v>
      </c>
      <c r="I333" t="s">
        <v>194</v>
      </c>
    </row>
    <row r="334">
      <c r="A334" s="211"/>
      <c r="B334" s="212"/>
      <c r="C334" s="213"/>
      <c r="D334" s="212"/>
      <c r="E334" s="212"/>
      <c r="H334" t="s">
        <v>194</v>
      </c>
      <c r="I334" t="s">
        <v>194</v>
      </c>
    </row>
    <row r="335">
      <c r="A335" s="210"/>
      <c r="B335" s="120"/>
      <c r="C335" s="120"/>
      <c r="D335" s="120"/>
      <c r="E335" s="120"/>
      <c r="H335" t="s">
        <v>194</v>
      </c>
      <c r="I335" t="s">
        <v>194</v>
      </c>
    </row>
    <row r="336">
      <c r="A336" s="210"/>
      <c r="B336" s="120"/>
      <c r="C336" s="120"/>
      <c r="D336" s="120"/>
      <c r="E336" s="120"/>
      <c r="H336" t="s">
        <v>194</v>
      </c>
      <c r="I336" t="s">
        <v>194</v>
      </c>
    </row>
    <row r="337">
      <c r="A337" s="210"/>
      <c r="B337" s="120"/>
      <c r="C337" s="120"/>
      <c r="D337" s="120"/>
      <c r="E337" s="120"/>
      <c r="H337" t="s">
        <v>194</v>
      </c>
      <c r="I337" t="s">
        <v>194</v>
      </c>
    </row>
    <row r="338">
      <c r="A338" s="210"/>
      <c r="B338" s="120"/>
      <c r="C338" s="120"/>
      <c r="D338" s="120"/>
      <c r="E338" s="120"/>
      <c r="H338" t="s">
        <v>194</v>
      </c>
      <c r="I338" t="s">
        <v>194</v>
      </c>
    </row>
    <row r="339">
      <c r="A339" s="210"/>
      <c r="B339" s="120"/>
      <c r="C339" s="120"/>
      <c r="D339" s="120"/>
      <c r="E339" s="120"/>
      <c r="H339" t="s">
        <v>194</v>
      </c>
      <c r="I339" t="s">
        <v>194</v>
      </c>
    </row>
    <row r="340">
      <c r="A340" s="210"/>
      <c r="B340" s="120"/>
      <c r="C340" s="120"/>
      <c r="D340" s="120"/>
      <c r="E340" s="120"/>
      <c r="H340" t="s">
        <v>194</v>
      </c>
      <c r="I340" t="s">
        <v>194</v>
      </c>
    </row>
    <row r="341">
      <c r="A341" s="210"/>
      <c r="B341" s="120"/>
      <c r="C341" s="120"/>
      <c r="D341" s="120"/>
      <c r="E341" s="120"/>
      <c r="H341" t="s">
        <v>194</v>
      </c>
      <c r="I341" t="s">
        <v>194</v>
      </c>
    </row>
    <row r="342">
      <c r="A342" s="210"/>
      <c r="B342" s="120"/>
      <c r="C342" s="120"/>
      <c r="D342" s="120"/>
      <c r="E342" s="120"/>
      <c r="H342" t="s">
        <v>194</v>
      </c>
      <c r="I342" t="s">
        <v>194</v>
      </c>
    </row>
    <row r="343">
      <c r="A343" s="210"/>
      <c r="B343" s="120"/>
      <c r="C343" s="120"/>
      <c r="D343" s="120"/>
      <c r="E343" s="120"/>
      <c r="H343" t="s">
        <v>194</v>
      </c>
      <c r="I343" t="s">
        <v>194</v>
      </c>
    </row>
    <row r="344">
      <c r="A344" s="210"/>
      <c r="B344" s="120"/>
      <c r="C344" s="120"/>
      <c r="D344" s="120"/>
      <c r="E344" s="120"/>
      <c r="H344" t="s">
        <v>194</v>
      </c>
      <c r="I344" t="s">
        <v>194</v>
      </c>
    </row>
    <row r="345">
      <c r="A345" s="210"/>
      <c r="B345" s="120"/>
      <c r="C345" s="120"/>
      <c r="D345" s="120"/>
      <c r="E345" s="120"/>
      <c r="H345" t="s">
        <v>194</v>
      </c>
      <c r="I345" t="s">
        <v>194</v>
      </c>
    </row>
    <row r="346">
      <c r="A346" s="210"/>
      <c r="B346" s="120"/>
      <c r="C346" s="120"/>
      <c r="D346" s="120"/>
      <c r="E346" s="120"/>
      <c r="H346" t="s">
        <v>194</v>
      </c>
      <c r="I346" t="s">
        <v>194</v>
      </c>
    </row>
    <row r="347">
      <c r="A347" s="210"/>
      <c r="B347" s="120"/>
      <c r="C347" s="120"/>
      <c r="D347" s="120"/>
      <c r="E347" s="120"/>
      <c r="H347" t="s">
        <v>194</v>
      </c>
      <c r="I347" t="s">
        <v>194</v>
      </c>
    </row>
    <row r="348">
      <c r="A348" s="210"/>
      <c r="B348" s="120"/>
      <c r="C348" s="120"/>
      <c r="D348" s="120"/>
      <c r="E348" s="120"/>
      <c r="H348" t="s">
        <v>194</v>
      </c>
      <c r="I348" t="s">
        <v>194</v>
      </c>
    </row>
    <row r="349">
      <c r="A349" s="210"/>
      <c r="B349" s="120"/>
      <c r="C349" s="120"/>
      <c r="D349" s="120"/>
      <c r="E349" s="120"/>
      <c r="H349" t="s">
        <v>194</v>
      </c>
      <c r="I349" t="s">
        <v>194</v>
      </c>
    </row>
    <row r="350">
      <c r="A350" s="210"/>
      <c r="B350" s="120"/>
      <c r="C350" s="120"/>
      <c r="D350" s="120"/>
      <c r="E350" s="120"/>
      <c r="H350" t="s">
        <v>194</v>
      </c>
      <c r="I350" t="s">
        <v>194</v>
      </c>
    </row>
    <row r="351">
      <c r="A351" s="210"/>
      <c r="B351" s="120"/>
      <c r="C351" s="120"/>
      <c r="D351" s="120"/>
      <c r="E351" s="120"/>
      <c r="H351" t="s">
        <v>194</v>
      </c>
      <c r="I351" t="s">
        <v>194</v>
      </c>
    </row>
    <row r="352">
      <c r="A352" s="210"/>
      <c r="B352" s="120"/>
      <c r="C352" s="120"/>
      <c r="D352" s="120"/>
      <c r="E352" s="120"/>
      <c r="H352" t="s">
        <v>194</v>
      </c>
      <c r="I352" t="s">
        <v>194</v>
      </c>
    </row>
    <row r="353">
      <c r="A353" s="210"/>
      <c r="B353" s="120"/>
      <c r="C353" s="120"/>
      <c r="D353" s="120"/>
      <c r="E353" s="120"/>
      <c r="H353" t="s">
        <v>194</v>
      </c>
      <c r="I353" t="s">
        <v>194</v>
      </c>
    </row>
    <row r="354">
      <c r="A354" s="210"/>
      <c r="B354" s="120"/>
      <c r="C354" s="120"/>
      <c r="D354" s="120"/>
      <c r="E354" s="120"/>
      <c r="H354" t="s">
        <v>194</v>
      </c>
      <c r="I354" t="s">
        <v>194</v>
      </c>
    </row>
    <row r="355">
      <c r="A355" s="210"/>
      <c r="B355" s="120"/>
      <c r="C355" s="120"/>
      <c r="D355" s="120"/>
      <c r="E355" s="120"/>
      <c r="H355" t="s">
        <v>194</v>
      </c>
      <c r="I355" t="s">
        <v>194</v>
      </c>
    </row>
    <row r="356">
      <c r="A356" s="210"/>
      <c r="B356" s="120"/>
      <c r="C356" s="120"/>
      <c r="D356" s="120"/>
      <c r="E356" s="120"/>
      <c r="F356" s="120"/>
      <c r="H356" t="s">
        <v>194</v>
      </c>
      <c r="I356" t="s">
        <v>194</v>
      </c>
    </row>
    <row r="357">
      <c r="A357" s="210"/>
      <c r="H357" t="s">
        <v>194</v>
      </c>
      <c r="I357" t="s">
        <v>194</v>
      </c>
    </row>
    <row r="358">
      <c r="A358" s="210"/>
      <c r="H358" t="s">
        <v>194</v>
      </c>
      <c r="I358" t="s">
        <v>194</v>
      </c>
    </row>
    <row r="359">
      <c r="A359" s="210"/>
      <c r="B359" s="120"/>
      <c r="C359" s="120"/>
      <c r="D359" s="120"/>
      <c r="E359" s="120"/>
      <c r="H359" t="s">
        <v>194</v>
      </c>
      <c r="I359" t="s">
        <v>194</v>
      </c>
    </row>
    <row r="360">
      <c r="A360" s="210"/>
      <c r="B360" s="120"/>
      <c r="C360" s="120"/>
      <c r="D360" s="120"/>
      <c r="E360" s="120"/>
      <c r="H360" t="s">
        <v>194</v>
      </c>
      <c r="I360" t="s">
        <v>194</v>
      </c>
    </row>
    <row r="361">
      <c r="A361" s="210"/>
      <c r="B361" s="120"/>
      <c r="C361" s="120"/>
      <c r="D361" s="120"/>
      <c r="E361" s="120"/>
      <c r="H361" t="s">
        <v>194</v>
      </c>
      <c r="I361" t="s">
        <v>194</v>
      </c>
    </row>
    <row r="362">
      <c r="A362" s="210"/>
      <c r="B362" s="120"/>
      <c r="C362" s="120"/>
      <c r="D362" s="120"/>
      <c r="E362" s="120"/>
      <c r="H362" t="s">
        <v>194</v>
      </c>
      <c r="I362" t="s">
        <v>194</v>
      </c>
    </row>
    <row r="363">
      <c r="A363" s="210"/>
      <c r="B363" s="120"/>
      <c r="C363" s="120"/>
      <c r="D363" s="120"/>
      <c r="E363" s="120"/>
      <c r="H363" t="s">
        <v>194</v>
      </c>
      <c r="I363" t="s">
        <v>194</v>
      </c>
    </row>
    <row r="364">
      <c r="A364" s="210"/>
      <c r="B364" s="120"/>
      <c r="C364" s="120"/>
      <c r="D364" s="120"/>
      <c r="E364" s="120"/>
      <c r="H364" t="s">
        <v>194</v>
      </c>
      <c r="I364" t="s">
        <v>194</v>
      </c>
    </row>
    <row r="365">
      <c r="A365" s="210"/>
      <c r="B365" s="120"/>
      <c r="C365" s="120"/>
      <c r="D365" s="120"/>
      <c r="E365" s="120"/>
      <c r="H365" t="s">
        <v>194</v>
      </c>
      <c r="I365" t="s">
        <v>194</v>
      </c>
    </row>
    <row r="366">
      <c r="A366" s="210"/>
      <c r="B366" s="120"/>
      <c r="C366" s="120"/>
      <c r="D366" s="120"/>
      <c r="E366" s="120"/>
      <c r="H366" t="s">
        <v>194</v>
      </c>
      <c r="I366" t="s">
        <v>194</v>
      </c>
    </row>
    <row r="367">
      <c r="A367" s="210"/>
      <c r="B367" s="120"/>
      <c r="C367" s="120"/>
      <c r="D367" s="120"/>
      <c r="E367" s="120"/>
      <c r="H367" t="s">
        <v>194</v>
      </c>
      <c r="I367" t="s">
        <v>194</v>
      </c>
    </row>
    <row r="368">
      <c r="A368" s="210"/>
      <c r="B368" s="120"/>
      <c r="C368" s="120"/>
      <c r="D368" s="120"/>
      <c r="E368" s="120"/>
      <c r="H368" t="s">
        <v>194</v>
      </c>
      <c r="I368" t="s">
        <v>194</v>
      </c>
    </row>
    <row r="369">
      <c r="A369" s="210"/>
      <c r="H369" t="s">
        <v>194</v>
      </c>
      <c r="I369" t="s">
        <v>194</v>
      </c>
    </row>
    <row r="370">
      <c r="A370" s="210"/>
      <c r="B370" s="120"/>
      <c r="C370" s="120"/>
      <c r="D370" s="120"/>
      <c r="E370" s="120"/>
      <c r="H370" t="s">
        <v>194</v>
      </c>
      <c r="I370" t="s">
        <v>194</v>
      </c>
    </row>
    <row r="371">
      <c r="A371" s="210"/>
      <c r="B371" s="120"/>
      <c r="C371" s="120"/>
      <c r="D371" s="120"/>
      <c r="E371" s="120"/>
      <c r="H371" t="s">
        <v>194</v>
      </c>
      <c r="I371" t="s">
        <v>194</v>
      </c>
    </row>
    <row r="372">
      <c r="A372" s="210"/>
      <c r="B372" s="120"/>
      <c r="C372" s="120"/>
      <c r="D372" s="120"/>
      <c r="E372" s="120"/>
      <c r="H372" t="s">
        <v>194</v>
      </c>
      <c r="I372" t="s">
        <v>194</v>
      </c>
    </row>
    <row r="373">
      <c r="A373" s="210"/>
      <c r="B373" s="120"/>
      <c r="C373" s="120"/>
      <c r="D373" s="120"/>
      <c r="E373" s="120"/>
      <c r="H373" t="s">
        <v>194</v>
      </c>
      <c r="I373" t="s">
        <v>194</v>
      </c>
    </row>
    <row r="374">
      <c r="A374" s="210"/>
      <c r="B374" s="120"/>
      <c r="C374" s="120"/>
      <c r="D374" s="120"/>
      <c r="E374" s="120"/>
      <c r="H374" t="s">
        <v>194</v>
      </c>
      <c r="I374" t="s">
        <v>194</v>
      </c>
    </row>
    <row r="375">
      <c r="A375" s="210"/>
      <c r="B375" s="120"/>
      <c r="C375" s="120"/>
      <c r="D375" s="120"/>
      <c r="E375" s="120"/>
      <c r="H375" t="s">
        <v>194</v>
      </c>
      <c r="I375" t="s">
        <v>194</v>
      </c>
    </row>
    <row r="376">
      <c r="A376" s="210"/>
      <c r="B376" s="120"/>
      <c r="C376" s="120"/>
      <c r="D376" s="120"/>
      <c r="E376" s="120"/>
      <c r="H376" t="s">
        <v>194</v>
      </c>
      <c r="I376" t="s">
        <v>194</v>
      </c>
    </row>
    <row r="377">
      <c r="A377" s="210"/>
      <c r="B377" s="120"/>
      <c r="C377" s="120"/>
      <c r="D377" s="120"/>
      <c r="E377" s="120"/>
      <c r="H377" t="s">
        <v>194</v>
      </c>
      <c r="I377" t="s">
        <v>194</v>
      </c>
    </row>
    <row r="378">
      <c r="A378" s="210"/>
      <c r="H378" t="s">
        <v>194</v>
      </c>
      <c r="I378" t="s">
        <v>194</v>
      </c>
    </row>
    <row r="379">
      <c r="A379" s="210"/>
      <c r="H379" t="s">
        <v>194</v>
      </c>
      <c r="I379" t="s">
        <v>194</v>
      </c>
    </row>
    <row r="380">
      <c r="A380" s="210"/>
      <c r="H380" t="s">
        <v>194</v>
      </c>
      <c r="I380" t="s">
        <v>194</v>
      </c>
    </row>
    <row r="381">
      <c r="A381" s="210"/>
      <c r="B381" s="120"/>
      <c r="C381" s="120"/>
      <c r="D381" s="120"/>
      <c r="E381" s="120"/>
      <c r="H381" t="s">
        <v>194</v>
      </c>
      <c r="I381" t="s">
        <v>194</v>
      </c>
    </row>
    <row r="382">
      <c r="A382" s="210"/>
      <c r="B382" s="120"/>
      <c r="C382" s="120"/>
      <c r="D382" s="120"/>
      <c r="E382" s="120"/>
      <c r="H382" t="s">
        <v>194</v>
      </c>
      <c r="I382" t="s">
        <v>194</v>
      </c>
    </row>
    <row r="383">
      <c r="A383" s="210"/>
      <c r="B383" s="120"/>
      <c r="C383" s="120"/>
      <c r="D383" s="120"/>
      <c r="E383" s="120"/>
      <c r="H383" t="s">
        <v>194</v>
      </c>
      <c r="I383" t="s">
        <v>194</v>
      </c>
    </row>
    <row r="384">
      <c r="A384" s="210"/>
      <c r="B384" s="120"/>
      <c r="C384" s="120"/>
      <c r="D384" s="120"/>
      <c r="E384" s="120"/>
      <c r="H384" t="s">
        <v>194</v>
      </c>
      <c r="I384" t="s">
        <v>194</v>
      </c>
    </row>
    <row r="385">
      <c r="A385" s="210"/>
      <c r="B385" s="120"/>
      <c r="C385" s="120"/>
      <c r="D385" s="120"/>
      <c r="E385" s="120"/>
      <c r="H385" t="s">
        <v>194</v>
      </c>
      <c r="I385" t="s">
        <v>194</v>
      </c>
    </row>
    <row r="386">
      <c r="A386" s="210"/>
      <c r="B386" s="120"/>
      <c r="C386" s="120"/>
      <c r="D386" s="120"/>
      <c r="E386" s="120"/>
      <c r="H386" t="s">
        <v>194</v>
      </c>
      <c r="I386" t="s">
        <v>194</v>
      </c>
    </row>
    <row r="387">
      <c r="A387" s="210"/>
      <c r="B387" s="120"/>
      <c r="C387" s="120"/>
      <c r="D387" s="120"/>
      <c r="E387" s="120"/>
      <c r="H387" t="s">
        <v>194</v>
      </c>
      <c r="I387" t="s">
        <v>194</v>
      </c>
    </row>
    <row r="388">
      <c r="A388" s="210"/>
      <c r="B388" s="120"/>
      <c r="C388" s="120"/>
      <c r="D388" s="120"/>
      <c r="E388" s="120"/>
      <c r="H388" t="s">
        <v>194</v>
      </c>
      <c r="I388" t="s">
        <v>194</v>
      </c>
    </row>
    <row r="389">
      <c r="A389" s="210"/>
      <c r="B389" s="120"/>
      <c r="C389" s="120"/>
      <c r="D389" s="120"/>
      <c r="E389" s="120"/>
      <c r="H389" t="s">
        <v>194</v>
      </c>
      <c r="I389" t="s">
        <v>194</v>
      </c>
    </row>
    <row r="390">
      <c r="A390" s="211"/>
      <c r="B390" s="212"/>
      <c r="C390" s="213"/>
      <c r="D390" s="212"/>
      <c r="E390" s="212"/>
      <c r="H390" t="s">
        <v>194</v>
      </c>
      <c r="I390" t="s">
        <v>194</v>
      </c>
    </row>
    <row r="391">
      <c r="A391" s="210"/>
      <c r="B391" s="120"/>
      <c r="C391" s="120"/>
      <c r="D391" s="120"/>
      <c r="E391" s="120" t="s">
        <v>89</v>
      </c>
      <c r="H391" t="s">
        <v>194</v>
      </c>
      <c r="I391" t="s">
        <v>194</v>
      </c>
    </row>
    <row r="392">
      <c r="A392" s="210"/>
      <c r="H392" t="s">
        <v>194</v>
      </c>
      <c r="I392" t="s">
        <v>194</v>
      </c>
    </row>
    <row r="393">
      <c r="A393" s="210"/>
      <c r="H393" t="s">
        <v>194</v>
      </c>
      <c r="I393" t="s">
        <v>194</v>
      </c>
    </row>
    <row r="394">
      <c r="A394" s="210"/>
      <c r="H394" t="s">
        <v>194</v>
      </c>
      <c r="I394" t="s">
        <v>194</v>
      </c>
    </row>
    <row r="395">
      <c r="A395" s="210"/>
      <c r="H395" t="s">
        <v>194</v>
      </c>
      <c r="I395" t="s">
        <v>194</v>
      </c>
    </row>
    <row r="396">
      <c r="A396" s="210"/>
      <c r="B396" s="120"/>
      <c r="C396" s="120"/>
      <c r="D396" s="120"/>
      <c r="E396" s="120"/>
      <c r="H396" t="s">
        <v>194</v>
      </c>
      <c r="I396" t="s">
        <v>194</v>
      </c>
    </row>
    <row r="397">
      <c r="A397" s="210"/>
      <c r="H397" t="s">
        <v>194</v>
      </c>
      <c r="I397" t="s">
        <v>194</v>
      </c>
    </row>
    <row r="398">
      <c r="A398" s="210"/>
      <c r="H398" t="s">
        <v>194</v>
      </c>
      <c r="I398" t="s">
        <v>194</v>
      </c>
    </row>
    <row r="399">
      <c r="A399" s="210"/>
      <c r="B399" s="120"/>
      <c r="C399" s="120"/>
      <c r="D399" s="120"/>
      <c r="E399" s="120"/>
      <c r="H399" t="s">
        <v>194</v>
      </c>
      <c r="I399" t="s">
        <v>194</v>
      </c>
    </row>
    <row r="400">
      <c r="A400" s="210"/>
      <c r="H400" t="s">
        <v>194</v>
      </c>
      <c r="I400" t="s">
        <v>194</v>
      </c>
    </row>
    <row r="401">
      <c r="A401" s="210"/>
      <c r="H401" t="s">
        <v>194</v>
      </c>
      <c r="I401" t="s">
        <v>194</v>
      </c>
    </row>
    <row r="402">
      <c r="A402" s="210"/>
      <c r="H402" t="s">
        <v>194</v>
      </c>
      <c r="I402" t="s">
        <v>194</v>
      </c>
    </row>
    <row r="403">
      <c r="A403" s="210"/>
      <c r="H403" t="s">
        <v>194</v>
      </c>
      <c r="I403" t="s">
        <v>194</v>
      </c>
    </row>
    <row r="404">
      <c r="A404" s="210"/>
      <c r="H404" t="s">
        <v>194</v>
      </c>
      <c r="I404" t="s">
        <v>194</v>
      </c>
    </row>
    <row r="405">
      <c r="A405" s="210"/>
      <c r="B405" s="120"/>
      <c r="C405" s="120"/>
      <c r="D405" s="120"/>
      <c r="E405" s="120"/>
      <c r="H405" t="s">
        <v>194</v>
      </c>
      <c r="I405" t="s">
        <v>194</v>
      </c>
    </row>
    <row r="406">
      <c r="A406" s="210"/>
      <c r="B406" s="120"/>
      <c r="C406" s="120"/>
      <c r="D406" s="120"/>
      <c r="E406" s="120"/>
      <c r="H406" t="s">
        <v>194</v>
      </c>
      <c r="I406" t="s">
        <v>194</v>
      </c>
    </row>
    <row r="407">
      <c r="A407" s="210"/>
      <c r="B407" s="120"/>
      <c r="C407" s="120"/>
      <c r="D407" s="120"/>
      <c r="E407" s="120"/>
      <c r="H407" t="s">
        <v>194</v>
      </c>
      <c r="I407" t="s">
        <v>194</v>
      </c>
    </row>
    <row r="408">
      <c r="A408" s="210"/>
      <c r="B408" s="120"/>
      <c r="C408" s="120"/>
      <c r="D408" s="120"/>
      <c r="E408" s="120"/>
      <c r="H408" t="s">
        <v>194</v>
      </c>
      <c r="I408" t="s">
        <v>194</v>
      </c>
    </row>
    <row r="409">
      <c r="A409" s="210"/>
      <c r="B409" s="120"/>
      <c r="C409" s="120"/>
      <c r="D409" s="120"/>
      <c r="E409" s="120"/>
      <c r="H409" t="s">
        <v>194</v>
      </c>
      <c r="I409" t="s">
        <v>194</v>
      </c>
    </row>
    <row r="410">
      <c r="A410" s="210"/>
      <c r="B410" s="120"/>
      <c r="C410" s="120"/>
      <c r="D410" s="120"/>
      <c r="E410" s="120"/>
      <c r="H410" t="s">
        <v>194</v>
      </c>
      <c r="I410" t="s">
        <v>194</v>
      </c>
    </row>
    <row r="411">
      <c r="A411" s="210"/>
      <c r="B411" s="120"/>
      <c r="C411" s="120"/>
      <c r="D411" s="120"/>
      <c r="E411" s="120"/>
      <c r="H411" t="s">
        <v>194</v>
      </c>
      <c r="I411" t="s">
        <v>194</v>
      </c>
    </row>
    <row r="412">
      <c r="A412" s="211"/>
      <c r="B412" s="212"/>
      <c r="C412" s="213"/>
      <c r="D412" s="213"/>
      <c r="E412" s="212"/>
      <c r="H412" t="s">
        <v>194</v>
      </c>
      <c r="I412" t="s">
        <v>194</v>
      </c>
    </row>
    <row r="413">
      <c r="A413" s="211"/>
      <c r="B413" s="212"/>
      <c r="C413" s="213"/>
      <c r="D413" s="212"/>
      <c r="E413" s="212"/>
      <c r="H413" t="s">
        <v>194</v>
      </c>
      <c r="I413" t="s">
        <v>194</v>
      </c>
    </row>
    <row r="414">
      <c r="A414" s="211"/>
      <c r="B414" s="212"/>
      <c r="C414" s="213"/>
      <c r="D414" s="212"/>
      <c r="E414" s="212"/>
      <c r="H414" t="s">
        <v>194</v>
      </c>
      <c r="I414" t="s">
        <v>194</v>
      </c>
    </row>
    <row r="415">
      <c r="A415" s="211"/>
      <c r="B415" s="212"/>
      <c r="C415" s="213"/>
      <c r="D415" s="212"/>
      <c r="E415" s="212"/>
      <c r="H415" t="s">
        <v>194</v>
      </c>
      <c r="I415" t="s">
        <v>194</v>
      </c>
    </row>
    <row r="416">
      <c r="A416" s="210"/>
      <c r="B416" s="120"/>
      <c r="C416" s="120"/>
      <c r="D416" s="120"/>
      <c r="E416" s="120"/>
      <c r="H416" t="s">
        <v>194</v>
      </c>
      <c r="I416" t="s">
        <v>194</v>
      </c>
    </row>
    <row r="417">
      <c r="A417" s="210"/>
      <c r="B417" s="120"/>
      <c r="C417" s="120"/>
      <c r="D417" s="120"/>
      <c r="E417" s="120"/>
      <c r="H417" t="s">
        <v>194</v>
      </c>
      <c r="I417" t="s">
        <v>194</v>
      </c>
    </row>
    <row r="418">
      <c r="A418" s="210"/>
      <c r="H418" t="s">
        <v>194</v>
      </c>
      <c r="I418" t="s">
        <v>194</v>
      </c>
    </row>
    <row r="419">
      <c r="A419" s="210"/>
      <c r="H419" t="s">
        <v>194</v>
      </c>
      <c r="I419" t="s">
        <v>194</v>
      </c>
    </row>
    <row r="420">
      <c r="A420" s="210"/>
      <c r="H420" t="s">
        <v>194</v>
      </c>
      <c r="I420" t="s">
        <v>194</v>
      </c>
    </row>
    <row r="421">
      <c r="A421" s="210"/>
      <c r="B421" s="120"/>
      <c r="C421" s="120"/>
      <c r="D421" s="120"/>
      <c r="E421" s="120"/>
      <c r="F421" s="120"/>
      <c r="H421" t="s">
        <v>194</v>
      </c>
      <c r="I421" t="s">
        <v>194</v>
      </c>
    </row>
    <row r="422">
      <c r="A422" s="210"/>
      <c r="H422" t="s">
        <v>194</v>
      </c>
      <c r="I422" t="s">
        <v>194</v>
      </c>
    </row>
    <row r="423">
      <c r="A423" s="210"/>
      <c r="B423" s="120"/>
      <c r="C423" s="120"/>
      <c r="D423" s="120"/>
      <c r="E423" s="120"/>
      <c r="H423" t="s">
        <v>194</v>
      </c>
      <c r="I423" t="s">
        <v>194</v>
      </c>
    </row>
    <row r="424">
      <c r="A424" s="210"/>
      <c r="B424" s="120"/>
      <c r="C424" s="120"/>
      <c r="D424" s="120"/>
      <c r="E424" s="120"/>
      <c r="H424" t="s">
        <v>194</v>
      </c>
      <c r="I424" t="s">
        <v>194</v>
      </c>
    </row>
    <row r="425">
      <c r="A425" s="210"/>
      <c r="H425" t="s">
        <v>194</v>
      </c>
      <c r="I425" t="s">
        <v>194</v>
      </c>
    </row>
    <row r="426">
      <c r="A426" s="210"/>
      <c r="H426" t="s">
        <v>194</v>
      </c>
      <c r="I426" t="s">
        <v>194</v>
      </c>
    </row>
    <row r="427">
      <c r="A427" s="210"/>
      <c r="H427" t="s">
        <v>194</v>
      </c>
      <c r="I427" t="s">
        <v>194</v>
      </c>
    </row>
    <row r="428">
      <c r="A428" s="210"/>
      <c r="B428" s="212"/>
      <c r="C428" s="213"/>
      <c r="D428" s="212"/>
      <c r="E428" s="212"/>
      <c r="H428" t="s">
        <v>194</v>
      </c>
      <c r="I428" t="s">
        <v>194</v>
      </c>
    </row>
    <row r="429">
      <c r="A429" s="210"/>
      <c r="B429" s="120"/>
      <c r="C429" s="120"/>
      <c r="D429" s="120"/>
      <c r="E429" s="120"/>
      <c r="H429" t="s">
        <v>194</v>
      </c>
      <c r="I429" t="s">
        <v>194</v>
      </c>
    </row>
    <row r="430">
      <c r="A430" s="210"/>
      <c r="H430" t="s">
        <v>194</v>
      </c>
      <c r="I430" t="s">
        <v>194</v>
      </c>
    </row>
    <row r="431">
      <c r="A431" s="210"/>
      <c r="B431" s="120"/>
      <c r="C431" s="120"/>
      <c r="D431" s="120"/>
      <c r="E431" s="120"/>
      <c r="H431" t="s">
        <v>194</v>
      </c>
      <c r="I431" t="s">
        <v>194</v>
      </c>
    </row>
    <row r="432">
      <c r="A432" s="210"/>
      <c r="B432" s="212"/>
      <c r="C432" s="213"/>
      <c r="D432" s="212"/>
      <c r="E432" s="212"/>
      <c r="H432" t="s">
        <v>194</v>
      </c>
      <c r="I432" t="s">
        <v>194</v>
      </c>
    </row>
    <row r="433">
      <c r="A433" s="210"/>
      <c r="B433" s="120"/>
      <c r="C433" s="120"/>
      <c r="D433" s="120"/>
      <c r="E433" s="120"/>
      <c r="H433" t="s">
        <v>194</v>
      </c>
      <c r="I433" t="s">
        <v>194</v>
      </c>
    </row>
    <row r="434">
      <c r="A434" s="210"/>
      <c r="H434" t="s">
        <v>194</v>
      </c>
      <c r="I434" t="s">
        <v>194</v>
      </c>
    </row>
    <row r="435">
      <c r="A435" s="210"/>
      <c r="H435" t="s">
        <v>194</v>
      </c>
      <c r="I435" t="s">
        <v>194</v>
      </c>
    </row>
    <row r="436">
      <c r="A436" s="210"/>
      <c r="B436" s="120"/>
      <c r="C436" s="120"/>
      <c r="D436" s="120"/>
      <c r="E436" s="120"/>
      <c r="H436" t="s">
        <v>194</v>
      </c>
      <c r="I436" t="s">
        <v>194</v>
      </c>
    </row>
    <row r="437">
      <c r="A437" s="210"/>
      <c r="B437" s="212"/>
      <c r="C437" s="213"/>
      <c r="D437" s="212"/>
      <c r="E437" s="212"/>
      <c r="H437" t="s">
        <v>194</v>
      </c>
      <c r="I437" t="s">
        <v>194</v>
      </c>
    </row>
    <row r="438">
      <c r="A438" s="210"/>
      <c r="H438" t="s">
        <v>194</v>
      </c>
      <c r="I438" t="s">
        <v>194</v>
      </c>
    </row>
    <row r="439">
      <c r="A439" s="210"/>
      <c r="B439" s="120"/>
      <c r="C439" s="120"/>
      <c r="D439" s="120"/>
      <c r="E439" s="120"/>
      <c r="H439" t="s">
        <v>194</v>
      </c>
      <c r="I439" t="s">
        <v>194</v>
      </c>
    </row>
    <row r="440">
      <c r="A440" s="210"/>
      <c r="H440" t="s">
        <v>194</v>
      </c>
      <c r="I440" t="s">
        <v>194</v>
      </c>
    </row>
    <row r="441">
      <c r="A441" s="210"/>
      <c r="B441" s="120"/>
      <c r="C441" s="120"/>
      <c r="D441" s="120"/>
      <c r="E441" s="120"/>
      <c r="H441" t="s">
        <v>194</v>
      </c>
      <c r="I441" t="s">
        <v>194</v>
      </c>
    </row>
    <row r="442">
      <c r="A442" s="210"/>
      <c r="B442" s="120"/>
      <c r="C442" s="120"/>
      <c r="D442" s="120"/>
      <c r="E442" s="120"/>
      <c r="H442" t="s">
        <v>194</v>
      </c>
      <c r="I442" t="s">
        <v>194</v>
      </c>
    </row>
    <row r="443">
      <c r="A443" s="210"/>
      <c r="B443" s="120"/>
      <c r="C443" s="120"/>
      <c r="D443" s="120"/>
      <c r="E443" s="120"/>
      <c r="H443" t="s">
        <v>194</v>
      </c>
      <c r="I443" t="s">
        <v>194</v>
      </c>
    </row>
    <row r="444">
      <c r="A444" s="210"/>
      <c r="B444" s="120"/>
      <c r="C444" s="120"/>
      <c r="D444" s="120"/>
      <c r="E444" s="120"/>
      <c r="H444" t="s">
        <v>194</v>
      </c>
      <c r="I444" t="s">
        <v>194</v>
      </c>
    </row>
    <row r="445">
      <c r="A445" s="210"/>
      <c r="B445" s="120"/>
      <c r="C445" s="120"/>
      <c r="D445" s="120"/>
      <c r="E445" s="120"/>
      <c r="H445" t="s">
        <v>194</v>
      </c>
      <c r="I445" t="s">
        <v>194</v>
      </c>
    </row>
    <row r="446">
      <c r="A446" s="210"/>
      <c r="B446" s="120"/>
      <c r="C446" s="120"/>
      <c r="D446" s="120"/>
      <c r="E446" s="120"/>
      <c r="H446" t="s">
        <v>194</v>
      </c>
      <c r="I446" t="s">
        <v>194</v>
      </c>
    </row>
    <row r="447">
      <c r="A447" s="210"/>
      <c r="B447" s="120"/>
      <c r="C447" s="120"/>
      <c r="D447" s="120"/>
      <c r="E447" s="120"/>
      <c r="H447" t="s">
        <v>194</v>
      </c>
      <c r="I447" t="s">
        <v>194</v>
      </c>
    </row>
    <row r="448">
      <c r="A448" s="210"/>
      <c r="H448" t="s">
        <v>194</v>
      </c>
      <c r="I448" t="s">
        <v>194</v>
      </c>
    </row>
    <row r="449">
      <c r="A449" s="210"/>
      <c r="H449" t="s">
        <v>194</v>
      </c>
      <c r="I449" t="s">
        <v>194</v>
      </c>
    </row>
    <row r="450">
      <c r="A450" s="210"/>
      <c r="H450" t="s">
        <v>194</v>
      </c>
      <c r="I450" t="s">
        <v>194</v>
      </c>
    </row>
    <row r="451">
      <c r="A451" s="211"/>
      <c r="B451" s="212"/>
      <c r="C451" s="213"/>
      <c r="D451" s="213"/>
      <c r="E451" s="212"/>
      <c r="H451" t="s">
        <v>194</v>
      </c>
      <c r="I451" t="s">
        <v>194</v>
      </c>
    </row>
    <row r="452">
      <c r="H452" t="s">
        <v>194</v>
      </c>
      <c r="I452" t="s">
        <v>194</v>
      </c>
    </row>
    <row r="453">
      <c r="H453" t="s">
        <v>194</v>
      </c>
      <c r="I453" t="s">
        <v>194</v>
      </c>
    </row>
    <row r="454">
      <c r="H454" t="s">
        <v>194</v>
      </c>
      <c r="I454" t="s">
        <v>194</v>
      </c>
    </row>
    <row r="455">
      <c r="H455" t="s">
        <v>194</v>
      </c>
      <c r="I455" t="s">
        <v>194</v>
      </c>
    </row>
    <row r="456">
      <c r="H456" t="s">
        <v>194</v>
      </c>
      <c r="I456" t="s">
        <v>194</v>
      </c>
    </row>
    <row r="457">
      <c r="H457" t="s">
        <v>194</v>
      </c>
      <c r="I457" t="s">
        <v>194</v>
      </c>
    </row>
    <row r="458">
      <c r="H458" t="s">
        <v>194</v>
      </c>
      <c r="I458" t="s">
        <v>194</v>
      </c>
    </row>
    <row r="459">
      <c r="H459" t="s">
        <v>194</v>
      </c>
      <c r="I459" t="s">
        <v>194</v>
      </c>
    </row>
    <row r="460">
      <c r="H460" t="s">
        <v>194</v>
      </c>
      <c r="I460" t="s">
        <v>194</v>
      </c>
    </row>
    <row r="461">
      <c r="H461" t="s">
        <v>194</v>
      </c>
      <c r="I461" t="s">
        <v>194</v>
      </c>
    </row>
    <row r="462">
      <c r="H462" t="s">
        <v>194</v>
      </c>
      <c r="I462" t="s">
        <v>194</v>
      </c>
    </row>
    <row r="463">
      <c r="H463" t="s">
        <v>194</v>
      </c>
      <c r="I463" t="s">
        <v>194</v>
      </c>
    </row>
    <row r="464">
      <c r="H464" t="s">
        <v>194</v>
      </c>
      <c r="I464" t="s">
        <v>194</v>
      </c>
    </row>
    <row r="465">
      <c r="H465" t="s">
        <v>194</v>
      </c>
      <c r="I465" t="s">
        <v>194</v>
      </c>
    </row>
    <row r="466">
      <c r="H466" t="s">
        <v>194</v>
      </c>
      <c r="I466" t="s">
        <v>194</v>
      </c>
    </row>
    <row r="467">
      <c r="H467" t="s">
        <v>194</v>
      </c>
      <c r="I467" t="s">
        <v>194</v>
      </c>
    </row>
    <row r="468">
      <c r="H468" t="s">
        <v>194</v>
      </c>
      <c r="I468" t="s">
        <v>194</v>
      </c>
    </row>
    <row r="469">
      <c r="H469" t="s">
        <v>194</v>
      </c>
      <c r="I469" t="s">
        <v>194</v>
      </c>
    </row>
    <row r="470">
      <c r="H470" t="s">
        <v>194</v>
      </c>
      <c r="I470" t="s">
        <v>194</v>
      </c>
    </row>
    <row r="471">
      <c r="H471" t="s">
        <v>194</v>
      </c>
      <c r="I471" t="s">
        <v>194</v>
      </c>
    </row>
    <row r="472">
      <c r="H472" t="s">
        <v>194</v>
      </c>
      <c r="I472" t="s">
        <v>194</v>
      </c>
    </row>
    <row r="473">
      <c r="H473" t="s">
        <v>194</v>
      </c>
      <c r="I473" t="s">
        <v>194</v>
      </c>
    </row>
    <row r="474">
      <c r="H474" t="s">
        <v>194</v>
      </c>
      <c r="I474" t="s">
        <v>194</v>
      </c>
    </row>
    <row r="475">
      <c r="H475" t="s">
        <v>194</v>
      </c>
      <c r="I475" t="s">
        <v>194</v>
      </c>
    </row>
    <row r="476">
      <c r="H476" t="s">
        <v>194</v>
      </c>
      <c r="I476" t="s">
        <v>194</v>
      </c>
    </row>
    <row r="477">
      <c r="H477" t="s">
        <v>194</v>
      </c>
      <c r="I477" t="s">
        <v>194</v>
      </c>
    </row>
    <row r="478">
      <c r="H478" t="s">
        <v>194</v>
      </c>
      <c r="I478" t="s">
        <v>194</v>
      </c>
    </row>
    <row r="479">
      <c r="H479" t="s">
        <v>194</v>
      </c>
      <c r="I479" t="s">
        <v>194</v>
      </c>
    </row>
    <row r="480">
      <c r="H480" t="s">
        <v>194</v>
      </c>
      <c r="I480" t="s">
        <v>194</v>
      </c>
    </row>
    <row r="481">
      <c r="H481" t="s">
        <v>194</v>
      </c>
      <c r="I481" t="s">
        <v>194</v>
      </c>
    </row>
    <row r="482">
      <c r="H482" t="s">
        <v>194</v>
      </c>
      <c r="I482" t="s">
        <v>194</v>
      </c>
    </row>
    <row r="483">
      <c r="H483" t="s">
        <v>194</v>
      </c>
      <c r="I483" t="s">
        <v>194</v>
      </c>
    </row>
    <row r="484">
      <c r="H484" t="s">
        <v>194</v>
      </c>
      <c r="I484" t="s">
        <v>194</v>
      </c>
    </row>
    <row r="485">
      <c r="H485" t="s">
        <v>194</v>
      </c>
      <c r="I485" t="s">
        <v>194</v>
      </c>
    </row>
    <row r="486">
      <c r="H486" t="s">
        <v>194</v>
      </c>
      <c r="I486" t="s">
        <v>194</v>
      </c>
    </row>
    <row r="487">
      <c r="H487" t="s">
        <v>194</v>
      </c>
      <c r="I487" t="s">
        <v>194</v>
      </c>
    </row>
    <row r="488">
      <c r="H488" t="s">
        <v>194</v>
      </c>
      <c r="I488" t="s">
        <v>194</v>
      </c>
    </row>
    <row r="489">
      <c r="H489" t="s">
        <v>194</v>
      </c>
      <c r="I489" t="s">
        <v>194</v>
      </c>
    </row>
    <row r="490">
      <c r="H490" t="s">
        <v>194</v>
      </c>
      <c r="I490" t="s">
        <v>194</v>
      </c>
    </row>
    <row r="491">
      <c r="H491" t="s">
        <v>194</v>
      </c>
      <c r="I491" t="s">
        <v>194</v>
      </c>
    </row>
    <row r="492">
      <c r="H492" t="s">
        <v>194</v>
      </c>
      <c r="I492" t="s">
        <v>194</v>
      </c>
    </row>
    <row r="493">
      <c r="H493" t="s">
        <v>194</v>
      </c>
      <c r="I493" t="s">
        <v>194</v>
      </c>
    </row>
    <row r="494">
      <c r="H494" t="s">
        <v>194</v>
      </c>
      <c r="I494" t="s">
        <v>194</v>
      </c>
    </row>
    <row r="495">
      <c r="H495" t="s">
        <v>194</v>
      </c>
      <c r="I495" t="s">
        <v>194</v>
      </c>
    </row>
    <row r="496">
      <c r="H496" t="s">
        <v>194</v>
      </c>
      <c r="I496" t="s">
        <v>194</v>
      </c>
    </row>
    <row r="497">
      <c r="H497" t="s">
        <v>194</v>
      </c>
      <c r="I497" t="s">
        <v>194</v>
      </c>
    </row>
    <row r="498">
      <c r="H498" t="s">
        <v>194</v>
      </c>
      <c r="I498" t="s">
        <v>194</v>
      </c>
    </row>
    <row r="499">
      <c r="H499" t="s">
        <v>194</v>
      </c>
      <c r="I499" t="s">
        <v>194</v>
      </c>
    </row>
    <row r="500">
      <c r="H500" t="s">
        <v>194</v>
      </c>
      <c r="I500" t="s">
        <v>194</v>
      </c>
    </row>
    <row r="501">
      <c r="H501" t="s">
        <v>194</v>
      </c>
      <c r="I501" t="s">
        <v>194</v>
      </c>
    </row>
    <row r="502">
      <c r="H502" t="s">
        <v>194</v>
      </c>
      <c r="I502" t="s">
        <v>194</v>
      </c>
    </row>
    <row r="503">
      <c r="H503" t="s">
        <v>194</v>
      </c>
      <c r="I503" t="s">
        <v>194</v>
      </c>
    </row>
    <row r="504">
      <c r="H504" t="s">
        <v>194</v>
      </c>
      <c r="I504" t="s">
        <v>194</v>
      </c>
    </row>
    <row r="505">
      <c r="H505" t="s">
        <v>194</v>
      </c>
      <c r="I505" t="s">
        <v>194</v>
      </c>
    </row>
    <row r="506">
      <c r="H506" t="s">
        <v>194</v>
      </c>
      <c r="I506" t="s">
        <v>194</v>
      </c>
    </row>
    <row r="507">
      <c r="H507" t="s">
        <v>194</v>
      </c>
      <c r="I507" t="s">
        <v>194</v>
      </c>
    </row>
    <row r="508">
      <c r="H508" t="s">
        <v>194</v>
      </c>
      <c r="I508" t="s">
        <v>194</v>
      </c>
    </row>
    <row r="509">
      <c r="H509" t="s">
        <v>194</v>
      </c>
      <c r="I509" t="s">
        <v>194</v>
      </c>
    </row>
    <row r="510">
      <c r="H510" t="s">
        <v>194</v>
      </c>
      <c r="I510" t="s">
        <v>194</v>
      </c>
    </row>
    <row r="511">
      <c r="H511" t="s">
        <v>194</v>
      </c>
      <c r="I511" t="s">
        <v>194</v>
      </c>
    </row>
    <row r="512">
      <c r="H512" t="s">
        <v>194</v>
      </c>
      <c r="I512" t="s">
        <v>194</v>
      </c>
    </row>
    <row r="513">
      <c r="H513" t="s">
        <v>194</v>
      </c>
      <c r="I513" t="s">
        <v>194</v>
      </c>
    </row>
    <row r="514">
      <c r="H514" t="s">
        <v>194</v>
      </c>
      <c r="I514" t="s">
        <v>194</v>
      </c>
    </row>
    <row r="515">
      <c r="H515" t="s">
        <v>194</v>
      </c>
      <c r="I515" t="s">
        <v>194</v>
      </c>
    </row>
    <row r="516">
      <c r="H516" t="s">
        <v>194</v>
      </c>
      <c r="I516" t="s">
        <v>194</v>
      </c>
    </row>
    <row r="517">
      <c r="H517" t="s">
        <v>194</v>
      </c>
      <c r="I517" t="s">
        <v>194</v>
      </c>
    </row>
    <row r="518">
      <c r="H518" t="s">
        <v>194</v>
      </c>
      <c r="I518" t="s">
        <v>194</v>
      </c>
    </row>
    <row r="519">
      <c r="H519" t="s">
        <v>194</v>
      </c>
      <c r="I519" t="s">
        <v>194</v>
      </c>
    </row>
    <row r="520">
      <c r="H520" t="s">
        <v>194</v>
      </c>
      <c r="I520" t="s">
        <v>194</v>
      </c>
    </row>
    <row r="521">
      <c r="H521" t="s">
        <v>194</v>
      </c>
      <c r="I521" t="s">
        <v>194</v>
      </c>
    </row>
    <row r="522">
      <c r="H522" t="s">
        <v>194</v>
      </c>
      <c r="I522" t="s">
        <v>194</v>
      </c>
    </row>
    <row r="523">
      <c r="H523" t="s">
        <v>194</v>
      </c>
      <c r="I523" t="s">
        <v>194</v>
      </c>
    </row>
    <row r="524">
      <c r="H524" t="s">
        <v>194</v>
      </c>
      <c r="I524" t="s">
        <v>194</v>
      </c>
    </row>
    <row r="525">
      <c r="H525" t="s">
        <v>194</v>
      </c>
      <c r="I525" t="s">
        <v>194</v>
      </c>
    </row>
    <row r="526">
      <c r="H526" t="s">
        <v>194</v>
      </c>
      <c r="I526" t="s">
        <v>194</v>
      </c>
    </row>
    <row r="527">
      <c r="H527" t="s">
        <v>194</v>
      </c>
      <c r="I527" t="s">
        <v>194</v>
      </c>
    </row>
    <row r="528">
      <c r="H528" t="s">
        <v>194</v>
      </c>
      <c r="I528" t="s">
        <v>194</v>
      </c>
    </row>
    <row r="529">
      <c r="H529" t="s">
        <v>194</v>
      </c>
      <c r="I529" t="s">
        <v>194</v>
      </c>
    </row>
    <row r="530">
      <c r="H530" t="s">
        <v>194</v>
      </c>
      <c r="I530" t="s">
        <v>194</v>
      </c>
    </row>
    <row r="531">
      <c r="H531" t="s">
        <v>194</v>
      </c>
      <c r="I531" t="s">
        <v>194</v>
      </c>
    </row>
    <row r="532">
      <c r="H532" t="s">
        <v>194</v>
      </c>
      <c r="I532" t="s">
        <v>194</v>
      </c>
    </row>
    <row r="533">
      <c r="H533" t="s">
        <v>194</v>
      </c>
      <c r="I533" t="s">
        <v>194</v>
      </c>
    </row>
    <row r="534">
      <c r="H534" t="s">
        <v>194</v>
      </c>
      <c r="I534" t="s">
        <v>194</v>
      </c>
    </row>
    <row r="535">
      <c r="H535" t="s">
        <v>194</v>
      </c>
      <c r="I535" t="s">
        <v>194</v>
      </c>
    </row>
    <row r="536">
      <c r="H536" t="s">
        <v>194</v>
      </c>
      <c r="I536" t="s">
        <v>194</v>
      </c>
    </row>
    <row r="537">
      <c r="H537" t="s">
        <v>194</v>
      </c>
      <c r="I537" t="s">
        <v>194</v>
      </c>
    </row>
    <row r="538">
      <c r="H538" t="s">
        <v>194</v>
      </c>
      <c r="I538" t="s">
        <v>194</v>
      </c>
    </row>
    <row r="539">
      <c r="H539" t="s">
        <v>194</v>
      </c>
      <c r="I539" t="s">
        <v>194</v>
      </c>
    </row>
    <row r="540">
      <c r="H540" t="s">
        <v>194</v>
      </c>
      <c r="I540" t="s">
        <v>194</v>
      </c>
    </row>
    <row r="541">
      <c r="H541" t="s">
        <v>194</v>
      </c>
      <c r="I541" t="s">
        <v>194</v>
      </c>
    </row>
    <row r="542">
      <c r="H542" t="s">
        <v>194</v>
      </c>
      <c r="I542" t="s">
        <v>194</v>
      </c>
    </row>
    <row r="543">
      <c r="H543" t="s">
        <v>194</v>
      </c>
      <c r="I543" t="s">
        <v>194</v>
      </c>
    </row>
    <row r="544">
      <c r="H544" t="s">
        <v>194</v>
      </c>
      <c r="I544" t="s">
        <v>194</v>
      </c>
    </row>
    <row r="545">
      <c r="H545" t="s">
        <v>194</v>
      </c>
      <c r="I545" t="s">
        <v>194</v>
      </c>
    </row>
    <row r="546">
      <c r="H546" t="s">
        <v>194</v>
      </c>
      <c r="I546" t="s">
        <v>194</v>
      </c>
    </row>
    <row r="547">
      <c r="H547" t="s">
        <v>194</v>
      </c>
      <c r="I547" t="s">
        <v>194</v>
      </c>
    </row>
    <row r="548">
      <c r="H548" t="s">
        <v>194</v>
      </c>
      <c r="I548" t="s">
        <v>194</v>
      </c>
    </row>
    <row r="549">
      <c r="H549" t="s">
        <v>194</v>
      </c>
      <c r="I549" t="s">
        <v>194</v>
      </c>
    </row>
    <row r="550">
      <c r="H550" t="s">
        <v>194</v>
      </c>
      <c r="I550" t="s">
        <v>194</v>
      </c>
    </row>
    <row r="551">
      <c r="H551" t="s">
        <v>194</v>
      </c>
      <c r="I551" t="s">
        <v>194</v>
      </c>
    </row>
    <row r="552">
      <c r="H552" t="s">
        <v>194</v>
      </c>
      <c r="I552" t="s">
        <v>194</v>
      </c>
    </row>
    <row r="553">
      <c r="H553" t="s">
        <v>194</v>
      </c>
      <c r="I553" t="s">
        <v>194</v>
      </c>
    </row>
    <row r="554">
      <c r="H554" t="s">
        <v>194</v>
      </c>
      <c r="I554" t="s">
        <v>194</v>
      </c>
    </row>
    <row r="555">
      <c r="H555" t="s">
        <v>194</v>
      </c>
      <c r="I555" t="s">
        <v>194</v>
      </c>
    </row>
    <row r="556">
      <c r="H556" t="s">
        <v>194</v>
      </c>
      <c r="I556" t="s">
        <v>194</v>
      </c>
    </row>
    <row r="557">
      <c r="H557" t="s">
        <v>194</v>
      </c>
      <c r="I557" t="s">
        <v>194</v>
      </c>
    </row>
    <row r="558">
      <c r="H558" t="s">
        <v>194</v>
      </c>
      <c r="I558" t="s">
        <v>194</v>
      </c>
    </row>
    <row r="559">
      <c r="H559" t="s">
        <v>194</v>
      </c>
      <c r="I559" t="s">
        <v>194</v>
      </c>
    </row>
    <row r="560">
      <c r="H560" t="s">
        <v>194</v>
      </c>
      <c r="I560" t="s">
        <v>194</v>
      </c>
    </row>
    <row r="561">
      <c r="H561" t="s">
        <v>194</v>
      </c>
      <c r="I561" t="s">
        <v>194</v>
      </c>
    </row>
    <row r="562">
      <c r="H562" t="s">
        <v>194</v>
      </c>
      <c r="I562" t="s">
        <v>194</v>
      </c>
    </row>
    <row r="563">
      <c r="H563" t="s">
        <v>194</v>
      </c>
      <c r="I563" t="s">
        <v>194</v>
      </c>
    </row>
    <row r="564">
      <c r="H564" t="s">
        <v>194</v>
      </c>
      <c r="I564" t="s">
        <v>194</v>
      </c>
    </row>
    <row r="565">
      <c r="H565" t="s">
        <v>194</v>
      </c>
      <c r="I565" t="s">
        <v>194</v>
      </c>
    </row>
    <row r="566">
      <c r="H566" t="s">
        <v>194</v>
      </c>
      <c r="I566" t="s">
        <v>194</v>
      </c>
    </row>
    <row r="567">
      <c r="H567" t="s">
        <v>194</v>
      </c>
      <c r="I567" t="s">
        <v>194</v>
      </c>
    </row>
    <row r="568">
      <c r="H568" t="s">
        <v>194</v>
      </c>
      <c r="I568" t="s">
        <v>194</v>
      </c>
    </row>
    <row r="569">
      <c r="H569" t="s">
        <v>194</v>
      </c>
      <c r="I569" t="s">
        <v>194</v>
      </c>
    </row>
    <row r="570">
      <c r="H570" t="s">
        <v>194</v>
      </c>
      <c r="I570" t="s">
        <v>194</v>
      </c>
    </row>
    <row r="571">
      <c r="H571" t="s">
        <v>194</v>
      </c>
      <c r="I571" t="s">
        <v>194</v>
      </c>
    </row>
    <row r="572">
      <c r="H572" t="s">
        <v>194</v>
      </c>
      <c r="I572" t="s">
        <v>194</v>
      </c>
    </row>
    <row r="573">
      <c r="H573" t="s">
        <v>194</v>
      </c>
      <c r="I573" t="s">
        <v>194</v>
      </c>
    </row>
    <row r="574">
      <c r="H574" t="s">
        <v>194</v>
      </c>
      <c r="I574" t="s">
        <v>194</v>
      </c>
    </row>
    <row r="575">
      <c r="H575" t="s">
        <v>194</v>
      </c>
      <c r="I575" t="s">
        <v>194</v>
      </c>
    </row>
    <row r="576">
      <c r="H576" t="s">
        <v>194</v>
      </c>
      <c r="I576" t="s">
        <v>194</v>
      </c>
    </row>
    <row r="577">
      <c r="H577" t="s">
        <v>194</v>
      </c>
      <c r="I577" t="s">
        <v>194</v>
      </c>
    </row>
    <row r="578">
      <c r="H578" t="s">
        <v>194</v>
      </c>
      <c r="I578" t="s">
        <v>194</v>
      </c>
    </row>
    <row r="579">
      <c r="H579" t="s">
        <v>194</v>
      </c>
      <c r="I579" t="s">
        <v>194</v>
      </c>
    </row>
    <row r="580">
      <c r="H580" t="s">
        <v>194</v>
      </c>
      <c r="I580" t="s">
        <v>194</v>
      </c>
    </row>
    <row r="581">
      <c r="H581" t="s">
        <v>194</v>
      </c>
      <c r="I581" t="s">
        <v>194</v>
      </c>
    </row>
    <row r="582">
      <c r="H582" t="s">
        <v>194</v>
      </c>
      <c r="I582" t="s">
        <v>194</v>
      </c>
    </row>
    <row r="583">
      <c r="H583" t="s">
        <v>194</v>
      </c>
      <c r="I583" t="s">
        <v>194</v>
      </c>
    </row>
    <row r="584">
      <c r="H584" t="s">
        <v>194</v>
      </c>
      <c r="I584" t="s">
        <v>194</v>
      </c>
    </row>
    <row r="585">
      <c r="H585" t="s">
        <v>194</v>
      </c>
      <c r="I585" t="s">
        <v>194</v>
      </c>
    </row>
    <row r="586">
      <c r="H586" t="s">
        <v>194</v>
      </c>
      <c r="I586" t="s">
        <v>194</v>
      </c>
    </row>
    <row r="587">
      <c r="H587" t="s">
        <v>194</v>
      </c>
      <c r="I587" t="s">
        <v>194</v>
      </c>
    </row>
    <row r="588">
      <c r="H588" t="s">
        <v>194</v>
      </c>
      <c r="I588" t="s">
        <v>194</v>
      </c>
    </row>
    <row r="589">
      <c r="H589" t="s">
        <v>194</v>
      </c>
      <c r="I589" t="s">
        <v>194</v>
      </c>
    </row>
    <row r="590">
      <c r="H590" t="s">
        <v>194</v>
      </c>
      <c r="I590" t="s">
        <v>194</v>
      </c>
    </row>
    <row r="591">
      <c r="H591" t="s">
        <v>194</v>
      </c>
      <c r="I591" t="s">
        <v>194</v>
      </c>
    </row>
    <row r="592">
      <c r="H592" t="s">
        <v>194</v>
      </c>
      <c r="I592" t="s">
        <v>194</v>
      </c>
    </row>
    <row r="593">
      <c r="H593" t="s">
        <v>194</v>
      </c>
      <c r="I593" t="s">
        <v>194</v>
      </c>
    </row>
    <row r="594">
      <c r="H594" t="s">
        <v>194</v>
      </c>
      <c r="I594" t="s">
        <v>194</v>
      </c>
    </row>
    <row r="595">
      <c r="H595" t="s">
        <v>194</v>
      </c>
      <c r="I595" t="s">
        <v>194</v>
      </c>
    </row>
    <row r="596">
      <c r="H596" t="s">
        <v>194</v>
      </c>
      <c r="I596" t="s">
        <v>194</v>
      </c>
    </row>
    <row r="597">
      <c r="H597" t="s">
        <v>194</v>
      </c>
      <c r="I597" t="s">
        <v>194</v>
      </c>
    </row>
    <row r="598">
      <c r="H598" t="s">
        <v>194</v>
      </c>
      <c r="I598" t="s">
        <v>194</v>
      </c>
    </row>
    <row r="599">
      <c r="H599" t="s">
        <v>194</v>
      </c>
      <c r="I599" t="s">
        <v>194</v>
      </c>
    </row>
    <row r="600">
      <c r="H600" t="s">
        <v>194</v>
      </c>
      <c r="I600" t="s">
        <v>194</v>
      </c>
    </row>
    <row r="601">
      <c r="H601" t="s">
        <v>194</v>
      </c>
      <c r="I601" t="s">
        <v>194</v>
      </c>
    </row>
    <row r="602">
      <c r="H602" t="s">
        <v>194</v>
      </c>
      <c r="I602" t="s">
        <v>194</v>
      </c>
    </row>
    <row r="603">
      <c r="H603" t="s">
        <v>194</v>
      </c>
      <c r="I603" t="s">
        <v>194</v>
      </c>
    </row>
    <row r="604">
      <c r="H604" t="s">
        <v>194</v>
      </c>
      <c r="I604" t="s">
        <v>194</v>
      </c>
    </row>
    <row r="605">
      <c r="H605" t="s">
        <v>194</v>
      </c>
      <c r="I605" t="s">
        <v>194</v>
      </c>
    </row>
    <row r="606">
      <c r="H606" t="s">
        <v>194</v>
      </c>
      <c r="I606" t="s">
        <v>194</v>
      </c>
    </row>
    <row r="607">
      <c r="H607" t="s">
        <v>194</v>
      </c>
      <c r="I607" t="s">
        <v>194</v>
      </c>
    </row>
    <row r="608">
      <c r="H608" t="s">
        <v>194</v>
      </c>
      <c r="I608" t="s">
        <v>194</v>
      </c>
    </row>
    <row r="609">
      <c r="H609" t="s">
        <v>194</v>
      </c>
      <c r="I609" t="s">
        <v>194</v>
      </c>
    </row>
    <row r="610">
      <c r="H610" t="s">
        <v>194</v>
      </c>
      <c r="I610" t="s">
        <v>194</v>
      </c>
    </row>
    <row r="611">
      <c r="H611" t="s">
        <v>194</v>
      </c>
      <c r="I611" t="s">
        <v>194</v>
      </c>
    </row>
    <row r="612">
      <c r="H612" t="s">
        <v>194</v>
      </c>
      <c r="I612" t="s">
        <v>194</v>
      </c>
    </row>
    <row r="613">
      <c r="H613" t="s">
        <v>194</v>
      </c>
      <c r="I613" t="s">
        <v>194</v>
      </c>
    </row>
    <row r="614">
      <c r="H614" t="s">
        <v>194</v>
      </c>
      <c r="I614" t="s">
        <v>194</v>
      </c>
    </row>
    <row r="615">
      <c r="H615" t="s">
        <v>194</v>
      </c>
      <c r="I615" t="s">
        <v>194</v>
      </c>
    </row>
    <row r="616">
      <c r="H616" t="s">
        <v>194</v>
      </c>
      <c r="I616" t="s">
        <v>194</v>
      </c>
    </row>
    <row r="617">
      <c r="H617" t="s">
        <v>194</v>
      </c>
      <c r="I617" t="s">
        <v>194</v>
      </c>
    </row>
    <row r="618">
      <c r="H618" t="s">
        <v>194</v>
      </c>
      <c r="I618" t="s">
        <v>194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2" width="43.57"/>
    <col customWidth="1" min="3" max="4" width="43.71"/>
  </cols>
  <sheetData>
    <row r="1">
      <c r="A1" s="216" t="s">
        <v>195</v>
      </c>
      <c r="B1" s="216" t="s">
        <v>196</v>
      </c>
      <c r="C1" s="216" t="s">
        <v>197</v>
      </c>
      <c r="D1" s="216" t="s">
        <v>198</v>
      </c>
    </row>
    <row r="2" ht="18.0" customHeight="1">
      <c r="A2" s="217" t="s">
        <v>199</v>
      </c>
      <c r="B2" s="217"/>
      <c r="C2" s="217"/>
      <c r="D2" s="218" t="s">
        <v>200</v>
      </c>
    </row>
    <row r="3">
      <c r="A3" s="218" t="s">
        <v>201</v>
      </c>
      <c r="B3" s="219"/>
      <c r="C3" s="219"/>
      <c r="D3" s="218" t="s">
        <v>202</v>
      </c>
    </row>
    <row r="4">
      <c r="A4" s="217" t="s">
        <v>203</v>
      </c>
      <c r="B4" s="219"/>
      <c r="C4" s="219"/>
      <c r="D4" s="218" t="s">
        <v>204</v>
      </c>
    </row>
    <row r="5">
      <c r="A5" s="219"/>
      <c r="B5" s="219"/>
      <c r="C5" s="219"/>
      <c r="D5" s="218" t="s">
        <v>205</v>
      </c>
    </row>
    <row r="6">
      <c r="A6" s="219"/>
      <c r="B6" s="219"/>
      <c r="C6" s="219"/>
      <c r="D6" s="218" t="s">
        <v>206</v>
      </c>
    </row>
    <row r="7">
      <c r="A7" s="219"/>
      <c r="B7" s="219"/>
      <c r="C7" s="219"/>
      <c r="D7" s="218" t="s">
        <v>207</v>
      </c>
    </row>
    <row r="8">
      <c r="A8" s="219"/>
      <c r="B8" s="219"/>
      <c r="C8" s="219"/>
      <c r="D8" s="218" t="s">
        <v>208</v>
      </c>
    </row>
    <row r="9">
      <c r="A9" s="219"/>
      <c r="B9" s="219"/>
      <c r="C9" s="219"/>
      <c r="D9" s="218" t="s">
        <v>209</v>
      </c>
    </row>
    <row r="10">
      <c r="A10" s="219"/>
      <c r="B10" s="219"/>
      <c r="C10" s="219"/>
      <c r="D10" s="218" t="s">
        <v>210</v>
      </c>
    </row>
    <row r="11">
      <c r="A11" s="219"/>
      <c r="B11" s="219"/>
      <c r="C11" s="219"/>
      <c r="D11" s="219"/>
    </row>
    <row r="12">
      <c r="A12" s="219"/>
      <c r="B12" s="219"/>
      <c r="C12" s="219"/>
      <c r="D12" s="219"/>
    </row>
    <row r="13">
      <c r="A13" s="219"/>
      <c r="B13" s="219"/>
      <c r="C13" s="219"/>
      <c r="D13" s="219"/>
    </row>
    <row r="14">
      <c r="A14" s="219"/>
      <c r="B14" s="219"/>
      <c r="C14" s="219"/>
      <c r="D14" s="219"/>
    </row>
    <row r="15">
      <c r="A15" s="219"/>
      <c r="B15" s="219"/>
      <c r="C15" s="219"/>
      <c r="D15" s="219"/>
    </row>
    <row r="16">
      <c r="A16" s="219"/>
      <c r="B16" s="219"/>
      <c r="C16" s="219"/>
      <c r="D16" s="219"/>
    </row>
    <row r="17">
      <c r="A17" s="219"/>
      <c r="B17" s="219"/>
      <c r="C17" s="219"/>
      <c r="D17" s="219"/>
    </row>
    <row r="18">
      <c r="A18" s="219"/>
      <c r="B18" s="219"/>
      <c r="C18" s="219"/>
      <c r="D18" s="219"/>
    </row>
    <row r="19">
      <c r="A19" s="219"/>
      <c r="B19" s="219"/>
      <c r="C19" s="219"/>
      <c r="D19" s="219"/>
    </row>
    <row r="20">
      <c r="A20" s="219"/>
      <c r="B20" s="219"/>
      <c r="C20" s="219"/>
      <c r="D20" s="219"/>
    </row>
    <row r="21">
      <c r="A21" s="219"/>
      <c r="B21" s="219"/>
      <c r="C21" s="219"/>
      <c r="D21" s="219"/>
    </row>
    <row r="22">
      <c r="A22" s="219"/>
      <c r="B22" s="219"/>
      <c r="C22" s="219"/>
      <c r="D22" s="219"/>
    </row>
    <row r="23">
      <c r="A23" s="219"/>
      <c r="B23" s="219"/>
      <c r="C23" s="219"/>
      <c r="D23" s="219"/>
    </row>
    <row r="24">
      <c r="A24" s="219"/>
      <c r="B24" s="219"/>
      <c r="C24" s="219"/>
      <c r="D24" s="21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44.86"/>
    <col customWidth="1" min="6" max="6" width="35.29"/>
    <col customWidth="1" min="7" max="12" width="21.57"/>
  </cols>
  <sheetData>
    <row r="1">
      <c r="A1" t="s">
        <v>145</v>
      </c>
      <c r="B1" t="s">
        <v>6</v>
      </c>
      <c r="C1" t="s">
        <v>23</v>
      </c>
      <c r="D1" t="s">
        <v>211</v>
      </c>
      <c r="E1" t="s">
        <v>212</v>
      </c>
      <c r="F1" t="s">
        <v>213</v>
      </c>
      <c r="G1" s="70" t="str">
        <f t="array" ref="G1:G6">If(isblank($A$1:$A8378),"",IF($A$1:$A8378 &gt; TODAY() - 7, "Yes", "No"))</f>
        <v>#REF!</v>
      </c>
    </row>
    <row r="2">
      <c r="A2" s="210">
        <v>43559.45803711806</v>
      </c>
      <c r="B2" s="120" t="s">
        <v>40</v>
      </c>
      <c r="C2" s="120" t="s">
        <v>214</v>
      </c>
      <c r="D2" s="120" t="s">
        <v>215</v>
      </c>
      <c r="E2" s="120" t="s">
        <v>216</v>
      </c>
      <c r="F2" s="120" t="s">
        <v>217</v>
      </c>
      <c r="G2" s="70"/>
      <c r="H2" s="120" t="s">
        <v>218</v>
      </c>
    </row>
    <row r="3">
      <c r="A3" s="210">
        <v>43559.45855548611</v>
      </c>
      <c r="B3" s="120" t="s">
        <v>60</v>
      </c>
      <c r="C3" s="120" t="s">
        <v>219</v>
      </c>
      <c r="D3" s="120" t="s">
        <v>220</v>
      </c>
      <c r="E3" s="120" t="s">
        <v>221</v>
      </c>
      <c r="F3" s="120" t="s">
        <v>222</v>
      </c>
      <c r="H3" s="120" t="s">
        <v>218</v>
      </c>
    </row>
    <row r="4">
      <c r="A4" s="210">
        <v>43559.46901185185</v>
      </c>
      <c r="B4" s="120" t="s">
        <v>62</v>
      </c>
      <c r="C4" s="120" t="s">
        <v>223</v>
      </c>
      <c r="D4" s="120" t="s">
        <v>224</v>
      </c>
      <c r="E4" s="120" t="s">
        <v>225</v>
      </c>
      <c r="F4" s="120" t="s">
        <v>226</v>
      </c>
      <c r="H4" s="120" t="s">
        <v>218</v>
      </c>
    </row>
    <row r="5">
      <c r="A5" s="210">
        <v>43559.49190342592</v>
      </c>
      <c r="B5" s="120" t="s">
        <v>227</v>
      </c>
      <c r="C5" s="120" t="s">
        <v>228</v>
      </c>
      <c r="D5" s="120" t="s">
        <v>229</v>
      </c>
      <c r="E5" s="120" t="s">
        <v>230</v>
      </c>
      <c r="F5" s="120" t="s">
        <v>231</v>
      </c>
      <c r="H5" s="120" t="s">
        <v>218</v>
      </c>
    </row>
    <row r="6">
      <c r="A6" s="211">
        <v>43559.67813107639</v>
      </c>
      <c r="B6" s="213" t="s">
        <v>85</v>
      </c>
      <c r="C6" s="213" t="s">
        <v>232</v>
      </c>
      <c r="D6" s="213" t="s">
        <v>233</v>
      </c>
      <c r="E6" s="213" t="s">
        <v>234</v>
      </c>
      <c r="F6" s="213" t="s">
        <v>235</v>
      </c>
      <c r="G6" s="213" t="s">
        <v>236</v>
      </c>
    </row>
    <row r="7">
      <c r="A7" s="210">
        <v>43584.45618228009</v>
      </c>
      <c r="B7" s="120" t="s">
        <v>151</v>
      </c>
      <c r="C7" s="120" t="s">
        <v>237</v>
      </c>
      <c r="D7" s="120" t="s">
        <v>238</v>
      </c>
      <c r="E7" s="120" t="s">
        <v>239</v>
      </c>
      <c r="F7" s="120" t="s">
        <v>240</v>
      </c>
    </row>
    <row r="8">
      <c r="A8" s="211"/>
      <c r="B8" s="213"/>
      <c r="C8" s="213"/>
      <c r="D8" s="213"/>
      <c r="E8" s="213"/>
      <c r="F8" s="213"/>
      <c r="G8" s="213"/>
    </row>
    <row r="9">
      <c r="A9" s="211"/>
      <c r="B9" s="213"/>
      <c r="C9" s="213"/>
      <c r="D9" s="213"/>
      <c r="E9" s="213"/>
      <c r="F9" s="213"/>
      <c r="G9" s="213"/>
    </row>
    <row r="10">
      <c r="A10" s="211"/>
      <c r="B10" s="213"/>
      <c r="C10" s="213"/>
      <c r="D10" s="213"/>
      <c r="E10" s="213"/>
      <c r="F10" s="213"/>
      <c r="G10" s="213"/>
    </row>
    <row r="11">
      <c r="A11" s="210"/>
    </row>
    <row r="12">
      <c r="A12" s="210"/>
    </row>
    <row r="13">
      <c r="A13" s="210"/>
    </row>
    <row r="14">
      <c r="A14" s="210"/>
    </row>
    <row r="15">
      <c r="A15" s="210"/>
    </row>
    <row r="16">
      <c r="A16" s="210">
        <v>43584.45618262731</v>
      </c>
      <c r="B16" s="120" t="s">
        <v>151</v>
      </c>
      <c r="C16" s="120" t="s">
        <v>237</v>
      </c>
      <c r="D16" s="120" t="s">
        <v>238</v>
      </c>
      <c r="E16" s="120" t="s">
        <v>239</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27BA0"/>
    <outlinePr summaryBelow="0" summaryRight="0"/>
  </sheetPr>
  <sheetViews>
    <sheetView workbookViewId="0"/>
  </sheetViews>
  <sheetFormatPr customHeight="1" defaultColWidth="14.43" defaultRowHeight="15.75"/>
  <cols>
    <col customWidth="1" min="1" max="1" width="19.71"/>
    <col customWidth="1" min="2" max="2" width="24.71"/>
    <col customWidth="1" min="3" max="3" width="16.29"/>
    <col customWidth="1" min="4" max="4" width="40.57"/>
    <col customWidth="1" min="5" max="5" width="87.29"/>
    <col customWidth="1" min="6" max="6" width="3.71"/>
    <col customWidth="1" min="7" max="7" width="20.0"/>
    <col customWidth="1" min="8" max="8" width="18.14"/>
    <col customWidth="1" min="9" max="9" width="3.43"/>
  </cols>
  <sheetData>
    <row r="1">
      <c r="A1" s="221" t="s">
        <v>241</v>
      </c>
      <c r="B1" s="221" t="s">
        <v>242</v>
      </c>
      <c r="C1" s="221" t="s">
        <v>243</v>
      </c>
      <c r="D1" s="221" t="s">
        <v>244</v>
      </c>
      <c r="E1" s="221" t="s">
        <v>245</v>
      </c>
      <c r="F1" s="222"/>
      <c r="G1" s="221" t="s">
        <v>246</v>
      </c>
      <c r="H1" s="221" t="s">
        <v>247</v>
      </c>
      <c r="I1" s="222"/>
    </row>
    <row r="2">
      <c r="A2" s="223"/>
      <c r="B2" s="223"/>
      <c r="C2" s="223"/>
      <c r="D2" s="223"/>
      <c r="E2" s="223"/>
      <c r="F2" s="224"/>
      <c r="G2" s="225" t="str">
        <f>hyperlink("https://docs.google.com/document/d/1DKYVXvNo06cXqDfxMVDek-GYRZizTQx1KkcSO36F51I/edit#heading=h.veiu5dgrqeps","BTD link")</f>
        <v>BTD link</v>
      </c>
      <c r="H2" s="225" t="str">
        <f>hyperlink("https://docs.google.com/document/d/1TRU6rHJjAHC6yVU4o0Ugj_qetgt9byynnIl5K60zmWM/edit","ATD link")</f>
        <v>ATD link</v>
      </c>
      <c r="I2" s="222"/>
    </row>
    <row r="3">
      <c r="A3" s="226" t="s">
        <v>40</v>
      </c>
      <c r="B3" s="227">
        <v>43521.0</v>
      </c>
      <c r="C3" s="228">
        <v>0.6388888888888888</v>
      </c>
      <c r="D3" s="226" t="s">
        <v>248</v>
      </c>
      <c r="E3" s="226" t="s">
        <v>249</v>
      </c>
      <c r="F3" s="224"/>
      <c r="G3" s="229"/>
      <c r="H3" s="230" t="s">
        <v>218</v>
      </c>
      <c r="I3" s="224"/>
    </row>
    <row r="4">
      <c r="A4" s="226" t="s">
        <v>40</v>
      </c>
      <c r="B4" s="227">
        <v>43521.0</v>
      </c>
      <c r="C4" s="228">
        <v>0.65625</v>
      </c>
      <c r="D4" s="226" t="s">
        <v>250</v>
      </c>
      <c r="E4" s="226" t="s">
        <v>251</v>
      </c>
      <c r="F4" s="224"/>
      <c r="G4" s="230" t="s">
        <v>218</v>
      </c>
      <c r="H4" s="231"/>
      <c r="I4" s="224"/>
    </row>
    <row r="5">
      <c r="A5" s="226" t="s">
        <v>40</v>
      </c>
      <c r="B5" s="227">
        <v>43521.0</v>
      </c>
      <c r="C5" s="228">
        <v>0.6875</v>
      </c>
      <c r="D5" s="226" t="s">
        <v>252</v>
      </c>
      <c r="E5" s="226" t="s">
        <v>253</v>
      </c>
      <c r="F5" s="224"/>
      <c r="G5" s="230" t="s">
        <v>218</v>
      </c>
      <c r="H5" s="230" t="s">
        <v>218</v>
      </c>
      <c r="I5" s="224"/>
    </row>
    <row r="6">
      <c r="A6" s="226" t="s">
        <v>40</v>
      </c>
      <c r="B6" s="227">
        <v>43521.0</v>
      </c>
      <c r="C6" s="228">
        <v>0.7291666666666666</v>
      </c>
      <c r="D6" s="226" t="s">
        <v>254</v>
      </c>
      <c r="E6" s="226" t="s">
        <v>255</v>
      </c>
      <c r="F6" s="224"/>
      <c r="G6" s="230" t="s">
        <v>218</v>
      </c>
      <c r="H6" s="231"/>
      <c r="I6" s="224"/>
    </row>
    <row r="7">
      <c r="A7" s="226" t="s">
        <v>40</v>
      </c>
      <c r="B7" s="227">
        <v>43521.0</v>
      </c>
      <c r="C7" s="228">
        <v>0.75</v>
      </c>
      <c r="D7" s="226" t="s">
        <v>256</v>
      </c>
      <c r="E7" s="232" t="s">
        <v>257</v>
      </c>
      <c r="F7" s="224"/>
      <c r="G7" s="230" t="s">
        <v>218</v>
      </c>
      <c r="H7" s="230" t="s">
        <v>218</v>
      </c>
      <c r="I7" s="224"/>
    </row>
    <row r="8">
      <c r="A8" s="233"/>
      <c r="B8" s="233"/>
      <c r="C8" s="233"/>
      <c r="D8" s="233"/>
      <c r="E8" s="233"/>
      <c r="F8" s="234"/>
      <c r="G8" s="235"/>
      <c r="H8" s="235"/>
      <c r="I8" s="224"/>
    </row>
    <row r="9">
      <c r="A9" s="226" t="s">
        <v>40</v>
      </c>
      <c r="B9" s="227">
        <v>43522.0</v>
      </c>
      <c r="C9" s="228">
        <v>0.6388888888888888</v>
      </c>
      <c r="D9" s="226" t="s">
        <v>248</v>
      </c>
      <c r="E9" s="226" t="s">
        <v>258</v>
      </c>
      <c r="F9" s="224"/>
      <c r="G9" s="236"/>
      <c r="H9" s="237" t="s">
        <v>218</v>
      </c>
      <c r="I9" s="238"/>
    </row>
    <row r="10">
      <c r="A10" s="154" t="s">
        <v>40</v>
      </c>
      <c r="B10" s="239">
        <v>43522.0</v>
      </c>
      <c r="C10" s="240">
        <v>0.65625</v>
      </c>
      <c r="D10" s="154" t="s">
        <v>259</v>
      </c>
      <c r="E10" s="154" t="s">
        <v>260</v>
      </c>
      <c r="F10" s="238"/>
      <c r="G10" s="241" t="s">
        <v>218</v>
      </c>
      <c r="H10" s="242"/>
      <c r="I10" s="238"/>
    </row>
    <row r="11">
      <c r="A11" s="154" t="s">
        <v>40</v>
      </c>
      <c r="B11" s="239">
        <v>43522.0</v>
      </c>
      <c r="C11" s="240">
        <v>0.6875</v>
      </c>
      <c r="D11" s="154" t="s">
        <v>252</v>
      </c>
      <c r="E11" s="154" t="s">
        <v>253</v>
      </c>
      <c r="F11" s="238"/>
      <c r="G11" s="241" t="s">
        <v>218</v>
      </c>
      <c r="H11" s="241" t="s">
        <v>218</v>
      </c>
      <c r="I11" s="238"/>
    </row>
    <row r="12">
      <c r="A12" s="154" t="s">
        <v>40</v>
      </c>
      <c r="B12" s="239">
        <v>43522.0</v>
      </c>
      <c r="C12" s="240">
        <v>0.7291666666666666</v>
      </c>
      <c r="D12" s="154" t="s">
        <v>261</v>
      </c>
      <c r="E12" s="154" t="s">
        <v>255</v>
      </c>
      <c r="F12" s="238"/>
      <c r="G12" s="241" t="s">
        <v>218</v>
      </c>
      <c r="H12" s="242"/>
      <c r="I12" s="238"/>
    </row>
    <row r="13">
      <c r="A13" s="154" t="s">
        <v>40</v>
      </c>
      <c r="B13" s="239">
        <v>43522.0</v>
      </c>
      <c r="C13" s="240">
        <v>0.75</v>
      </c>
      <c r="D13" s="154" t="s">
        <v>262</v>
      </c>
      <c r="E13" s="154" t="s">
        <v>263</v>
      </c>
      <c r="F13" s="238"/>
      <c r="G13" s="241" t="s">
        <v>218</v>
      </c>
      <c r="H13" s="241" t="s">
        <v>218</v>
      </c>
      <c r="I13" s="238"/>
    </row>
    <row r="14">
      <c r="A14" s="233"/>
      <c r="B14" s="233"/>
      <c r="C14" s="233"/>
      <c r="D14" s="233"/>
      <c r="E14" s="233"/>
      <c r="F14" s="234"/>
      <c r="G14" s="235"/>
      <c r="H14" s="235"/>
      <c r="I14" s="238"/>
    </row>
    <row r="15">
      <c r="A15" s="154" t="s">
        <v>40</v>
      </c>
      <c r="B15" s="239">
        <v>43535.0</v>
      </c>
      <c r="C15" s="240">
        <v>0.6388888888888888</v>
      </c>
      <c r="D15" s="154" t="s">
        <v>248</v>
      </c>
      <c r="E15" s="154" t="s">
        <v>264</v>
      </c>
      <c r="F15" s="238"/>
      <c r="G15" s="242"/>
      <c r="H15" s="241" t="s">
        <v>218</v>
      </c>
      <c r="I15" s="238"/>
    </row>
    <row r="16">
      <c r="A16" s="154" t="s">
        <v>40</v>
      </c>
      <c r="B16" s="239">
        <v>43535.0</v>
      </c>
      <c r="C16" s="240">
        <v>0.65625</v>
      </c>
      <c r="D16" s="154" t="s">
        <v>265</v>
      </c>
      <c r="E16" s="154" t="s">
        <v>251</v>
      </c>
      <c r="F16" s="238"/>
      <c r="G16" s="241" t="s">
        <v>218</v>
      </c>
      <c r="H16" s="242"/>
      <c r="I16" s="238"/>
    </row>
    <row r="17">
      <c r="A17" s="154" t="s">
        <v>40</v>
      </c>
      <c r="B17" s="239">
        <v>43535.0</v>
      </c>
      <c r="C17" s="240">
        <v>0.6875</v>
      </c>
      <c r="D17" s="154" t="s">
        <v>266</v>
      </c>
      <c r="E17" s="154" t="s">
        <v>267</v>
      </c>
      <c r="F17" s="238"/>
      <c r="G17" s="241" t="s">
        <v>218</v>
      </c>
      <c r="H17" s="241" t="s">
        <v>218</v>
      </c>
      <c r="I17" s="238"/>
    </row>
    <row r="18">
      <c r="A18" s="154" t="s">
        <v>40</v>
      </c>
      <c r="B18" s="239">
        <v>43535.0</v>
      </c>
      <c r="C18" s="240">
        <v>0.7291666666666666</v>
      </c>
      <c r="D18" s="154" t="s">
        <v>268</v>
      </c>
      <c r="E18" s="154" t="s">
        <v>255</v>
      </c>
      <c r="F18" s="238"/>
      <c r="G18" s="241" t="s">
        <v>218</v>
      </c>
      <c r="H18" s="242"/>
      <c r="I18" s="238"/>
    </row>
    <row r="19">
      <c r="A19" s="154" t="s">
        <v>40</v>
      </c>
      <c r="B19" s="239">
        <v>43535.0</v>
      </c>
      <c r="C19" s="240">
        <v>0.75</v>
      </c>
      <c r="D19" s="154" t="s">
        <v>269</v>
      </c>
      <c r="E19" s="154" t="s">
        <v>270</v>
      </c>
      <c r="F19" s="238"/>
      <c r="G19" s="241" t="s">
        <v>218</v>
      </c>
      <c r="H19" s="242"/>
      <c r="I19" s="238"/>
    </row>
    <row r="20">
      <c r="A20" s="154" t="s">
        <v>40</v>
      </c>
      <c r="B20" s="239">
        <v>43535.0</v>
      </c>
      <c r="C20" s="240">
        <v>0.7708333333333334</v>
      </c>
      <c r="D20" s="154" t="s">
        <v>271</v>
      </c>
      <c r="E20" s="154" t="s">
        <v>272</v>
      </c>
      <c r="F20" s="238"/>
      <c r="G20" s="242"/>
      <c r="H20" s="241" t="s">
        <v>218</v>
      </c>
      <c r="I20" s="238"/>
    </row>
    <row r="21">
      <c r="A21" s="243"/>
      <c r="B21" s="243"/>
      <c r="C21" s="243"/>
      <c r="D21" s="243"/>
      <c r="E21" s="243"/>
      <c r="F21" s="244"/>
      <c r="G21" s="238"/>
      <c r="H21" s="238"/>
      <c r="I21" s="238"/>
    </row>
    <row r="22">
      <c r="A22" s="172"/>
      <c r="B22" s="172"/>
      <c r="C22" s="172"/>
      <c r="D22" s="172"/>
      <c r="E22" s="172"/>
      <c r="F22" s="245"/>
      <c r="G22" s="172"/>
      <c r="H22" s="172"/>
      <c r="I22" s="245"/>
    </row>
    <row r="23">
      <c r="A23" s="172"/>
      <c r="B23" s="172"/>
      <c r="C23" s="172"/>
      <c r="D23" s="172"/>
      <c r="E23" s="172"/>
      <c r="F23" s="245"/>
      <c r="G23" s="172"/>
      <c r="H23" s="172"/>
      <c r="I23" s="245"/>
    </row>
    <row r="24">
      <c r="A24" s="172"/>
      <c r="B24" s="172"/>
      <c r="C24" s="172"/>
      <c r="D24" s="172"/>
      <c r="E24" s="172"/>
      <c r="F24" s="245"/>
      <c r="G24" s="172"/>
      <c r="H24" s="172"/>
      <c r="I24" s="245"/>
    </row>
    <row r="25">
      <c r="A25" s="172"/>
      <c r="B25" s="172"/>
      <c r="C25" s="172"/>
      <c r="D25" s="172"/>
      <c r="E25" s="172"/>
      <c r="F25" s="245"/>
      <c r="G25" s="172"/>
      <c r="H25" s="172"/>
      <c r="I25" s="245"/>
    </row>
    <row r="26">
      <c r="A26" s="172"/>
      <c r="B26" s="172"/>
      <c r="C26" s="172"/>
      <c r="D26" s="172"/>
      <c r="E26" s="172"/>
      <c r="F26" s="245"/>
      <c r="G26" s="172"/>
      <c r="H26" s="172"/>
      <c r="I26" s="245"/>
    </row>
    <row r="27">
      <c r="A27" s="172"/>
      <c r="B27" s="172"/>
      <c r="C27" s="172"/>
      <c r="D27" s="172"/>
      <c r="E27" s="172"/>
      <c r="F27" s="245"/>
      <c r="G27" s="172"/>
      <c r="H27" s="172"/>
      <c r="I27" s="245"/>
    </row>
    <row r="28">
      <c r="A28" s="172"/>
      <c r="B28" s="172"/>
      <c r="C28" s="172"/>
      <c r="D28" s="172"/>
      <c r="E28" s="172"/>
      <c r="F28" s="245"/>
      <c r="G28" s="172"/>
      <c r="H28" s="172"/>
      <c r="I28" s="245"/>
    </row>
    <row r="29">
      <c r="A29" s="172"/>
      <c r="B29" s="172"/>
      <c r="C29" s="172"/>
      <c r="D29" s="172"/>
      <c r="E29" s="172"/>
      <c r="F29" s="245"/>
      <c r="G29" s="172"/>
      <c r="H29" s="172"/>
      <c r="I29" s="245"/>
    </row>
    <row r="30">
      <c r="A30" s="172"/>
      <c r="B30" s="172"/>
      <c r="C30" s="172"/>
      <c r="D30" s="172"/>
      <c r="E30" s="172"/>
      <c r="F30" s="245"/>
      <c r="G30" s="172"/>
      <c r="H30" s="172"/>
      <c r="I30" s="245"/>
    </row>
    <row r="31">
      <c r="A31" s="172"/>
      <c r="B31" s="172"/>
      <c r="C31" s="172"/>
      <c r="D31" s="172"/>
      <c r="E31" s="172"/>
      <c r="F31" s="245"/>
      <c r="G31" s="172"/>
      <c r="H31" s="172"/>
      <c r="I31" s="245"/>
    </row>
    <row r="32">
      <c r="A32" s="172"/>
      <c r="B32" s="172"/>
      <c r="C32" s="172"/>
      <c r="D32" s="172"/>
      <c r="E32" s="172"/>
      <c r="F32" s="245"/>
      <c r="G32" s="172"/>
      <c r="H32" s="172"/>
      <c r="I32" s="245"/>
    </row>
    <row r="33">
      <c r="A33" s="172"/>
      <c r="B33" s="172"/>
      <c r="C33" s="172"/>
      <c r="D33" s="172"/>
      <c r="E33" s="172"/>
      <c r="F33" s="245"/>
      <c r="G33" s="172"/>
      <c r="H33" s="172"/>
      <c r="I33" s="245"/>
    </row>
    <row r="34">
      <c r="A34" s="172"/>
      <c r="B34" s="172"/>
      <c r="C34" s="172"/>
      <c r="D34" s="172"/>
      <c r="E34" s="172"/>
      <c r="F34" s="245"/>
      <c r="G34" s="172"/>
      <c r="H34" s="172"/>
      <c r="I34" s="245"/>
    </row>
    <row r="35">
      <c r="A35" s="172"/>
      <c r="B35" s="172"/>
      <c r="C35" s="172"/>
      <c r="D35" s="172"/>
      <c r="E35" s="172"/>
      <c r="F35" s="245"/>
      <c r="G35" s="172"/>
      <c r="H35" s="172"/>
      <c r="I35" s="245"/>
    </row>
    <row r="36">
      <c r="A36" s="172"/>
      <c r="B36" s="172"/>
      <c r="C36" s="172"/>
      <c r="D36" s="172"/>
      <c r="E36" s="172"/>
      <c r="F36" s="245"/>
      <c r="G36" s="172"/>
      <c r="H36" s="172"/>
      <c r="I36" s="245"/>
    </row>
    <row r="37">
      <c r="A37" s="172"/>
      <c r="B37" s="172"/>
      <c r="C37" s="172"/>
      <c r="D37" s="172"/>
      <c r="E37" s="172"/>
      <c r="F37" s="245"/>
      <c r="G37" s="172"/>
      <c r="H37" s="172"/>
      <c r="I37" s="245"/>
    </row>
    <row r="38">
      <c r="A38" s="172"/>
      <c r="B38" s="172"/>
      <c r="C38" s="172"/>
      <c r="D38" s="172"/>
      <c r="E38" s="172"/>
      <c r="F38" s="245"/>
      <c r="G38" s="172"/>
      <c r="H38" s="172"/>
      <c r="I38" s="245"/>
    </row>
    <row r="39">
      <c r="A39" s="172"/>
      <c r="B39" s="172"/>
      <c r="C39" s="172"/>
      <c r="D39" s="172"/>
      <c r="E39" s="172"/>
      <c r="F39" s="245"/>
      <c r="G39" s="172"/>
      <c r="H39" s="172"/>
      <c r="I39" s="245"/>
    </row>
    <row r="40">
      <c r="A40" s="172"/>
      <c r="B40" s="172"/>
      <c r="C40" s="172"/>
      <c r="D40" s="172"/>
      <c r="E40" s="172"/>
      <c r="F40" s="245"/>
      <c r="G40" s="172"/>
      <c r="H40" s="172"/>
      <c r="I40" s="245"/>
    </row>
    <row r="41">
      <c r="A41" s="172"/>
      <c r="B41" s="172"/>
      <c r="C41" s="172"/>
      <c r="D41" s="172"/>
      <c r="E41" s="172"/>
      <c r="F41" s="245"/>
      <c r="G41" s="172"/>
      <c r="H41" s="172"/>
      <c r="I41" s="245"/>
    </row>
    <row r="42">
      <c r="A42" s="172"/>
      <c r="B42" s="172"/>
      <c r="C42" s="172"/>
      <c r="D42" s="172"/>
      <c r="E42" s="172"/>
      <c r="F42" s="245"/>
      <c r="G42" s="172"/>
      <c r="H42" s="172"/>
      <c r="I42" s="245"/>
    </row>
    <row r="43">
      <c r="A43" s="172"/>
      <c r="B43" s="172"/>
      <c r="C43" s="172"/>
      <c r="D43" s="172"/>
      <c r="E43" s="172"/>
      <c r="F43" s="245"/>
      <c r="G43" s="172"/>
      <c r="H43" s="172"/>
      <c r="I43" s="245"/>
    </row>
    <row r="44">
      <c r="A44" s="172"/>
      <c r="B44" s="172"/>
      <c r="C44" s="172"/>
      <c r="D44" s="172"/>
      <c r="E44" s="172"/>
      <c r="F44" s="245"/>
      <c r="G44" s="172"/>
      <c r="H44" s="172"/>
      <c r="I44" s="245"/>
    </row>
    <row r="45">
      <c r="A45" s="172"/>
      <c r="B45" s="172"/>
      <c r="C45" s="172"/>
      <c r="D45" s="172"/>
      <c r="E45" s="172"/>
      <c r="F45" s="245"/>
      <c r="G45" s="172"/>
      <c r="H45" s="172"/>
      <c r="I45" s="245"/>
    </row>
    <row r="46">
      <c r="A46" s="172"/>
      <c r="B46" s="172"/>
      <c r="C46" s="172"/>
      <c r="D46" s="172"/>
      <c r="E46" s="172"/>
      <c r="F46" s="245"/>
      <c r="G46" s="172"/>
      <c r="H46" s="172"/>
      <c r="I46" s="245"/>
    </row>
    <row r="47">
      <c r="A47" s="172"/>
      <c r="B47" s="172"/>
      <c r="C47" s="172"/>
      <c r="D47" s="172"/>
      <c r="E47" s="172"/>
      <c r="F47" s="245"/>
      <c r="G47" s="172"/>
      <c r="H47" s="172"/>
      <c r="I47" s="245"/>
    </row>
    <row r="48">
      <c r="A48" s="172"/>
      <c r="B48" s="172"/>
      <c r="C48" s="172"/>
      <c r="D48" s="172"/>
      <c r="E48" s="172"/>
      <c r="F48" s="245"/>
      <c r="G48" s="172"/>
      <c r="H48" s="172"/>
      <c r="I48" s="245"/>
    </row>
    <row r="49">
      <c r="A49" s="172"/>
      <c r="B49" s="172"/>
      <c r="C49" s="172"/>
      <c r="D49" s="172"/>
      <c r="E49" s="172"/>
      <c r="F49" s="245"/>
      <c r="G49" s="172"/>
      <c r="H49" s="172"/>
      <c r="I49" s="245"/>
    </row>
    <row r="50">
      <c r="A50" s="172"/>
      <c r="B50" s="172"/>
      <c r="C50" s="172"/>
      <c r="D50" s="172"/>
      <c r="E50" s="172"/>
      <c r="F50" s="172"/>
      <c r="G50" s="172"/>
      <c r="H50" s="172"/>
      <c r="I50" s="172"/>
    </row>
    <row r="51">
      <c r="A51" s="172"/>
      <c r="B51" s="172"/>
      <c r="C51" s="172"/>
      <c r="D51" s="172"/>
      <c r="E51" s="172"/>
      <c r="F51" s="172"/>
      <c r="G51" s="172"/>
      <c r="H51" s="172"/>
      <c r="I51" s="172"/>
    </row>
    <row r="52">
      <c r="A52" s="172"/>
      <c r="B52" s="172"/>
      <c r="C52" s="172"/>
      <c r="D52" s="172"/>
      <c r="E52" s="172"/>
      <c r="F52" s="172"/>
      <c r="G52" s="172"/>
      <c r="H52" s="172"/>
      <c r="I52" s="172"/>
    </row>
    <row r="53">
      <c r="A53" s="172"/>
      <c r="B53" s="172"/>
      <c r="C53" s="172"/>
      <c r="D53" s="172"/>
      <c r="E53" s="172"/>
      <c r="F53" s="172"/>
      <c r="G53" s="172"/>
      <c r="H53" s="172"/>
      <c r="I53" s="172"/>
    </row>
    <row r="54">
      <c r="A54" s="172"/>
      <c r="B54" s="172"/>
      <c r="C54" s="172"/>
      <c r="D54" s="172"/>
      <c r="E54" s="172"/>
      <c r="F54" s="172"/>
      <c r="G54" s="172"/>
      <c r="H54" s="172"/>
      <c r="I54" s="172"/>
    </row>
    <row r="55">
      <c r="A55" s="172"/>
      <c r="B55" s="172"/>
      <c r="C55" s="172"/>
      <c r="D55" s="172"/>
      <c r="E55" s="172"/>
      <c r="F55" s="172"/>
      <c r="G55" s="172"/>
      <c r="H55" s="172"/>
      <c r="I55" s="172"/>
    </row>
    <row r="56">
      <c r="A56" s="172"/>
      <c r="B56" s="172"/>
      <c r="C56" s="172"/>
      <c r="D56" s="172"/>
      <c r="E56" s="172"/>
      <c r="F56" s="172"/>
      <c r="G56" s="172"/>
      <c r="H56" s="172"/>
      <c r="I56" s="172"/>
    </row>
    <row r="57">
      <c r="A57" s="172"/>
      <c r="B57" s="172"/>
      <c r="C57" s="172"/>
      <c r="D57" s="172"/>
      <c r="E57" s="172"/>
      <c r="F57" s="172"/>
      <c r="G57" s="172"/>
      <c r="H57" s="172"/>
      <c r="I57" s="172"/>
    </row>
    <row r="58">
      <c r="A58" s="172"/>
      <c r="B58" s="172"/>
      <c r="C58" s="172"/>
      <c r="D58" s="172"/>
      <c r="E58" s="172"/>
      <c r="F58" s="172"/>
      <c r="G58" s="172"/>
      <c r="H58" s="172"/>
      <c r="I58" s="172"/>
    </row>
    <row r="59">
      <c r="A59" s="172"/>
      <c r="B59" s="172"/>
      <c r="C59" s="172"/>
      <c r="D59" s="172"/>
      <c r="E59" s="172"/>
      <c r="F59" s="172"/>
      <c r="G59" s="172"/>
      <c r="H59" s="172"/>
      <c r="I59" s="172"/>
    </row>
    <row r="60">
      <c r="A60" s="172"/>
      <c r="B60" s="172"/>
      <c r="C60" s="172"/>
      <c r="D60" s="172"/>
      <c r="E60" s="172"/>
      <c r="F60" s="172"/>
      <c r="G60" s="172"/>
      <c r="H60" s="172"/>
      <c r="I60" s="172"/>
    </row>
    <row r="61">
      <c r="A61" s="172"/>
      <c r="B61" s="172"/>
      <c r="C61" s="172"/>
      <c r="D61" s="172"/>
      <c r="E61" s="172"/>
      <c r="F61" s="172"/>
      <c r="G61" s="172"/>
      <c r="H61" s="172"/>
      <c r="I61" s="172"/>
    </row>
    <row r="62">
      <c r="A62" s="172"/>
      <c r="B62" s="172"/>
      <c r="C62" s="172"/>
      <c r="D62" s="172"/>
      <c r="E62" s="172"/>
      <c r="F62" s="172"/>
      <c r="G62" s="172"/>
      <c r="H62" s="172"/>
      <c r="I62" s="172"/>
    </row>
    <row r="63">
      <c r="A63" s="172"/>
      <c r="B63" s="172"/>
      <c r="C63" s="172"/>
      <c r="D63" s="172"/>
      <c r="E63" s="172"/>
      <c r="F63" s="172"/>
      <c r="G63" s="172"/>
      <c r="H63" s="172"/>
      <c r="I63" s="172"/>
    </row>
    <row r="64">
      <c r="A64" s="172"/>
      <c r="B64" s="172"/>
      <c r="C64" s="172"/>
      <c r="D64" s="172"/>
      <c r="E64" s="172"/>
      <c r="F64" s="172"/>
      <c r="G64" s="172"/>
      <c r="H64" s="172"/>
      <c r="I64" s="172"/>
    </row>
    <row r="65">
      <c r="A65" s="172"/>
      <c r="B65" s="172"/>
      <c r="C65" s="172"/>
      <c r="D65" s="172"/>
      <c r="E65" s="172"/>
      <c r="F65" s="172"/>
      <c r="G65" s="172"/>
      <c r="H65" s="172"/>
      <c r="I65" s="172"/>
    </row>
    <row r="66">
      <c r="A66" s="172"/>
      <c r="B66" s="172"/>
      <c r="C66" s="172"/>
      <c r="D66" s="172"/>
      <c r="E66" s="172"/>
      <c r="F66" s="172"/>
      <c r="G66" s="172"/>
      <c r="H66" s="172"/>
      <c r="I66" s="172"/>
    </row>
    <row r="67">
      <c r="A67" s="172"/>
      <c r="B67" s="172"/>
      <c r="C67" s="172"/>
      <c r="D67" s="172"/>
      <c r="E67" s="172"/>
      <c r="F67" s="172"/>
      <c r="G67" s="172"/>
      <c r="H67" s="172"/>
      <c r="I67" s="172"/>
    </row>
    <row r="68">
      <c r="A68" s="172"/>
      <c r="B68" s="172"/>
      <c r="C68" s="172"/>
      <c r="D68" s="172"/>
      <c r="E68" s="172"/>
      <c r="F68" s="172"/>
      <c r="G68" s="172"/>
      <c r="H68" s="172"/>
      <c r="I68" s="172"/>
    </row>
    <row r="69">
      <c r="A69" s="172"/>
      <c r="B69" s="172"/>
      <c r="C69" s="172"/>
      <c r="D69" s="172"/>
      <c r="E69" s="172"/>
      <c r="F69" s="172"/>
      <c r="G69" s="172"/>
      <c r="H69" s="172"/>
      <c r="I69" s="172"/>
    </row>
    <row r="70">
      <c r="A70" s="172"/>
      <c r="B70" s="172"/>
      <c r="C70" s="172"/>
      <c r="D70" s="172"/>
      <c r="E70" s="172"/>
      <c r="F70" s="172"/>
      <c r="G70" s="172"/>
      <c r="H70" s="172"/>
      <c r="I70" s="172"/>
    </row>
    <row r="71">
      <c r="A71" s="172"/>
      <c r="B71" s="172"/>
      <c r="C71" s="172"/>
      <c r="D71" s="172"/>
      <c r="E71" s="172"/>
      <c r="F71" s="172"/>
      <c r="G71" s="172"/>
      <c r="H71" s="172"/>
      <c r="I71" s="172"/>
    </row>
    <row r="72">
      <c r="A72" s="172"/>
      <c r="B72" s="172"/>
      <c r="C72" s="172"/>
      <c r="D72" s="172"/>
      <c r="E72" s="172"/>
      <c r="F72" s="172"/>
      <c r="G72" s="172"/>
      <c r="H72" s="172"/>
      <c r="I72" s="172"/>
    </row>
    <row r="73">
      <c r="A73" s="172"/>
      <c r="B73" s="172"/>
      <c r="C73" s="172"/>
      <c r="D73" s="172"/>
      <c r="E73" s="172"/>
      <c r="F73" s="172"/>
      <c r="G73" s="172"/>
      <c r="H73" s="172"/>
      <c r="I73" s="172"/>
    </row>
    <row r="74">
      <c r="A74" s="172"/>
      <c r="B74" s="172"/>
      <c r="C74" s="172"/>
      <c r="D74" s="172"/>
      <c r="E74" s="172"/>
      <c r="F74" s="172"/>
      <c r="G74" s="172"/>
      <c r="H74" s="172"/>
      <c r="I74" s="172"/>
    </row>
    <row r="75">
      <c r="A75" s="172"/>
      <c r="B75" s="172"/>
      <c r="C75" s="172"/>
      <c r="D75" s="172"/>
      <c r="E75" s="172"/>
      <c r="F75" s="172"/>
      <c r="G75" s="172"/>
      <c r="H75" s="172"/>
      <c r="I75" s="172"/>
    </row>
    <row r="76">
      <c r="A76" s="172"/>
      <c r="B76" s="172"/>
      <c r="C76" s="172"/>
      <c r="D76" s="172"/>
      <c r="E76" s="172"/>
      <c r="F76" s="172"/>
      <c r="G76" s="172"/>
      <c r="H76" s="172"/>
      <c r="I76" s="172"/>
    </row>
    <row r="77">
      <c r="A77" s="172"/>
      <c r="B77" s="172"/>
      <c r="C77" s="172"/>
      <c r="D77" s="172"/>
      <c r="E77" s="172"/>
      <c r="F77" s="172"/>
      <c r="G77" s="172"/>
      <c r="H77" s="172"/>
      <c r="I77" s="172"/>
    </row>
    <row r="78">
      <c r="A78" s="172"/>
      <c r="B78" s="172"/>
      <c r="C78" s="172"/>
      <c r="D78" s="172"/>
      <c r="E78" s="172"/>
      <c r="F78" s="172"/>
      <c r="G78" s="172"/>
      <c r="H78" s="172"/>
      <c r="I78" s="172"/>
    </row>
    <row r="79">
      <c r="A79" s="172"/>
      <c r="B79" s="172"/>
      <c r="C79" s="172"/>
      <c r="D79" s="172"/>
      <c r="E79" s="172"/>
      <c r="F79" s="172"/>
      <c r="G79" s="172"/>
      <c r="H79" s="172"/>
      <c r="I79" s="172"/>
    </row>
    <row r="80">
      <c r="A80" s="172"/>
      <c r="B80" s="172"/>
      <c r="C80" s="172"/>
      <c r="D80" s="172"/>
      <c r="E80" s="172"/>
      <c r="F80" s="172"/>
      <c r="G80" s="172"/>
      <c r="H80" s="172"/>
      <c r="I80" s="172"/>
    </row>
    <row r="81">
      <c r="A81" s="172"/>
      <c r="B81" s="172"/>
      <c r="C81" s="172"/>
      <c r="D81" s="172"/>
      <c r="E81" s="172"/>
      <c r="F81" s="172"/>
      <c r="G81" s="172"/>
      <c r="H81" s="172"/>
      <c r="I81" s="172"/>
    </row>
    <row r="82">
      <c r="A82" s="172"/>
      <c r="B82" s="172"/>
      <c r="C82" s="172"/>
      <c r="D82" s="172"/>
      <c r="E82" s="172"/>
      <c r="F82" s="172"/>
      <c r="G82" s="172"/>
      <c r="H82" s="172"/>
      <c r="I82" s="172"/>
    </row>
    <row r="83">
      <c r="A83" s="172"/>
      <c r="B83" s="172"/>
      <c r="C83" s="172"/>
      <c r="D83" s="172"/>
      <c r="E83" s="172"/>
      <c r="F83" s="172"/>
      <c r="G83" s="172"/>
      <c r="H83" s="172"/>
      <c r="I83" s="172"/>
    </row>
    <row r="84">
      <c r="A84" s="172"/>
      <c r="B84" s="172"/>
      <c r="C84" s="172"/>
      <c r="D84" s="172"/>
      <c r="E84" s="172"/>
      <c r="F84" s="172"/>
      <c r="G84" s="172"/>
      <c r="H84" s="172"/>
      <c r="I84" s="172"/>
    </row>
    <row r="85">
      <c r="A85" s="172"/>
      <c r="B85" s="172"/>
      <c r="C85" s="172"/>
      <c r="D85" s="172"/>
      <c r="E85" s="172"/>
      <c r="F85" s="172"/>
      <c r="G85" s="172"/>
      <c r="H85" s="172"/>
      <c r="I85" s="172"/>
    </row>
    <row r="86">
      <c r="A86" s="172"/>
      <c r="B86" s="172"/>
      <c r="C86" s="172"/>
      <c r="D86" s="172"/>
      <c r="E86" s="172"/>
      <c r="F86" s="172"/>
      <c r="G86" s="172"/>
      <c r="H86" s="172"/>
      <c r="I86" s="172"/>
    </row>
    <row r="87">
      <c r="A87" s="172"/>
      <c r="B87" s="172"/>
      <c r="C87" s="172"/>
      <c r="D87" s="172"/>
      <c r="E87" s="172"/>
      <c r="F87" s="172"/>
      <c r="G87" s="172"/>
      <c r="H87" s="172"/>
      <c r="I87" s="172"/>
    </row>
    <row r="88">
      <c r="A88" s="172"/>
      <c r="B88" s="172"/>
      <c r="C88" s="172"/>
      <c r="D88" s="172"/>
      <c r="E88" s="172"/>
      <c r="F88" s="172"/>
      <c r="G88" s="172"/>
      <c r="H88" s="172"/>
      <c r="I88" s="172"/>
    </row>
    <row r="89">
      <c r="A89" s="172"/>
      <c r="B89" s="172"/>
      <c r="C89" s="172"/>
      <c r="D89" s="172"/>
      <c r="E89" s="172"/>
      <c r="F89" s="172"/>
      <c r="G89" s="172"/>
      <c r="H89" s="172"/>
      <c r="I89" s="172"/>
    </row>
    <row r="90">
      <c r="A90" s="172"/>
      <c r="B90" s="172"/>
      <c r="C90" s="172"/>
      <c r="D90" s="172"/>
      <c r="E90" s="172"/>
      <c r="F90" s="172"/>
      <c r="G90" s="172"/>
      <c r="H90" s="172"/>
      <c r="I90" s="172"/>
    </row>
    <row r="91">
      <c r="A91" s="172"/>
      <c r="B91" s="172"/>
      <c r="C91" s="172"/>
      <c r="D91" s="172"/>
      <c r="E91" s="172"/>
      <c r="F91" s="172"/>
      <c r="G91" s="172"/>
      <c r="H91" s="172"/>
      <c r="I91" s="172"/>
    </row>
    <row r="92">
      <c r="A92" s="172"/>
      <c r="B92" s="172"/>
      <c r="C92" s="172"/>
      <c r="D92" s="172"/>
      <c r="E92" s="172"/>
      <c r="F92" s="172"/>
      <c r="G92" s="172"/>
      <c r="H92" s="172"/>
      <c r="I92" s="172"/>
    </row>
    <row r="93">
      <c r="A93" s="172"/>
      <c r="B93" s="172"/>
      <c r="C93" s="172"/>
      <c r="D93" s="172"/>
      <c r="E93" s="172"/>
      <c r="F93" s="172"/>
      <c r="G93" s="172"/>
      <c r="H93" s="172"/>
      <c r="I93" s="172"/>
    </row>
    <row r="94">
      <c r="A94" s="172"/>
      <c r="B94" s="172"/>
      <c r="C94" s="172"/>
      <c r="D94" s="172"/>
      <c r="E94" s="172"/>
      <c r="F94" s="172"/>
      <c r="G94" s="172"/>
      <c r="H94" s="172"/>
      <c r="I94" s="172"/>
    </row>
    <row r="95">
      <c r="A95" s="172"/>
      <c r="B95" s="172"/>
      <c r="C95" s="172"/>
      <c r="D95" s="172"/>
      <c r="E95" s="172"/>
      <c r="F95" s="172"/>
      <c r="G95" s="172"/>
      <c r="H95" s="172"/>
      <c r="I95" s="172"/>
    </row>
    <row r="96">
      <c r="A96" s="172"/>
      <c r="B96" s="172"/>
      <c r="C96" s="172"/>
      <c r="D96" s="172"/>
      <c r="E96" s="172"/>
      <c r="F96" s="172"/>
      <c r="G96" s="172"/>
      <c r="H96" s="172"/>
      <c r="I96" s="172"/>
    </row>
    <row r="97">
      <c r="A97" s="172"/>
      <c r="B97" s="172"/>
      <c r="C97" s="172"/>
      <c r="D97" s="172"/>
      <c r="E97" s="172"/>
      <c r="F97" s="172"/>
      <c r="G97" s="172"/>
      <c r="H97" s="172"/>
      <c r="I97" s="172"/>
    </row>
    <row r="98">
      <c r="A98" s="172"/>
      <c r="B98" s="172"/>
      <c r="C98" s="172"/>
      <c r="D98" s="172"/>
      <c r="E98" s="172"/>
      <c r="F98" s="172"/>
      <c r="G98" s="172"/>
      <c r="H98" s="172"/>
      <c r="I98" s="172"/>
    </row>
    <row r="99">
      <c r="A99" s="172"/>
      <c r="B99" s="172"/>
      <c r="C99" s="172"/>
      <c r="D99" s="172"/>
      <c r="E99" s="172"/>
      <c r="F99" s="172"/>
      <c r="G99" s="172"/>
      <c r="H99" s="172"/>
      <c r="I99" s="172"/>
    </row>
    <row r="100">
      <c r="A100" s="172"/>
      <c r="B100" s="172"/>
      <c r="C100" s="172"/>
      <c r="D100" s="172"/>
      <c r="E100" s="172"/>
      <c r="F100" s="172"/>
      <c r="G100" s="172"/>
      <c r="H100" s="172"/>
      <c r="I100" s="172"/>
    </row>
    <row r="101">
      <c r="A101" s="172"/>
      <c r="B101" s="172"/>
      <c r="C101" s="172"/>
      <c r="D101" s="172"/>
      <c r="E101" s="172"/>
      <c r="F101" s="172"/>
      <c r="G101" s="172"/>
      <c r="H101" s="172"/>
      <c r="I101" s="172"/>
    </row>
    <row r="102">
      <c r="A102" s="172"/>
      <c r="B102" s="172"/>
      <c r="C102" s="172"/>
      <c r="D102" s="172"/>
      <c r="E102" s="172"/>
      <c r="F102" s="172"/>
      <c r="G102" s="172"/>
      <c r="H102" s="172"/>
      <c r="I102" s="172"/>
    </row>
    <row r="103">
      <c r="A103" s="172"/>
      <c r="B103" s="172"/>
      <c r="C103" s="172"/>
      <c r="D103" s="172"/>
      <c r="E103" s="172"/>
      <c r="F103" s="172"/>
      <c r="G103" s="172"/>
      <c r="H103" s="172"/>
      <c r="I103" s="172"/>
    </row>
    <row r="104">
      <c r="A104" s="172"/>
      <c r="B104" s="172"/>
      <c r="C104" s="172"/>
      <c r="D104" s="172"/>
      <c r="E104" s="172"/>
      <c r="F104" s="172"/>
      <c r="G104" s="172"/>
      <c r="H104" s="172"/>
      <c r="I104" s="172"/>
    </row>
    <row r="105">
      <c r="A105" s="172"/>
      <c r="B105" s="172"/>
      <c r="C105" s="172"/>
      <c r="D105" s="172"/>
      <c r="E105" s="172"/>
      <c r="F105" s="172"/>
      <c r="G105" s="172"/>
      <c r="H105" s="172"/>
      <c r="I105" s="172"/>
    </row>
    <row r="106">
      <c r="A106" s="172"/>
      <c r="B106" s="172"/>
      <c r="C106" s="172"/>
      <c r="D106" s="172"/>
      <c r="E106" s="172"/>
      <c r="F106" s="172"/>
      <c r="G106" s="172"/>
      <c r="H106" s="172"/>
      <c r="I106" s="172"/>
    </row>
    <row r="107">
      <c r="A107" s="172"/>
      <c r="B107" s="172"/>
      <c r="C107" s="172"/>
      <c r="D107" s="172"/>
      <c r="E107" s="172"/>
      <c r="F107" s="172"/>
      <c r="G107" s="172"/>
      <c r="H107" s="172"/>
      <c r="I107" s="172"/>
    </row>
    <row r="108">
      <c r="A108" s="172"/>
      <c r="B108" s="172"/>
      <c r="C108" s="172"/>
      <c r="D108" s="172"/>
      <c r="E108" s="172"/>
      <c r="F108" s="172"/>
      <c r="G108" s="172"/>
      <c r="H108" s="172"/>
      <c r="I108" s="172"/>
    </row>
    <row r="109">
      <c r="A109" s="172"/>
      <c r="B109" s="172"/>
      <c r="C109" s="172"/>
      <c r="D109" s="172"/>
      <c r="E109" s="172"/>
      <c r="F109" s="172"/>
      <c r="G109" s="172"/>
      <c r="H109" s="172"/>
      <c r="I109" s="172"/>
    </row>
    <row r="110">
      <c r="A110" s="172"/>
      <c r="B110" s="172"/>
      <c r="C110" s="172"/>
      <c r="D110" s="172"/>
      <c r="E110" s="172"/>
      <c r="F110" s="172"/>
      <c r="G110" s="172"/>
      <c r="H110" s="172"/>
      <c r="I110" s="172"/>
    </row>
    <row r="111">
      <c r="A111" s="172"/>
      <c r="B111" s="172"/>
      <c r="C111" s="172"/>
      <c r="D111" s="172"/>
      <c r="E111" s="172"/>
      <c r="F111" s="172"/>
      <c r="G111" s="172"/>
      <c r="H111" s="172"/>
      <c r="I111" s="172"/>
    </row>
    <row r="112">
      <c r="A112" s="172"/>
      <c r="B112" s="172"/>
      <c r="C112" s="172"/>
      <c r="D112" s="172"/>
      <c r="E112" s="172"/>
      <c r="F112" s="172"/>
      <c r="G112" s="172"/>
      <c r="H112" s="172"/>
      <c r="I112" s="172"/>
    </row>
    <row r="113">
      <c r="A113" s="172"/>
      <c r="B113" s="172"/>
      <c r="C113" s="172"/>
      <c r="D113" s="172"/>
      <c r="E113" s="172"/>
      <c r="F113" s="172"/>
      <c r="G113" s="172"/>
      <c r="H113" s="172"/>
      <c r="I113" s="172"/>
    </row>
    <row r="114">
      <c r="A114" s="172"/>
      <c r="B114" s="172"/>
      <c r="C114" s="172"/>
      <c r="D114" s="172"/>
      <c r="E114" s="172"/>
      <c r="F114" s="172"/>
      <c r="G114" s="172"/>
      <c r="H114" s="172"/>
      <c r="I114" s="172"/>
    </row>
    <row r="115">
      <c r="A115" s="172"/>
      <c r="B115" s="172"/>
      <c r="C115" s="172"/>
      <c r="D115" s="172"/>
      <c r="E115" s="172"/>
      <c r="F115" s="172"/>
      <c r="G115" s="172"/>
      <c r="H115" s="172"/>
      <c r="I115" s="172"/>
    </row>
    <row r="116">
      <c r="A116" s="172"/>
      <c r="B116" s="172"/>
      <c r="C116" s="172"/>
      <c r="D116" s="172"/>
      <c r="E116" s="172"/>
      <c r="F116" s="172"/>
      <c r="G116" s="172"/>
      <c r="H116" s="172"/>
      <c r="I116" s="172"/>
    </row>
    <row r="117">
      <c r="A117" s="172"/>
      <c r="B117" s="172"/>
      <c r="C117" s="172"/>
      <c r="D117" s="172"/>
      <c r="E117" s="172"/>
      <c r="F117" s="172"/>
      <c r="G117" s="172"/>
      <c r="H117" s="172"/>
      <c r="I117" s="172"/>
    </row>
    <row r="118">
      <c r="A118" s="172"/>
      <c r="B118" s="172"/>
      <c r="C118" s="172"/>
      <c r="D118" s="172"/>
      <c r="E118" s="172"/>
      <c r="F118" s="172"/>
      <c r="G118" s="172"/>
      <c r="H118" s="172"/>
      <c r="I118" s="172"/>
    </row>
    <row r="119">
      <c r="A119" s="172"/>
      <c r="B119" s="172"/>
      <c r="C119" s="172"/>
      <c r="D119" s="172"/>
      <c r="E119" s="172"/>
      <c r="F119" s="172"/>
      <c r="G119" s="172"/>
      <c r="H119" s="172"/>
      <c r="I119" s="172"/>
    </row>
    <row r="120">
      <c r="A120" s="172"/>
      <c r="B120" s="172"/>
      <c r="C120" s="172"/>
      <c r="D120" s="172"/>
      <c r="E120" s="172"/>
      <c r="F120" s="172"/>
      <c r="G120" s="172"/>
      <c r="H120" s="172"/>
      <c r="I120" s="172"/>
    </row>
    <row r="121">
      <c r="A121" s="172"/>
      <c r="B121" s="172"/>
      <c r="C121" s="172"/>
      <c r="D121" s="172"/>
      <c r="E121" s="172"/>
      <c r="F121" s="172"/>
      <c r="G121" s="172"/>
      <c r="H121" s="172"/>
      <c r="I121" s="172"/>
    </row>
    <row r="122">
      <c r="A122" s="172"/>
      <c r="B122" s="172"/>
      <c r="C122" s="172"/>
      <c r="D122" s="172"/>
      <c r="E122" s="172"/>
      <c r="F122" s="172"/>
      <c r="G122" s="172"/>
      <c r="H122" s="172"/>
      <c r="I122" s="172"/>
    </row>
    <row r="123">
      <c r="A123" s="172"/>
      <c r="B123" s="172"/>
      <c r="C123" s="172"/>
      <c r="D123" s="172"/>
      <c r="E123" s="172"/>
      <c r="F123" s="172"/>
      <c r="G123" s="172"/>
      <c r="H123" s="172"/>
      <c r="I123" s="172"/>
    </row>
    <row r="124">
      <c r="A124" s="172"/>
      <c r="B124" s="172"/>
      <c r="C124" s="172"/>
      <c r="D124" s="172"/>
      <c r="E124" s="172"/>
      <c r="F124" s="172"/>
      <c r="G124" s="172"/>
      <c r="H124" s="172"/>
      <c r="I124" s="172"/>
    </row>
    <row r="125">
      <c r="A125" s="172"/>
      <c r="B125" s="172"/>
      <c r="C125" s="172"/>
      <c r="D125" s="172"/>
      <c r="E125" s="172"/>
      <c r="F125" s="172"/>
      <c r="G125" s="172"/>
      <c r="H125" s="172"/>
      <c r="I125" s="172"/>
    </row>
    <row r="126">
      <c r="A126" s="172"/>
      <c r="B126" s="172"/>
      <c r="C126" s="172"/>
      <c r="D126" s="172"/>
      <c r="E126" s="172"/>
      <c r="F126" s="172"/>
      <c r="G126" s="172"/>
      <c r="H126" s="172"/>
      <c r="I126" s="172"/>
    </row>
    <row r="127">
      <c r="A127" s="172"/>
      <c r="B127" s="172"/>
      <c r="C127" s="172"/>
      <c r="D127" s="172"/>
      <c r="E127" s="172"/>
      <c r="F127" s="172"/>
      <c r="G127" s="172"/>
      <c r="H127" s="172"/>
      <c r="I127" s="172"/>
    </row>
    <row r="128">
      <c r="A128" s="172"/>
      <c r="B128" s="172"/>
      <c r="C128" s="172"/>
      <c r="D128" s="172"/>
      <c r="E128" s="172"/>
      <c r="F128" s="172"/>
      <c r="G128" s="172"/>
      <c r="H128" s="172"/>
      <c r="I128" s="172"/>
    </row>
    <row r="129">
      <c r="A129" s="172"/>
      <c r="B129" s="172"/>
      <c r="C129" s="172"/>
      <c r="D129" s="172"/>
      <c r="E129" s="172"/>
      <c r="F129" s="172"/>
      <c r="G129" s="172"/>
      <c r="H129" s="172"/>
      <c r="I129" s="172"/>
    </row>
    <row r="130">
      <c r="A130" s="172"/>
      <c r="B130" s="172"/>
      <c r="C130" s="172"/>
      <c r="D130" s="172"/>
      <c r="E130" s="172"/>
      <c r="F130" s="172"/>
      <c r="G130" s="172"/>
      <c r="H130" s="172"/>
      <c r="I130" s="172"/>
    </row>
    <row r="131">
      <c r="A131" s="172"/>
      <c r="B131" s="172"/>
      <c r="C131" s="172"/>
      <c r="D131" s="172"/>
      <c r="E131" s="172"/>
      <c r="F131" s="172"/>
      <c r="G131" s="172"/>
      <c r="H131" s="172"/>
      <c r="I131" s="172"/>
    </row>
    <row r="132">
      <c r="A132" s="172"/>
      <c r="B132" s="172"/>
      <c r="C132" s="172"/>
      <c r="D132" s="172"/>
      <c r="E132" s="172"/>
      <c r="F132" s="172"/>
      <c r="G132" s="172"/>
      <c r="H132" s="172"/>
      <c r="I132" s="172"/>
    </row>
    <row r="133">
      <c r="A133" s="172"/>
      <c r="B133" s="172"/>
      <c r="C133" s="172"/>
      <c r="D133" s="172"/>
      <c r="E133" s="172"/>
      <c r="F133" s="172"/>
      <c r="G133" s="172"/>
      <c r="H133" s="172"/>
      <c r="I133" s="172"/>
    </row>
    <row r="134">
      <c r="A134" s="172"/>
      <c r="B134" s="172"/>
      <c r="C134" s="172"/>
      <c r="D134" s="172"/>
      <c r="E134" s="172"/>
      <c r="F134" s="172"/>
      <c r="G134" s="172"/>
      <c r="H134" s="172"/>
      <c r="I134" s="172"/>
    </row>
    <row r="135">
      <c r="A135" s="172"/>
      <c r="B135" s="172"/>
      <c r="C135" s="172"/>
      <c r="D135" s="172"/>
      <c r="E135" s="172"/>
      <c r="F135" s="172"/>
      <c r="G135" s="172"/>
      <c r="H135" s="172"/>
      <c r="I135" s="172"/>
    </row>
    <row r="136">
      <c r="A136" s="172"/>
      <c r="B136" s="172"/>
      <c r="C136" s="172"/>
      <c r="D136" s="172"/>
      <c r="E136" s="172"/>
      <c r="F136" s="172"/>
      <c r="G136" s="172"/>
      <c r="H136" s="172"/>
      <c r="I136" s="172"/>
    </row>
    <row r="137">
      <c r="A137" s="172"/>
      <c r="B137" s="172"/>
      <c r="C137" s="172"/>
      <c r="D137" s="172"/>
      <c r="E137" s="172"/>
      <c r="F137" s="172"/>
      <c r="G137" s="172"/>
      <c r="H137" s="172"/>
      <c r="I137" s="172"/>
    </row>
    <row r="138">
      <c r="A138" s="172"/>
      <c r="B138" s="172"/>
      <c r="C138" s="172"/>
      <c r="D138" s="172"/>
      <c r="E138" s="172"/>
      <c r="F138" s="172"/>
      <c r="G138" s="172"/>
      <c r="H138" s="172"/>
      <c r="I138" s="172"/>
    </row>
    <row r="139">
      <c r="A139" s="172"/>
      <c r="B139" s="172"/>
      <c r="C139" s="172"/>
      <c r="D139" s="172"/>
      <c r="E139" s="172"/>
      <c r="F139" s="172"/>
      <c r="G139" s="172"/>
      <c r="H139" s="172"/>
      <c r="I139" s="172"/>
    </row>
    <row r="140">
      <c r="A140" s="172"/>
      <c r="B140" s="172"/>
      <c r="C140" s="172"/>
      <c r="D140" s="172"/>
      <c r="E140" s="172"/>
      <c r="F140" s="172"/>
      <c r="G140" s="172"/>
      <c r="H140" s="172"/>
      <c r="I140" s="172"/>
    </row>
    <row r="141">
      <c r="A141" s="172"/>
      <c r="B141" s="172"/>
      <c r="C141" s="172"/>
      <c r="D141" s="172"/>
      <c r="E141" s="172"/>
      <c r="F141" s="172"/>
      <c r="G141" s="172"/>
      <c r="H141" s="172"/>
      <c r="I141" s="172"/>
    </row>
    <row r="142">
      <c r="A142" s="172"/>
      <c r="B142" s="172"/>
      <c r="C142" s="172"/>
      <c r="D142" s="172"/>
      <c r="E142" s="172"/>
      <c r="F142" s="172"/>
      <c r="G142" s="172"/>
      <c r="H142" s="172"/>
      <c r="I142" s="172"/>
    </row>
    <row r="143">
      <c r="A143" s="172"/>
      <c r="B143" s="172"/>
      <c r="C143" s="172"/>
      <c r="D143" s="172"/>
      <c r="E143" s="172"/>
      <c r="F143" s="172"/>
      <c r="G143" s="172"/>
      <c r="H143" s="172"/>
      <c r="I143" s="172"/>
    </row>
    <row r="144">
      <c r="A144" s="172"/>
      <c r="B144" s="172"/>
      <c r="C144" s="172"/>
      <c r="D144" s="172"/>
      <c r="E144" s="172"/>
      <c r="F144" s="172"/>
      <c r="G144" s="172"/>
      <c r="H144" s="172"/>
      <c r="I144" s="172"/>
    </row>
    <row r="145">
      <c r="A145" s="172"/>
      <c r="B145" s="172"/>
      <c r="C145" s="172"/>
      <c r="D145" s="172"/>
      <c r="E145" s="172"/>
      <c r="F145" s="172"/>
      <c r="G145" s="172"/>
      <c r="H145" s="172"/>
      <c r="I145" s="172"/>
    </row>
    <row r="146">
      <c r="A146" s="172"/>
      <c r="B146" s="172"/>
      <c r="C146" s="172"/>
      <c r="D146" s="172"/>
      <c r="E146" s="172"/>
      <c r="F146" s="172"/>
      <c r="G146" s="172"/>
      <c r="H146" s="172"/>
      <c r="I146" s="172"/>
    </row>
    <row r="147">
      <c r="A147" s="172"/>
      <c r="B147" s="172"/>
      <c r="C147" s="172"/>
      <c r="D147" s="172"/>
      <c r="E147" s="172"/>
      <c r="F147" s="172"/>
      <c r="G147" s="172"/>
      <c r="H147" s="172"/>
      <c r="I147" s="172"/>
    </row>
    <row r="148">
      <c r="A148" s="172"/>
      <c r="B148" s="172"/>
      <c r="C148" s="172"/>
      <c r="D148" s="172"/>
      <c r="E148" s="172"/>
      <c r="F148" s="172"/>
      <c r="G148" s="172"/>
      <c r="H148" s="172"/>
      <c r="I148" s="172"/>
    </row>
    <row r="149">
      <c r="A149" s="172"/>
      <c r="B149" s="172"/>
      <c r="C149" s="172"/>
      <c r="D149" s="172"/>
      <c r="E149" s="172"/>
      <c r="F149" s="172"/>
      <c r="G149" s="172"/>
      <c r="H149" s="172"/>
      <c r="I149" s="172"/>
    </row>
    <row r="150">
      <c r="A150" s="172"/>
      <c r="B150" s="172"/>
      <c r="C150" s="172"/>
      <c r="D150" s="172"/>
      <c r="E150" s="172"/>
      <c r="F150" s="172"/>
      <c r="G150" s="172"/>
      <c r="H150" s="172"/>
      <c r="I150" s="172"/>
    </row>
    <row r="151">
      <c r="A151" s="172"/>
      <c r="B151" s="172"/>
      <c r="C151" s="172"/>
      <c r="D151" s="172"/>
      <c r="E151" s="172"/>
      <c r="F151" s="172"/>
      <c r="G151" s="172"/>
      <c r="H151" s="172"/>
      <c r="I151" s="172"/>
    </row>
    <row r="152">
      <c r="A152" s="172"/>
      <c r="B152" s="172"/>
      <c r="C152" s="172"/>
      <c r="D152" s="172"/>
      <c r="E152" s="172"/>
      <c r="F152" s="172"/>
      <c r="G152" s="172"/>
      <c r="H152" s="172"/>
      <c r="I152" s="172"/>
    </row>
    <row r="153">
      <c r="A153" s="172"/>
      <c r="B153" s="172"/>
      <c r="C153" s="172"/>
      <c r="D153" s="172"/>
      <c r="E153" s="172"/>
      <c r="F153" s="172"/>
      <c r="G153" s="172"/>
      <c r="H153" s="172"/>
      <c r="I153" s="172"/>
    </row>
    <row r="154">
      <c r="A154" s="172"/>
      <c r="B154" s="172"/>
      <c r="C154" s="172"/>
      <c r="D154" s="172"/>
      <c r="E154" s="172"/>
      <c r="F154" s="172"/>
      <c r="G154" s="172"/>
      <c r="H154" s="172"/>
      <c r="I154" s="172"/>
    </row>
    <row r="155">
      <c r="A155" s="172"/>
      <c r="B155" s="172"/>
      <c r="C155" s="172"/>
      <c r="D155" s="172"/>
      <c r="E155" s="172"/>
      <c r="F155" s="172"/>
      <c r="G155" s="172"/>
      <c r="H155" s="172"/>
      <c r="I155" s="172"/>
    </row>
    <row r="156">
      <c r="A156" s="172"/>
      <c r="B156" s="172"/>
      <c r="C156" s="172"/>
      <c r="D156" s="172"/>
      <c r="E156" s="172"/>
      <c r="F156" s="172"/>
      <c r="G156" s="172"/>
      <c r="H156" s="172"/>
      <c r="I156" s="172"/>
    </row>
    <row r="157">
      <c r="A157" s="172"/>
      <c r="B157" s="172"/>
      <c r="C157" s="172"/>
      <c r="D157" s="172"/>
      <c r="E157" s="172"/>
      <c r="F157" s="172"/>
      <c r="G157" s="172"/>
      <c r="H157" s="172"/>
      <c r="I157" s="172"/>
    </row>
    <row r="158">
      <c r="A158" s="172"/>
      <c r="B158" s="172"/>
      <c r="C158" s="172"/>
      <c r="D158" s="172"/>
      <c r="E158" s="172"/>
      <c r="F158" s="172"/>
      <c r="G158" s="172"/>
      <c r="H158" s="172"/>
      <c r="I158" s="172"/>
    </row>
    <row r="159">
      <c r="A159" s="172"/>
      <c r="B159" s="172"/>
      <c r="C159" s="172"/>
      <c r="D159" s="172"/>
      <c r="E159" s="172"/>
      <c r="F159" s="172"/>
      <c r="G159" s="172"/>
      <c r="H159" s="172"/>
      <c r="I159" s="172"/>
    </row>
    <row r="160">
      <c r="A160" s="172"/>
      <c r="B160" s="172"/>
      <c r="C160" s="172"/>
      <c r="D160" s="172"/>
      <c r="E160" s="172"/>
      <c r="F160" s="172"/>
      <c r="G160" s="172"/>
      <c r="H160" s="172"/>
      <c r="I160" s="172"/>
    </row>
    <row r="161">
      <c r="A161" s="172"/>
      <c r="B161" s="172"/>
      <c r="C161" s="172"/>
      <c r="D161" s="172"/>
      <c r="E161" s="172"/>
      <c r="F161" s="172"/>
      <c r="G161" s="172"/>
      <c r="H161" s="172"/>
      <c r="I161" s="172"/>
    </row>
    <row r="162">
      <c r="A162" s="172"/>
      <c r="B162" s="172"/>
      <c r="C162" s="172"/>
      <c r="D162" s="172"/>
      <c r="E162" s="172"/>
      <c r="F162" s="172"/>
      <c r="G162" s="172"/>
      <c r="H162" s="172"/>
      <c r="I162" s="172"/>
    </row>
    <row r="163">
      <c r="A163" s="172"/>
      <c r="B163" s="172"/>
      <c r="C163" s="172"/>
      <c r="D163" s="172"/>
      <c r="E163" s="172"/>
      <c r="F163" s="172"/>
      <c r="G163" s="172"/>
      <c r="H163" s="172"/>
      <c r="I163" s="172"/>
    </row>
    <row r="164">
      <c r="A164" s="172"/>
      <c r="B164" s="172"/>
      <c r="C164" s="172"/>
      <c r="D164" s="172"/>
      <c r="E164" s="172"/>
      <c r="F164" s="172"/>
      <c r="G164" s="172"/>
      <c r="H164" s="172"/>
      <c r="I164" s="172"/>
    </row>
    <row r="165">
      <c r="A165" s="172"/>
      <c r="B165" s="172"/>
      <c r="C165" s="172"/>
      <c r="D165" s="172"/>
      <c r="E165" s="172"/>
      <c r="F165" s="172"/>
      <c r="G165" s="172"/>
      <c r="H165" s="172"/>
      <c r="I165" s="172"/>
    </row>
    <row r="166">
      <c r="A166" s="172"/>
      <c r="B166" s="172"/>
      <c r="C166" s="172"/>
      <c r="D166" s="172"/>
      <c r="E166" s="172"/>
      <c r="F166" s="172"/>
      <c r="G166" s="172"/>
      <c r="H166" s="172"/>
      <c r="I166" s="172"/>
    </row>
    <row r="167">
      <c r="A167" s="172"/>
      <c r="B167" s="172"/>
      <c r="C167" s="172"/>
      <c r="D167" s="172"/>
      <c r="E167" s="172"/>
      <c r="F167" s="172"/>
      <c r="G167" s="172"/>
      <c r="H167" s="172"/>
      <c r="I167" s="172"/>
    </row>
    <row r="168">
      <c r="A168" s="172"/>
      <c r="B168" s="172"/>
      <c r="C168" s="172"/>
      <c r="D168" s="172"/>
      <c r="E168" s="172"/>
      <c r="F168" s="172"/>
      <c r="G168" s="172"/>
      <c r="H168" s="172"/>
      <c r="I168" s="172"/>
    </row>
    <row r="169">
      <c r="A169" s="172"/>
      <c r="B169" s="172"/>
      <c r="C169" s="172"/>
      <c r="D169" s="172"/>
      <c r="E169" s="172"/>
      <c r="F169" s="172"/>
      <c r="G169" s="172"/>
      <c r="H169" s="172"/>
      <c r="I169" s="172"/>
    </row>
    <row r="170">
      <c r="A170" s="172"/>
      <c r="B170" s="172"/>
      <c r="C170" s="172"/>
      <c r="D170" s="172"/>
      <c r="E170" s="172"/>
      <c r="F170" s="172"/>
      <c r="G170" s="172"/>
      <c r="H170" s="172"/>
      <c r="I170" s="172"/>
    </row>
    <row r="171">
      <c r="A171" s="172"/>
      <c r="B171" s="172"/>
      <c r="C171" s="172"/>
      <c r="D171" s="172"/>
      <c r="E171" s="172"/>
      <c r="F171" s="172"/>
      <c r="G171" s="172"/>
      <c r="H171" s="172"/>
      <c r="I171" s="172"/>
    </row>
    <row r="172">
      <c r="A172" s="172"/>
      <c r="B172" s="172"/>
      <c r="C172" s="172"/>
      <c r="D172" s="172"/>
      <c r="E172" s="172"/>
      <c r="F172" s="172"/>
      <c r="G172" s="172"/>
      <c r="H172" s="172"/>
      <c r="I172" s="172"/>
    </row>
    <row r="173">
      <c r="A173" s="172"/>
      <c r="B173" s="172"/>
      <c r="C173" s="172"/>
      <c r="D173" s="172"/>
      <c r="E173" s="172"/>
      <c r="F173" s="172"/>
      <c r="G173" s="172"/>
      <c r="H173" s="172"/>
      <c r="I173" s="172"/>
    </row>
    <row r="174">
      <c r="A174" s="172"/>
      <c r="B174" s="172"/>
      <c r="C174" s="172"/>
      <c r="D174" s="172"/>
      <c r="E174" s="172"/>
      <c r="F174" s="172"/>
      <c r="G174" s="172"/>
      <c r="H174" s="172"/>
      <c r="I174" s="172"/>
    </row>
    <row r="175">
      <c r="A175" s="172"/>
      <c r="B175" s="172"/>
      <c r="C175" s="172"/>
      <c r="D175" s="172"/>
      <c r="E175" s="172"/>
      <c r="F175" s="172"/>
      <c r="G175" s="172"/>
      <c r="H175" s="172"/>
      <c r="I175" s="172"/>
    </row>
    <row r="176">
      <c r="A176" s="172"/>
      <c r="B176" s="172"/>
      <c r="C176" s="172"/>
      <c r="D176" s="172"/>
      <c r="E176" s="172"/>
      <c r="F176" s="172"/>
      <c r="G176" s="172"/>
      <c r="H176" s="172"/>
      <c r="I176" s="172"/>
    </row>
    <row r="177">
      <c r="A177" s="172"/>
      <c r="B177" s="172"/>
      <c r="C177" s="172"/>
      <c r="D177" s="172"/>
      <c r="E177" s="172"/>
      <c r="F177" s="172"/>
      <c r="G177" s="172"/>
      <c r="H177" s="172"/>
      <c r="I177" s="172"/>
    </row>
    <row r="178">
      <c r="A178" s="172"/>
      <c r="B178" s="172"/>
      <c r="C178" s="172"/>
      <c r="D178" s="172"/>
      <c r="E178" s="172"/>
      <c r="F178" s="172"/>
      <c r="G178" s="172"/>
      <c r="H178" s="172"/>
      <c r="I178" s="172"/>
    </row>
    <row r="179">
      <c r="A179" s="172"/>
      <c r="B179" s="172"/>
      <c r="C179" s="172"/>
      <c r="D179" s="172"/>
      <c r="E179" s="172"/>
      <c r="F179" s="172"/>
      <c r="G179" s="172"/>
      <c r="H179" s="172"/>
      <c r="I179" s="172"/>
    </row>
    <row r="180">
      <c r="A180" s="172"/>
      <c r="B180" s="172"/>
      <c r="C180" s="172"/>
      <c r="D180" s="172"/>
      <c r="E180" s="172"/>
      <c r="F180" s="172"/>
      <c r="G180" s="172"/>
      <c r="H180" s="172"/>
      <c r="I180" s="172"/>
    </row>
    <row r="181">
      <c r="A181" s="172"/>
      <c r="B181" s="172"/>
      <c r="C181" s="172"/>
      <c r="D181" s="172"/>
      <c r="E181" s="172"/>
      <c r="F181" s="172"/>
      <c r="G181" s="172"/>
      <c r="H181" s="172"/>
      <c r="I181" s="172"/>
    </row>
    <row r="182">
      <c r="A182" s="172"/>
      <c r="B182" s="172"/>
      <c r="C182" s="172"/>
      <c r="D182" s="172"/>
      <c r="E182" s="172"/>
      <c r="F182" s="172"/>
      <c r="G182" s="172"/>
      <c r="H182" s="172"/>
      <c r="I182" s="172"/>
    </row>
    <row r="183">
      <c r="A183" s="172"/>
      <c r="B183" s="172"/>
      <c r="C183" s="172"/>
      <c r="D183" s="172"/>
      <c r="E183" s="172"/>
      <c r="F183" s="172"/>
      <c r="G183" s="172"/>
      <c r="H183" s="172"/>
      <c r="I183" s="172"/>
    </row>
    <row r="184">
      <c r="A184" s="172"/>
      <c r="B184" s="172"/>
      <c r="C184" s="172"/>
      <c r="D184" s="172"/>
      <c r="E184" s="172"/>
      <c r="F184" s="172"/>
      <c r="G184" s="172"/>
      <c r="H184" s="172"/>
      <c r="I184" s="172"/>
    </row>
    <row r="185">
      <c r="A185" s="172"/>
      <c r="B185" s="172"/>
      <c r="C185" s="172"/>
      <c r="D185" s="172"/>
      <c r="E185" s="172"/>
      <c r="F185" s="172"/>
      <c r="G185" s="172"/>
      <c r="H185" s="172"/>
      <c r="I185" s="172"/>
    </row>
    <row r="186">
      <c r="A186" s="172"/>
      <c r="B186" s="172"/>
      <c r="C186" s="172"/>
      <c r="D186" s="172"/>
      <c r="E186" s="172"/>
      <c r="F186" s="172"/>
      <c r="G186" s="172"/>
      <c r="H186" s="172"/>
      <c r="I186" s="172"/>
    </row>
    <row r="187">
      <c r="A187" s="172"/>
      <c r="B187" s="172"/>
      <c r="C187" s="172"/>
      <c r="D187" s="172"/>
      <c r="E187" s="172"/>
      <c r="F187" s="172"/>
      <c r="G187" s="172"/>
      <c r="H187" s="172"/>
      <c r="I187" s="172"/>
    </row>
    <row r="188">
      <c r="A188" s="172"/>
      <c r="B188" s="172"/>
      <c r="C188" s="172"/>
      <c r="D188" s="172"/>
      <c r="E188" s="172"/>
      <c r="F188" s="172"/>
      <c r="G188" s="172"/>
      <c r="H188" s="172"/>
      <c r="I188" s="172"/>
    </row>
    <row r="189">
      <c r="A189" s="172"/>
      <c r="B189" s="172"/>
      <c r="C189" s="172"/>
      <c r="D189" s="172"/>
      <c r="E189" s="172"/>
      <c r="F189" s="172"/>
      <c r="G189" s="172"/>
      <c r="H189" s="172"/>
      <c r="I189" s="172"/>
    </row>
    <row r="190">
      <c r="A190" s="172"/>
      <c r="B190" s="172"/>
      <c r="C190" s="172"/>
      <c r="D190" s="172"/>
      <c r="E190" s="172"/>
      <c r="F190" s="172"/>
      <c r="G190" s="172"/>
      <c r="H190" s="172"/>
      <c r="I190" s="172"/>
    </row>
    <row r="191">
      <c r="A191" s="172"/>
      <c r="B191" s="172"/>
      <c r="C191" s="172"/>
      <c r="D191" s="172"/>
      <c r="E191" s="172"/>
      <c r="F191" s="172"/>
      <c r="G191" s="172"/>
      <c r="H191" s="172"/>
      <c r="I191" s="172"/>
    </row>
    <row r="192">
      <c r="A192" s="172"/>
      <c r="B192" s="172"/>
      <c r="C192" s="172"/>
      <c r="D192" s="172"/>
      <c r="E192" s="172"/>
      <c r="F192" s="172"/>
      <c r="G192" s="172"/>
      <c r="H192" s="172"/>
      <c r="I192" s="172"/>
    </row>
    <row r="193">
      <c r="A193" s="172"/>
      <c r="B193" s="172"/>
      <c r="C193" s="172"/>
      <c r="D193" s="172"/>
      <c r="E193" s="172"/>
      <c r="F193" s="172"/>
      <c r="G193" s="172"/>
      <c r="H193" s="172"/>
      <c r="I193" s="172"/>
    </row>
    <row r="194">
      <c r="A194" s="172"/>
      <c r="B194" s="172"/>
      <c r="C194" s="172"/>
      <c r="D194" s="172"/>
      <c r="E194" s="172"/>
      <c r="F194" s="172"/>
      <c r="G194" s="172"/>
      <c r="H194" s="172"/>
      <c r="I194" s="172"/>
    </row>
    <row r="195">
      <c r="A195" s="172"/>
      <c r="B195" s="172"/>
      <c r="C195" s="172"/>
      <c r="D195" s="172"/>
      <c r="E195" s="172"/>
      <c r="F195" s="172"/>
      <c r="G195" s="172"/>
      <c r="H195" s="172"/>
      <c r="I195" s="172"/>
    </row>
    <row r="196">
      <c r="A196" s="172"/>
      <c r="B196" s="172"/>
      <c r="C196" s="172"/>
      <c r="D196" s="172"/>
      <c r="E196" s="172"/>
      <c r="F196" s="172"/>
      <c r="G196" s="172"/>
      <c r="H196" s="172"/>
      <c r="I196" s="172"/>
    </row>
    <row r="197">
      <c r="A197" s="172"/>
      <c r="B197" s="172"/>
      <c r="C197" s="172"/>
      <c r="D197" s="172"/>
      <c r="E197" s="172"/>
      <c r="F197" s="172"/>
      <c r="G197" s="172"/>
      <c r="H197" s="172"/>
      <c r="I197" s="172"/>
    </row>
    <row r="198">
      <c r="A198" s="172"/>
      <c r="B198" s="172"/>
      <c r="C198" s="172"/>
      <c r="D198" s="172"/>
      <c r="E198" s="172"/>
      <c r="F198" s="172"/>
      <c r="G198" s="172"/>
      <c r="H198" s="172"/>
      <c r="I198" s="172"/>
    </row>
    <row r="199">
      <c r="A199" s="172"/>
      <c r="B199" s="172"/>
      <c r="C199" s="172"/>
      <c r="D199" s="172"/>
      <c r="E199" s="172"/>
      <c r="F199" s="172"/>
      <c r="G199" s="172"/>
      <c r="H199" s="172"/>
      <c r="I199" s="172"/>
    </row>
    <row r="200">
      <c r="A200" s="172"/>
      <c r="B200" s="172"/>
      <c r="C200" s="172"/>
      <c r="D200" s="172"/>
      <c r="E200" s="172"/>
      <c r="F200" s="172"/>
      <c r="G200" s="172"/>
      <c r="H200" s="172"/>
      <c r="I200" s="172"/>
    </row>
    <row r="201">
      <c r="A201" s="172"/>
      <c r="B201" s="172"/>
      <c r="C201" s="172"/>
      <c r="D201" s="172"/>
      <c r="E201" s="172"/>
      <c r="F201" s="172"/>
      <c r="G201" s="172"/>
      <c r="H201" s="172"/>
      <c r="I201" s="172"/>
    </row>
    <row r="202">
      <c r="A202" s="172"/>
      <c r="B202" s="172"/>
      <c r="C202" s="172"/>
      <c r="D202" s="172"/>
      <c r="E202" s="172"/>
      <c r="F202" s="172"/>
      <c r="G202" s="172"/>
      <c r="H202" s="172"/>
      <c r="I202" s="172"/>
    </row>
    <row r="203">
      <c r="A203" s="172"/>
      <c r="B203" s="172"/>
      <c r="C203" s="172"/>
      <c r="D203" s="172"/>
      <c r="E203" s="172"/>
      <c r="F203" s="172"/>
      <c r="G203" s="172"/>
      <c r="H203" s="172"/>
      <c r="I203" s="172"/>
    </row>
    <row r="204">
      <c r="A204" s="172"/>
      <c r="B204" s="172"/>
      <c r="C204" s="172"/>
      <c r="D204" s="172"/>
      <c r="E204" s="172"/>
      <c r="F204" s="172"/>
      <c r="G204" s="172"/>
      <c r="H204" s="172"/>
      <c r="I204" s="172"/>
    </row>
    <row r="205">
      <c r="A205" s="172"/>
      <c r="B205" s="172"/>
      <c r="C205" s="172"/>
      <c r="D205" s="172"/>
      <c r="E205" s="172"/>
      <c r="F205" s="172"/>
      <c r="G205" s="172"/>
      <c r="H205" s="172"/>
      <c r="I205" s="172"/>
    </row>
    <row r="206">
      <c r="A206" s="172"/>
      <c r="B206" s="172"/>
      <c r="C206" s="172"/>
      <c r="D206" s="172"/>
      <c r="E206" s="172"/>
      <c r="F206" s="172"/>
      <c r="G206" s="172"/>
      <c r="H206" s="172"/>
      <c r="I206" s="172"/>
    </row>
    <row r="207">
      <c r="A207" s="172"/>
      <c r="B207" s="172"/>
      <c r="C207" s="172"/>
      <c r="D207" s="172"/>
      <c r="E207" s="172"/>
      <c r="F207" s="172"/>
      <c r="G207" s="172"/>
      <c r="H207" s="172"/>
      <c r="I207" s="172"/>
    </row>
    <row r="208">
      <c r="A208" s="172"/>
      <c r="B208" s="172"/>
      <c r="C208" s="172"/>
      <c r="D208" s="172"/>
      <c r="E208" s="172"/>
      <c r="F208" s="172"/>
      <c r="G208" s="172"/>
      <c r="H208" s="172"/>
      <c r="I208" s="172"/>
    </row>
    <row r="209">
      <c r="A209" s="172"/>
      <c r="B209" s="172"/>
      <c r="C209" s="172"/>
      <c r="D209" s="172"/>
      <c r="E209" s="172"/>
      <c r="F209" s="172"/>
      <c r="G209" s="172"/>
      <c r="H209" s="172"/>
      <c r="I209" s="172"/>
    </row>
    <row r="210">
      <c r="A210" s="172"/>
      <c r="B210" s="172"/>
      <c r="C210" s="172"/>
      <c r="D210" s="172"/>
      <c r="E210" s="172"/>
      <c r="F210" s="172"/>
      <c r="G210" s="172"/>
      <c r="H210" s="172"/>
      <c r="I210" s="172"/>
    </row>
    <row r="211">
      <c r="A211" s="172"/>
      <c r="B211" s="172"/>
      <c r="C211" s="172"/>
      <c r="D211" s="172"/>
      <c r="E211" s="172"/>
      <c r="F211" s="172"/>
      <c r="G211" s="172"/>
      <c r="H211" s="172"/>
      <c r="I211" s="172"/>
    </row>
    <row r="212">
      <c r="A212" s="172"/>
      <c r="B212" s="172"/>
      <c r="C212" s="172"/>
      <c r="D212" s="172"/>
      <c r="E212" s="172"/>
      <c r="F212" s="172"/>
      <c r="G212" s="172"/>
      <c r="H212" s="172"/>
      <c r="I212" s="172"/>
    </row>
    <row r="213">
      <c r="A213" s="172"/>
      <c r="B213" s="172"/>
      <c r="C213" s="172"/>
      <c r="D213" s="172"/>
      <c r="E213" s="172"/>
      <c r="F213" s="172"/>
      <c r="G213" s="172"/>
      <c r="H213" s="172"/>
      <c r="I213" s="172"/>
    </row>
    <row r="214">
      <c r="A214" s="172"/>
      <c r="B214" s="172"/>
      <c r="C214" s="172"/>
      <c r="D214" s="172"/>
      <c r="E214" s="172"/>
      <c r="F214" s="172"/>
      <c r="G214" s="172"/>
      <c r="H214" s="172"/>
      <c r="I214" s="172"/>
    </row>
    <row r="215">
      <c r="A215" s="172"/>
      <c r="B215" s="172"/>
      <c r="C215" s="172"/>
      <c r="D215" s="172"/>
      <c r="E215" s="172"/>
      <c r="F215" s="172"/>
      <c r="G215" s="172"/>
      <c r="H215" s="172"/>
      <c r="I215" s="172"/>
    </row>
    <row r="216">
      <c r="A216" s="172"/>
      <c r="B216" s="172"/>
      <c r="C216" s="172"/>
      <c r="D216" s="172"/>
      <c r="E216" s="172"/>
      <c r="F216" s="172"/>
      <c r="G216" s="172"/>
      <c r="H216" s="172"/>
      <c r="I216" s="172"/>
    </row>
    <row r="217">
      <c r="A217" s="172"/>
      <c r="B217" s="172"/>
      <c r="C217" s="172"/>
      <c r="D217" s="172"/>
      <c r="E217" s="172"/>
      <c r="F217" s="172"/>
      <c r="G217" s="172"/>
      <c r="H217" s="172"/>
      <c r="I217" s="172"/>
    </row>
    <row r="218">
      <c r="A218" s="172"/>
      <c r="B218" s="172"/>
      <c r="C218" s="172"/>
      <c r="D218" s="172"/>
      <c r="E218" s="172"/>
      <c r="F218" s="172"/>
      <c r="G218" s="172"/>
      <c r="H218" s="172"/>
      <c r="I218" s="172"/>
    </row>
    <row r="219">
      <c r="A219" s="172"/>
      <c r="B219" s="172"/>
      <c r="C219" s="172"/>
      <c r="D219" s="172"/>
      <c r="E219" s="172"/>
      <c r="F219" s="172"/>
      <c r="G219" s="172"/>
      <c r="H219" s="172"/>
      <c r="I219" s="172"/>
    </row>
    <row r="220">
      <c r="A220" s="172"/>
      <c r="B220" s="172"/>
      <c r="C220" s="172"/>
      <c r="D220" s="172"/>
      <c r="E220" s="172"/>
      <c r="F220" s="172"/>
      <c r="G220" s="172"/>
      <c r="H220" s="172"/>
      <c r="I220" s="172"/>
    </row>
    <row r="221">
      <c r="A221" s="172"/>
      <c r="B221" s="172"/>
      <c r="C221" s="172"/>
      <c r="D221" s="172"/>
      <c r="E221" s="172"/>
      <c r="F221" s="172"/>
      <c r="G221" s="172"/>
      <c r="H221" s="172"/>
      <c r="I221" s="172"/>
    </row>
    <row r="222">
      <c r="A222" s="172"/>
      <c r="B222" s="172"/>
      <c r="C222" s="172"/>
      <c r="D222" s="172"/>
      <c r="E222" s="172"/>
      <c r="F222" s="172"/>
      <c r="G222" s="172"/>
      <c r="H222" s="172"/>
      <c r="I222" s="172"/>
    </row>
    <row r="223">
      <c r="A223" s="172"/>
      <c r="B223" s="172"/>
      <c r="C223" s="172"/>
      <c r="D223" s="172"/>
      <c r="E223" s="172"/>
      <c r="F223" s="172"/>
      <c r="G223" s="172"/>
      <c r="H223" s="172"/>
      <c r="I223" s="172"/>
    </row>
    <row r="224">
      <c r="A224" s="172"/>
      <c r="B224" s="172"/>
      <c r="C224" s="172"/>
      <c r="D224" s="172"/>
      <c r="E224" s="172"/>
      <c r="F224" s="172"/>
      <c r="G224" s="172"/>
      <c r="H224" s="172"/>
      <c r="I224" s="172"/>
    </row>
    <row r="225">
      <c r="A225" s="172"/>
      <c r="B225" s="172"/>
      <c r="C225" s="172"/>
      <c r="D225" s="172"/>
      <c r="E225" s="172"/>
      <c r="F225" s="172"/>
      <c r="G225" s="172"/>
      <c r="H225" s="172"/>
      <c r="I225" s="172"/>
    </row>
    <row r="226">
      <c r="A226" s="172"/>
      <c r="B226" s="172"/>
      <c r="C226" s="172"/>
      <c r="D226" s="172"/>
      <c r="E226" s="172"/>
      <c r="F226" s="172"/>
      <c r="G226" s="172"/>
      <c r="H226" s="172"/>
      <c r="I226" s="172"/>
    </row>
    <row r="227">
      <c r="A227" s="172"/>
      <c r="B227" s="172"/>
      <c r="C227" s="172"/>
      <c r="D227" s="172"/>
      <c r="E227" s="172"/>
      <c r="F227" s="172"/>
      <c r="G227" s="172"/>
      <c r="H227" s="172"/>
      <c r="I227" s="172"/>
    </row>
    <row r="228">
      <c r="A228" s="172"/>
      <c r="B228" s="172"/>
      <c r="C228" s="172"/>
      <c r="D228" s="172"/>
      <c r="E228" s="172"/>
      <c r="F228" s="172"/>
      <c r="G228" s="172"/>
      <c r="H228" s="172"/>
      <c r="I228" s="172"/>
    </row>
    <row r="229">
      <c r="A229" s="172"/>
      <c r="B229" s="172"/>
      <c r="C229" s="172"/>
      <c r="D229" s="172"/>
      <c r="E229" s="172"/>
      <c r="F229" s="172"/>
      <c r="G229" s="172"/>
      <c r="H229" s="172"/>
      <c r="I229" s="172"/>
    </row>
    <row r="230">
      <c r="A230" s="172"/>
      <c r="B230" s="172"/>
      <c r="C230" s="172"/>
      <c r="D230" s="172"/>
      <c r="E230" s="172"/>
      <c r="F230" s="172"/>
      <c r="G230" s="172"/>
      <c r="H230" s="172"/>
      <c r="I230" s="172"/>
    </row>
    <row r="231">
      <c r="A231" s="172"/>
      <c r="B231" s="172"/>
      <c r="C231" s="172"/>
      <c r="D231" s="172"/>
      <c r="E231" s="172"/>
      <c r="F231" s="172"/>
      <c r="G231" s="172"/>
      <c r="H231" s="172"/>
      <c r="I231" s="172"/>
    </row>
    <row r="232">
      <c r="A232" s="172"/>
      <c r="B232" s="172"/>
      <c r="C232" s="172"/>
      <c r="D232" s="172"/>
      <c r="E232" s="172"/>
      <c r="F232" s="172"/>
      <c r="G232" s="172"/>
      <c r="H232" s="172"/>
      <c r="I232" s="172"/>
    </row>
    <row r="233">
      <c r="A233" s="172"/>
      <c r="B233" s="172"/>
      <c r="C233" s="172"/>
      <c r="D233" s="172"/>
      <c r="E233" s="172"/>
      <c r="F233" s="172"/>
      <c r="G233" s="172"/>
      <c r="H233" s="172"/>
      <c r="I233" s="172"/>
    </row>
    <row r="234">
      <c r="A234" s="172"/>
      <c r="B234" s="172"/>
      <c r="C234" s="172"/>
      <c r="D234" s="172"/>
      <c r="E234" s="172"/>
      <c r="F234" s="172"/>
      <c r="G234" s="172"/>
      <c r="H234" s="172"/>
      <c r="I234" s="172"/>
    </row>
    <row r="235">
      <c r="A235" s="172"/>
      <c r="B235" s="172"/>
      <c r="C235" s="172"/>
      <c r="D235" s="172"/>
      <c r="E235" s="172"/>
      <c r="F235" s="172"/>
      <c r="G235" s="172"/>
      <c r="H235" s="172"/>
      <c r="I235" s="172"/>
    </row>
    <row r="236">
      <c r="A236" s="172"/>
      <c r="B236" s="172"/>
      <c r="C236" s="172"/>
      <c r="D236" s="172"/>
      <c r="E236" s="172"/>
      <c r="F236" s="172"/>
      <c r="G236" s="172"/>
      <c r="H236" s="172"/>
      <c r="I236" s="172"/>
    </row>
    <row r="237">
      <c r="A237" s="172"/>
      <c r="B237" s="172"/>
      <c r="C237" s="172"/>
      <c r="D237" s="172"/>
      <c r="E237" s="172"/>
      <c r="F237" s="172"/>
      <c r="G237" s="172"/>
      <c r="H237" s="172"/>
      <c r="I237" s="172"/>
    </row>
    <row r="238">
      <c r="A238" s="172"/>
      <c r="B238" s="172"/>
      <c r="C238" s="172"/>
      <c r="D238" s="172"/>
      <c r="E238" s="172"/>
      <c r="F238" s="172"/>
      <c r="G238" s="172"/>
      <c r="H238" s="172"/>
      <c r="I238" s="172"/>
    </row>
    <row r="239">
      <c r="A239" s="172"/>
      <c r="B239" s="172"/>
      <c r="C239" s="172"/>
      <c r="D239" s="172"/>
      <c r="E239" s="172"/>
      <c r="F239" s="172"/>
      <c r="G239" s="172"/>
      <c r="H239" s="172"/>
      <c r="I239" s="172"/>
    </row>
    <row r="240">
      <c r="A240" s="172"/>
      <c r="B240" s="172"/>
      <c r="C240" s="172"/>
      <c r="D240" s="172"/>
      <c r="E240" s="172"/>
      <c r="F240" s="172"/>
      <c r="G240" s="172"/>
      <c r="H240" s="172"/>
      <c r="I240" s="172"/>
    </row>
    <row r="241">
      <c r="A241" s="172"/>
      <c r="B241" s="172"/>
      <c r="C241" s="172"/>
      <c r="D241" s="172"/>
      <c r="E241" s="172"/>
      <c r="F241" s="172"/>
      <c r="G241" s="172"/>
      <c r="H241" s="172"/>
      <c r="I241" s="172"/>
    </row>
    <row r="242">
      <c r="A242" s="172"/>
      <c r="B242" s="172"/>
      <c r="C242" s="172"/>
      <c r="D242" s="172"/>
      <c r="E242" s="172"/>
      <c r="F242" s="172"/>
      <c r="G242" s="172"/>
      <c r="H242" s="172"/>
      <c r="I242" s="172"/>
    </row>
    <row r="243">
      <c r="A243" s="172"/>
      <c r="B243" s="172"/>
      <c r="C243" s="172"/>
      <c r="D243" s="172"/>
      <c r="E243" s="172"/>
      <c r="F243" s="172"/>
      <c r="G243" s="172"/>
      <c r="H243" s="172"/>
      <c r="I243" s="172"/>
    </row>
    <row r="244">
      <c r="A244" s="172"/>
      <c r="B244" s="172"/>
      <c r="C244" s="172"/>
      <c r="D244" s="172"/>
      <c r="E244" s="172"/>
      <c r="F244" s="172"/>
      <c r="G244" s="172"/>
      <c r="H244" s="172"/>
      <c r="I244" s="172"/>
    </row>
    <row r="245">
      <c r="A245" s="172"/>
      <c r="B245" s="172"/>
      <c r="C245" s="172"/>
      <c r="D245" s="172"/>
      <c r="E245" s="172"/>
      <c r="F245" s="172"/>
      <c r="G245" s="172"/>
      <c r="H245" s="172"/>
      <c r="I245" s="172"/>
    </row>
    <row r="246">
      <c r="A246" s="172"/>
      <c r="B246" s="172"/>
      <c r="C246" s="172"/>
      <c r="D246" s="172"/>
      <c r="E246" s="172"/>
      <c r="F246" s="172"/>
      <c r="G246" s="172"/>
      <c r="H246" s="172"/>
      <c r="I246" s="172"/>
    </row>
    <row r="247">
      <c r="A247" s="172"/>
      <c r="B247" s="172"/>
      <c r="C247" s="172"/>
      <c r="D247" s="172"/>
      <c r="E247" s="172"/>
      <c r="F247" s="172"/>
      <c r="G247" s="172"/>
      <c r="H247" s="172"/>
      <c r="I247" s="172"/>
    </row>
    <row r="248">
      <c r="A248" s="172"/>
      <c r="B248" s="172"/>
      <c r="C248" s="172"/>
      <c r="D248" s="172"/>
      <c r="E248" s="172"/>
      <c r="F248" s="172"/>
      <c r="G248" s="172"/>
      <c r="H248" s="172"/>
      <c r="I248" s="172"/>
    </row>
    <row r="249">
      <c r="A249" s="172"/>
      <c r="B249" s="172"/>
      <c r="C249" s="172"/>
      <c r="D249" s="172"/>
      <c r="E249" s="172"/>
      <c r="F249" s="172"/>
      <c r="G249" s="172"/>
      <c r="H249" s="172"/>
      <c r="I249" s="172"/>
    </row>
    <row r="250">
      <c r="A250" s="172"/>
      <c r="B250" s="172"/>
      <c r="C250" s="172"/>
      <c r="D250" s="172"/>
      <c r="E250" s="172"/>
      <c r="F250" s="172"/>
      <c r="G250" s="172"/>
      <c r="H250" s="172"/>
      <c r="I250" s="172"/>
    </row>
    <row r="251">
      <c r="A251" s="172"/>
      <c r="B251" s="172"/>
      <c r="C251" s="172"/>
      <c r="D251" s="172"/>
      <c r="E251" s="172"/>
      <c r="F251" s="172"/>
      <c r="G251" s="172"/>
      <c r="H251" s="172"/>
      <c r="I251" s="172"/>
    </row>
    <row r="252">
      <c r="A252" s="172"/>
      <c r="B252" s="172"/>
      <c r="C252" s="172"/>
      <c r="D252" s="172"/>
      <c r="E252" s="172"/>
      <c r="F252" s="172"/>
      <c r="G252" s="172"/>
      <c r="H252" s="172"/>
      <c r="I252" s="172"/>
    </row>
    <row r="253">
      <c r="A253" s="172"/>
      <c r="B253" s="172"/>
      <c r="C253" s="172"/>
      <c r="D253" s="172"/>
      <c r="E253" s="172"/>
      <c r="F253" s="172"/>
      <c r="G253" s="172"/>
      <c r="H253" s="172"/>
      <c r="I253" s="172"/>
    </row>
    <row r="254">
      <c r="A254" s="172"/>
      <c r="B254" s="172"/>
      <c r="C254" s="172"/>
      <c r="D254" s="172"/>
      <c r="E254" s="172"/>
      <c r="F254" s="172"/>
      <c r="G254" s="172"/>
      <c r="H254" s="172"/>
      <c r="I254" s="172"/>
    </row>
    <row r="255">
      <c r="A255" s="172"/>
      <c r="B255" s="172"/>
      <c r="C255" s="172"/>
      <c r="D255" s="172"/>
      <c r="E255" s="172"/>
      <c r="F255" s="172"/>
      <c r="G255" s="172"/>
      <c r="H255" s="172"/>
      <c r="I255" s="172"/>
    </row>
    <row r="256">
      <c r="A256" s="172"/>
      <c r="B256" s="172"/>
      <c r="C256" s="172"/>
      <c r="D256" s="172"/>
      <c r="E256" s="172"/>
      <c r="F256" s="172"/>
      <c r="G256" s="172"/>
      <c r="H256" s="172"/>
      <c r="I256" s="172"/>
    </row>
    <row r="257">
      <c r="A257" s="172"/>
      <c r="B257" s="172"/>
      <c r="C257" s="172"/>
      <c r="D257" s="172"/>
      <c r="E257" s="172"/>
      <c r="F257" s="172"/>
      <c r="G257" s="172"/>
      <c r="H257" s="172"/>
      <c r="I257" s="172"/>
    </row>
    <row r="258">
      <c r="A258" s="172"/>
      <c r="B258" s="172"/>
      <c r="C258" s="172"/>
      <c r="D258" s="172"/>
      <c r="E258" s="172"/>
      <c r="F258" s="172"/>
      <c r="G258" s="172"/>
      <c r="H258" s="172"/>
      <c r="I258" s="172"/>
    </row>
    <row r="259">
      <c r="A259" s="172"/>
      <c r="B259" s="172"/>
      <c r="C259" s="172"/>
      <c r="D259" s="172"/>
      <c r="E259" s="172"/>
      <c r="F259" s="172"/>
      <c r="G259" s="172"/>
      <c r="H259" s="172"/>
      <c r="I259" s="172"/>
    </row>
    <row r="260">
      <c r="A260" s="172"/>
      <c r="B260" s="172"/>
      <c r="C260" s="172"/>
      <c r="D260" s="172"/>
      <c r="E260" s="172"/>
      <c r="F260" s="172"/>
      <c r="G260" s="172"/>
      <c r="H260" s="172"/>
      <c r="I260" s="172"/>
    </row>
    <row r="261">
      <c r="A261" s="172"/>
      <c r="B261" s="172"/>
      <c r="C261" s="172"/>
      <c r="D261" s="172"/>
      <c r="E261" s="172"/>
      <c r="F261" s="172"/>
      <c r="G261" s="172"/>
      <c r="H261" s="172"/>
      <c r="I261" s="172"/>
    </row>
    <row r="262">
      <c r="A262" s="172"/>
      <c r="B262" s="172"/>
      <c r="C262" s="172"/>
      <c r="D262" s="172"/>
      <c r="E262" s="172"/>
      <c r="F262" s="172"/>
      <c r="G262" s="172"/>
      <c r="H262" s="172"/>
      <c r="I262" s="172"/>
    </row>
    <row r="263">
      <c r="A263" s="172"/>
      <c r="B263" s="172"/>
      <c r="C263" s="172"/>
      <c r="D263" s="172"/>
      <c r="E263" s="172"/>
      <c r="F263" s="172"/>
      <c r="G263" s="172"/>
      <c r="H263" s="172"/>
      <c r="I263" s="172"/>
    </row>
    <row r="264">
      <c r="A264" s="172"/>
      <c r="B264" s="172"/>
      <c r="C264" s="172"/>
      <c r="D264" s="172"/>
      <c r="E264" s="172"/>
      <c r="F264" s="172"/>
      <c r="G264" s="172"/>
      <c r="H264" s="172"/>
      <c r="I264" s="172"/>
    </row>
    <row r="265">
      <c r="A265" s="172"/>
      <c r="B265" s="172"/>
      <c r="C265" s="172"/>
      <c r="D265" s="172"/>
      <c r="E265" s="172"/>
      <c r="F265" s="172"/>
      <c r="G265" s="172"/>
      <c r="H265" s="172"/>
      <c r="I265" s="172"/>
    </row>
    <row r="266">
      <c r="A266" s="172"/>
      <c r="B266" s="172"/>
      <c r="C266" s="172"/>
      <c r="D266" s="172"/>
      <c r="E266" s="172"/>
      <c r="F266" s="172"/>
      <c r="G266" s="172"/>
      <c r="H266" s="172"/>
      <c r="I266" s="172"/>
    </row>
    <row r="267">
      <c r="A267" s="172"/>
      <c r="B267" s="172"/>
      <c r="C267" s="172"/>
      <c r="D267" s="172"/>
      <c r="E267" s="172"/>
      <c r="F267" s="172"/>
      <c r="G267" s="172"/>
      <c r="H267" s="172"/>
      <c r="I267" s="172"/>
    </row>
    <row r="268">
      <c r="A268" s="172"/>
      <c r="B268" s="172"/>
      <c r="C268" s="172"/>
      <c r="D268" s="172"/>
      <c r="E268" s="172"/>
      <c r="F268" s="172"/>
      <c r="G268" s="172"/>
      <c r="H268" s="172"/>
      <c r="I268" s="172"/>
    </row>
    <row r="269">
      <c r="A269" s="172"/>
      <c r="B269" s="172"/>
      <c r="C269" s="172"/>
      <c r="D269" s="172"/>
      <c r="E269" s="172"/>
      <c r="F269" s="172"/>
      <c r="G269" s="172"/>
      <c r="H269" s="172"/>
      <c r="I269" s="172"/>
    </row>
    <row r="270">
      <c r="A270" s="172"/>
      <c r="B270" s="172"/>
      <c r="C270" s="172"/>
      <c r="D270" s="172"/>
      <c r="E270" s="172"/>
      <c r="F270" s="172"/>
      <c r="G270" s="172"/>
      <c r="H270" s="172"/>
      <c r="I270" s="172"/>
    </row>
    <row r="271">
      <c r="A271" s="172"/>
      <c r="B271" s="172"/>
      <c r="C271" s="172"/>
      <c r="D271" s="172"/>
      <c r="E271" s="172"/>
      <c r="F271" s="172"/>
      <c r="G271" s="172"/>
      <c r="H271" s="172"/>
      <c r="I271" s="172"/>
    </row>
    <row r="272">
      <c r="A272" s="172"/>
      <c r="B272" s="172"/>
      <c r="C272" s="172"/>
      <c r="D272" s="172"/>
      <c r="E272" s="172"/>
      <c r="F272" s="172"/>
      <c r="G272" s="172"/>
      <c r="H272" s="172"/>
      <c r="I272" s="172"/>
    </row>
    <row r="273">
      <c r="A273" s="172"/>
      <c r="B273" s="172"/>
      <c r="C273" s="172"/>
      <c r="D273" s="172"/>
      <c r="E273" s="172"/>
      <c r="F273" s="172"/>
      <c r="G273" s="172"/>
      <c r="H273" s="172"/>
      <c r="I273" s="172"/>
    </row>
    <row r="274">
      <c r="A274" s="172"/>
      <c r="B274" s="172"/>
      <c r="C274" s="172"/>
      <c r="D274" s="172"/>
      <c r="E274" s="172"/>
      <c r="F274" s="172"/>
      <c r="G274" s="172"/>
      <c r="H274" s="172"/>
      <c r="I274" s="172"/>
    </row>
    <row r="275">
      <c r="A275" s="172"/>
      <c r="B275" s="172"/>
      <c r="C275" s="172"/>
      <c r="D275" s="172"/>
      <c r="E275" s="172"/>
      <c r="F275" s="172"/>
      <c r="G275" s="172"/>
      <c r="H275" s="172"/>
      <c r="I275" s="172"/>
    </row>
    <row r="276">
      <c r="A276" s="172"/>
      <c r="B276" s="172"/>
      <c r="C276" s="172"/>
      <c r="D276" s="172"/>
      <c r="E276" s="172"/>
      <c r="F276" s="172"/>
      <c r="G276" s="172"/>
      <c r="H276" s="172"/>
      <c r="I276" s="172"/>
    </row>
    <row r="277">
      <c r="A277" s="172"/>
      <c r="B277" s="172"/>
      <c r="C277" s="172"/>
      <c r="D277" s="172"/>
      <c r="E277" s="172"/>
      <c r="F277" s="172"/>
      <c r="G277" s="172"/>
      <c r="H277" s="172"/>
      <c r="I277" s="172"/>
    </row>
    <row r="278">
      <c r="A278" s="172"/>
      <c r="B278" s="172"/>
      <c r="C278" s="172"/>
      <c r="D278" s="172"/>
      <c r="E278" s="172"/>
      <c r="F278" s="172"/>
      <c r="G278" s="172"/>
      <c r="H278" s="172"/>
      <c r="I278" s="172"/>
    </row>
    <row r="279">
      <c r="A279" s="172"/>
      <c r="B279" s="172"/>
      <c r="C279" s="172"/>
      <c r="D279" s="172"/>
      <c r="E279" s="172"/>
      <c r="F279" s="172"/>
      <c r="G279" s="172"/>
      <c r="H279" s="172"/>
      <c r="I279" s="172"/>
    </row>
    <row r="280">
      <c r="A280" s="172"/>
      <c r="B280" s="172"/>
      <c r="C280" s="172"/>
      <c r="D280" s="172"/>
      <c r="E280" s="172"/>
      <c r="F280" s="172"/>
      <c r="G280" s="172"/>
      <c r="H280" s="172"/>
      <c r="I280" s="172"/>
    </row>
    <row r="281">
      <c r="A281" s="172"/>
      <c r="B281" s="172"/>
      <c r="C281" s="172"/>
      <c r="D281" s="172"/>
      <c r="E281" s="172"/>
      <c r="F281" s="172"/>
      <c r="G281" s="172"/>
      <c r="H281" s="172"/>
      <c r="I281" s="172"/>
    </row>
    <row r="282">
      <c r="A282" s="172"/>
      <c r="B282" s="172"/>
      <c r="C282" s="172"/>
      <c r="D282" s="172"/>
      <c r="E282" s="172"/>
      <c r="F282" s="172"/>
      <c r="G282" s="172"/>
      <c r="H282" s="172"/>
      <c r="I282" s="172"/>
    </row>
    <row r="283">
      <c r="A283" s="172"/>
      <c r="B283" s="172"/>
      <c r="C283" s="172"/>
      <c r="D283" s="172"/>
      <c r="E283" s="172"/>
      <c r="F283" s="172"/>
      <c r="G283" s="172"/>
      <c r="H283" s="172"/>
      <c r="I283" s="172"/>
    </row>
    <row r="284">
      <c r="A284" s="172"/>
      <c r="B284" s="172"/>
      <c r="C284" s="172"/>
      <c r="D284" s="172"/>
      <c r="E284" s="172"/>
      <c r="F284" s="172"/>
      <c r="G284" s="172"/>
      <c r="H284" s="172"/>
      <c r="I284" s="172"/>
    </row>
    <row r="285">
      <c r="A285" s="172"/>
      <c r="B285" s="172"/>
      <c r="C285" s="172"/>
      <c r="D285" s="172"/>
      <c r="E285" s="172"/>
      <c r="F285" s="172"/>
      <c r="G285" s="172"/>
      <c r="H285" s="172"/>
      <c r="I285" s="172"/>
    </row>
    <row r="286">
      <c r="A286" s="172"/>
      <c r="B286" s="172"/>
      <c r="C286" s="172"/>
      <c r="D286" s="172"/>
      <c r="E286" s="172"/>
      <c r="F286" s="172"/>
      <c r="G286" s="172"/>
      <c r="H286" s="172"/>
      <c r="I286" s="172"/>
    </row>
    <row r="287">
      <c r="A287" s="172"/>
      <c r="B287" s="172"/>
      <c r="C287" s="172"/>
      <c r="D287" s="172"/>
      <c r="E287" s="172"/>
      <c r="F287" s="172"/>
      <c r="G287" s="172"/>
      <c r="H287" s="172"/>
      <c r="I287" s="172"/>
    </row>
    <row r="288">
      <c r="A288" s="172"/>
      <c r="B288" s="172"/>
      <c r="C288" s="172"/>
      <c r="D288" s="172"/>
      <c r="E288" s="172"/>
      <c r="F288" s="172"/>
      <c r="G288" s="172"/>
      <c r="H288" s="172"/>
      <c r="I288" s="172"/>
    </row>
    <row r="289">
      <c r="A289" s="172"/>
      <c r="B289" s="172"/>
      <c r="C289" s="172"/>
      <c r="D289" s="172"/>
      <c r="E289" s="172"/>
      <c r="F289" s="172"/>
      <c r="G289" s="172"/>
      <c r="H289" s="172"/>
      <c r="I289" s="172"/>
    </row>
    <row r="290">
      <c r="A290" s="172"/>
      <c r="B290" s="172"/>
      <c r="C290" s="172"/>
      <c r="D290" s="172"/>
      <c r="E290" s="172"/>
      <c r="F290" s="172"/>
      <c r="G290" s="172"/>
      <c r="H290" s="172"/>
      <c r="I290" s="172"/>
    </row>
    <row r="291">
      <c r="A291" s="172"/>
      <c r="B291" s="172"/>
      <c r="C291" s="172"/>
      <c r="D291" s="172"/>
      <c r="E291" s="172"/>
      <c r="F291" s="172"/>
      <c r="G291" s="172"/>
      <c r="H291" s="172"/>
      <c r="I291" s="172"/>
    </row>
    <row r="292">
      <c r="A292" s="172"/>
      <c r="B292" s="172"/>
      <c r="C292" s="172"/>
      <c r="D292" s="172"/>
      <c r="E292" s="172"/>
      <c r="F292" s="172"/>
      <c r="G292" s="172"/>
      <c r="H292" s="172"/>
      <c r="I292" s="172"/>
    </row>
    <row r="293">
      <c r="A293" s="172"/>
      <c r="B293" s="172"/>
      <c r="C293" s="172"/>
      <c r="D293" s="172"/>
      <c r="E293" s="172"/>
      <c r="F293" s="172"/>
      <c r="G293" s="172"/>
      <c r="H293" s="172"/>
      <c r="I293" s="172"/>
    </row>
    <row r="294">
      <c r="A294" s="172"/>
      <c r="B294" s="172"/>
      <c r="C294" s="172"/>
      <c r="D294" s="172"/>
      <c r="E294" s="172"/>
      <c r="F294" s="172"/>
      <c r="G294" s="172"/>
      <c r="H294" s="172"/>
      <c r="I294" s="172"/>
    </row>
    <row r="295">
      <c r="A295" s="172"/>
      <c r="B295" s="172"/>
      <c r="C295" s="172"/>
      <c r="D295" s="172"/>
      <c r="E295" s="172"/>
      <c r="F295" s="172"/>
      <c r="G295" s="172"/>
      <c r="H295" s="172"/>
      <c r="I295" s="172"/>
    </row>
    <row r="296">
      <c r="A296" s="172"/>
      <c r="B296" s="172"/>
      <c r="C296" s="172"/>
      <c r="D296" s="172"/>
      <c r="E296" s="172"/>
      <c r="F296" s="172"/>
      <c r="G296" s="172"/>
      <c r="H296" s="172"/>
      <c r="I296" s="172"/>
    </row>
    <row r="297">
      <c r="A297" s="172"/>
      <c r="B297" s="172"/>
      <c r="C297" s="172"/>
      <c r="D297" s="172"/>
      <c r="E297" s="172"/>
      <c r="F297" s="172"/>
      <c r="G297" s="172"/>
      <c r="H297" s="172"/>
      <c r="I297" s="172"/>
    </row>
    <row r="298">
      <c r="A298" s="172"/>
      <c r="B298" s="172"/>
      <c r="C298" s="172"/>
      <c r="D298" s="172"/>
      <c r="E298" s="172"/>
      <c r="F298" s="172"/>
      <c r="G298" s="172"/>
      <c r="H298" s="172"/>
      <c r="I298" s="172"/>
    </row>
    <row r="299">
      <c r="A299" s="172"/>
      <c r="B299" s="172"/>
      <c r="C299" s="172"/>
      <c r="D299" s="172"/>
      <c r="E299" s="172"/>
      <c r="F299" s="172"/>
      <c r="G299" s="172"/>
      <c r="H299" s="172"/>
      <c r="I299" s="172"/>
    </row>
    <row r="300">
      <c r="A300" s="172"/>
      <c r="B300" s="172"/>
      <c r="C300" s="172"/>
      <c r="D300" s="172"/>
      <c r="E300" s="172"/>
      <c r="F300" s="172"/>
      <c r="G300" s="172"/>
      <c r="H300" s="172"/>
      <c r="I300" s="172"/>
    </row>
    <row r="301">
      <c r="A301" s="172"/>
      <c r="B301" s="172"/>
      <c r="C301" s="172"/>
      <c r="D301" s="172"/>
      <c r="E301" s="172"/>
      <c r="F301" s="172"/>
      <c r="G301" s="172"/>
      <c r="H301" s="172"/>
      <c r="I301" s="172"/>
    </row>
    <row r="302">
      <c r="A302" s="172"/>
      <c r="B302" s="172"/>
      <c r="C302" s="172"/>
      <c r="D302" s="172"/>
      <c r="E302" s="172"/>
      <c r="F302" s="172"/>
      <c r="G302" s="172"/>
      <c r="H302" s="172"/>
      <c r="I302" s="172"/>
    </row>
    <row r="303">
      <c r="A303" s="172"/>
      <c r="B303" s="172"/>
      <c r="C303" s="172"/>
      <c r="D303" s="172"/>
      <c r="E303" s="172"/>
      <c r="F303" s="172"/>
      <c r="G303" s="172"/>
      <c r="H303" s="172"/>
      <c r="I303" s="172"/>
    </row>
    <row r="304">
      <c r="A304" s="172"/>
      <c r="B304" s="172"/>
      <c r="C304" s="172"/>
      <c r="D304" s="172"/>
      <c r="E304" s="172"/>
      <c r="F304" s="172"/>
      <c r="G304" s="172"/>
      <c r="H304" s="172"/>
      <c r="I304" s="172"/>
    </row>
    <row r="305">
      <c r="A305" s="172"/>
      <c r="B305" s="172"/>
      <c r="C305" s="172"/>
      <c r="D305" s="172"/>
      <c r="E305" s="172"/>
      <c r="F305" s="172"/>
      <c r="G305" s="172"/>
      <c r="H305" s="172"/>
      <c r="I305" s="172"/>
    </row>
    <row r="306">
      <c r="A306" s="172"/>
      <c r="B306" s="172"/>
      <c r="C306" s="172"/>
      <c r="D306" s="172"/>
      <c r="E306" s="172"/>
      <c r="F306" s="172"/>
      <c r="G306" s="172"/>
      <c r="H306" s="172"/>
      <c r="I306" s="172"/>
    </row>
    <row r="307">
      <c r="A307" s="172"/>
      <c r="B307" s="172"/>
      <c r="C307" s="172"/>
      <c r="D307" s="172"/>
      <c r="E307" s="172"/>
      <c r="F307" s="172"/>
      <c r="G307" s="172"/>
      <c r="H307" s="172"/>
      <c r="I307" s="172"/>
    </row>
    <row r="308">
      <c r="A308" s="172"/>
      <c r="B308" s="172"/>
      <c r="C308" s="172"/>
      <c r="D308" s="172"/>
      <c r="E308" s="172"/>
      <c r="F308" s="172"/>
      <c r="G308" s="172"/>
      <c r="H308" s="172"/>
      <c r="I308" s="172"/>
    </row>
    <row r="309">
      <c r="A309" s="172"/>
      <c r="B309" s="172"/>
      <c r="C309" s="172"/>
      <c r="D309" s="172"/>
      <c r="E309" s="172"/>
      <c r="F309" s="172"/>
      <c r="G309" s="172"/>
      <c r="H309" s="172"/>
      <c r="I309" s="172"/>
    </row>
    <row r="310">
      <c r="A310" s="172"/>
      <c r="B310" s="172"/>
      <c r="C310" s="172"/>
      <c r="D310" s="172"/>
      <c r="E310" s="172"/>
      <c r="F310" s="172"/>
      <c r="G310" s="172"/>
      <c r="H310" s="172"/>
      <c r="I310" s="172"/>
    </row>
    <row r="311">
      <c r="A311" s="172"/>
      <c r="B311" s="172"/>
      <c r="C311" s="172"/>
      <c r="D311" s="172"/>
      <c r="E311" s="172"/>
      <c r="F311" s="172"/>
      <c r="G311" s="172"/>
      <c r="H311" s="172"/>
      <c r="I311" s="172"/>
    </row>
    <row r="312">
      <c r="A312" s="172"/>
      <c r="B312" s="172"/>
      <c r="C312" s="172"/>
      <c r="D312" s="172"/>
      <c r="E312" s="172"/>
      <c r="F312" s="172"/>
      <c r="G312" s="172"/>
      <c r="H312" s="172"/>
      <c r="I312" s="172"/>
    </row>
    <row r="313">
      <c r="A313" s="172"/>
      <c r="B313" s="172"/>
      <c r="C313" s="172"/>
      <c r="D313" s="172"/>
      <c r="E313" s="172"/>
      <c r="F313" s="172"/>
      <c r="G313" s="172"/>
      <c r="H313" s="172"/>
      <c r="I313" s="172"/>
    </row>
    <row r="314">
      <c r="A314" s="172"/>
      <c r="B314" s="172"/>
      <c r="C314" s="172"/>
      <c r="D314" s="172"/>
      <c r="E314" s="172"/>
      <c r="F314" s="172"/>
      <c r="G314" s="172"/>
      <c r="H314" s="172"/>
      <c r="I314" s="172"/>
    </row>
    <row r="315">
      <c r="A315" s="172"/>
      <c r="B315" s="172"/>
      <c r="C315" s="172"/>
      <c r="D315" s="172"/>
      <c r="E315" s="172"/>
      <c r="F315" s="172"/>
      <c r="G315" s="172"/>
      <c r="H315" s="172"/>
      <c r="I315" s="172"/>
    </row>
    <row r="316">
      <c r="A316" s="172"/>
      <c r="B316" s="172"/>
      <c r="C316" s="172"/>
      <c r="D316" s="172"/>
      <c r="E316" s="172"/>
      <c r="F316" s="172"/>
      <c r="G316" s="172"/>
      <c r="H316" s="172"/>
      <c r="I316" s="172"/>
    </row>
    <row r="317">
      <c r="A317" s="172"/>
      <c r="B317" s="172"/>
      <c r="C317" s="172"/>
      <c r="D317" s="172"/>
      <c r="E317" s="172"/>
      <c r="F317" s="172"/>
      <c r="G317" s="172"/>
      <c r="H317" s="172"/>
      <c r="I317" s="172"/>
    </row>
    <row r="318">
      <c r="A318" s="172"/>
      <c r="B318" s="172"/>
      <c r="C318" s="172"/>
      <c r="D318" s="172"/>
      <c r="E318" s="172"/>
      <c r="F318" s="172"/>
      <c r="G318" s="172"/>
      <c r="H318" s="172"/>
      <c r="I318" s="172"/>
    </row>
    <row r="319">
      <c r="A319" s="172"/>
      <c r="B319" s="172"/>
      <c r="C319" s="172"/>
      <c r="D319" s="172"/>
      <c r="E319" s="172"/>
      <c r="F319" s="172"/>
      <c r="G319" s="172"/>
      <c r="H319" s="172"/>
      <c r="I319" s="172"/>
    </row>
    <row r="320">
      <c r="A320" s="172"/>
      <c r="B320" s="172"/>
      <c r="C320" s="172"/>
      <c r="D320" s="172"/>
      <c r="E320" s="172"/>
      <c r="F320" s="172"/>
      <c r="G320" s="172"/>
      <c r="H320" s="172"/>
      <c r="I320" s="172"/>
    </row>
    <row r="321">
      <c r="A321" s="172"/>
      <c r="B321" s="172"/>
      <c r="C321" s="172"/>
      <c r="D321" s="172"/>
      <c r="E321" s="172"/>
      <c r="F321" s="172"/>
      <c r="G321" s="172"/>
      <c r="H321" s="172"/>
      <c r="I321" s="172"/>
    </row>
    <row r="322">
      <c r="A322" s="172"/>
      <c r="B322" s="172"/>
      <c r="C322" s="172"/>
      <c r="D322" s="172"/>
      <c r="E322" s="172"/>
      <c r="F322" s="172"/>
      <c r="G322" s="172"/>
      <c r="H322" s="172"/>
      <c r="I322" s="172"/>
    </row>
    <row r="323">
      <c r="A323" s="172"/>
      <c r="B323" s="172"/>
      <c r="C323" s="172"/>
      <c r="D323" s="172"/>
      <c r="E323" s="172"/>
      <c r="F323" s="172"/>
      <c r="G323" s="172"/>
      <c r="H323" s="172"/>
      <c r="I323" s="172"/>
    </row>
    <row r="324">
      <c r="A324" s="172"/>
      <c r="B324" s="172"/>
      <c r="C324" s="172"/>
      <c r="D324" s="172"/>
      <c r="E324" s="172"/>
      <c r="F324" s="172"/>
      <c r="G324" s="172"/>
      <c r="H324" s="172"/>
      <c r="I324" s="172"/>
    </row>
    <row r="325">
      <c r="A325" s="172"/>
      <c r="B325" s="172"/>
      <c r="C325" s="172"/>
      <c r="D325" s="172"/>
      <c r="E325" s="172"/>
      <c r="F325" s="172"/>
      <c r="G325" s="172"/>
      <c r="H325" s="172"/>
      <c r="I325" s="172"/>
    </row>
    <row r="326">
      <c r="A326" s="172"/>
      <c r="B326" s="172"/>
      <c r="C326" s="172"/>
      <c r="D326" s="172"/>
      <c r="E326" s="172"/>
      <c r="F326" s="172"/>
      <c r="G326" s="172"/>
      <c r="H326" s="172"/>
      <c r="I326" s="172"/>
    </row>
    <row r="327">
      <c r="A327" s="172"/>
      <c r="B327" s="172"/>
      <c r="C327" s="172"/>
      <c r="D327" s="172"/>
      <c r="E327" s="172"/>
      <c r="F327" s="172"/>
      <c r="G327" s="172"/>
      <c r="H327" s="172"/>
      <c r="I327" s="172"/>
    </row>
    <row r="328">
      <c r="A328" s="172"/>
      <c r="B328" s="172"/>
      <c r="C328" s="172"/>
      <c r="D328" s="172"/>
      <c r="E328" s="172"/>
      <c r="F328" s="172"/>
      <c r="G328" s="172"/>
      <c r="H328" s="172"/>
      <c r="I328" s="172"/>
    </row>
    <row r="329">
      <c r="A329" s="172"/>
      <c r="B329" s="172"/>
      <c r="C329" s="172"/>
      <c r="D329" s="172"/>
      <c r="E329" s="172"/>
      <c r="F329" s="172"/>
      <c r="G329" s="172"/>
      <c r="H329" s="172"/>
      <c r="I329" s="172"/>
    </row>
    <row r="330">
      <c r="A330" s="172"/>
      <c r="B330" s="172"/>
      <c r="C330" s="172"/>
      <c r="D330" s="172"/>
      <c r="E330" s="172"/>
      <c r="F330" s="172"/>
      <c r="G330" s="172"/>
      <c r="H330" s="172"/>
      <c r="I330" s="172"/>
    </row>
    <row r="331">
      <c r="A331" s="172"/>
      <c r="B331" s="172"/>
      <c r="C331" s="172"/>
      <c r="D331" s="172"/>
      <c r="E331" s="172"/>
      <c r="F331" s="172"/>
      <c r="G331" s="172"/>
      <c r="H331" s="172"/>
      <c r="I331" s="172"/>
    </row>
    <row r="332">
      <c r="A332" s="172"/>
      <c r="B332" s="172"/>
      <c r="C332" s="172"/>
      <c r="D332" s="172"/>
      <c r="E332" s="172"/>
      <c r="F332" s="172"/>
      <c r="G332" s="172"/>
      <c r="H332" s="172"/>
      <c r="I332" s="172"/>
    </row>
    <row r="333">
      <c r="A333" s="172"/>
      <c r="B333" s="172"/>
      <c r="C333" s="172"/>
      <c r="D333" s="172"/>
      <c r="E333" s="172"/>
      <c r="F333" s="172"/>
      <c r="G333" s="172"/>
      <c r="H333" s="172"/>
      <c r="I333" s="172"/>
    </row>
    <row r="334">
      <c r="A334" s="172"/>
      <c r="B334" s="172"/>
      <c r="C334" s="172"/>
      <c r="D334" s="172"/>
      <c r="E334" s="172"/>
      <c r="F334" s="172"/>
      <c r="G334" s="172"/>
      <c r="H334" s="172"/>
      <c r="I334" s="172"/>
    </row>
    <row r="335">
      <c r="A335" s="172"/>
      <c r="B335" s="172"/>
      <c r="C335" s="172"/>
      <c r="D335" s="172"/>
      <c r="E335" s="172"/>
      <c r="F335" s="172"/>
      <c r="G335" s="172"/>
      <c r="H335" s="172"/>
      <c r="I335" s="172"/>
    </row>
    <row r="336">
      <c r="A336" s="172"/>
      <c r="B336" s="172"/>
      <c r="C336" s="172"/>
      <c r="D336" s="172"/>
      <c r="E336" s="172"/>
      <c r="F336" s="172"/>
      <c r="G336" s="172"/>
      <c r="H336" s="172"/>
      <c r="I336" s="172"/>
    </row>
    <row r="337">
      <c r="A337" s="172"/>
      <c r="B337" s="172"/>
      <c r="C337" s="172"/>
      <c r="D337" s="172"/>
      <c r="E337" s="172"/>
      <c r="F337" s="172"/>
      <c r="G337" s="172"/>
      <c r="H337" s="172"/>
      <c r="I337" s="172"/>
    </row>
    <row r="338">
      <c r="A338" s="172"/>
      <c r="B338" s="172"/>
      <c r="C338" s="172"/>
      <c r="D338" s="172"/>
      <c r="E338" s="172"/>
      <c r="F338" s="172"/>
      <c r="G338" s="172"/>
      <c r="H338" s="172"/>
      <c r="I338" s="172"/>
    </row>
    <row r="339">
      <c r="A339" s="172"/>
      <c r="B339" s="172"/>
      <c r="C339" s="172"/>
      <c r="D339" s="172"/>
      <c r="E339" s="172"/>
      <c r="F339" s="172"/>
      <c r="G339" s="172"/>
      <c r="H339" s="172"/>
      <c r="I339" s="172"/>
    </row>
    <row r="340">
      <c r="A340" s="172"/>
      <c r="B340" s="172"/>
      <c r="C340" s="172"/>
      <c r="D340" s="172"/>
      <c r="E340" s="172"/>
      <c r="F340" s="172"/>
      <c r="G340" s="172"/>
      <c r="H340" s="172"/>
      <c r="I340" s="172"/>
    </row>
    <row r="341">
      <c r="A341" s="172"/>
      <c r="B341" s="172"/>
      <c r="C341" s="172"/>
      <c r="D341" s="172"/>
      <c r="E341" s="172"/>
      <c r="F341" s="172"/>
      <c r="G341" s="172"/>
      <c r="H341" s="172"/>
      <c r="I341" s="172"/>
    </row>
    <row r="342">
      <c r="A342" s="172"/>
      <c r="B342" s="172"/>
      <c r="C342" s="172"/>
      <c r="D342" s="172"/>
      <c r="E342" s="172"/>
      <c r="F342" s="172"/>
      <c r="G342" s="172"/>
      <c r="H342" s="172"/>
      <c r="I342" s="172"/>
    </row>
    <row r="343">
      <c r="A343" s="172"/>
      <c r="B343" s="172"/>
      <c r="C343" s="172"/>
      <c r="D343" s="172"/>
      <c r="E343" s="172"/>
      <c r="F343" s="172"/>
      <c r="G343" s="172"/>
      <c r="H343" s="172"/>
      <c r="I343" s="172"/>
    </row>
    <row r="344">
      <c r="A344" s="172"/>
      <c r="B344" s="172"/>
      <c r="C344" s="172"/>
      <c r="D344" s="172"/>
      <c r="E344" s="172"/>
      <c r="F344" s="172"/>
      <c r="G344" s="172"/>
      <c r="H344" s="172"/>
      <c r="I344" s="172"/>
    </row>
    <row r="345">
      <c r="A345" s="172"/>
      <c r="B345" s="172"/>
      <c r="C345" s="172"/>
      <c r="D345" s="172"/>
      <c r="E345" s="172"/>
      <c r="F345" s="172"/>
      <c r="G345" s="172"/>
      <c r="H345" s="172"/>
      <c r="I345" s="172"/>
    </row>
    <row r="346">
      <c r="A346" s="172"/>
      <c r="B346" s="172"/>
      <c r="C346" s="172"/>
      <c r="D346" s="172"/>
      <c r="E346" s="172"/>
      <c r="F346" s="172"/>
      <c r="G346" s="172"/>
      <c r="H346" s="172"/>
      <c r="I346" s="172"/>
    </row>
    <row r="347">
      <c r="A347" s="172"/>
      <c r="B347" s="172"/>
      <c r="C347" s="172"/>
      <c r="D347" s="172"/>
      <c r="E347" s="172"/>
      <c r="F347" s="172"/>
      <c r="G347" s="172"/>
      <c r="H347" s="172"/>
      <c r="I347" s="172"/>
    </row>
    <row r="348">
      <c r="A348" s="172"/>
      <c r="B348" s="172"/>
      <c r="C348" s="172"/>
      <c r="D348" s="172"/>
      <c r="E348" s="172"/>
      <c r="F348" s="172"/>
      <c r="G348" s="172"/>
      <c r="H348" s="172"/>
      <c r="I348" s="172"/>
    </row>
    <row r="349">
      <c r="A349" s="172"/>
      <c r="B349" s="172"/>
      <c r="C349" s="172"/>
      <c r="D349" s="172"/>
      <c r="E349" s="172"/>
      <c r="F349" s="172"/>
      <c r="G349" s="172"/>
      <c r="H349" s="172"/>
      <c r="I349" s="172"/>
    </row>
    <row r="350">
      <c r="A350" s="172"/>
      <c r="B350" s="172"/>
      <c r="C350" s="172"/>
      <c r="D350" s="172"/>
      <c r="E350" s="172"/>
      <c r="F350" s="172"/>
      <c r="G350" s="172"/>
      <c r="H350" s="172"/>
      <c r="I350" s="172"/>
    </row>
    <row r="351">
      <c r="A351" s="172"/>
      <c r="B351" s="172"/>
      <c r="C351" s="172"/>
      <c r="D351" s="172"/>
      <c r="E351" s="172"/>
      <c r="F351" s="172"/>
      <c r="G351" s="172"/>
      <c r="H351" s="172"/>
      <c r="I351" s="172"/>
    </row>
    <row r="352">
      <c r="A352" s="172"/>
      <c r="B352" s="172"/>
      <c r="C352" s="172"/>
      <c r="D352" s="172"/>
      <c r="E352" s="172"/>
      <c r="F352" s="172"/>
      <c r="G352" s="172"/>
      <c r="H352" s="172"/>
      <c r="I352" s="172"/>
    </row>
    <row r="353">
      <c r="A353" s="172"/>
      <c r="B353" s="172"/>
      <c r="C353" s="172"/>
      <c r="D353" s="172"/>
      <c r="E353" s="172"/>
      <c r="F353" s="172"/>
      <c r="G353" s="172"/>
      <c r="H353" s="172"/>
      <c r="I353" s="172"/>
    </row>
    <row r="354">
      <c r="A354" s="172"/>
      <c r="B354" s="172"/>
      <c r="C354" s="172"/>
      <c r="D354" s="172"/>
      <c r="E354" s="172"/>
      <c r="F354" s="172"/>
      <c r="G354" s="172"/>
      <c r="H354" s="172"/>
      <c r="I354" s="172"/>
    </row>
    <row r="355">
      <c r="A355" s="172"/>
      <c r="B355" s="172"/>
      <c r="C355" s="172"/>
      <c r="D355" s="172"/>
      <c r="E355" s="172"/>
      <c r="F355" s="172"/>
      <c r="G355" s="172"/>
      <c r="H355" s="172"/>
      <c r="I355" s="172"/>
    </row>
    <row r="356">
      <c r="A356" s="172"/>
      <c r="B356" s="172"/>
      <c r="C356" s="172"/>
      <c r="D356" s="172"/>
      <c r="E356" s="172"/>
      <c r="F356" s="172"/>
      <c r="G356" s="172"/>
      <c r="H356" s="172"/>
      <c r="I356" s="172"/>
    </row>
    <row r="357">
      <c r="A357" s="172"/>
      <c r="B357" s="172"/>
      <c r="C357" s="172"/>
      <c r="D357" s="172"/>
      <c r="E357" s="172"/>
      <c r="F357" s="172"/>
      <c r="G357" s="172"/>
      <c r="H357" s="172"/>
      <c r="I357" s="172"/>
    </row>
    <row r="358">
      <c r="A358" s="172"/>
      <c r="B358" s="172"/>
      <c r="C358" s="172"/>
      <c r="D358" s="172"/>
      <c r="E358" s="172"/>
      <c r="F358" s="172"/>
      <c r="G358" s="172"/>
      <c r="H358" s="172"/>
      <c r="I358" s="172"/>
    </row>
    <row r="359">
      <c r="A359" s="172"/>
      <c r="B359" s="172"/>
      <c r="C359" s="172"/>
      <c r="D359" s="172"/>
      <c r="E359" s="172"/>
      <c r="F359" s="172"/>
      <c r="G359" s="172"/>
      <c r="H359" s="172"/>
      <c r="I359" s="172"/>
    </row>
    <row r="360">
      <c r="A360" s="172"/>
      <c r="B360" s="172"/>
      <c r="C360" s="172"/>
      <c r="D360" s="172"/>
      <c r="E360" s="172"/>
      <c r="F360" s="172"/>
      <c r="G360" s="172"/>
      <c r="H360" s="172"/>
      <c r="I360" s="172"/>
    </row>
    <row r="361">
      <c r="A361" s="172"/>
      <c r="B361" s="172"/>
      <c r="C361" s="172"/>
      <c r="D361" s="172"/>
      <c r="E361" s="172"/>
      <c r="F361" s="172"/>
      <c r="G361" s="172"/>
      <c r="H361" s="172"/>
      <c r="I361" s="172"/>
    </row>
    <row r="362">
      <c r="A362" s="172"/>
      <c r="B362" s="172"/>
      <c r="C362" s="172"/>
      <c r="D362" s="172"/>
      <c r="E362" s="172"/>
      <c r="F362" s="172"/>
      <c r="G362" s="172"/>
      <c r="H362" s="172"/>
      <c r="I362" s="172"/>
    </row>
    <row r="363">
      <c r="A363" s="172"/>
      <c r="B363" s="172"/>
      <c r="C363" s="172"/>
      <c r="D363" s="172"/>
      <c r="E363" s="172"/>
      <c r="F363" s="172"/>
      <c r="G363" s="172"/>
      <c r="H363" s="172"/>
      <c r="I363" s="172"/>
    </row>
    <row r="364">
      <c r="A364" s="172"/>
      <c r="B364" s="172"/>
      <c r="C364" s="172"/>
      <c r="D364" s="172"/>
      <c r="E364" s="172"/>
      <c r="F364" s="172"/>
      <c r="G364" s="172"/>
      <c r="H364" s="172"/>
      <c r="I364" s="172"/>
    </row>
    <row r="365">
      <c r="A365" s="172"/>
      <c r="B365" s="172"/>
      <c r="C365" s="172"/>
      <c r="D365" s="172"/>
      <c r="E365" s="172"/>
      <c r="F365" s="172"/>
      <c r="G365" s="172"/>
      <c r="H365" s="172"/>
      <c r="I365" s="172"/>
    </row>
    <row r="366">
      <c r="A366" s="172"/>
      <c r="B366" s="172"/>
      <c r="C366" s="172"/>
      <c r="D366" s="172"/>
      <c r="E366" s="172"/>
      <c r="F366" s="172"/>
      <c r="G366" s="172"/>
      <c r="H366" s="172"/>
      <c r="I366" s="172"/>
    </row>
    <row r="367">
      <c r="A367" s="172"/>
      <c r="B367" s="172"/>
      <c r="C367" s="172"/>
      <c r="D367" s="172"/>
      <c r="E367" s="172"/>
      <c r="F367" s="172"/>
      <c r="G367" s="172"/>
      <c r="H367" s="172"/>
      <c r="I367" s="172"/>
    </row>
    <row r="368">
      <c r="A368" s="172"/>
      <c r="B368" s="172"/>
      <c r="C368" s="172"/>
      <c r="D368" s="172"/>
      <c r="E368" s="172"/>
      <c r="F368" s="172"/>
      <c r="G368" s="172"/>
      <c r="H368" s="172"/>
      <c r="I368" s="172"/>
    </row>
    <row r="369">
      <c r="A369" s="172"/>
      <c r="B369" s="172"/>
      <c r="C369" s="172"/>
      <c r="D369" s="172"/>
      <c r="E369" s="172"/>
      <c r="F369" s="172"/>
      <c r="G369" s="172"/>
      <c r="H369" s="172"/>
      <c r="I369" s="172"/>
    </row>
    <row r="370">
      <c r="A370" s="172"/>
      <c r="B370" s="172"/>
      <c r="C370" s="172"/>
      <c r="D370" s="172"/>
      <c r="E370" s="172"/>
      <c r="F370" s="172"/>
      <c r="G370" s="172"/>
      <c r="H370" s="172"/>
      <c r="I370" s="172"/>
    </row>
    <row r="371">
      <c r="A371" s="172"/>
      <c r="B371" s="172"/>
      <c r="C371" s="172"/>
      <c r="D371" s="172"/>
      <c r="E371" s="172"/>
      <c r="F371" s="172"/>
      <c r="G371" s="172"/>
      <c r="H371" s="172"/>
      <c r="I371" s="172"/>
    </row>
    <row r="372">
      <c r="A372" s="172"/>
      <c r="B372" s="172"/>
      <c r="C372" s="172"/>
      <c r="D372" s="172"/>
      <c r="E372" s="172"/>
      <c r="F372" s="172"/>
      <c r="G372" s="172"/>
      <c r="H372" s="172"/>
      <c r="I372" s="172"/>
    </row>
    <row r="373">
      <c r="A373" s="172"/>
      <c r="B373" s="172"/>
      <c r="C373" s="172"/>
      <c r="D373" s="172"/>
      <c r="E373" s="172"/>
      <c r="F373" s="172"/>
      <c r="G373" s="172"/>
      <c r="H373" s="172"/>
      <c r="I373" s="172"/>
    </row>
    <row r="374">
      <c r="A374" s="172"/>
      <c r="B374" s="172"/>
      <c r="C374" s="172"/>
      <c r="D374" s="172"/>
      <c r="E374" s="172"/>
      <c r="F374" s="172"/>
      <c r="G374" s="172"/>
      <c r="H374" s="172"/>
      <c r="I374" s="172"/>
    </row>
    <row r="375">
      <c r="A375" s="172"/>
      <c r="B375" s="172"/>
      <c r="C375" s="172"/>
      <c r="D375" s="172"/>
      <c r="E375" s="172"/>
      <c r="F375" s="172"/>
      <c r="G375" s="172"/>
      <c r="H375" s="172"/>
      <c r="I375" s="172"/>
    </row>
    <row r="376">
      <c r="A376" s="172"/>
      <c r="B376" s="172"/>
      <c r="C376" s="172"/>
      <c r="D376" s="172"/>
      <c r="E376" s="172"/>
      <c r="F376" s="172"/>
      <c r="G376" s="172"/>
      <c r="H376" s="172"/>
      <c r="I376" s="172"/>
    </row>
    <row r="377">
      <c r="A377" s="172"/>
      <c r="B377" s="172"/>
      <c r="C377" s="172"/>
      <c r="D377" s="172"/>
      <c r="E377" s="172"/>
      <c r="F377" s="172"/>
      <c r="G377" s="172"/>
      <c r="H377" s="172"/>
      <c r="I377" s="172"/>
    </row>
    <row r="378">
      <c r="A378" s="172"/>
      <c r="B378" s="172"/>
      <c r="C378" s="172"/>
      <c r="D378" s="172"/>
      <c r="E378" s="172"/>
      <c r="F378" s="172"/>
      <c r="G378" s="172"/>
      <c r="H378" s="172"/>
      <c r="I378" s="172"/>
    </row>
    <row r="379">
      <c r="A379" s="172"/>
      <c r="B379" s="172"/>
      <c r="C379" s="172"/>
      <c r="D379" s="172"/>
      <c r="E379" s="172"/>
      <c r="F379" s="172"/>
      <c r="G379" s="172"/>
      <c r="H379" s="172"/>
      <c r="I379" s="172"/>
    </row>
    <row r="380">
      <c r="A380" s="172"/>
      <c r="B380" s="172"/>
      <c r="C380" s="172"/>
      <c r="D380" s="172"/>
      <c r="E380" s="172"/>
      <c r="F380" s="172"/>
      <c r="G380" s="172"/>
      <c r="H380" s="172"/>
      <c r="I380" s="172"/>
    </row>
    <row r="381">
      <c r="A381" s="172"/>
      <c r="B381" s="172"/>
      <c r="C381" s="172"/>
      <c r="D381" s="172"/>
      <c r="E381" s="172"/>
      <c r="F381" s="172"/>
      <c r="G381" s="172"/>
      <c r="H381" s="172"/>
      <c r="I381" s="172"/>
    </row>
    <row r="382">
      <c r="A382" s="172"/>
      <c r="B382" s="172"/>
      <c r="C382" s="172"/>
      <c r="D382" s="172"/>
      <c r="E382" s="172"/>
      <c r="F382" s="172"/>
      <c r="G382" s="172"/>
      <c r="H382" s="172"/>
      <c r="I382" s="172"/>
    </row>
    <row r="383">
      <c r="A383" s="172"/>
      <c r="B383" s="172"/>
      <c r="C383" s="172"/>
      <c r="D383" s="172"/>
      <c r="E383" s="172"/>
      <c r="F383" s="172"/>
      <c r="G383" s="172"/>
      <c r="H383" s="172"/>
      <c r="I383" s="172"/>
    </row>
    <row r="384">
      <c r="A384" s="172"/>
      <c r="B384" s="172"/>
      <c r="C384" s="172"/>
      <c r="D384" s="172"/>
      <c r="E384" s="172"/>
      <c r="F384" s="172"/>
      <c r="G384" s="172"/>
      <c r="H384" s="172"/>
      <c r="I384" s="172"/>
    </row>
    <row r="385">
      <c r="A385" s="172"/>
      <c r="B385" s="172"/>
      <c r="C385" s="172"/>
      <c r="D385" s="172"/>
      <c r="E385" s="172"/>
      <c r="F385" s="172"/>
      <c r="G385" s="172"/>
      <c r="H385" s="172"/>
      <c r="I385" s="172"/>
    </row>
    <row r="386">
      <c r="A386" s="172"/>
      <c r="B386" s="172"/>
      <c r="C386" s="172"/>
      <c r="D386" s="172"/>
      <c r="E386" s="172"/>
      <c r="F386" s="172"/>
      <c r="G386" s="172"/>
      <c r="H386" s="172"/>
      <c r="I386" s="172"/>
    </row>
    <row r="387">
      <c r="A387" s="172"/>
      <c r="B387" s="172"/>
      <c r="C387" s="172"/>
      <c r="D387" s="172"/>
      <c r="E387" s="172"/>
      <c r="F387" s="172"/>
      <c r="G387" s="172"/>
      <c r="H387" s="172"/>
      <c r="I387" s="172"/>
    </row>
    <row r="388">
      <c r="A388" s="172"/>
      <c r="B388" s="172"/>
      <c r="C388" s="172"/>
      <c r="D388" s="172"/>
      <c r="E388" s="172"/>
      <c r="F388" s="172"/>
      <c r="G388" s="172"/>
      <c r="H388" s="172"/>
      <c r="I388" s="172"/>
    </row>
    <row r="389">
      <c r="A389" s="172"/>
      <c r="B389" s="172"/>
      <c r="C389" s="172"/>
      <c r="D389" s="172"/>
      <c r="E389" s="172"/>
      <c r="F389" s="172"/>
      <c r="G389" s="172"/>
      <c r="H389" s="172"/>
      <c r="I389" s="172"/>
    </row>
    <row r="390">
      <c r="A390" s="172"/>
      <c r="B390" s="172"/>
      <c r="C390" s="172"/>
      <c r="D390" s="172"/>
      <c r="E390" s="172"/>
      <c r="F390" s="172"/>
      <c r="G390" s="172"/>
      <c r="H390" s="172"/>
      <c r="I390" s="172"/>
    </row>
    <row r="391">
      <c r="A391" s="172"/>
      <c r="B391" s="172"/>
      <c r="C391" s="172"/>
      <c r="D391" s="172"/>
      <c r="E391" s="172"/>
      <c r="F391" s="172"/>
      <c r="G391" s="172"/>
      <c r="H391" s="172"/>
      <c r="I391" s="172"/>
    </row>
    <row r="392">
      <c r="A392" s="172"/>
      <c r="B392" s="172"/>
      <c r="C392" s="172"/>
      <c r="D392" s="172"/>
      <c r="E392" s="172"/>
      <c r="F392" s="172"/>
      <c r="G392" s="172"/>
      <c r="H392" s="172"/>
      <c r="I392" s="172"/>
    </row>
    <row r="393">
      <c r="A393" s="172"/>
      <c r="B393" s="172"/>
      <c r="C393" s="172"/>
      <c r="D393" s="172"/>
      <c r="E393" s="172"/>
      <c r="F393" s="172"/>
      <c r="G393" s="172"/>
      <c r="H393" s="172"/>
      <c r="I393" s="172"/>
    </row>
    <row r="394">
      <c r="A394" s="172"/>
      <c r="B394" s="172"/>
      <c r="C394" s="172"/>
      <c r="D394" s="172"/>
      <c r="E394" s="172"/>
      <c r="F394" s="172"/>
      <c r="G394" s="172"/>
      <c r="H394" s="172"/>
      <c r="I394" s="172"/>
    </row>
    <row r="395">
      <c r="A395" s="172"/>
      <c r="B395" s="172"/>
      <c r="C395" s="172"/>
      <c r="D395" s="172"/>
      <c r="E395" s="172"/>
      <c r="F395" s="172"/>
      <c r="G395" s="172"/>
      <c r="H395" s="172"/>
      <c r="I395" s="172"/>
    </row>
    <row r="396">
      <c r="A396" s="172"/>
      <c r="B396" s="172"/>
      <c r="C396" s="172"/>
      <c r="D396" s="172"/>
      <c r="E396" s="172"/>
      <c r="F396" s="172"/>
      <c r="G396" s="172"/>
      <c r="H396" s="172"/>
      <c r="I396" s="172"/>
    </row>
    <row r="397">
      <c r="A397" s="172"/>
      <c r="B397" s="172"/>
      <c r="C397" s="172"/>
      <c r="D397" s="172"/>
      <c r="E397" s="172"/>
      <c r="F397" s="172"/>
      <c r="G397" s="172"/>
      <c r="H397" s="172"/>
      <c r="I397" s="172"/>
    </row>
    <row r="398">
      <c r="A398" s="172"/>
      <c r="B398" s="172"/>
      <c r="C398" s="172"/>
      <c r="D398" s="172"/>
      <c r="E398" s="172"/>
      <c r="F398" s="172"/>
      <c r="G398" s="172"/>
      <c r="H398" s="172"/>
      <c r="I398" s="172"/>
    </row>
    <row r="399">
      <c r="A399" s="172"/>
      <c r="B399" s="172"/>
      <c r="C399" s="172"/>
      <c r="D399" s="172"/>
      <c r="E399" s="172"/>
      <c r="F399" s="172"/>
      <c r="G399" s="172"/>
      <c r="H399" s="172"/>
      <c r="I399" s="172"/>
    </row>
    <row r="400">
      <c r="A400" s="172"/>
      <c r="B400" s="172"/>
      <c r="C400" s="172"/>
      <c r="D400" s="172"/>
      <c r="E400" s="172"/>
      <c r="F400" s="172"/>
      <c r="G400" s="172"/>
      <c r="H400" s="172"/>
      <c r="I400" s="172"/>
    </row>
    <row r="401">
      <c r="A401" s="172"/>
      <c r="B401" s="172"/>
      <c r="C401" s="172"/>
      <c r="D401" s="172"/>
      <c r="E401" s="172"/>
      <c r="F401" s="172"/>
      <c r="G401" s="172"/>
      <c r="H401" s="172"/>
      <c r="I401" s="172"/>
    </row>
    <row r="402">
      <c r="A402" s="172"/>
      <c r="B402" s="172"/>
      <c r="C402" s="172"/>
      <c r="D402" s="172"/>
      <c r="E402" s="172"/>
      <c r="F402" s="172"/>
      <c r="G402" s="172"/>
      <c r="H402" s="172"/>
      <c r="I402" s="172"/>
    </row>
    <row r="403">
      <c r="A403" s="172"/>
      <c r="B403" s="172"/>
      <c r="C403" s="172"/>
      <c r="D403" s="172"/>
      <c r="E403" s="172"/>
      <c r="F403" s="172"/>
      <c r="G403" s="172"/>
      <c r="H403" s="172"/>
      <c r="I403" s="172"/>
    </row>
    <row r="404">
      <c r="A404" s="172"/>
      <c r="B404" s="172"/>
      <c r="C404" s="172"/>
      <c r="D404" s="172"/>
      <c r="E404" s="172"/>
      <c r="F404" s="172"/>
      <c r="G404" s="172"/>
      <c r="H404" s="172"/>
      <c r="I404" s="172"/>
    </row>
    <row r="405">
      <c r="A405" s="172"/>
      <c r="B405" s="172"/>
      <c r="C405" s="172"/>
      <c r="D405" s="172"/>
      <c r="E405" s="172"/>
      <c r="F405" s="172"/>
      <c r="G405" s="172"/>
      <c r="H405" s="172"/>
      <c r="I405" s="172"/>
    </row>
    <row r="406">
      <c r="A406" s="172"/>
      <c r="B406" s="172"/>
      <c r="C406" s="172"/>
      <c r="D406" s="172"/>
      <c r="E406" s="172"/>
      <c r="F406" s="172"/>
      <c r="G406" s="172"/>
      <c r="H406" s="172"/>
      <c r="I406" s="172"/>
    </row>
    <row r="407">
      <c r="A407" s="172"/>
      <c r="B407" s="172"/>
      <c r="C407" s="172"/>
      <c r="D407" s="172"/>
      <c r="E407" s="172"/>
      <c r="F407" s="172"/>
      <c r="G407" s="172"/>
      <c r="H407" s="172"/>
      <c r="I407" s="172"/>
    </row>
    <row r="408">
      <c r="A408" s="172"/>
      <c r="B408" s="172"/>
      <c r="C408" s="172"/>
      <c r="D408" s="172"/>
      <c r="E408" s="172"/>
      <c r="F408" s="172"/>
      <c r="G408" s="172"/>
      <c r="H408" s="172"/>
      <c r="I408" s="172"/>
    </row>
    <row r="409">
      <c r="A409" s="172"/>
      <c r="B409" s="172"/>
      <c r="C409" s="172"/>
      <c r="D409" s="172"/>
      <c r="E409" s="172"/>
      <c r="F409" s="172"/>
      <c r="G409" s="172"/>
      <c r="H409" s="172"/>
      <c r="I409" s="172"/>
    </row>
    <row r="410">
      <c r="A410" s="172"/>
      <c r="B410" s="172"/>
      <c r="C410" s="172"/>
      <c r="D410" s="172"/>
      <c r="E410" s="172"/>
      <c r="F410" s="172"/>
      <c r="G410" s="172"/>
      <c r="H410" s="172"/>
      <c r="I410" s="172"/>
    </row>
    <row r="411">
      <c r="A411" s="172"/>
      <c r="B411" s="172"/>
      <c r="C411" s="172"/>
      <c r="D411" s="172"/>
      <c r="E411" s="172"/>
      <c r="F411" s="172"/>
      <c r="G411" s="172"/>
      <c r="H411" s="172"/>
      <c r="I411" s="172"/>
    </row>
    <row r="412">
      <c r="A412" s="172"/>
      <c r="B412" s="172"/>
      <c r="C412" s="172"/>
      <c r="D412" s="172"/>
      <c r="E412" s="172"/>
      <c r="F412" s="172"/>
      <c r="G412" s="172"/>
      <c r="H412" s="172"/>
      <c r="I412" s="172"/>
    </row>
    <row r="413">
      <c r="A413" s="172"/>
      <c r="B413" s="172"/>
      <c r="C413" s="172"/>
      <c r="D413" s="172"/>
      <c r="E413" s="172"/>
      <c r="F413" s="172"/>
      <c r="G413" s="172"/>
      <c r="H413" s="172"/>
      <c r="I413" s="172"/>
    </row>
    <row r="414">
      <c r="A414" s="172"/>
      <c r="B414" s="172"/>
      <c r="C414" s="172"/>
      <c r="D414" s="172"/>
      <c r="E414" s="172"/>
      <c r="F414" s="172"/>
      <c r="G414" s="172"/>
      <c r="H414" s="172"/>
      <c r="I414" s="172"/>
    </row>
    <row r="415">
      <c r="A415" s="172"/>
      <c r="B415" s="172"/>
      <c r="C415" s="172"/>
      <c r="D415" s="172"/>
      <c r="E415" s="172"/>
      <c r="F415" s="172"/>
      <c r="G415" s="172"/>
      <c r="H415" s="172"/>
      <c r="I415" s="172"/>
    </row>
    <row r="416">
      <c r="A416" s="172"/>
      <c r="B416" s="172"/>
      <c r="C416" s="172"/>
      <c r="D416" s="172"/>
      <c r="E416" s="172"/>
      <c r="F416" s="172"/>
      <c r="G416" s="172"/>
      <c r="H416" s="172"/>
      <c r="I416" s="172"/>
    </row>
    <row r="417">
      <c r="A417" s="172"/>
      <c r="B417" s="172"/>
      <c r="C417" s="172"/>
      <c r="D417" s="172"/>
      <c r="E417" s="172"/>
      <c r="F417" s="172"/>
      <c r="G417" s="172"/>
      <c r="H417" s="172"/>
      <c r="I417" s="172"/>
    </row>
    <row r="418">
      <c r="A418" s="172"/>
      <c r="B418" s="172"/>
      <c r="C418" s="172"/>
      <c r="D418" s="172"/>
      <c r="E418" s="172"/>
      <c r="F418" s="172"/>
      <c r="G418" s="172"/>
      <c r="H418" s="172"/>
      <c r="I418" s="172"/>
    </row>
    <row r="419">
      <c r="A419" s="172"/>
      <c r="B419" s="172"/>
      <c r="C419" s="172"/>
      <c r="D419" s="172"/>
      <c r="E419" s="172"/>
      <c r="F419" s="172"/>
      <c r="G419" s="172"/>
      <c r="H419" s="172"/>
      <c r="I419" s="172"/>
    </row>
    <row r="420">
      <c r="A420" s="172"/>
      <c r="B420" s="172"/>
      <c r="C420" s="172"/>
      <c r="D420" s="172"/>
      <c r="E420" s="172"/>
      <c r="F420" s="172"/>
      <c r="G420" s="172"/>
      <c r="H420" s="172"/>
      <c r="I420" s="172"/>
    </row>
    <row r="421">
      <c r="A421" s="172"/>
      <c r="B421" s="172"/>
      <c r="C421" s="172"/>
      <c r="D421" s="172"/>
      <c r="E421" s="172"/>
      <c r="F421" s="172"/>
      <c r="G421" s="172"/>
      <c r="H421" s="172"/>
      <c r="I421" s="172"/>
    </row>
    <row r="422">
      <c r="A422" s="172"/>
      <c r="B422" s="172"/>
      <c r="C422" s="172"/>
      <c r="D422" s="172"/>
      <c r="E422" s="172"/>
      <c r="F422" s="172"/>
      <c r="G422" s="172"/>
      <c r="H422" s="172"/>
      <c r="I422" s="172"/>
    </row>
    <row r="423">
      <c r="A423" s="172"/>
      <c r="B423" s="172"/>
      <c r="C423" s="172"/>
      <c r="D423" s="172"/>
      <c r="E423" s="172"/>
      <c r="F423" s="172"/>
      <c r="G423" s="172"/>
      <c r="H423" s="172"/>
      <c r="I423" s="172"/>
    </row>
    <row r="424">
      <c r="A424" s="172"/>
      <c r="B424" s="172"/>
      <c r="C424" s="172"/>
      <c r="D424" s="172"/>
      <c r="E424" s="172"/>
      <c r="F424" s="172"/>
      <c r="G424" s="172"/>
      <c r="H424" s="172"/>
      <c r="I424" s="172"/>
    </row>
    <row r="425">
      <c r="A425" s="172"/>
      <c r="B425" s="172"/>
      <c r="C425" s="172"/>
      <c r="D425" s="172"/>
      <c r="E425" s="172"/>
      <c r="F425" s="172"/>
      <c r="G425" s="172"/>
      <c r="H425" s="172"/>
      <c r="I425" s="172"/>
    </row>
    <row r="426">
      <c r="A426" s="172"/>
      <c r="B426" s="172"/>
      <c r="C426" s="172"/>
      <c r="D426" s="172"/>
      <c r="E426" s="172"/>
      <c r="F426" s="172"/>
      <c r="G426" s="172"/>
      <c r="H426" s="172"/>
      <c r="I426" s="172"/>
    </row>
    <row r="427">
      <c r="A427" s="172"/>
      <c r="B427" s="172"/>
      <c r="C427" s="172"/>
      <c r="D427" s="172"/>
      <c r="E427" s="172"/>
      <c r="F427" s="172"/>
      <c r="G427" s="172"/>
      <c r="H427" s="172"/>
      <c r="I427" s="172"/>
    </row>
    <row r="428">
      <c r="A428" s="172"/>
      <c r="B428" s="172"/>
      <c r="C428" s="172"/>
      <c r="D428" s="172"/>
      <c r="E428" s="172"/>
      <c r="F428" s="172"/>
      <c r="G428" s="172"/>
      <c r="H428" s="172"/>
      <c r="I428" s="172"/>
    </row>
    <row r="429">
      <c r="A429" s="172"/>
      <c r="B429" s="172"/>
      <c r="C429" s="172"/>
      <c r="D429" s="172"/>
      <c r="E429" s="172"/>
      <c r="F429" s="172"/>
      <c r="G429" s="172"/>
      <c r="H429" s="172"/>
      <c r="I429" s="172"/>
    </row>
    <row r="430">
      <c r="A430" s="172"/>
      <c r="B430" s="172"/>
      <c r="C430" s="172"/>
      <c r="D430" s="172"/>
      <c r="E430" s="172"/>
      <c r="F430" s="172"/>
      <c r="G430" s="172"/>
      <c r="H430" s="172"/>
      <c r="I430" s="172"/>
    </row>
    <row r="431">
      <c r="A431" s="172"/>
      <c r="B431" s="172"/>
      <c r="C431" s="172"/>
      <c r="D431" s="172"/>
      <c r="E431" s="172"/>
      <c r="F431" s="172"/>
      <c r="G431" s="172"/>
      <c r="H431" s="172"/>
      <c r="I431" s="172"/>
    </row>
    <row r="432">
      <c r="A432" s="172"/>
      <c r="B432" s="172"/>
      <c r="C432" s="172"/>
      <c r="D432" s="172"/>
      <c r="E432" s="172"/>
      <c r="F432" s="172"/>
      <c r="G432" s="172"/>
      <c r="H432" s="172"/>
      <c r="I432" s="172"/>
    </row>
    <row r="433">
      <c r="A433" s="172"/>
      <c r="B433" s="172"/>
      <c r="C433" s="172"/>
      <c r="D433" s="172"/>
      <c r="E433" s="172"/>
      <c r="F433" s="172"/>
      <c r="G433" s="172"/>
      <c r="H433" s="172"/>
      <c r="I433" s="172"/>
    </row>
    <row r="434">
      <c r="A434" s="172"/>
      <c r="B434" s="172"/>
      <c r="C434" s="172"/>
      <c r="D434" s="172"/>
      <c r="E434" s="172"/>
      <c r="F434" s="172"/>
      <c r="G434" s="172"/>
      <c r="H434" s="172"/>
      <c r="I434" s="172"/>
    </row>
    <row r="435">
      <c r="A435" s="172"/>
      <c r="B435" s="172"/>
      <c r="C435" s="172"/>
      <c r="D435" s="172"/>
      <c r="E435" s="172"/>
      <c r="F435" s="172"/>
      <c r="G435" s="172"/>
      <c r="H435" s="172"/>
      <c r="I435" s="172"/>
    </row>
    <row r="436">
      <c r="A436" s="172"/>
      <c r="B436" s="172"/>
      <c r="C436" s="172"/>
      <c r="D436" s="172"/>
      <c r="E436" s="172"/>
      <c r="F436" s="172"/>
      <c r="G436" s="172"/>
      <c r="H436" s="172"/>
      <c r="I436" s="172"/>
    </row>
    <row r="437">
      <c r="A437" s="172"/>
      <c r="B437" s="172"/>
      <c r="C437" s="172"/>
      <c r="D437" s="172"/>
      <c r="E437" s="172"/>
      <c r="F437" s="172"/>
      <c r="G437" s="172"/>
      <c r="H437" s="172"/>
      <c r="I437" s="172"/>
    </row>
    <row r="438">
      <c r="A438" s="172"/>
      <c r="B438" s="172"/>
      <c r="C438" s="172"/>
      <c r="D438" s="172"/>
      <c r="E438" s="172"/>
      <c r="F438" s="172"/>
      <c r="G438" s="172"/>
      <c r="H438" s="172"/>
      <c r="I438" s="172"/>
    </row>
    <row r="439">
      <c r="A439" s="172"/>
      <c r="B439" s="172"/>
      <c r="C439" s="172"/>
      <c r="D439" s="172"/>
      <c r="E439" s="172"/>
      <c r="F439" s="172"/>
      <c r="G439" s="172"/>
      <c r="H439" s="172"/>
      <c r="I439" s="172"/>
    </row>
    <row r="440">
      <c r="A440" s="172"/>
      <c r="B440" s="172"/>
      <c r="C440" s="172"/>
      <c r="D440" s="172"/>
      <c r="E440" s="172"/>
      <c r="F440" s="172"/>
      <c r="G440" s="172"/>
      <c r="H440" s="172"/>
      <c r="I440" s="172"/>
    </row>
    <row r="441">
      <c r="A441" s="172"/>
      <c r="B441" s="172"/>
      <c r="C441" s="172"/>
      <c r="D441" s="172"/>
      <c r="E441" s="172"/>
      <c r="F441" s="172"/>
      <c r="G441" s="172"/>
      <c r="H441" s="172"/>
      <c r="I441" s="172"/>
    </row>
    <row r="442">
      <c r="A442" s="172"/>
      <c r="B442" s="172"/>
      <c r="C442" s="172"/>
      <c r="D442" s="172"/>
      <c r="E442" s="172"/>
      <c r="F442" s="172"/>
      <c r="G442" s="172"/>
      <c r="H442" s="172"/>
      <c r="I442" s="172"/>
    </row>
    <row r="443">
      <c r="A443" s="172"/>
      <c r="B443" s="172"/>
      <c r="C443" s="172"/>
      <c r="D443" s="172"/>
      <c r="E443" s="172"/>
      <c r="F443" s="172"/>
      <c r="G443" s="172"/>
      <c r="H443" s="172"/>
      <c r="I443" s="172"/>
    </row>
    <row r="444">
      <c r="A444" s="172"/>
      <c r="B444" s="172"/>
      <c r="C444" s="172"/>
      <c r="D444" s="172"/>
      <c r="E444" s="172"/>
      <c r="F444" s="172"/>
      <c r="G444" s="172"/>
      <c r="H444" s="172"/>
      <c r="I444" s="172"/>
    </row>
    <row r="445">
      <c r="A445" s="172"/>
      <c r="B445" s="172"/>
      <c r="C445" s="172"/>
      <c r="D445" s="172"/>
      <c r="E445" s="172"/>
      <c r="F445" s="172"/>
      <c r="G445" s="172"/>
      <c r="H445" s="172"/>
      <c r="I445" s="172"/>
    </row>
    <row r="446">
      <c r="A446" s="172"/>
      <c r="B446" s="172"/>
      <c r="C446" s="172"/>
      <c r="D446" s="172"/>
      <c r="E446" s="172"/>
      <c r="F446" s="172"/>
      <c r="G446" s="172"/>
      <c r="H446" s="172"/>
      <c r="I446" s="172"/>
    </row>
    <row r="447">
      <c r="A447" s="172"/>
      <c r="B447" s="172"/>
      <c r="C447" s="172"/>
      <c r="D447" s="172"/>
      <c r="E447" s="172"/>
      <c r="F447" s="172"/>
      <c r="G447" s="172"/>
      <c r="H447" s="172"/>
      <c r="I447" s="172"/>
    </row>
    <row r="448">
      <c r="A448" s="172"/>
      <c r="B448" s="172"/>
      <c r="C448" s="172"/>
      <c r="D448" s="172"/>
      <c r="E448" s="172"/>
      <c r="F448" s="172"/>
      <c r="G448" s="172"/>
      <c r="H448" s="172"/>
      <c r="I448" s="172"/>
    </row>
    <row r="449">
      <c r="A449" s="172"/>
      <c r="B449" s="172"/>
      <c r="C449" s="172"/>
      <c r="D449" s="172"/>
      <c r="E449" s="172"/>
      <c r="F449" s="172"/>
      <c r="G449" s="172"/>
      <c r="H449" s="172"/>
      <c r="I449" s="172"/>
    </row>
    <row r="450">
      <c r="A450" s="172"/>
      <c r="B450" s="172"/>
      <c r="C450" s="172"/>
      <c r="D450" s="172"/>
      <c r="E450" s="172"/>
      <c r="F450" s="172"/>
      <c r="G450" s="172"/>
      <c r="H450" s="172"/>
      <c r="I450" s="172"/>
    </row>
    <row r="451">
      <c r="A451" s="172"/>
      <c r="B451" s="172"/>
      <c r="C451" s="172"/>
      <c r="D451" s="172"/>
      <c r="E451" s="172"/>
      <c r="F451" s="172"/>
      <c r="G451" s="172"/>
      <c r="H451" s="172"/>
      <c r="I451" s="172"/>
    </row>
    <row r="452">
      <c r="A452" s="172"/>
      <c r="B452" s="172"/>
      <c r="C452" s="172"/>
      <c r="D452" s="172"/>
      <c r="E452" s="172"/>
      <c r="F452" s="172"/>
      <c r="G452" s="172"/>
      <c r="H452" s="172"/>
      <c r="I452" s="172"/>
    </row>
    <row r="453">
      <c r="A453" s="172"/>
      <c r="B453" s="172"/>
      <c r="C453" s="172"/>
      <c r="D453" s="172"/>
      <c r="E453" s="172"/>
      <c r="F453" s="172"/>
      <c r="G453" s="172"/>
      <c r="H453" s="172"/>
      <c r="I453" s="172"/>
    </row>
    <row r="454">
      <c r="A454" s="172"/>
      <c r="B454" s="172"/>
      <c r="C454" s="172"/>
      <c r="D454" s="172"/>
      <c r="E454" s="172"/>
      <c r="F454" s="172"/>
      <c r="G454" s="172"/>
      <c r="H454" s="172"/>
      <c r="I454" s="172"/>
    </row>
    <row r="455">
      <c r="A455" s="172"/>
      <c r="B455" s="172"/>
      <c r="C455" s="172"/>
      <c r="D455" s="172"/>
      <c r="E455" s="172"/>
      <c r="F455" s="172"/>
      <c r="G455" s="172"/>
      <c r="H455" s="172"/>
      <c r="I455" s="172"/>
    </row>
    <row r="456">
      <c r="A456" s="172"/>
      <c r="B456" s="172"/>
      <c r="C456" s="172"/>
      <c r="D456" s="172"/>
      <c r="E456" s="172"/>
      <c r="F456" s="172"/>
      <c r="G456" s="172"/>
      <c r="H456" s="172"/>
      <c r="I456" s="172"/>
    </row>
    <row r="457">
      <c r="A457" s="172"/>
      <c r="B457" s="172"/>
      <c r="C457" s="172"/>
      <c r="D457" s="172"/>
      <c r="E457" s="172"/>
      <c r="F457" s="172"/>
      <c r="G457" s="172"/>
      <c r="H457" s="172"/>
      <c r="I457" s="172"/>
    </row>
    <row r="458">
      <c r="A458" s="172"/>
      <c r="B458" s="172"/>
      <c r="C458" s="172"/>
      <c r="D458" s="172"/>
      <c r="E458" s="172"/>
      <c r="F458" s="172"/>
      <c r="G458" s="172"/>
      <c r="H458" s="172"/>
      <c r="I458" s="172"/>
    </row>
    <row r="459">
      <c r="A459" s="172"/>
      <c r="B459" s="172"/>
      <c r="C459" s="172"/>
      <c r="D459" s="172"/>
      <c r="E459" s="172"/>
      <c r="F459" s="172"/>
      <c r="G459" s="172"/>
      <c r="H459" s="172"/>
      <c r="I459" s="172"/>
    </row>
    <row r="460">
      <c r="A460" s="172"/>
      <c r="B460" s="172"/>
      <c r="C460" s="172"/>
      <c r="D460" s="172"/>
      <c r="E460" s="172"/>
      <c r="F460" s="172"/>
      <c r="G460" s="172"/>
      <c r="H460" s="172"/>
      <c r="I460" s="172"/>
    </row>
    <row r="461">
      <c r="A461" s="172"/>
      <c r="B461" s="172"/>
      <c r="C461" s="172"/>
      <c r="D461" s="172"/>
      <c r="E461" s="172"/>
      <c r="F461" s="172"/>
      <c r="G461" s="172"/>
      <c r="H461" s="172"/>
      <c r="I461" s="172"/>
    </row>
    <row r="462">
      <c r="A462" s="172"/>
      <c r="B462" s="172"/>
      <c r="C462" s="172"/>
      <c r="D462" s="172"/>
      <c r="E462" s="172"/>
      <c r="F462" s="172"/>
      <c r="G462" s="172"/>
      <c r="H462" s="172"/>
      <c r="I462" s="172"/>
    </row>
    <row r="463">
      <c r="A463" s="172"/>
      <c r="B463" s="172"/>
      <c r="C463" s="172"/>
      <c r="D463" s="172"/>
      <c r="E463" s="172"/>
      <c r="F463" s="172"/>
      <c r="G463" s="172"/>
      <c r="H463" s="172"/>
      <c r="I463" s="172"/>
    </row>
    <row r="464">
      <c r="A464" s="172"/>
      <c r="B464" s="172"/>
      <c r="C464" s="172"/>
      <c r="D464" s="172"/>
      <c r="E464" s="172"/>
      <c r="F464" s="172"/>
      <c r="G464" s="172"/>
      <c r="H464" s="172"/>
      <c r="I464" s="172"/>
    </row>
    <row r="465">
      <c r="A465" s="172"/>
      <c r="B465" s="172"/>
      <c r="C465" s="172"/>
      <c r="D465" s="172"/>
      <c r="E465" s="172"/>
      <c r="F465" s="172"/>
      <c r="G465" s="172"/>
      <c r="H465" s="172"/>
      <c r="I465" s="172"/>
    </row>
    <row r="466">
      <c r="A466" s="172"/>
      <c r="B466" s="172"/>
      <c r="C466" s="172"/>
      <c r="D466" s="172"/>
      <c r="E466" s="172"/>
      <c r="F466" s="172"/>
      <c r="G466" s="172"/>
      <c r="H466" s="172"/>
      <c r="I466" s="172"/>
    </row>
    <row r="467">
      <c r="A467" s="172"/>
      <c r="B467" s="172"/>
      <c r="C467" s="172"/>
      <c r="D467" s="172"/>
      <c r="E467" s="172"/>
      <c r="F467" s="172"/>
      <c r="G467" s="172"/>
      <c r="H467" s="172"/>
      <c r="I467" s="172"/>
    </row>
    <row r="468">
      <c r="A468" s="172"/>
      <c r="B468" s="172"/>
      <c r="C468" s="172"/>
      <c r="D468" s="172"/>
      <c r="E468" s="172"/>
      <c r="F468" s="172"/>
      <c r="G468" s="172"/>
      <c r="H468" s="172"/>
      <c r="I468" s="172"/>
    </row>
    <row r="469">
      <c r="A469" s="172"/>
      <c r="B469" s="172"/>
      <c r="C469" s="172"/>
      <c r="D469" s="172"/>
      <c r="E469" s="172"/>
      <c r="F469" s="172"/>
      <c r="G469" s="172"/>
      <c r="H469" s="172"/>
      <c r="I469" s="172"/>
    </row>
    <row r="470">
      <c r="A470" s="172"/>
      <c r="B470" s="172"/>
      <c r="C470" s="172"/>
      <c r="D470" s="172"/>
      <c r="E470" s="172"/>
      <c r="F470" s="172"/>
      <c r="G470" s="172"/>
      <c r="H470" s="172"/>
      <c r="I470" s="172"/>
    </row>
    <row r="471">
      <c r="A471" s="172"/>
      <c r="B471" s="172"/>
      <c r="C471" s="172"/>
      <c r="D471" s="172"/>
      <c r="E471" s="172"/>
      <c r="F471" s="172"/>
      <c r="G471" s="172"/>
      <c r="H471" s="172"/>
      <c r="I471" s="172"/>
    </row>
    <row r="472">
      <c r="A472" s="172"/>
      <c r="B472" s="172"/>
      <c r="C472" s="172"/>
      <c r="D472" s="172"/>
      <c r="E472" s="172"/>
      <c r="F472" s="172"/>
      <c r="G472" s="172"/>
      <c r="H472" s="172"/>
      <c r="I472" s="172"/>
    </row>
    <row r="473">
      <c r="A473" s="172"/>
      <c r="B473" s="172"/>
      <c r="C473" s="172"/>
      <c r="D473" s="172"/>
      <c r="E473" s="172"/>
      <c r="F473" s="172"/>
      <c r="G473" s="172"/>
      <c r="H473" s="172"/>
      <c r="I473" s="172"/>
    </row>
    <row r="474">
      <c r="A474" s="172"/>
      <c r="B474" s="172"/>
      <c r="C474" s="172"/>
      <c r="D474" s="172"/>
      <c r="E474" s="172"/>
      <c r="F474" s="172"/>
      <c r="G474" s="172"/>
      <c r="H474" s="172"/>
      <c r="I474" s="172"/>
    </row>
    <row r="475">
      <c r="A475" s="172"/>
      <c r="B475" s="172"/>
      <c r="C475" s="172"/>
      <c r="D475" s="172"/>
      <c r="E475" s="172"/>
      <c r="F475" s="172"/>
      <c r="G475" s="172"/>
      <c r="H475" s="172"/>
      <c r="I475" s="172"/>
    </row>
    <row r="476">
      <c r="A476" s="172"/>
      <c r="B476" s="172"/>
      <c r="C476" s="172"/>
      <c r="D476" s="172"/>
      <c r="E476" s="172"/>
      <c r="F476" s="172"/>
      <c r="G476" s="172"/>
      <c r="H476" s="172"/>
      <c r="I476" s="172"/>
    </row>
    <row r="477">
      <c r="A477" s="172"/>
      <c r="B477" s="172"/>
      <c r="C477" s="172"/>
      <c r="D477" s="172"/>
      <c r="E477" s="172"/>
      <c r="F477" s="172"/>
      <c r="G477" s="172"/>
      <c r="H477" s="172"/>
      <c r="I477" s="172"/>
    </row>
    <row r="478">
      <c r="A478" s="172"/>
      <c r="B478" s="172"/>
      <c r="C478" s="172"/>
      <c r="D478" s="172"/>
      <c r="E478" s="172"/>
      <c r="F478" s="172"/>
      <c r="G478" s="172"/>
      <c r="H478" s="172"/>
      <c r="I478" s="172"/>
    </row>
    <row r="479">
      <c r="A479" s="172"/>
      <c r="B479" s="172"/>
      <c r="C479" s="172"/>
      <c r="D479" s="172"/>
      <c r="E479" s="172"/>
      <c r="F479" s="172"/>
      <c r="G479" s="172"/>
      <c r="H479" s="172"/>
      <c r="I479" s="172"/>
    </row>
    <row r="480">
      <c r="A480" s="172"/>
      <c r="B480" s="172"/>
      <c r="C480" s="172"/>
      <c r="D480" s="172"/>
      <c r="E480" s="172"/>
      <c r="F480" s="172"/>
      <c r="G480" s="172"/>
      <c r="H480" s="172"/>
      <c r="I480" s="172"/>
    </row>
    <row r="481">
      <c r="A481" s="172"/>
      <c r="B481" s="172"/>
      <c r="C481" s="172"/>
      <c r="D481" s="172"/>
      <c r="E481" s="172"/>
      <c r="F481" s="172"/>
      <c r="G481" s="172"/>
      <c r="H481" s="172"/>
      <c r="I481" s="172"/>
    </row>
    <row r="482">
      <c r="A482" s="172"/>
      <c r="B482" s="172"/>
      <c r="C482" s="172"/>
      <c r="D482" s="172"/>
      <c r="E482" s="172"/>
      <c r="F482" s="172"/>
      <c r="G482" s="172"/>
      <c r="H482" s="172"/>
      <c r="I482" s="172"/>
    </row>
    <row r="483">
      <c r="A483" s="172"/>
      <c r="B483" s="172"/>
      <c r="C483" s="172"/>
      <c r="D483" s="172"/>
      <c r="E483" s="172"/>
      <c r="F483" s="172"/>
      <c r="G483" s="172"/>
      <c r="H483" s="172"/>
      <c r="I483" s="172"/>
    </row>
    <row r="484">
      <c r="A484" s="172"/>
      <c r="B484" s="172"/>
      <c r="C484" s="172"/>
      <c r="D484" s="172"/>
      <c r="E484" s="172"/>
      <c r="F484" s="172"/>
      <c r="G484" s="172"/>
      <c r="H484" s="172"/>
      <c r="I484" s="172"/>
    </row>
    <row r="485">
      <c r="A485" s="172"/>
      <c r="B485" s="172"/>
      <c r="C485" s="172"/>
      <c r="D485" s="172"/>
      <c r="E485" s="172"/>
      <c r="F485" s="172"/>
      <c r="G485" s="172"/>
      <c r="H485" s="172"/>
      <c r="I485" s="172"/>
    </row>
    <row r="486">
      <c r="A486" s="172"/>
      <c r="B486" s="172"/>
      <c r="C486" s="172"/>
      <c r="D486" s="172"/>
      <c r="E486" s="172"/>
      <c r="F486" s="172"/>
      <c r="G486" s="172"/>
      <c r="H486" s="172"/>
      <c r="I486" s="172"/>
    </row>
    <row r="487">
      <c r="A487" s="172"/>
      <c r="B487" s="172"/>
      <c r="C487" s="172"/>
      <c r="D487" s="172"/>
      <c r="E487" s="172"/>
      <c r="F487" s="172"/>
      <c r="G487" s="172"/>
      <c r="H487" s="172"/>
      <c r="I487" s="172"/>
    </row>
    <row r="488">
      <c r="A488" s="172"/>
      <c r="B488" s="172"/>
      <c r="C488" s="172"/>
      <c r="D488" s="172"/>
      <c r="E488" s="172"/>
      <c r="F488" s="172"/>
      <c r="G488" s="172"/>
      <c r="H488" s="172"/>
      <c r="I488" s="172"/>
    </row>
    <row r="489">
      <c r="A489" s="172"/>
      <c r="B489" s="172"/>
      <c r="C489" s="172"/>
      <c r="D489" s="172"/>
      <c r="E489" s="172"/>
      <c r="F489" s="172"/>
      <c r="G489" s="172"/>
      <c r="H489" s="172"/>
      <c r="I489" s="172"/>
    </row>
    <row r="490">
      <c r="A490" s="172"/>
      <c r="B490" s="172"/>
      <c r="C490" s="172"/>
      <c r="D490" s="172"/>
      <c r="E490" s="172"/>
      <c r="F490" s="172"/>
      <c r="G490" s="172"/>
      <c r="H490" s="172"/>
      <c r="I490" s="172"/>
    </row>
    <row r="491">
      <c r="A491" s="172"/>
      <c r="B491" s="172"/>
      <c r="C491" s="172"/>
      <c r="D491" s="172"/>
      <c r="E491" s="172"/>
      <c r="F491" s="172"/>
      <c r="G491" s="172"/>
      <c r="H491" s="172"/>
      <c r="I491" s="172"/>
    </row>
    <row r="492">
      <c r="A492" s="172"/>
      <c r="B492" s="172"/>
      <c r="C492" s="172"/>
      <c r="D492" s="172"/>
      <c r="E492" s="172"/>
      <c r="F492" s="172"/>
      <c r="G492" s="172"/>
      <c r="H492" s="172"/>
      <c r="I492" s="172"/>
    </row>
    <row r="493">
      <c r="A493" s="172"/>
      <c r="B493" s="172"/>
      <c r="C493" s="172"/>
      <c r="D493" s="172"/>
      <c r="E493" s="172"/>
      <c r="F493" s="172"/>
      <c r="G493" s="172"/>
      <c r="H493" s="172"/>
      <c r="I493" s="172"/>
    </row>
    <row r="494">
      <c r="A494" s="172"/>
      <c r="B494" s="172"/>
      <c r="C494" s="172"/>
      <c r="D494" s="172"/>
      <c r="E494" s="172"/>
      <c r="F494" s="172"/>
      <c r="G494" s="172"/>
      <c r="H494" s="172"/>
      <c r="I494" s="172"/>
    </row>
    <row r="495">
      <c r="A495" s="172"/>
      <c r="B495" s="172"/>
      <c r="C495" s="172"/>
      <c r="D495" s="172"/>
      <c r="E495" s="172"/>
      <c r="F495" s="172"/>
      <c r="G495" s="172"/>
      <c r="H495" s="172"/>
      <c r="I495" s="172"/>
    </row>
    <row r="496">
      <c r="A496" s="172"/>
      <c r="B496" s="172"/>
      <c r="C496" s="172"/>
      <c r="D496" s="172"/>
      <c r="E496" s="172"/>
      <c r="F496" s="172"/>
      <c r="G496" s="172"/>
      <c r="H496" s="172"/>
      <c r="I496" s="172"/>
    </row>
    <row r="497">
      <c r="A497" s="172"/>
      <c r="B497" s="172"/>
      <c r="C497" s="172"/>
      <c r="D497" s="172"/>
      <c r="E497" s="172"/>
      <c r="F497" s="172"/>
      <c r="G497" s="172"/>
      <c r="H497" s="172"/>
      <c r="I497" s="172"/>
    </row>
    <row r="498">
      <c r="A498" s="172"/>
      <c r="B498" s="172"/>
      <c r="C498" s="172"/>
      <c r="D498" s="172"/>
      <c r="E498" s="172"/>
      <c r="F498" s="172"/>
      <c r="G498" s="172"/>
      <c r="H498" s="172"/>
      <c r="I498" s="172"/>
    </row>
    <row r="499">
      <c r="A499" s="172"/>
      <c r="B499" s="172"/>
      <c r="C499" s="172"/>
      <c r="D499" s="172"/>
      <c r="E499" s="172"/>
      <c r="F499" s="172"/>
      <c r="G499" s="172"/>
      <c r="H499" s="172"/>
      <c r="I499" s="172"/>
    </row>
    <row r="500">
      <c r="A500" s="172"/>
      <c r="B500" s="172"/>
      <c r="C500" s="172"/>
      <c r="D500" s="172"/>
      <c r="E500" s="172"/>
      <c r="F500" s="172"/>
      <c r="G500" s="172"/>
      <c r="H500" s="172"/>
      <c r="I500" s="172"/>
    </row>
    <row r="501">
      <c r="A501" s="172"/>
      <c r="B501" s="172"/>
      <c r="C501" s="172"/>
      <c r="D501" s="172"/>
      <c r="E501" s="172"/>
      <c r="F501" s="172"/>
      <c r="G501" s="172"/>
      <c r="H501" s="172"/>
      <c r="I501" s="172"/>
    </row>
    <row r="502">
      <c r="A502" s="172"/>
      <c r="B502" s="172"/>
      <c r="C502" s="172"/>
      <c r="D502" s="172"/>
      <c r="E502" s="172"/>
      <c r="F502" s="172"/>
      <c r="G502" s="172"/>
      <c r="H502" s="172"/>
      <c r="I502" s="172"/>
    </row>
    <row r="503">
      <c r="A503" s="172"/>
      <c r="B503" s="172"/>
      <c r="C503" s="172"/>
      <c r="D503" s="172"/>
      <c r="E503" s="172"/>
      <c r="F503" s="172"/>
      <c r="G503" s="172"/>
      <c r="H503" s="172"/>
      <c r="I503" s="172"/>
    </row>
    <row r="504">
      <c r="A504" s="172"/>
      <c r="B504" s="172"/>
      <c r="C504" s="172"/>
      <c r="D504" s="172"/>
      <c r="E504" s="172"/>
      <c r="F504" s="172"/>
      <c r="G504" s="172"/>
      <c r="H504" s="172"/>
      <c r="I504" s="172"/>
    </row>
    <row r="505">
      <c r="A505" s="172"/>
      <c r="B505" s="172"/>
      <c r="C505" s="172"/>
      <c r="D505" s="172"/>
      <c r="E505" s="172"/>
      <c r="F505" s="172"/>
      <c r="G505" s="172"/>
      <c r="H505" s="172"/>
      <c r="I505" s="172"/>
    </row>
    <row r="506">
      <c r="A506" s="172"/>
      <c r="B506" s="172"/>
      <c r="C506" s="172"/>
      <c r="D506" s="172"/>
      <c r="E506" s="172"/>
      <c r="F506" s="172"/>
      <c r="G506" s="172"/>
      <c r="H506" s="172"/>
      <c r="I506" s="172"/>
    </row>
    <row r="507">
      <c r="A507" s="172"/>
      <c r="B507" s="172"/>
      <c r="C507" s="172"/>
      <c r="D507" s="172"/>
      <c r="E507" s="172"/>
      <c r="F507" s="172"/>
      <c r="G507" s="172"/>
      <c r="H507" s="172"/>
      <c r="I507" s="172"/>
    </row>
    <row r="508">
      <c r="A508" s="172"/>
      <c r="B508" s="172"/>
      <c r="C508" s="172"/>
      <c r="D508" s="172"/>
      <c r="E508" s="172"/>
      <c r="F508" s="172"/>
      <c r="G508" s="172"/>
      <c r="H508" s="172"/>
      <c r="I508" s="172"/>
    </row>
    <row r="509">
      <c r="A509" s="172"/>
      <c r="B509" s="172"/>
      <c r="C509" s="172"/>
      <c r="D509" s="172"/>
      <c r="E509" s="172"/>
      <c r="F509" s="172"/>
      <c r="G509" s="172"/>
      <c r="H509" s="172"/>
      <c r="I509" s="172"/>
    </row>
    <row r="510">
      <c r="A510" s="172"/>
      <c r="B510" s="172"/>
      <c r="C510" s="172"/>
      <c r="D510" s="172"/>
      <c r="E510" s="172"/>
      <c r="F510" s="172"/>
      <c r="G510" s="172"/>
      <c r="H510" s="172"/>
      <c r="I510" s="172"/>
    </row>
    <row r="511">
      <c r="A511" s="172"/>
      <c r="B511" s="172"/>
      <c r="C511" s="172"/>
      <c r="D511" s="172"/>
      <c r="E511" s="172"/>
      <c r="F511" s="172"/>
      <c r="G511" s="172"/>
      <c r="H511" s="172"/>
      <c r="I511" s="172"/>
    </row>
    <row r="512">
      <c r="A512" s="172"/>
      <c r="B512" s="172"/>
      <c r="C512" s="172"/>
      <c r="D512" s="172"/>
      <c r="E512" s="172"/>
      <c r="F512" s="172"/>
      <c r="G512" s="172"/>
      <c r="H512" s="172"/>
      <c r="I512" s="172"/>
    </row>
    <row r="513">
      <c r="A513" s="172"/>
      <c r="B513" s="172"/>
      <c r="C513" s="172"/>
      <c r="D513" s="172"/>
      <c r="E513" s="172"/>
      <c r="F513" s="172"/>
      <c r="G513" s="172"/>
      <c r="H513" s="172"/>
      <c r="I513" s="172"/>
    </row>
    <row r="514">
      <c r="A514" s="172"/>
      <c r="B514" s="172"/>
      <c r="C514" s="172"/>
      <c r="D514" s="172"/>
      <c r="E514" s="172"/>
      <c r="F514" s="172"/>
      <c r="G514" s="172"/>
      <c r="H514" s="172"/>
      <c r="I514" s="172"/>
    </row>
    <row r="515">
      <c r="A515" s="172"/>
      <c r="B515" s="172"/>
      <c r="C515" s="172"/>
      <c r="D515" s="172"/>
      <c r="E515" s="172"/>
      <c r="F515" s="172"/>
      <c r="G515" s="172"/>
      <c r="H515" s="172"/>
      <c r="I515" s="172"/>
    </row>
    <row r="516">
      <c r="A516" s="172"/>
      <c r="B516" s="172"/>
      <c r="C516" s="172"/>
      <c r="D516" s="172"/>
      <c r="E516" s="172"/>
      <c r="F516" s="172"/>
      <c r="G516" s="172"/>
      <c r="H516" s="172"/>
      <c r="I516" s="172"/>
    </row>
    <row r="517">
      <c r="A517" s="172"/>
      <c r="B517" s="172"/>
      <c r="C517" s="172"/>
      <c r="D517" s="172"/>
      <c r="E517" s="172"/>
      <c r="F517" s="172"/>
      <c r="G517" s="172"/>
      <c r="H517" s="172"/>
      <c r="I517" s="172"/>
    </row>
    <row r="518">
      <c r="A518" s="172"/>
      <c r="B518" s="172"/>
      <c r="C518" s="172"/>
      <c r="D518" s="172"/>
      <c r="E518" s="172"/>
      <c r="F518" s="172"/>
      <c r="G518" s="172"/>
      <c r="H518" s="172"/>
      <c r="I518" s="172"/>
    </row>
    <row r="519">
      <c r="A519" s="172"/>
      <c r="B519" s="172"/>
      <c r="C519" s="172"/>
      <c r="D519" s="172"/>
      <c r="E519" s="172"/>
      <c r="F519" s="172"/>
      <c r="G519" s="172"/>
      <c r="H519" s="172"/>
      <c r="I519" s="172"/>
    </row>
    <row r="520">
      <c r="A520" s="172"/>
      <c r="B520" s="172"/>
      <c r="C520" s="172"/>
      <c r="D520" s="172"/>
      <c r="E520" s="172"/>
      <c r="F520" s="172"/>
      <c r="G520" s="172"/>
      <c r="H520" s="172"/>
      <c r="I520" s="172"/>
    </row>
    <row r="521">
      <c r="A521" s="172"/>
      <c r="B521" s="172"/>
      <c r="C521" s="172"/>
      <c r="D521" s="172"/>
      <c r="E521" s="172"/>
      <c r="F521" s="172"/>
      <c r="G521" s="172"/>
      <c r="H521" s="172"/>
      <c r="I521" s="172"/>
    </row>
    <row r="522">
      <c r="A522" s="172"/>
      <c r="B522" s="172"/>
      <c r="C522" s="172"/>
      <c r="D522" s="172"/>
      <c r="E522" s="172"/>
      <c r="F522" s="172"/>
      <c r="G522" s="172"/>
      <c r="H522" s="172"/>
      <c r="I522" s="172"/>
    </row>
    <row r="523">
      <c r="A523" s="172"/>
      <c r="B523" s="172"/>
      <c r="C523" s="172"/>
      <c r="D523" s="172"/>
      <c r="E523" s="172"/>
      <c r="F523" s="172"/>
      <c r="G523" s="172"/>
      <c r="H523" s="172"/>
      <c r="I523" s="172"/>
    </row>
    <row r="524">
      <c r="A524" s="172"/>
      <c r="B524" s="172"/>
      <c r="C524" s="172"/>
      <c r="D524" s="172"/>
      <c r="E524" s="172"/>
      <c r="F524" s="172"/>
      <c r="G524" s="172"/>
      <c r="H524" s="172"/>
      <c r="I524" s="172"/>
    </row>
    <row r="525">
      <c r="A525" s="172"/>
      <c r="B525" s="172"/>
      <c r="C525" s="172"/>
      <c r="D525" s="172"/>
      <c r="E525" s="172"/>
      <c r="F525" s="172"/>
      <c r="G525" s="172"/>
      <c r="H525" s="172"/>
      <c r="I525" s="172"/>
    </row>
    <row r="526">
      <c r="A526" s="172"/>
      <c r="B526" s="172"/>
      <c r="C526" s="172"/>
      <c r="D526" s="172"/>
      <c r="E526" s="172"/>
      <c r="F526" s="172"/>
      <c r="G526" s="172"/>
      <c r="H526" s="172"/>
      <c r="I526" s="172"/>
    </row>
    <row r="527">
      <c r="A527" s="172"/>
      <c r="B527" s="172"/>
      <c r="C527" s="172"/>
      <c r="D527" s="172"/>
      <c r="E527" s="172"/>
      <c r="F527" s="172"/>
      <c r="G527" s="172"/>
      <c r="H527" s="172"/>
      <c r="I527" s="172"/>
    </row>
    <row r="528">
      <c r="A528" s="172"/>
      <c r="B528" s="172"/>
      <c r="C528" s="172"/>
      <c r="D528" s="172"/>
      <c r="E528" s="172"/>
      <c r="F528" s="172"/>
      <c r="G528" s="172"/>
      <c r="H528" s="172"/>
      <c r="I528" s="172"/>
    </row>
    <row r="529">
      <c r="A529" s="172"/>
      <c r="B529" s="172"/>
      <c r="C529" s="172"/>
      <c r="D529" s="172"/>
      <c r="E529" s="172"/>
      <c r="F529" s="172"/>
      <c r="G529" s="172"/>
      <c r="H529" s="172"/>
      <c r="I529" s="172"/>
    </row>
    <row r="530">
      <c r="A530" s="172"/>
      <c r="B530" s="172"/>
      <c r="C530" s="172"/>
      <c r="D530" s="172"/>
      <c r="E530" s="172"/>
      <c r="F530" s="172"/>
      <c r="G530" s="172"/>
      <c r="H530" s="172"/>
      <c r="I530" s="172"/>
    </row>
    <row r="531">
      <c r="A531" s="172"/>
      <c r="B531" s="172"/>
      <c r="C531" s="172"/>
      <c r="D531" s="172"/>
      <c r="E531" s="172"/>
      <c r="F531" s="172"/>
      <c r="G531" s="172"/>
      <c r="H531" s="172"/>
      <c r="I531" s="172"/>
    </row>
    <row r="532">
      <c r="A532" s="172"/>
      <c r="B532" s="172"/>
      <c r="C532" s="172"/>
      <c r="D532" s="172"/>
      <c r="E532" s="172"/>
      <c r="F532" s="172"/>
      <c r="G532" s="172"/>
      <c r="H532" s="172"/>
      <c r="I532" s="172"/>
    </row>
    <row r="533">
      <c r="A533" s="172"/>
      <c r="B533" s="172"/>
      <c r="C533" s="172"/>
      <c r="D533" s="172"/>
      <c r="E533" s="172"/>
      <c r="F533" s="172"/>
      <c r="G533" s="172"/>
      <c r="H533" s="172"/>
      <c r="I533" s="172"/>
    </row>
    <row r="534">
      <c r="A534" s="172"/>
      <c r="B534" s="172"/>
      <c r="C534" s="172"/>
      <c r="D534" s="172"/>
      <c r="E534" s="172"/>
      <c r="F534" s="172"/>
      <c r="G534" s="172"/>
      <c r="H534" s="172"/>
      <c r="I534" s="172"/>
    </row>
    <row r="535">
      <c r="A535" s="172"/>
      <c r="B535" s="172"/>
      <c r="C535" s="172"/>
      <c r="D535" s="172"/>
      <c r="E535" s="172"/>
      <c r="F535" s="172"/>
      <c r="G535" s="172"/>
      <c r="H535" s="172"/>
      <c r="I535" s="172"/>
    </row>
    <row r="536">
      <c r="A536" s="172"/>
      <c r="B536" s="172"/>
      <c r="C536" s="172"/>
      <c r="D536" s="172"/>
      <c r="E536" s="172"/>
      <c r="F536" s="172"/>
      <c r="G536" s="172"/>
      <c r="H536" s="172"/>
      <c r="I536" s="172"/>
    </row>
    <row r="537">
      <c r="A537" s="172"/>
      <c r="B537" s="172"/>
      <c r="C537" s="172"/>
      <c r="D537" s="172"/>
      <c r="E537" s="172"/>
      <c r="F537" s="172"/>
      <c r="G537" s="172"/>
      <c r="H537" s="172"/>
      <c r="I537" s="172"/>
    </row>
    <row r="538">
      <c r="A538" s="172"/>
      <c r="B538" s="172"/>
      <c r="C538" s="172"/>
      <c r="D538" s="172"/>
      <c r="E538" s="172"/>
      <c r="F538" s="172"/>
      <c r="G538" s="172"/>
      <c r="H538" s="172"/>
      <c r="I538" s="172"/>
    </row>
    <row r="539">
      <c r="A539" s="172"/>
      <c r="B539" s="172"/>
      <c r="C539" s="172"/>
      <c r="D539" s="172"/>
      <c r="E539" s="172"/>
      <c r="F539" s="172"/>
      <c r="G539" s="172"/>
      <c r="H539" s="172"/>
      <c r="I539" s="172"/>
    </row>
    <row r="540">
      <c r="A540" s="172"/>
      <c r="B540" s="172"/>
      <c r="C540" s="172"/>
      <c r="D540" s="172"/>
      <c r="E540" s="172"/>
      <c r="F540" s="172"/>
      <c r="G540" s="172"/>
      <c r="H540" s="172"/>
      <c r="I540" s="172"/>
    </row>
    <row r="541">
      <c r="A541" s="172"/>
      <c r="B541" s="172"/>
      <c r="C541" s="172"/>
      <c r="D541" s="172"/>
      <c r="E541" s="172"/>
      <c r="F541" s="172"/>
      <c r="G541" s="172"/>
      <c r="H541" s="172"/>
      <c r="I541" s="172"/>
    </row>
    <row r="542">
      <c r="A542" s="172"/>
      <c r="B542" s="172"/>
      <c r="C542" s="172"/>
      <c r="D542" s="172"/>
      <c r="E542" s="172"/>
      <c r="F542" s="172"/>
      <c r="G542" s="172"/>
      <c r="H542" s="172"/>
      <c r="I542" s="172"/>
    </row>
    <row r="543">
      <c r="A543" s="172"/>
      <c r="B543" s="172"/>
      <c r="C543" s="172"/>
      <c r="D543" s="172"/>
      <c r="E543" s="172"/>
      <c r="F543" s="172"/>
      <c r="G543" s="172"/>
      <c r="H543" s="172"/>
      <c r="I543" s="172"/>
    </row>
    <row r="544">
      <c r="A544" s="172"/>
      <c r="B544" s="172"/>
      <c r="C544" s="172"/>
      <c r="D544" s="172"/>
      <c r="E544" s="172"/>
      <c r="F544" s="172"/>
      <c r="G544" s="172"/>
      <c r="H544" s="172"/>
      <c r="I544" s="172"/>
    </row>
    <row r="545">
      <c r="A545" s="172"/>
      <c r="B545" s="172"/>
      <c r="C545" s="172"/>
      <c r="D545" s="172"/>
      <c r="E545" s="172"/>
      <c r="F545" s="172"/>
      <c r="G545" s="172"/>
      <c r="H545" s="172"/>
      <c r="I545" s="172"/>
    </row>
    <row r="546">
      <c r="A546" s="172"/>
      <c r="B546" s="172"/>
      <c r="C546" s="172"/>
      <c r="D546" s="172"/>
      <c r="E546" s="172"/>
      <c r="F546" s="172"/>
      <c r="G546" s="172"/>
      <c r="H546" s="172"/>
      <c r="I546" s="172"/>
    </row>
    <row r="547">
      <c r="A547" s="172"/>
      <c r="B547" s="172"/>
      <c r="C547" s="172"/>
      <c r="D547" s="172"/>
      <c r="E547" s="172"/>
      <c r="F547" s="172"/>
      <c r="G547" s="172"/>
      <c r="H547" s="172"/>
      <c r="I547" s="172"/>
    </row>
    <row r="548">
      <c r="A548" s="172"/>
      <c r="B548" s="172"/>
      <c r="C548" s="172"/>
      <c r="D548" s="172"/>
      <c r="E548" s="172"/>
      <c r="F548" s="172"/>
      <c r="G548" s="172"/>
      <c r="H548" s="172"/>
      <c r="I548" s="172"/>
    </row>
    <row r="549">
      <c r="A549" s="172"/>
      <c r="B549" s="172"/>
      <c r="C549" s="172"/>
      <c r="D549" s="172"/>
      <c r="E549" s="172"/>
      <c r="F549" s="172"/>
      <c r="G549" s="172"/>
      <c r="H549" s="172"/>
      <c r="I549" s="172"/>
    </row>
    <row r="550">
      <c r="A550" s="172"/>
      <c r="B550" s="172"/>
      <c r="C550" s="172"/>
      <c r="D550" s="172"/>
      <c r="E550" s="172"/>
      <c r="F550" s="172"/>
      <c r="G550" s="172"/>
      <c r="H550" s="172"/>
      <c r="I550" s="172"/>
    </row>
    <row r="551">
      <c r="A551" s="172"/>
      <c r="B551" s="172"/>
      <c r="C551" s="172"/>
      <c r="D551" s="172"/>
      <c r="E551" s="172"/>
      <c r="F551" s="172"/>
      <c r="G551" s="172"/>
      <c r="H551" s="172"/>
      <c r="I551" s="172"/>
    </row>
    <row r="552">
      <c r="A552" s="172"/>
      <c r="B552" s="172"/>
      <c r="C552" s="172"/>
      <c r="D552" s="172"/>
      <c r="E552" s="172"/>
      <c r="F552" s="172"/>
      <c r="G552" s="172"/>
      <c r="H552" s="172"/>
      <c r="I552" s="172"/>
    </row>
    <row r="553">
      <c r="A553" s="172"/>
      <c r="B553" s="172"/>
      <c r="C553" s="172"/>
      <c r="D553" s="172"/>
      <c r="E553" s="172"/>
      <c r="F553" s="172"/>
      <c r="G553" s="172"/>
      <c r="H553" s="172"/>
      <c r="I553" s="172"/>
    </row>
    <row r="554">
      <c r="A554" s="172"/>
      <c r="B554" s="172"/>
      <c r="C554" s="172"/>
      <c r="D554" s="172"/>
      <c r="E554" s="172"/>
      <c r="F554" s="172"/>
      <c r="G554" s="172"/>
      <c r="H554" s="172"/>
      <c r="I554" s="172"/>
    </row>
    <row r="555">
      <c r="A555" s="172"/>
      <c r="B555" s="172"/>
      <c r="C555" s="172"/>
      <c r="D555" s="172"/>
      <c r="E555" s="172"/>
      <c r="F555" s="172"/>
      <c r="G555" s="172"/>
      <c r="H555" s="172"/>
      <c r="I555" s="172"/>
    </row>
    <row r="556">
      <c r="A556" s="172"/>
      <c r="B556" s="172"/>
      <c r="C556" s="172"/>
      <c r="D556" s="172"/>
      <c r="E556" s="172"/>
      <c r="F556" s="172"/>
      <c r="G556" s="172"/>
      <c r="H556" s="172"/>
      <c r="I556" s="172"/>
    </row>
    <row r="557">
      <c r="A557" s="172"/>
      <c r="B557" s="172"/>
      <c r="C557" s="172"/>
      <c r="D557" s="172"/>
      <c r="E557" s="172"/>
      <c r="F557" s="172"/>
      <c r="G557" s="172"/>
      <c r="H557" s="172"/>
      <c r="I557" s="172"/>
    </row>
    <row r="558">
      <c r="A558" s="172"/>
      <c r="B558" s="172"/>
      <c r="C558" s="172"/>
      <c r="D558" s="172"/>
      <c r="E558" s="172"/>
      <c r="F558" s="172"/>
      <c r="G558" s="172"/>
      <c r="H558" s="172"/>
      <c r="I558" s="172"/>
    </row>
    <row r="559">
      <c r="A559" s="172"/>
      <c r="B559" s="172"/>
      <c r="C559" s="172"/>
      <c r="D559" s="172"/>
      <c r="E559" s="172"/>
      <c r="F559" s="172"/>
      <c r="G559" s="172"/>
      <c r="H559" s="172"/>
      <c r="I559" s="172"/>
    </row>
    <row r="560">
      <c r="A560" s="172"/>
      <c r="B560" s="172"/>
      <c r="C560" s="172"/>
      <c r="D560" s="172"/>
      <c r="E560" s="172"/>
      <c r="F560" s="172"/>
      <c r="G560" s="172"/>
      <c r="H560" s="172"/>
      <c r="I560" s="172"/>
    </row>
    <row r="561">
      <c r="A561" s="172"/>
      <c r="B561" s="172"/>
      <c r="C561" s="172"/>
      <c r="D561" s="172"/>
      <c r="E561" s="172"/>
      <c r="F561" s="172"/>
      <c r="G561" s="172"/>
      <c r="H561" s="172"/>
      <c r="I561" s="172"/>
    </row>
    <row r="562">
      <c r="A562" s="172"/>
      <c r="B562" s="172"/>
      <c r="C562" s="172"/>
      <c r="D562" s="172"/>
      <c r="E562" s="172"/>
      <c r="F562" s="172"/>
      <c r="G562" s="172"/>
      <c r="H562" s="172"/>
      <c r="I562" s="172"/>
    </row>
    <row r="563">
      <c r="A563" s="172"/>
      <c r="B563" s="172"/>
      <c r="C563" s="172"/>
      <c r="D563" s="172"/>
      <c r="E563" s="172"/>
      <c r="F563" s="172"/>
      <c r="G563" s="172"/>
      <c r="H563" s="172"/>
      <c r="I563" s="172"/>
    </row>
    <row r="564">
      <c r="A564" s="172"/>
      <c r="B564" s="172"/>
      <c r="C564" s="172"/>
      <c r="D564" s="172"/>
      <c r="E564" s="172"/>
      <c r="F564" s="172"/>
      <c r="G564" s="172"/>
      <c r="H564" s="172"/>
      <c r="I564" s="172"/>
    </row>
    <row r="565">
      <c r="A565" s="172"/>
      <c r="B565" s="172"/>
      <c r="C565" s="172"/>
      <c r="D565" s="172"/>
      <c r="E565" s="172"/>
      <c r="F565" s="172"/>
      <c r="G565" s="172"/>
      <c r="H565" s="172"/>
      <c r="I565" s="172"/>
    </row>
    <row r="566">
      <c r="A566" s="172"/>
      <c r="B566" s="172"/>
      <c r="C566" s="172"/>
      <c r="D566" s="172"/>
      <c r="E566" s="172"/>
      <c r="F566" s="172"/>
      <c r="G566" s="172"/>
      <c r="H566" s="172"/>
      <c r="I566" s="172"/>
    </row>
    <row r="567">
      <c r="A567" s="172"/>
      <c r="B567" s="172"/>
      <c r="C567" s="172"/>
      <c r="D567" s="172"/>
      <c r="E567" s="172"/>
      <c r="F567" s="172"/>
      <c r="G567" s="172"/>
      <c r="H567" s="172"/>
      <c r="I567" s="172"/>
    </row>
    <row r="568">
      <c r="A568" s="172"/>
      <c r="B568" s="172"/>
      <c r="C568" s="172"/>
      <c r="D568" s="172"/>
      <c r="E568" s="172"/>
      <c r="F568" s="172"/>
      <c r="G568" s="172"/>
      <c r="H568" s="172"/>
      <c r="I568" s="172"/>
    </row>
    <row r="569">
      <c r="A569" s="172"/>
      <c r="B569" s="172"/>
      <c r="C569" s="172"/>
      <c r="D569" s="172"/>
      <c r="E569" s="172"/>
      <c r="F569" s="172"/>
      <c r="G569" s="172"/>
      <c r="H569" s="172"/>
      <c r="I569" s="172"/>
    </row>
    <row r="570">
      <c r="A570" s="172"/>
      <c r="B570" s="172"/>
      <c r="C570" s="172"/>
      <c r="D570" s="172"/>
      <c r="E570" s="172"/>
      <c r="F570" s="172"/>
      <c r="G570" s="172"/>
      <c r="H570" s="172"/>
      <c r="I570" s="172"/>
    </row>
    <row r="571">
      <c r="A571" s="172"/>
      <c r="B571" s="172"/>
      <c r="C571" s="172"/>
      <c r="D571" s="172"/>
      <c r="E571" s="172"/>
      <c r="F571" s="172"/>
      <c r="G571" s="172"/>
      <c r="H571" s="172"/>
      <c r="I571" s="172"/>
    </row>
    <row r="572">
      <c r="A572" s="172"/>
      <c r="B572" s="172"/>
      <c r="C572" s="172"/>
      <c r="D572" s="172"/>
      <c r="E572" s="172"/>
      <c r="F572" s="172"/>
      <c r="G572" s="172"/>
      <c r="H572" s="172"/>
      <c r="I572" s="172"/>
    </row>
    <row r="573">
      <c r="A573" s="172"/>
      <c r="B573" s="172"/>
      <c r="C573" s="172"/>
      <c r="D573" s="172"/>
      <c r="E573" s="172"/>
      <c r="F573" s="172"/>
      <c r="G573" s="172"/>
      <c r="H573" s="172"/>
      <c r="I573" s="172"/>
    </row>
    <row r="574">
      <c r="A574" s="172"/>
      <c r="B574" s="172"/>
      <c r="C574" s="172"/>
      <c r="D574" s="172"/>
      <c r="E574" s="172"/>
      <c r="F574" s="172"/>
      <c r="G574" s="172"/>
      <c r="H574" s="172"/>
      <c r="I574" s="172"/>
    </row>
    <row r="575">
      <c r="A575" s="172"/>
      <c r="B575" s="172"/>
      <c r="C575" s="172"/>
      <c r="D575" s="172"/>
      <c r="E575" s="172"/>
      <c r="F575" s="172"/>
      <c r="G575" s="172"/>
      <c r="H575" s="172"/>
      <c r="I575" s="172"/>
    </row>
    <row r="576">
      <c r="A576" s="172"/>
      <c r="B576" s="172"/>
      <c r="C576" s="172"/>
      <c r="D576" s="172"/>
      <c r="E576" s="172"/>
      <c r="F576" s="172"/>
      <c r="G576" s="172"/>
      <c r="H576" s="172"/>
      <c r="I576" s="172"/>
    </row>
    <row r="577">
      <c r="A577" s="172"/>
      <c r="B577" s="172"/>
      <c r="C577" s="172"/>
      <c r="D577" s="172"/>
      <c r="E577" s="172"/>
      <c r="F577" s="172"/>
      <c r="G577" s="172"/>
      <c r="H577" s="172"/>
      <c r="I577" s="172"/>
    </row>
    <row r="578">
      <c r="A578" s="172"/>
      <c r="B578" s="172"/>
      <c r="C578" s="172"/>
      <c r="D578" s="172"/>
      <c r="E578" s="172"/>
      <c r="F578" s="172"/>
      <c r="G578" s="172"/>
      <c r="H578" s="172"/>
      <c r="I578" s="172"/>
    </row>
    <row r="579">
      <c r="A579" s="172"/>
      <c r="B579" s="172"/>
      <c r="C579" s="172"/>
      <c r="D579" s="172"/>
      <c r="E579" s="172"/>
      <c r="F579" s="172"/>
      <c r="G579" s="172"/>
      <c r="H579" s="172"/>
      <c r="I579" s="172"/>
    </row>
    <row r="580">
      <c r="A580" s="172"/>
      <c r="B580" s="172"/>
      <c r="C580" s="172"/>
      <c r="D580" s="172"/>
      <c r="E580" s="172"/>
      <c r="F580" s="172"/>
      <c r="G580" s="172"/>
      <c r="H580" s="172"/>
      <c r="I580" s="172"/>
    </row>
    <row r="581">
      <c r="A581" s="172"/>
      <c r="B581" s="172"/>
      <c r="C581" s="172"/>
      <c r="D581" s="172"/>
      <c r="E581" s="172"/>
      <c r="F581" s="172"/>
      <c r="G581" s="172"/>
      <c r="H581" s="172"/>
      <c r="I581" s="172"/>
    </row>
    <row r="582">
      <c r="A582" s="172"/>
      <c r="B582" s="172"/>
      <c r="C582" s="172"/>
      <c r="D582" s="172"/>
      <c r="E582" s="172"/>
      <c r="F582" s="172"/>
      <c r="G582" s="172"/>
      <c r="H582" s="172"/>
      <c r="I582" s="172"/>
    </row>
    <row r="583">
      <c r="A583" s="172"/>
      <c r="B583" s="172"/>
      <c r="C583" s="172"/>
      <c r="D583" s="172"/>
      <c r="E583" s="172"/>
      <c r="F583" s="172"/>
      <c r="G583" s="172"/>
      <c r="H583" s="172"/>
      <c r="I583" s="172"/>
    </row>
    <row r="584">
      <c r="A584" s="172"/>
      <c r="B584" s="172"/>
      <c r="C584" s="172"/>
      <c r="D584" s="172"/>
      <c r="E584" s="172"/>
      <c r="F584" s="172"/>
      <c r="G584" s="172"/>
      <c r="H584" s="172"/>
      <c r="I584" s="172"/>
    </row>
    <row r="585">
      <c r="A585" s="172"/>
      <c r="B585" s="172"/>
      <c r="C585" s="172"/>
      <c r="D585" s="172"/>
      <c r="E585" s="172"/>
      <c r="F585" s="172"/>
      <c r="G585" s="172"/>
      <c r="H585" s="172"/>
      <c r="I585" s="172"/>
    </row>
    <row r="586">
      <c r="A586" s="172"/>
      <c r="B586" s="172"/>
      <c r="C586" s="172"/>
      <c r="D586" s="172"/>
      <c r="E586" s="172"/>
      <c r="F586" s="172"/>
      <c r="G586" s="172"/>
      <c r="H586" s="172"/>
      <c r="I586" s="172"/>
    </row>
    <row r="587">
      <c r="A587" s="172"/>
      <c r="B587" s="172"/>
      <c r="C587" s="172"/>
      <c r="D587" s="172"/>
      <c r="E587" s="172"/>
      <c r="F587" s="172"/>
      <c r="G587" s="172"/>
      <c r="H587" s="172"/>
      <c r="I587" s="172"/>
    </row>
    <row r="588">
      <c r="A588" s="172"/>
      <c r="B588" s="172"/>
      <c r="C588" s="172"/>
      <c r="D588" s="172"/>
      <c r="E588" s="172"/>
      <c r="F588" s="172"/>
      <c r="G588" s="172"/>
      <c r="H588" s="172"/>
      <c r="I588" s="172"/>
    </row>
    <row r="589">
      <c r="A589" s="172"/>
      <c r="B589" s="172"/>
      <c r="C589" s="172"/>
      <c r="D589" s="172"/>
      <c r="E589" s="172"/>
      <c r="F589" s="172"/>
      <c r="G589" s="172"/>
      <c r="H589" s="172"/>
      <c r="I589" s="172"/>
    </row>
    <row r="590">
      <c r="A590" s="172"/>
      <c r="B590" s="172"/>
      <c r="C590" s="172"/>
      <c r="D590" s="172"/>
      <c r="E590" s="172"/>
      <c r="F590" s="172"/>
      <c r="G590" s="172"/>
      <c r="H590" s="172"/>
      <c r="I590" s="172"/>
    </row>
    <row r="591">
      <c r="A591" s="172"/>
      <c r="B591" s="172"/>
      <c r="C591" s="172"/>
      <c r="D591" s="172"/>
      <c r="E591" s="172"/>
      <c r="F591" s="172"/>
      <c r="G591" s="172"/>
      <c r="H591" s="172"/>
      <c r="I591" s="172"/>
    </row>
    <row r="592">
      <c r="A592" s="172"/>
      <c r="B592" s="172"/>
      <c r="C592" s="172"/>
      <c r="D592" s="172"/>
      <c r="E592" s="172"/>
      <c r="F592" s="172"/>
      <c r="G592" s="172"/>
      <c r="H592" s="172"/>
      <c r="I592" s="172"/>
    </row>
    <row r="593">
      <c r="A593" s="172"/>
      <c r="B593" s="172"/>
      <c r="C593" s="172"/>
      <c r="D593" s="172"/>
      <c r="E593" s="172"/>
      <c r="F593" s="172"/>
      <c r="G593" s="172"/>
      <c r="H593" s="172"/>
      <c r="I593" s="172"/>
    </row>
    <row r="594">
      <c r="A594" s="172"/>
      <c r="B594" s="172"/>
      <c r="C594" s="172"/>
      <c r="D594" s="172"/>
      <c r="E594" s="172"/>
      <c r="F594" s="172"/>
      <c r="G594" s="172"/>
      <c r="H594" s="172"/>
      <c r="I594" s="172"/>
    </row>
    <row r="595">
      <c r="A595" s="172"/>
      <c r="B595" s="172"/>
      <c r="C595" s="172"/>
      <c r="D595" s="172"/>
      <c r="E595" s="172"/>
      <c r="F595" s="172"/>
      <c r="G595" s="172"/>
      <c r="H595" s="172"/>
      <c r="I595" s="172"/>
    </row>
    <row r="596">
      <c r="A596" s="172"/>
      <c r="B596" s="172"/>
      <c r="C596" s="172"/>
      <c r="D596" s="172"/>
      <c r="E596" s="172"/>
      <c r="F596" s="172"/>
      <c r="G596" s="172"/>
      <c r="H596" s="172"/>
      <c r="I596" s="172"/>
    </row>
    <row r="597">
      <c r="A597" s="172"/>
      <c r="B597" s="172"/>
      <c r="C597" s="172"/>
      <c r="D597" s="172"/>
      <c r="E597" s="172"/>
      <c r="F597" s="172"/>
      <c r="G597" s="172"/>
      <c r="H597" s="172"/>
      <c r="I597" s="172"/>
    </row>
    <row r="598">
      <c r="A598" s="172"/>
      <c r="B598" s="172"/>
      <c r="C598" s="172"/>
      <c r="D598" s="172"/>
      <c r="E598" s="172"/>
      <c r="F598" s="172"/>
      <c r="G598" s="172"/>
      <c r="H598" s="172"/>
      <c r="I598" s="172"/>
    </row>
    <row r="599">
      <c r="A599" s="172"/>
      <c r="B599" s="172"/>
      <c r="C599" s="172"/>
      <c r="D599" s="172"/>
      <c r="E599" s="172"/>
      <c r="F599" s="172"/>
      <c r="G599" s="172"/>
      <c r="H599" s="172"/>
      <c r="I599" s="172"/>
    </row>
    <row r="600">
      <c r="A600" s="172"/>
      <c r="B600" s="172"/>
      <c r="C600" s="172"/>
      <c r="D600" s="172"/>
      <c r="E600" s="172"/>
      <c r="F600" s="172"/>
      <c r="G600" s="172"/>
      <c r="H600" s="172"/>
      <c r="I600" s="172"/>
    </row>
    <row r="601">
      <c r="A601" s="172"/>
      <c r="B601" s="172"/>
      <c r="C601" s="172"/>
      <c r="D601" s="172"/>
      <c r="E601" s="172"/>
      <c r="F601" s="172"/>
      <c r="G601" s="172"/>
      <c r="H601" s="172"/>
      <c r="I601" s="172"/>
    </row>
    <row r="602">
      <c r="A602" s="172"/>
      <c r="B602" s="172"/>
      <c r="C602" s="172"/>
      <c r="D602" s="172"/>
      <c r="E602" s="172"/>
      <c r="F602" s="172"/>
      <c r="G602" s="172"/>
      <c r="H602" s="172"/>
      <c r="I602" s="172"/>
    </row>
    <row r="603">
      <c r="A603" s="172"/>
      <c r="B603" s="172"/>
      <c r="C603" s="172"/>
      <c r="D603" s="172"/>
      <c r="E603" s="172"/>
      <c r="F603" s="172"/>
      <c r="G603" s="172"/>
      <c r="H603" s="172"/>
      <c r="I603" s="172"/>
    </row>
    <row r="604">
      <c r="A604" s="172"/>
      <c r="B604" s="172"/>
      <c r="C604" s="172"/>
      <c r="D604" s="172"/>
      <c r="E604" s="172"/>
      <c r="F604" s="172"/>
      <c r="G604" s="172"/>
      <c r="H604" s="172"/>
      <c r="I604" s="172"/>
    </row>
    <row r="605">
      <c r="A605" s="172"/>
      <c r="B605" s="172"/>
      <c r="C605" s="172"/>
      <c r="D605" s="172"/>
      <c r="E605" s="172"/>
      <c r="F605" s="172"/>
      <c r="G605" s="172"/>
      <c r="H605" s="172"/>
      <c r="I605" s="172"/>
    </row>
    <row r="606">
      <c r="A606" s="172"/>
      <c r="B606" s="172"/>
      <c r="C606" s="172"/>
      <c r="D606" s="172"/>
      <c r="E606" s="172"/>
      <c r="F606" s="172"/>
      <c r="G606" s="172"/>
      <c r="H606" s="172"/>
      <c r="I606" s="172"/>
    </row>
    <row r="607">
      <c r="A607" s="172"/>
      <c r="B607" s="172"/>
      <c r="C607" s="172"/>
      <c r="D607" s="172"/>
      <c r="E607" s="172"/>
      <c r="F607" s="172"/>
      <c r="G607" s="172"/>
      <c r="H607" s="172"/>
      <c r="I607" s="172"/>
    </row>
    <row r="608">
      <c r="A608" s="172"/>
      <c r="B608" s="172"/>
      <c r="C608" s="172"/>
      <c r="D608" s="172"/>
      <c r="E608" s="172"/>
      <c r="F608" s="172"/>
      <c r="G608" s="172"/>
      <c r="H608" s="172"/>
      <c r="I608" s="172"/>
    </row>
    <row r="609">
      <c r="A609" s="172"/>
      <c r="B609" s="172"/>
      <c r="C609" s="172"/>
      <c r="D609" s="172"/>
      <c r="E609" s="172"/>
      <c r="F609" s="172"/>
      <c r="G609" s="172"/>
      <c r="H609" s="172"/>
      <c r="I609" s="172"/>
    </row>
    <row r="610">
      <c r="A610" s="172"/>
      <c r="B610" s="172"/>
      <c r="C610" s="172"/>
      <c r="D610" s="172"/>
      <c r="E610" s="172"/>
      <c r="F610" s="172"/>
      <c r="G610" s="172"/>
      <c r="H610" s="172"/>
      <c r="I610" s="172"/>
    </row>
    <row r="611">
      <c r="A611" s="172"/>
      <c r="B611" s="172"/>
      <c r="C611" s="172"/>
      <c r="D611" s="172"/>
      <c r="E611" s="172"/>
      <c r="F611" s="172"/>
      <c r="G611" s="172"/>
      <c r="H611" s="172"/>
      <c r="I611" s="172"/>
    </row>
    <row r="612">
      <c r="A612" s="172"/>
      <c r="B612" s="172"/>
      <c r="C612" s="172"/>
      <c r="D612" s="172"/>
      <c r="E612" s="172"/>
      <c r="F612" s="172"/>
      <c r="G612" s="172"/>
      <c r="H612" s="172"/>
      <c r="I612" s="172"/>
    </row>
    <row r="613">
      <c r="A613" s="172"/>
      <c r="B613" s="172"/>
      <c r="C613" s="172"/>
      <c r="D613" s="172"/>
      <c r="E613" s="172"/>
      <c r="F613" s="172"/>
      <c r="G613" s="172"/>
      <c r="H613" s="172"/>
      <c r="I613" s="172"/>
    </row>
    <row r="614">
      <c r="A614" s="172"/>
      <c r="B614" s="172"/>
      <c r="C614" s="172"/>
      <c r="D614" s="172"/>
      <c r="E614" s="172"/>
      <c r="F614" s="172"/>
      <c r="G614" s="172"/>
      <c r="H614" s="172"/>
      <c r="I614" s="172"/>
    </row>
    <row r="615">
      <c r="A615" s="172"/>
      <c r="B615" s="172"/>
      <c r="C615" s="172"/>
      <c r="D615" s="172"/>
      <c r="E615" s="172"/>
      <c r="F615" s="172"/>
      <c r="G615" s="172"/>
      <c r="H615" s="172"/>
      <c r="I615" s="172"/>
    </row>
    <row r="616">
      <c r="A616" s="172"/>
      <c r="B616" s="172"/>
      <c r="C616" s="172"/>
      <c r="D616" s="172"/>
      <c r="E616" s="172"/>
      <c r="F616" s="172"/>
      <c r="G616" s="172"/>
      <c r="H616" s="172"/>
      <c r="I616" s="172"/>
    </row>
    <row r="617">
      <c r="A617" s="172"/>
      <c r="B617" s="172"/>
      <c r="C617" s="172"/>
      <c r="D617" s="172"/>
      <c r="E617" s="172"/>
      <c r="F617" s="172"/>
      <c r="G617" s="172"/>
      <c r="H617" s="172"/>
      <c r="I617" s="172"/>
    </row>
    <row r="618">
      <c r="A618" s="172"/>
      <c r="B618" s="172"/>
      <c r="C618" s="172"/>
      <c r="D618" s="172"/>
      <c r="E618" s="172"/>
      <c r="F618" s="172"/>
      <c r="G618" s="172"/>
      <c r="H618" s="172"/>
      <c r="I618" s="172"/>
    </row>
    <row r="619">
      <c r="A619" s="172"/>
      <c r="B619" s="172"/>
      <c r="C619" s="172"/>
      <c r="D619" s="172"/>
      <c r="E619" s="172"/>
      <c r="F619" s="172"/>
      <c r="G619" s="172"/>
      <c r="H619" s="172"/>
      <c r="I619" s="172"/>
    </row>
    <row r="620">
      <c r="A620" s="172"/>
      <c r="B620" s="172"/>
      <c r="C620" s="172"/>
      <c r="D620" s="172"/>
      <c r="E620" s="172"/>
      <c r="F620" s="172"/>
      <c r="G620" s="172"/>
      <c r="H620" s="172"/>
      <c r="I620" s="172"/>
    </row>
    <row r="621">
      <c r="A621" s="172"/>
      <c r="B621" s="172"/>
      <c r="C621" s="172"/>
      <c r="D621" s="172"/>
      <c r="E621" s="172"/>
      <c r="F621" s="172"/>
      <c r="G621" s="172"/>
      <c r="H621" s="172"/>
      <c r="I621" s="172"/>
    </row>
    <row r="622">
      <c r="A622" s="172"/>
      <c r="B622" s="172"/>
      <c r="C622" s="172"/>
      <c r="D622" s="172"/>
      <c r="E622" s="172"/>
      <c r="F622" s="172"/>
      <c r="G622" s="172"/>
      <c r="H622" s="172"/>
      <c r="I622" s="172"/>
    </row>
    <row r="623">
      <c r="A623" s="172"/>
      <c r="B623" s="172"/>
      <c r="C623" s="172"/>
      <c r="D623" s="172"/>
      <c r="E623" s="172"/>
      <c r="F623" s="172"/>
      <c r="G623" s="172"/>
      <c r="H623" s="172"/>
      <c r="I623" s="172"/>
    </row>
    <row r="624">
      <c r="A624" s="172"/>
      <c r="B624" s="172"/>
      <c r="C624" s="172"/>
      <c r="D624" s="172"/>
      <c r="E624" s="172"/>
      <c r="F624" s="172"/>
      <c r="G624" s="172"/>
      <c r="H624" s="172"/>
      <c r="I624" s="172"/>
    </row>
    <row r="625">
      <c r="A625" s="172"/>
      <c r="B625" s="172"/>
      <c r="C625" s="172"/>
      <c r="D625" s="172"/>
      <c r="E625" s="172"/>
      <c r="F625" s="172"/>
      <c r="G625" s="172"/>
      <c r="H625" s="172"/>
      <c r="I625" s="172"/>
    </row>
    <row r="626">
      <c r="A626" s="172"/>
      <c r="B626" s="172"/>
      <c r="C626" s="172"/>
      <c r="D626" s="172"/>
      <c r="E626" s="172"/>
      <c r="F626" s="172"/>
      <c r="G626" s="172"/>
      <c r="H626" s="172"/>
      <c r="I626" s="172"/>
    </row>
    <row r="627">
      <c r="A627" s="172"/>
      <c r="B627" s="172"/>
      <c r="C627" s="172"/>
      <c r="D627" s="172"/>
      <c r="E627" s="172"/>
      <c r="F627" s="172"/>
      <c r="G627" s="172"/>
      <c r="H627" s="172"/>
      <c r="I627" s="172"/>
    </row>
    <row r="628">
      <c r="A628" s="172"/>
      <c r="B628" s="172"/>
      <c r="C628" s="172"/>
      <c r="D628" s="172"/>
      <c r="E628" s="172"/>
      <c r="F628" s="172"/>
      <c r="G628" s="172"/>
      <c r="H628" s="172"/>
      <c r="I628" s="172"/>
    </row>
    <row r="629">
      <c r="A629" s="172"/>
      <c r="B629" s="172"/>
      <c r="C629" s="172"/>
      <c r="D629" s="172"/>
      <c r="E629" s="172"/>
      <c r="F629" s="172"/>
      <c r="G629" s="172"/>
      <c r="H629" s="172"/>
      <c r="I629" s="172"/>
    </row>
    <row r="630">
      <c r="A630" s="172"/>
      <c r="B630" s="172"/>
      <c r="C630" s="172"/>
      <c r="D630" s="172"/>
      <c r="E630" s="172"/>
      <c r="F630" s="172"/>
      <c r="G630" s="172"/>
      <c r="H630" s="172"/>
      <c r="I630" s="172"/>
    </row>
    <row r="631">
      <c r="A631" s="172"/>
      <c r="B631" s="172"/>
      <c r="C631" s="172"/>
      <c r="D631" s="172"/>
      <c r="E631" s="172"/>
      <c r="F631" s="172"/>
      <c r="G631" s="172"/>
      <c r="H631" s="172"/>
      <c r="I631" s="172"/>
    </row>
    <row r="632">
      <c r="A632" s="172"/>
      <c r="B632" s="172"/>
      <c r="C632" s="172"/>
      <c r="D632" s="172"/>
      <c r="E632" s="172"/>
      <c r="F632" s="172"/>
      <c r="G632" s="172"/>
      <c r="H632" s="172"/>
      <c r="I632" s="172"/>
    </row>
    <row r="633">
      <c r="A633" s="172"/>
      <c r="B633" s="172"/>
      <c r="C633" s="172"/>
      <c r="D633" s="172"/>
      <c r="E633" s="172"/>
      <c r="F633" s="172"/>
      <c r="G633" s="172"/>
      <c r="H633" s="172"/>
      <c r="I633" s="172"/>
    </row>
    <row r="634">
      <c r="A634" s="172"/>
      <c r="B634" s="172"/>
      <c r="C634" s="172"/>
      <c r="D634" s="172"/>
      <c r="E634" s="172"/>
      <c r="F634" s="172"/>
      <c r="G634" s="172"/>
      <c r="H634" s="172"/>
      <c r="I634" s="172"/>
    </row>
    <row r="635">
      <c r="A635" s="172"/>
      <c r="B635" s="172"/>
      <c r="C635" s="172"/>
      <c r="D635" s="172"/>
      <c r="E635" s="172"/>
      <c r="F635" s="172"/>
      <c r="G635" s="172"/>
      <c r="H635" s="172"/>
      <c r="I635" s="172"/>
    </row>
    <row r="636">
      <c r="A636" s="172"/>
      <c r="B636" s="172"/>
      <c r="C636" s="172"/>
      <c r="D636" s="172"/>
      <c r="E636" s="172"/>
      <c r="F636" s="172"/>
      <c r="G636" s="172"/>
      <c r="H636" s="172"/>
      <c r="I636" s="172"/>
    </row>
    <row r="637">
      <c r="A637" s="172"/>
      <c r="B637" s="172"/>
      <c r="C637" s="172"/>
      <c r="D637" s="172"/>
      <c r="E637" s="172"/>
      <c r="F637" s="172"/>
      <c r="G637" s="172"/>
      <c r="H637" s="172"/>
      <c r="I637" s="172"/>
    </row>
    <row r="638">
      <c r="A638" s="172"/>
      <c r="B638" s="172"/>
      <c r="C638" s="172"/>
      <c r="D638" s="172"/>
      <c r="E638" s="172"/>
      <c r="F638" s="172"/>
      <c r="G638" s="172"/>
      <c r="H638" s="172"/>
      <c r="I638" s="172"/>
    </row>
    <row r="639">
      <c r="A639" s="172"/>
      <c r="B639" s="172"/>
      <c r="C639" s="172"/>
      <c r="D639" s="172"/>
      <c r="E639" s="172"/>
      <c r="F639" s="172"/>
      <c r="G639" s="172"/>
      <c r="H639" s="172"/>
      <c r="I639" s="172"/>
    </row>
    <row r="640">
      <c r="A640" s="172"/>
      <c r="B640" s="172"/>
      <c r="C640" s="172"/>
      <c r="D640" s="172"/>
      <c r="E640" s="172"/>
      <c r="F640" s="172"/>
      <c r="G640" s="172"/>
      <c r="H640" s="172"/>
      <c r="I640" s="172"/>
    </row>
    <row r="641">
      <c r="A641" s="172"/>
      <c r="B641" s="172"/>
      <c r="C641" s="172"/>
      <c r="D641" s="172"/>
      <c r="E641" s="172"/>
      <c r="F641" s="172"/>
      <c r="G641" s="172"/>
      <c r="H641" s="172"/>
      <c r="I641" s="172"/>
    </row>
    <row r="642">
      <c r="A642" s="172"/>
      <c r="B642" s="172"/>
      <c r="C642" s="172"/>
      <c r="D642" s="172"/>
      <c r="E642" s="172"/>
      <c r="F642" s="172"/>
      <c r="G642" s="172"/>
      <c r="H642" s="172"/>
      <c r="I642" s="172"/>
    </row>
    <row r="643">
      <c r="A643" s="172"/>
      <c r="B643" s="172"/>
      <c r="C643" s="172"/>
      <c r="D643" s="172"/>
      <c r="E643" s="172"/>
      <c r="F643" s="172"/>
      <c r="G643" s="172"/>
      <c r="H643" s="172"/>
      <c r="I643" s="172"/>
    </row>
    <row r="644">
      <c r="A644" s="172"/>
      <c r="B644" s="172"/>
      <c r="C644" s="172"/>
      <c r="D644" s="172"/>
      <c r="E644" s="172"/>
      <c r="F644" s="172"/>
      <c r="G644" s="172"/>
      <c r="H644" s="172"/>
      <c r="I644" s="172"/>
    </row>
    <row r="645">
      <c r="A645" s="172"/>
      <c r="B645" s="172"/>
      <c r="C645" s="172"/>
      <c r="D645" s="172"/>
      <c r="E645" s="172"/>
      <c r="F645" s="172"/>
      <c r="G645" s="172"/>
      <c r="H645" s="172"/>
      <c r="I645" s="172"/>
    </row>
    <row r="646">
      <c r="A646" s="172"/>
      <c r="B646" s="172"/>
      <c r="C646" s="172"/>
      <c r="D646" s="172"/>
      <c r="E646" s="172"/>
      <c r="F646" s="172"/>
      <c r="G646" s="172"/>
      <c r="H646" s="172"/>
      <c r="I646" s="172"/>
    </row>
    <row r="647">
      <c r="A647" s="172"/>
      <c r="B647" s="172"/>
      <c r="C647" s="172"/>
      <c r="D647" s="172"/>
      <c r="E647" s="172"/>
      <c r="F647" s="172"/>
      <c r="G647" s="172"/>
      <c r="H647" s="172"/>
      <c r="I647" s="172"/>
    </row>
    <row r="648">
      <c r="A648" s="172"/>
      <c r="B648" s="172"/>
      <c r="C648" s="172"/>
      <c r="D648" s="172"/>
      <c r="E648" s="172"/>
      <c r="F648" s="172"/>
      <c r="G648" s="172"/>
      <c r="H648" s="172"/>
      <c r="I648" s="172"/>
    </row>
    <row r="649">
      <c r="A649" s="172"/>
      <c r="B649" s="172"/>
      <c r="C649" s="172"/>
      <c r="D649" s="172"/>
      <c r="E649" s="172"/>
      <c r="F649" s="172"/>
      <c r="G649" s="172"/>
      <c r="H649" s="172"/>
      <c r="I649" s="172"/>
    </row>
    <row r="650">
      <c r="A650" s="172"/>
      <c r="B650" s="172"/>
      <c r="C650" s="172"/>
      <c r="D650" s="172"/>
      <c r="E650" s="172"/>
      <c r="F650" s="172"/>
      <c r="G650" s="172"/>
      <c r="H650" s="172"/>
      <c r="I650" s="172"/>
    </row>
    <row r="651">
      <c r="A651" s="172"/>
      <c r="B651" s="172"/>
      <c r="C651" s="172"/>
      <c r="D651" s="172"/>
      <c r="E651" s="172"/>
      <c r="F651" s="172"/>
      <c r="G651" s="172"/>
      <c r="H651" s="172"/>
      <c r="I651" s="172"/>
    </row>
    <row r="652">
      <c r="A652" s="172"/>
      <c r="B652" s="172"/>
      <c r="C652" s="172"/>
      <c r="D652" s="172"/>
      <c r="E652" s="172"/>
      <c r="F652" s="172"/>
      <c r="G652" s="172"/>
      <c r="H652" s="172"/>
      <c r="I652" s="172"/>
    </row>
    <row r="653">
      <c r="A653" s="172"/>
      <c r="B653" s="172"/>
      <c r="C653" s="172"/>
      <c r="D653" s="172"/>
      <c r="E653" s="172"/>
      <c r="F653" s="172"/>
      <c r="G653" s="172"/>
      <c r="H653" s="172"/>
      <c r="I653" s="172"/>
    </row>
    <row r="654">
      <c r="A654" s="172"/>
      <c r="B654" s="172"/>
      <c r="C654" s="172"/>
      <c r="D654" s="172"/>
      <c r="E654" s="172"/>
      <c r="F654" s="172"/>
      <c r="G654" s="172"/>
      <c r="H654" s="172"/>
      <c r="I654" s="172"/>
    </row>
    <row r="655">
      <c r="A655" s="172"/>
      <c r="B655" s="172"/>
      <c r="C655" s="172"/>
      <c r="D655" s="172"/>
      <c r="E655" s="172"/>
      <c r="F655" s="172"/>
      <c r="G655" s="172"/>
      <c r="H655" s="172"/>
      <c r="I655" s="172"/>
    </row>
    <row r="656">
      <c r="A656" s="172"/>
      <c r="B656" s="172"/>
      <c r="C656" s="172"/>
      <c r="D656" s="172"/>
      <c r="E656" s="172"/>
      <c r="F656" s="172"/>
      <c r="G656" s="172"/>
      <c r="H656" s="172"/>
      <c r="I656" s="172"/>
    </row>
    <row r="657">
      <c r="A657" s="172"/>
      <c r="B657" s="172"/>
      <c r="C657" s="172"/>
      <c r="D657" s="172"/>
      <c r="E657" s="172"/>
      <c r="F657" s="172"/>
      <c r="G657" s="172"/>
      <c r="H657" s="172"/>
      <c r="I657" s="172"/>
    </row>
    <row r="658">
      <c r="A658" s="172"/>
      <c r="B658" s="172"/>
      <c r="C658" s="172"/>
      <c r="D658" s="172"/>
      <c r="E658" s="172"/>
      <c r="F658" s="172"/>
      <c r="G658" s="172"/>
      <c r="H658" s="172"/>
      <c r="I658" s="172"/>
    </row>
    <row r="659">
      <c r="A659" s="172"/>
      <c r="B659" s="172"/>
      <c r="C659" s="172"/>
      <c r="D659" s="172"/>
      <c r="E659" s="172"/>
      <c r="F659" s="172"/>
      <c r="G659" s="172"/>
      <c r="H659" s="172"/>
      <c r="I659" s="172"/>
    </row>
    <row r="660">
      <c r="A660" s="172"/>
      <c r="B660" s="172"/>
      <c r="C660" s="172"/>
      <c r="D660" s="172"/>
      <c r="E660" s="172"/>
      <c r="F660" s="172"/>
      <c r="G660" s="172"/>
      <c r="H660" s="172"/>
      <c r="I660" s="172"/>
    </row>
    <row r="661">
      <c r="A661" s="172"/>
      <c r="B661" s="172"/>
      <c r="C661" s="172"/>
      <c r="D661" s="172"/>
      <c r="E661" s="172"/>
      <c r="F661" s="172"/>
      <c r="G661" s="172"/>
      <c r="H661" s="172"/>
      <c r="I661" s="172"/>
    </row>
    <row r="662">
      <c r="A662" s="172"/>
      <c r="B662" s="172"/>
      <c r="C662" s="172"/>
      <c r="D662" s="172"/>
      <c r="E662" s="172"/>
      <c r="F662" s="172"/>
      <c r="G662" s="172"/>
      <c r="H662" s="172"/>
      <c r="I662" s="172"/>
    </row>
    <row r="663">
      <c r="A663" s="172"/>
      <c r="B663" s="172"/>
      <c r="C663" s="172"/>
      <c r="D663" s="172"/>
      <c r="E663" s="172"/>
      <c r="F663" s="172"/>
      <c r="G663" s="172"/>
      <c r="H663" s="172"/>
      <c r="I663" s="172"/>
    </row>
    <row r="664">
      <c r="A664" s="172"/>
      <c r="B664" s="172"/>
      <c r="C664" s="172"/>
      <c r="D664" s="172"/>
      <c r="E664" s="172"/>
      <c r="F664" s="172"/>
      <c r="G664" s="172"/>
      <c r="H664" s="172"/>
      <c r="I664" s="172"/>
    </row>
    <row r="665">
      <c r="A665" s="172"/>
      <c r="B665" s="172"/>
      <c r="C665" s="172"/>
      <c r="D665" s="172"/>
      <c r="E665" s="172"/>
      <c r="F665" s="172"/>
      <c r="G665" s="172"/>
      <c r="H665" s="172"/>
      <c r="I665" s="172"/>
    </row>
    <row r="666">
      <c r="A666" s="172"/>
      <c r="B666" s="172"/>
      <c r="C666" s="172"/>
      <c r="D666" s="172"/>
      <c r="E666" s="172"/>
      <c r="F666" s="172"/>
      <c r="G666" s="172"/>
      <c r="H666" s="172"/>
      <c r="I666" s="172"/>
    </row>
    <row r="667">
      <c r="A667" s="172"/>
      <c r="B667" s="172"/>
      <c r="C667" s="172"/>
      <c r="D667" s="172"/>
      <c r="E667" s="172"/>
      <c r="F667" s="172"/>
      <c r="G667" s="172"/>
      <c r="H667" s="172"/>
      <c r="I667" s="172"/>
    </row>
    <row r="668">
      <c r="A668" s="172"/>
      <c r="B668" s="172"/>
      <c r="C668" s="172"/>
      <c r="D668" s="172"/>
      <c r="E668" s="172"/>
      <c r="F668" s="172"/>
      <c r="G668" s="172"/>
      <c r="H668" s="172"/>
      <c r="I668" s="172"/>
    </row>
    <row r="669">
      <c r="A669" s="172"/>
      <c r="B669" s="172"/>
      <c r="C669" s="172"/>
      <c r="D669" s="172"/>
      <c r="E669" s="172"/>
      <c r="F669" s="172"/>
      <c r="G669" s="172"/>
      <c r="H669" s="172"/>
      <c r="I669" s="172"/>
    </row>
    <row r="670">
      <c r="A670" s="172"/>
      <c r="B670" s="172"/>
      <c r="C670" s="172"/>
      <c r="D670" s="172"/>
      <c r="E670" s="172"/>
      <c r="F670" s="172"/>
      <c r="G670" s="172"/>
      <c r="H670" s="172"/>
      <c r="I670" s="172"/>
    </row>
    <row r="671">
      <c r="A671" s="172"/>
      <c r="B671" s="172"/>
      <c r="C671" s="172"/>
      <c r="D671" s="172"/>
      <c r="E671" s="172"/>
      <c r="F671" s="172"/>
      <c r="G671" s="172"/>
      <c r="H671" s="172"/>
      <c r="I671" s="172"/>
    </row>
    <row r="672">
      <c r="A672" s="172"/>
      <c r="B672" s="172"/>
      <c r="C672" s="172"/>
      <c r="D672" s="172"/>
      <c r="E672" s="172"/>
      <c r="F672" s="172"/>
      <c r="G672" s="172"/>
      <c r="H672" s="172"/>
      <c r="I672" s="172"/>
    </row>
    <row r="673">
      <c r="A673" s="172"/>
      <c r="B673" s="172"/>
      <c r="C673" s="172"/>
      <c r="D673" s="172"/>
      <c r="E673" s="172"/>
      <c r="F673" s="172"/>
      <c r="G673" s="172"/>
      <c r="H673" s="172"/>
      <c r="I673" s="172"/>
    </row>
    <row r="674">
      <c r="A674" s="172"/>
      <c r="B674" s="172"/>
      <c r="C674" s="172"/>
      <c r="D674" s="172"/>
      <c r="E674" s="172"/>
      <c r="F674" s="172"/>
      <c r="G674" s="172"/>
      <c r="H674" s="172"/>
      <c r="I674" s="172"/>
    </row>
    <row r="675">
      <c r="A675" s="172"/>
      <c r="B675" s="172"/>
      <c r="C675" s="172"/>
      <c r="D675" s="172"/>
      <c r="E675" s="172"/>
      <c r="F675" s="172"/>
      <c r="G675" s="172"/>
      <c r="H675" s="172"/>
      <c r="I675" s="172"/>
    </row>
    <row r="676">
      <c r="A676" s="172"/>
      <c r="B676" s="172"/>
      <c r="C676" s="172"/>
      <c r="D676" s="172"/>
      <c r="E676" s="172"/>
      <c r="F676" s="172"/>
      <c r="G676" s="172"/>
      <c r="H676" s="172"/>
      <c r="I676" s="172"/>
    </row>
    <row r="677">
      <c r="A677" s="172"/>
      <c r="B677" s="172"/>
      <c r="C677" s="172"/>
      <c r="D677" s="172"/>
      <c r="E677" s="172"/>
      <c r="F677" s="172"/>
      <c r="G677" s="172"/>
      <c r="H677" s="172"/>
      <c r="I677" s="172"/>
    </row>
    <row r="678">
      <c r="A678" s="172"/>
      <c r="B678" s="172"/>
      <c r="C678" s="172"/>
      <c r="D678" s="172"/>
      <c r="E678" s="172"/>
      <c r="F678" s="172"/>
      <c r="G678" s="172"/>
      <c r="H678" s="172"/>
      <c r="I678" s="172"/>
    </row>
    <row r="679">
      <c r="A679" s="172"/>
      <c r="B679" s="172"/>
      <c r="C679" s="172"/>
      <c r="D679" s="172"/>
      <c r="E679" s="172"/>
      <c r="F679" s="172"/>
      <c r="G679" s="172"/>
      <c r="H679" s="172"/>
      <c r="I679" s="172"/>
    </row>
    <row r="680">
      <c r="A680" s="172"/>
      <c r="B680" s="172"/>
      <c r="C680" s="172"/>
      <c r="D680" s="172"/>
      <c r="E680" s="172"/>
      <c r="F680" s="172"/>
      <c r="G680" s="172"/>
      <c r="H680" s="172"/>
      <c r="I680" s="172"/>
    </row>
    <row r="681">
      <c r="A681" s="172"/>
      <c r="B681" s="172"/>
      <c r="C681" s="172"/>
      <c r="D681" s="172"/>
      <c r="E681" s="172"/>
      <c r="F681" s="172"/>
      <c r="G681" s="172"/>
      <c r="H681" s="172"/>
      <c r="I681" s="172"/>
    </row>
    <row r="682">
      <c r="A682" s="172"/>
      <c r="B682" s="172"/>
      <c r="C682" s="172"/>
      <c r="D682" s="172"/>
      <c r="E682" s="172"/>
      <c r="F682" s="172"/>
      <c r="G682" s="172"/>
      <c r="H682" s="172"/>
      <c r="I682" s="172"/>
    </row>
    <row r="683">
      <c r="A683" s="172"/>
      <c r="B683" s="172"/>
      <c r="C683" s="172"/>
      <c r="D683" s="172"/>
      <c r="E683" s="172"/>
      <c r="F683" s="172"/>
      <c r="G683" s="172"/>
      <c r="H683" s="172"/>
      <c r="I683" s="172"/>
    </row>
    <row r="684">
      <c r="A684" s="172"/>
      <c r="B684" s="172"/>
      <c r="C684" s="172"/>
      <c r="D684" s="172"/>
      <c r="E684" s="172"/>
      <c r="F684" s="172"/>
      <c r="G684" s="172"/>
      <c r="H684" s="172"/>
      <c r="I684" s="172"/>
    </row>
    <row r="685">
      <c r="A685" s="172"/>
      <c r="B685" s="172"/>
      <c r="C685" s="172"/>
      <c r="D685" s="172"/>
      <c r="E685" s="172"/>
      <c r="F685" s="172"/>
      <c r="G685" s="172"/>
      <c r="H685" s="172"/>
      <c r="I685" s="172"/>
    </row>
    <row r="686">
      <c r="A686" s="172"/>
      <c r="B686" s="172"/>
      <c r="C686" s="172"/>
      <c r="D686" s="172"/>
      <c r="E686" s="172"/>
      <c r="F686" s="172"/>
      <c r="G686" s="172"/>
      <c r="H686" s="172"/>
      <c r="I686" s="172"/>
    </row>
    <row r="687">
      <c r="A687" s="172"/>
      <c r="B687" s="172"/>
      <c r="C687" s="172"/>
      <c r="D687" s="172"/>
      <c r="E687" s="172"/>
      <c r="F687" s="172"/>
      <c r="G687" s="172"/>
      <c r="H687" s="172"/>
      <c r="I687" s="172"/>
    </row>
    <row r="688">
      <c r="A688" s="172"/>
      <c r="B688" s="172"/>
      <c r="C688" s="172"/>
      <c r="D688" s="172"/>
      <c r="E688" s="172"/>
      <c r="F688" s="172"/>
      <c r="G688" s="172"/>
      <c r="H688" s="172"/>
      <c r="I688" s="172"/>
    </row>
    <row r="689">
      <c r="A689" s="172"/>
      <c r="B689" s="172"/>
      <c r="C689" s="172"/>
      <c r="D689" s="172"/>
      <c r="E689" s="172"/>
      <c r="F689" s="172"/>
      <c r="G689" s="172"/>
      <c r="H689" s="172"/>
      <c r="I689" s="172"/>
    </row>
    <row r="690">
      <c r="A690" s="172"/>
      <c r="B690" s="172"/>
      <c r="C690" s="172"/>
      <c r="D690" s="172"/>
      <c r="E690" s="172"/>
      <c r="F690" s="172"/>
      <c r="G690" s="172"/>
      <c r="H690" s="172"/>
      <c r="I690" s="172"/>
    </row>
    <row r="691">
      <c r="A691" s="172"/>
      <c r="B691" s="172"/>
      <c r="C691" s="172"/>
      <c r="D691" s="172"/>
      <c r="E691" s="172"/>
      <c r="F691" s="172"/>
      <c r="G691" s="172"/>
      <c r="H691" s="172"/>
      <c r="I691" s="172"/>
    </row>
    <row r="692">
      <c r="A692" s="172"/>
      <c r="B692" s="172"/>
      <c r="C692" s="172"/>
      <c r="D692" s="172"/>
      <c r="E692" s="172"/>
      <c r="F692" s="172"/>
      <c r="G692" s="172"/>
      <c r="H692" s="172"/>
      <c r="I692" s="172"/>
    </row>
    <row r="693">
      <c r="A693" s="172"/>
      <c r="B693" s="172"/>
      <c r="C693" s="172"/>
      <c r="D693" s="172"/>
      <c r="E693" s="172"/>
      <c r="F693" s="172"/>
      <c r="G693" s="172"/>
      <c r="H693" s="172"/>
      <c r="I693" s="172"/>
    </row>
    <row r="694">
      <c r="A694" s="172"/>
      <c r="B694" s="172"/>
      <c r="C694" s="172"/>
      <c r="D694" s="172"/>
      <c r="E694" s="172"/>
      <c r="F694" s="172"/>
      <c r="G694" s="172"/>
      <c r="H694" s="172"/>
      <c r="I694" s="172"/>
    </row>
    <row r="695">
      <c r="A695" s="172"/>
      <c r="B695" s="172"/>
      <c r="C695" s="172"/>
      <c r="D695" s="172"/>
      <c r="E695" s="172"/>
      <c r="F695" s="172"/>
      <c r="G695" s="172"/>
      <c r="H695" s="172"/>
      <c r="I695" s="172"/>
    </row>
    <row r="696">
      <c r="A696" s="172"/>
      <c r="B696" s="172"/>
      <c r="C696" s="172"/>
      <c r="D696" s="172"/>
      <c r="E696" s="172"/>
      <c r="F696" s="172"/>
      <c r="G696" s="172"/>
      <c r="H696" s="172"/>
      <c r="I696" s="172"/>
    </row>
    <row r="697">
      <c r="A697" s="172"/>
      <c r="B697" s="172"/>
      <c r="C697" s="172"/>
      <c r="D697" s="172"/>
      <c r="E697" s="172"/>
      <c r="F697" s="172"/>
      <c r="G697" s="172"/>
      <c r="H697" s="172"/>
      <c r="I697" s="172"/>
    </row>
    <row r="698">
      <c r="A698" s="172"/>
      <c r="B698" s="172"/>
      <c r="C698" s="172"/>
      <c r="D698" s="172"/>
      <c r="E698" s="172"/>
      <c r="F698" s="172"/>
      <c r="G698" s="172"/>
      <c r="H698" s="172"/>
      <c r="I698" s="172"/>
    </row>
    <row r="699">
      <c r="A699" s="172"/>
      <c r="B699" s="172"/>
      <c r="C699" s="172"/>
      <c r="D699" s="172"/>
      <c r="E699" s="172"/>
      <c r="F699" s="172"/>
      <c r="G699" s="172"/>
      <c r="H699" s="172"/>
      <c r="I699" s="172"/>
    </row>
    <row r="700">
      <c r="A700" s="172"/>
      <c r="B700" s="172"/>
      <c r="C700" s="172"/>
      <c r="D700" s="172"/>
      <c r="E700" s="172"/>
      <c r="F700" s="172"/>
      <c r="G700" s="172"/>
      <c r="H700" s="172"/>
      <c r="I700" s="172"/>
    </row>
    <row r="701">
      <c r="A701" s="172"/>
      <c r="B701" s="172"/>
      <c r="C701" s="172"/>
      <c r="D701" s="172"/>
      <c r="E701" s="172"/>
      <c r="F701" s="172"/>
      <c r="G701" s="172"/>
      <c r="H701" s="172"/>
      <c r="I701" s="172"/>
    </row>
    <row r="702">
      <c r="A702" s="172"/>
      <c r="B702" s="172"/>
      <c r="C702" s="172"/>
      <c r="D702" s="172"/>
      <c r="E702" s="172"/>
      <c r="F702" s="172"/>
      <c r="G702" s="172"/>
      <c r="H702" s="172"/>
      <c r="I702" s="172"/>
    </row>
    <row r="703">
      <c r="A703" s="172"/>
      <c r="B703" s="172"/>
      <c r="C703" s="172"/>
      <c r="D703" s="172"/>
      <c r="E703" s="172"/>
      <c r="F703" s="172"/>
      <c r="G703" s="172"/>
      <c r="H703" s="172"/>
      <c r="I703" s="172"/>
    </row>
    <row r="704">
      <c r="A704" s="172"/>
      <c r="B704" s="172"/>
      <c r="C704" s="172"/>
      <c r="D704" s="172"/>
      <c r="E704" s="172"/>
      <c r="F704" s="172"/>
      <c r="G704" s="172"/>
      <c r="H704" s="172"/>
      <c r="I704" s="172"/>
    </row>
    <row r="705">
      <c r="A705" s="172"/>
      <c r="B705" s="172"/>
      <c r="C705" s="172"/>
      <c r="D705" s="172"/>
      <c r="E705" s="172"/>
      <c r="F705" s="172"/>
      <c r="G705" s="172"/>
      <c r="H705" s="172"/>
      <c r="I705" s="172"/>
    </row>
    <row r="706">
      <c r="A706" s="172"/>
      <c r="B706" s="172"/>
      <c r="C706" s="172"/>
      <c r="D706" s="172"/>
      <c r="E706" s="172"/>
      <c r="F706" s="172"/>
      <c r="G706" s="172"/>
      <c r="H706" s="172"/>
      <c r="I706" s="172"/>
    </row>
    <row r="707">
      <c r="A707" s="172"/>
      <c r="B707" s="172"/>
      <c r="C707" s="172"/>
      <c r="D707" s="172"/>
      <c r="E707" s="172"/>
      <c r="F707" s="172"/>
      <c r="G707" s="172"/>
      <c r="H707" s="172"/>
      <c r="I707" s="172"/>
    </row>
    <row r="708">
      <c r="A708" s="172"/>
      <c r="B708" s="172"/>
      <c r="C708" s="172"/>
      <c r="D708" s="172"/>
      <c r="E708" s="172"/>
      <c r="F708" s="172"/>
      <c r="G708" s="172"/>
      <c r="H708" s="172"/>
      <c r="I708" s="172"/>
    </row>
    <row r="709">
      <c r="A709" s="172"/>
      <c r="B709" s="172"/>
      <c r="C709" s="172"/>
      <c r="D709" s="172"/>
      <c r="E709" s="172"/>
      <c r="F709" s="172"/>
      <c r="G709" s="172"/>
      <c r="H709" s="172"/>
      <c r="I709" s="172"/>
    </row>
    <row r="710">
      <c r="A710" s="172"/>
      <c r="B710" s="172"/>
      <c r="C710" s="172"/>
      <c r="D710" s="172"/>
      <c r="E710" s="172"/>
      <c r="F710" s="172"/>
      <c r="G710" s="172"/>
      <c r="H710" s="172"/>
      <c r="I710" s="172"/>
    </row>
    <row r="711">
      <c r="A711" s="172"/>
      <c r="B711" s="172"/>
      <c r="C711" s="172"/>
      <c r="D711" s="172"/>
      <c r="E711" s="172"/>
      <c r="F711" s="172"/>
      <c r="G711" s="172"/>
      <c r="H711" s="172"/>
      <c r="I711" s="172"/>
    </row>
    <row r="712">
      <c r="A712" s="172"/>
      <c r="B712" s="172"/>
      <c r="C712" s="172"/>
      <c r="D712" s="172"/>
      <c r="E712" s="172"/>
      <c r="F712" s="172"/>
      <c r="G712" s="172"/>
      <c r="H712" s="172"/>
      <c r="I712" s="172"/>
    </row>
    <row r="713">
      <c r="A713" s="172"/>
      <c r="B713" s="172"/>
      <c r="C713" s="172"/>
      <c r="D713" s="172"/>
      <c r="E713" s="172"/>
      <c r="F713" s="172"/>
      <c r="G713" s="172"/>
      <c r="H713" s="172"/>
      <c r="I713" s="172"/>
    </row>
    <row r="714">
      <c r="A714" s="172"/>
      <c r="B714" s="172"/>
      <c r="C714" s="172"/>
      <c r="D714" s="172"/>
      <c r="E714" s="172"/>
      <c r="F714" s="172"/>
      <c r="G714" s="172"/>
      <c r="H714" s="172"/>
      <c r="I714" s="172"/>
    </row>
    <row r="715">
      <c r="A715" s="172"/>
      <c r="B715" s="172"/>
      <c r="C715" s="172"/>
      <c r="D715" s="172"/>
      <c r="E715" s="172"/>
      <c r="F715" s="172"/>
      <c r="G715" s="172"/>
      <c r="H715" s="172"/>
      <c r="I715" s="172"/>
    </row>
    <row r="716">
      <c r="A716" s="172"/>
      <c r="B716" s="172"/>
      <c r="C716" s="172"/>
      <c r="D716" s="172"/>
      <c r="E716" s="172"/>
      <c r="F716" s="172"/>
      <c r="G716" s="172"/>
      <c r="H716" s="172"/>
      <c r="I716" s="172"/>
    </row>
    <row r="717">
      <c r="A717" s="172"/>
      <c r="B717" s="172"/>
      <c r="C717" s="172"/>
      <c r="D717" s="172"/>
      <c r="E717" s="172"/>
      <c r="F717" s="172"/>
      <c r="G717" s="172"/>
      <c r="H717" s="172"/>
      <c r="I717" s="172"/>
    </row>
    <row r="718">
      <c r="A718" s="172"/>
      <c r="B718" s="172"/>
      <c r="C718" s="172"/>
      <c r="D718" s="172"/>
      <c r="E718" s="172"/>
      <c r="F718" s="172"/>
      <c r="G718" s="172"/>
      <c r="H718" s="172"/>
      <c r="I718" s="172"/>
    </row>
    <row r="719">
      <c r="A719" s="172"/>
      <c r="B719" s="172"/>
      <c r="C719" s="172"/>
      <c r="D719" s="172"/>
      <c r="E719" s="172"/>
      <c r="F719" s="172"/>
      <c r="G719" s="172"/>
      <c r="H719" s="172"/>
      <c r="I719" s="172"/>
    </row>
    <row r="720">
      <c r="A720" s="172"/>
      <c r="B720" s="172"/>
      <c r="C720" s="172"/>
      <c r="D720" s="172"/>
      <c r="E720" s="172"/>
      <c r="F720" s="172"/>
      <c r="G720" s="172"/>
      <c r="H720" s="172"/>
      <c r="I720" s="172"/>
    </row>
    <row r="721">
      <c r="A721" s="172"/>
      <c r="B721" s="172"/>
      <c r="C721" s="172"/>
      <c r="D721" s="172"/>
      <c r="E721" s="172"/>
      <c r="F721" s="172"/>
      <c r="G721" s="172"/>
      <c r="H721" s="172"/>
      <c r="I721" s="172"/>
    </row>
    <row r="722">
      <c r="A722" s="172"/>
      <c r="B722" s="172"/>
      <c r="C722" s="172"/>
      <c r="D722" s="172"/>
      <c r="E722" s="172"/>
      <c r="F722" s="172"/>
      <c r="G722" s="172"/>
      <c r="H722" s="172"/>
      <c r="I722" s="172"/>
    </row>
    <row r="723">
      <c r="A723" s="172"/>
      <c r="B723" s="172"/>
      <c r="C723" s="172"/>
      <c r="D723" s="172"/>
      <c r="E723" s="172"/>
      <c r="F723" s="172"/>
      <c r="G723" s="172"/>
      <c r="H723" s="172"/>
      <c r="I723" s="172"/>
    </row>
    <row r="724">
      <c r="A724" s="172"/>
      <c r="B724" s="172"/>
      <c r="C724" s="172"/>
      <c r="D724" s="172"/>
      <c r="E724" s="172"/>
      <c r="F724" s="172"/>
      <c r="G724" s="172"/>
      <c r="H724" s="172"/>
      <c r="I724" s="172"/>
    </row>
    <row r="725">
      <c r="A725" s="172"/>
      <c r="B725" s="172"/>
      <c r="C725" s="172"/>
      <c r="D725" s="172"/>
      <c r="E725" s="172"/>
      <c r="F725" s="172"/>
      <c r="G725" s="172"/>
      <c r="H725" s="172"/>
      <c r="I725" s="172"/>
    </row>
    <row r="726">
      <c r="A726" s="172"/>
      <c r="B726" s="172"/>
      <c r="C726" s="172"/>
      <c r="D726" s="172"/>
      <c r="E726" s="172"/>
      <c r="F726" s="172"/>
      <c r="G726" s="172"/>
      <c r="H726" s="172"/>
      <c r="I726" s="172"/>
    </row>
    <row r="727">
      <c r="A727" s="172"/>
      <c r="B727" s="172"/>
      <c r="C727" s="172"/>
      <c r="D727" s="172"/>
      <c r="E727" s="172"/>
      <c r="F727" s="172"/>
      <c r="G727" s="172"/>
      <c r="H727" s="172"/>
      <c r="I727" s="172"/>
    </row>
    <row r="728">
      <c r="A728" s="172"/>
      <c r="B728" s="172"/>
      <c r="C728" s="172"/>
      <c r="D728" s="172"/>
      <c r="E728" s="172"/>
      <c r="F728" s="172"/>
      <c r="G728" s="172"/>
      <c r="H728" s="172"/>
      <c r="I728" s="172"/>
    </row>
    <row r="729">
      <c r="A729" s="172"/>
      <c r="B729" s="172"/>
      <c r="C729" s="172"/>
      <c r="D729" s="172"/>
      <c r="E729" s="172"/>
      <c r="F729" s="172"/>
      <c r="G729" s="172"/>
      <c r="H729" s="172"/>
      <c r="I729" s="172"/>
    </row>
    <row r="730">
      <c r="A730" s="172"/>
      <c r="B730" s="172"/>
      <c r="C730" s="172"/>
      <c r="D730" s="172"/>
      <c r="E730" s="172"/>
      <c r="F730" s="172"/>
      <c r="G730" s="172"/>
      <c r="H730" s="172"/>
      <c r="I730" s="172"/>
    </row>
    <row r="731">
      <c r="A731" s="172"/>
      <c r="B731" s="172"/>
      <c r="C731" s="172"/>
      <c r="D731" s="172"/>
      <c r="E731" s="172"/>
      <c r="F731" s="172"/>
      <c r="G731" s="172"/>
      <c r="H731" s="172"/>
      <c r="I731" s="172"/>
    </row>
    <row r="732">
      <c r="A732" s="172"/>
      <c r="B732" s="172"/>
      <c r="C732" s="172"/>
      <c r="D732" s="172"/>
      <c r="E732" s="172"/>
      <c r="F732" s="172"/>
      <c r="G732" s="172"/>
      <c r="H732" s="172"/>
      <c r="I732" s="172"/>
    </row>
    <row r="733">
      <c r="A733" s="172"/>
      <c r="B733" s="172"/>
      <c r="C733" s="172"/>
      <c r="D733" s="172"/>
      <c r="E733" s="172"/>
      <c r="F733" s="172"/>
      <c r="G733" s="172"/>
      <c r="H733" s="172"/>
      <c r="I733" s="172"/>
    </row>
    <row r="734">
      <c r="A734" s="172"/>
      <c r="B734" s="172"/>
      <c r="C734" s="172"/>
      <c r="D734" s="172"/>
      <c r="E734" s="172"/>
      <c r="F734" s="172"/>
      <c r="G734" s="172"/>
      <c r="H734" s="172"/>
      <c r="I734" s="172"/>
    </row>
    <row r="735">
      <c r="A735" s="172"/>
      <c r="B735" s="172"/>
      <c r="C735" s="172"/>
      <c r="D735" s="172"/>
      <c r="E735" s="172"/>
      <c r="F735" s="172"/>
      <c r="G735" s="172"/>
      <c r="H735" s="172"/>
      <c r="I735" s="172"/>
    </row>
    <row r="736">
      <c r="A736" s="172"/>
      <c r="B736" s="172"/>
      <c r="C736" s="172"/>
      <c r="D736" s="172"/>
      <c r="E736" s="172"/>
      <c r="F736" s="172"/>
      <c r="G736" s="172"/>
      <c r="H736" s="172"/>
      <c r="I736" s="172"/>
    </row>
    <row r="737">
      <c r="A737" s="172"/>
      <c r="B737" s="172"/>
      <c r="C737" s="172"/>
      <c r="D737" s="172"/>
      <c r="E737" s="172"/>
      <c r="F737" s="172"/>
      <c r="G737" s="172"/>
      <c r="H737" s="172"/>
      <c r="I737" s="172"/>
    </row>
    <row r="738">
      <c r="A738" s="172"/>
      <c r="B738" s="172"/>
      <c r="C738" s="172"/>
      <c r="D738" s="172"/>
      <c r="E738" s="172"/>
      <c r="F738" s="172"/>
      <c r="G738" s="172"/>
      <c r="H738" s="172"/>
      <c r="I738" s="172"/>
    </row>
    <row r="739">
      <c r="A739" s="172"/>
      <c r="B739" s="172"/>
      <c r="C739" s="172"/>
      <c r="D739" s="172"/>
      <c r="E739" s="172"/>
      <c r="F739" s="172"/>
      <c r="G739" s="172"/>
      <c r="H739" s="172"/>
      <c r="I739" s="172"/>
    </row>
    <row r="740">
      <c r="A740" s="172"/>
      <c r="B740" s="172"/>
      <c r="C740" s="172"/>
      <c r="D740" s="172"/>
      <c r="E740" s="172"/>
      <c r="F740" s="172"/>
      <c r="G740" s="172"/>
      <c r="H740" s="172"/>
      <c r="I740" s="172"/>
    </row>
    <row r="741">
      <c r="A741" s="172"/>
      <c r="B741" s="172"/>
      <c r="C741" s="172"/>
      <c r="D741" s="172"/>
      <c r="E741" s="172"/>
      <c r="F741" s="172"/>
      <c r="G741" s="172"/>
      <c r="H741" s="172"/>
      <c r="I741" s="172"/>
    </row>
    <row r="742">
      <c r="A742" s="172"/>
      <c r="B742" s="172"/>
      <c r="C742" s="172"/>
      <c r="D742" s="172"/>
      <c r="E742" s="172"/>
      <c r="F742" s="172"/>
      <c r="G742" s="172"/>
      <c r="H742" s="172"/>
      <c r="I742" s="172"/>
    </row>
    <row r="743">
      <c r="A743" s="172"/>
      <c r="B743" s="172"/>
      <c r="C743" s="172"/>
      <c r="D743" s="172"/>
      <c r="E743" s="172"/>
      <c r="F743" s="172"/>
      <c r="G743" s="172"/>
      <c r="H743" s="172"/>
      <c r="I743" s="172"/>
    </row>
    <row r="744">
      <c r="A744" s="172"/>
      <c r="B744" s="172"/>
      <c r="C744" s="172"/>
      <c r="D744" s="172"/>
      <c r="E744" s="172"/>
      <c r="F744" s="172"/>
      <c r="G744" s="172"/>
      <c r="H744" s="172"/>
      <c r="I744" s="172"/>
    </row>
    <row r="745">
      <c r="A745" s="172"/>
      <c r="B745" s="172"/>
      <c r="C745" s="172"/>
      <c r="D745" s="172"/>
      <c r="E745" s="172"/>
      <c r="F745" s="172"/>
      <c r="G745" s="172"/>
      <c r="H745" s="172"/>
      <c r="I745" s="172"/>
    </row>
    <row r="746">
      <c r="A746" s="172"/>
      <c r="B746" s="172"/>
      <c r="C746" s="172"/>
      <c r="D746" s="172"/>
      <c r="E746" s="172"/>
      <c r="F746" s="172"/>
      <c r="G746" s="172"/>
      <c r="H746" s="172"/>
      <c r="I746" s="172"/>
    </row>
    <row r="747">
      <c r="A747" s="172"/>
      <c r="B747" s="172"/>
      <c r="C747" s="172"/>
      <c r="D747" s="172"/>
      <c r="E747" s="172"/>
      <c r="F747" s="172"/>
      <c r="G747" s="172"/>
      <c r="H747" s="172"/>
      <c r="I747" s="172"/>
    </row>
    <row r="748">
      <c r="A748" s="172"/>
      <c r="B748" s="172"/>
      <c r="C748" s="172"/>
      <c r="D748" s="172"/>
      <c r="E748" s="172"/>
      <c r="F748" s="172"/>
      <c r="G748" s="172"/>
      <c r="H748" s="172"/>
      <c r="I748" s="172"/>
    </row>
    <row r="749">
      <c r="A749" s="172"/>
      <c r="B749" s="172"/>
      <c r="C749" s="172"/>
      <c r="D749" s="172"/>
      <c r="E749" s="172"/>
      <c r="F749" s="172"/>
      <c r="G749" s="172"/>
      <c r="H749" s="172"/>
      <c r="I749" s="172"/>
    </row>
    <row r="750">
      <c r="A750" s="172"/>
      <c r="B750" s="172"/>
      <c r="C750" s="172"/>
      <c r="D750" s="172"/>
      <c r="E750" s="172"/>
      <c r="F750" s="172"/>
      <c r="G750" s="172"/>
      <c r="H750" s="172"/>
      <c r="I750" s="172"/>
    </row>
    <row r="751">
      <c r="A751" s="172"/>
      <c r="B751" s="172"/>
      <c r="C751" s="172"/>
      <c r="D751" s="172"/>
      <c r="E751" s="172"/>
      <c r="F751" s="172"/>
      <c r="G751" s="172"/>
      <c r="H751" s="172"/>
      <c r="I751" s="172"/>
    </row>
    <row r="752">
      <c r="A752" s="172"/>
      <c r="B752" s="172"/>
      <c r="C752" s="172"/>
      <c r="D752" s="172"/>
      <c r="E752" s="172"/>
      <c r="F752" s="172"/>
      <c r="G752" s="172"/>
      <c r="H752" s="172"/>
      <c r="I752" s="172"/>
    </row>
    <row r="753">
      <c r="A753" s="172"/>
      <c r="B753" s="172"/>
      <c r="C753" s="172"/>
      <c r="D753" s="172"/>
      <c r="E753" s="172"/>
      <c r="F753" s="172"/>
      <c r="G753" s="172"/>
      <c r="H753" s="172"/>
      <c r="I753" s="172"/>
    </row>
    <row r="754">
      <c r="A754" s="172"/>
      <c r="B754" s="172"/>
      <c r="C754" s="172"/>
      <c r="D754" s="172"/>
      <c r="E754" s="172"/>
      <c r="F754" s="172"/>
      <c r="G754" s="172"/>
      <c r="H754" s="172"/>
      <c r="I754" s="172"/>
    </row>
    <row r="755">
      <c r="A755" s="172"/>
      <c r="B755" s="172"/>
      <c r="C755" s="172"/>
      <c r="D755" s="172"/>
      <c r="E755" s="172"/>
      <c r="F755" s="172"/>
      <c r="G755" s="172"/>
      <c r="H755" s="172"/>
      <c r="I755" s="172"/>
    </row>
    <row r="756">
      <c r="A756" s="172"/>
      <c r="B756" s="172"/>
      <c r="C756" s="172"/>
      <c r="D756" s="172"/>
      <c r="E756" s="172"/>
      <c r="F756" s="172"/>
      <c r="G756" s="172"/>
      <c r="H756" s="172"/>
      <c r="I756" s="172"/>
    </row>
    <row r="757">
      <c r="A757" s="172"/>
      <c r="B757" s="172"/>
      <c r="C757" s="172"/>
      <c r="D757" s="172"/>
      <c r="E757" s="172"/>
      <c r="F757" s="172"/>
      <c r="G757" s="172"/>
      <c r="H757" s="172"/>
      <c r="I757" s="172"/>
    </row>
    <row r="758">
      <c r="A758" s="172"/>
      <c r="B758" s="172"/>
      <c r="C758" s="172"/>
      <c r="D758" s="172"/>
      <c r="E758" s="172"/>
      <c r="F758" s="172"/>
      <c r="G758" s="172"/>
      <c r="H758" s="172"/>
      <c r="I758" s="172"/>
    </row>
    <row r="759">
      <c r="A759" s="172"/>
      <c r="B759" s="172"/>
      <c r="C759" s="172"/>
      <c r="D759" s="172"/>
      <c r="E759" s="172"/>
      <c r="F759" s="172"/>
      <c r="G759" s="172"/>
      <c r="H759" s="172"/>
      <c r="I759" s="172"/>
    </row>
    <row r="760">
      <c r="A760" s="172"/>
      <c r="B760" s="172"/>
      <c r="C760" s="172"/>
      <c r="D760" s="172"/>
      <c r="E760" s="172"/>
      <c r="F760" s="172"/>
      <c r="G760" s="172"/>
      <c r="H760" s="172"/>
      <c r="I760" s="172"/>
    </row>
    <row r="761">
      <c r="A761" s="172"/>
      <c r="B761" s="172"/>
      <c r="C761" s="172"/>
      <c r="D761" s="172"/>
      <c r="E761" s="172"/>
      <c r="F761" s="172"/>
      <c r="G761" s="172"/>
      <c r="H761" s="172"/>
      <c r="I761" s="172"/>
    </row>
    <row r="762">
      <c r="A762" s="172"/>
      <c r="B762" s="172"/>
      <c r="C762" s="172"/>
      <c r="D762" s="172"/>
      <c r="E762" s="172"/>
      <c r="F762" s="172"/>
      <c r="G762" s="172"/>
      <c r="H762" s="172"/>
      <c r="I762" s="172"/>
    </row>
    <row r="763">
      <c r="A763" s="172"/>
      <c r="B763" s="172"/>
      <c r="C763" s="172"/>
      <c r="D763" s="172"/>
      <c r="E763" s="172"/>
      <c r="F763" s="172"/>
      <c r="G763" s="172"/>
      <c r="H763" s="172"/>
      <c r="I763" s="172"/>
    </row>
    <row r="764">
      <c r="A764" s="172"/>
      <c r="B764" s="172"/>
      <c r="C764" s="172"/>
      <c r="D764" s="172"/>
      <c r="E764" s="172"/>
      <c r="F764" s="172"/>
      <c r="G764" s="172"/>
      <c r="H764" s="172"/>
      <c r="I764" s="172"/>
    </row>
    <row r="765">
      <c r="A765" s="172"/>
      <c r="B765" s="172"/>
      <c r="C765" s="172"/>
      <c r="D765" s="172"/>
      <c r="E765" s="172"/>
      <c r="F765" s="172"/>
      <c r="G765" s="172"/>
      <c r="H765" s="172"/>
      <c r="I765" s="172"/>
    </row>
    <row r="766">
      <c r="A766" s="172"/>
      <c r="B766" s="172"/>
      <c r="C766" s="172"/>
      <c r="D766" s="172"/>
      <c r="E766" s="172"/>
      <c r="F766" s="172"/>
      <c r="G766" s="172"/>
      <c r="H766" s="172"/>
      <c r="I766" s="172"/>
    </row>
    <row r="767">
      <c r="A767" s="172"/>
      <c r="B767" s="172"/>
      <c r="C767" s="172"/>
      <c r="D767" s="172"/>
      <c r="E767" s="172"/>
      <c r="F767" s="172"/>
      <c r="G767" s="172"/>
      <c r="H767" s="172"/>
      <c r="I767" s="172"/>
    </row>
    <row r="768">
      <c r="A768" s="172"/>
      <c r="B768" s="172"/>
      <c r="C768" s="172"/>
      <c r="D768" s="172"/>
      <c r="E768" s="172"/>
      <c r="F768" s="172"/>
      <c r="G768" s="172"/>
      <c r="H768" s="172"/>
      <c r="I768" s="172"/>
    </row>
    <row r="769">
      <c r="A769" s="172"/>
      <c r="B769" s="172"/>
      <c r="C769" s="172"/>
      <c r="D769" s="172"/>
      <c r="E769" s="172"/>
      <c r="F769" s="172"/>
      <c r="G769" s="172"/>
      <c r="H769" s="172"/>
      <c r="I769" s="172"/>
    </row>
    <row r="770">
      <c r="A770" s="172"/>
      <c r="B770" s="172"/>
      <c r="C770" s="172"/>
      <c r="D770" s="172"/>
      <c r="E770" s="172"/>
      <c r="F770" s="172"/>
      <c r="G770" s="172"/>
      <c r="H770" s="172"/>
      <c r="I770" s="172"/>
    </row>
    <row r="771">
      <c r="A771" s="172"/>
      <c r="B771" s="172"/>
      <c r="C771" s="172"/>
      <c r="D771" s="172"/>
      <c r="E771" s="172"/>
      <c r="F771" s="172"/>
      <c r="G771" s="172"/>
      <c r="H771" s="172"/>
      <c r="I771" s="172"/>
    </row>
    <row r="772">
      <c r="A772" s="172"/>
      <c r="B772" s="172"/>
      <c r="C772" s="172"/>
      <c r="D772" s="172"/>
      <c r="E772" s="172"/>
      <c r="F772" s="172"/>
      <c r="G772" s="172"/>
      <c r="H772" s="172"/>
      <c r="I772" s="172"/>
    </row>
    <row r="773">
      <c r="A773" s="172"/>
      <c r="B773" s="172"/>
      <c r="C773" s="172"/>
      <c r="D773" s="172"/>
      <c r="E773" s="172"/>
      <c r="F773" s="172"/>
      <c r="G773" s="172"/>
      <c r="H773" s="172"/>
      <c r="I773" s="172"/>
    </row>
    <row r="774">
      <c r="A774" s="172"/>
      <c r="B774" s="172"/>
      <c r="C774" s="172"/>
      <c r="D774" s="172"/>
      <c r="E774" s="172"/>
      <c r="F774" s="172"/>
      <c r="G774" s="172"/>
      <c r="H774" s="172"/>
      <c r="I774" s="172"/>
    </row>
    <row r="775">
      <c r="A775" s="172"/>
      <c r="B775" s="172"/>
      <c r="C775" s="172"/>
      <c r="D775" s="172"/>
      <c r="E775" s="172"/>
      <c r="F775" s="172"/>
      <c r="G775" s="172"/>
      <c r="H775" s="172"/>
      <c r="I775" s="172"/>
    </row>
    <row r="776">
      <c r="A776" s="172"/>
      <c r="B776" s="172"/>
      <c r="C776" s="172"/>
      <c r="D776" s="172"/>
      <c r="E776" s="172"/>
      <c r="F776" s="172"/>
      <c r="G776" s="172"/>
      <c r="H776" s="172"/>
      <c r="I776" s="172"/>
    </row>
    <row r="777">
      <c r="A777" s="172"/>
      <c r="B777" s="172"/>
      <c r="C777" s="172"/>
      <c r="D777" s="172"/>
      <c r="E777" s="172"/>
      <c r="F777" s="172"/>
      <c r="G777" s="172"/>
      <c r="H777" s="172"/>
      <c r="I777" s="172"/>
    </row>
    <row r="778">
      <c r="A778" s="172"/>
      <c r="B778" s="172"/>
      <c r="C778" s="172"/>
      <c r="D778" s="172"/>
      <c r="E778" s="172"/>
      <c r="F778" s="172"/>
      <c r="G778" s="172"/>
      <c r="H778" s="172"/>
      <c r="I778" s="172"/>
    </row>
    <row r="779">
      <c r="A779" s="172"/>
      <c r="B779" s="172"/>
      <c r="C779" s="172"/>
      <c r="D779" s="172"/>
      <c r="E779" s="172"/>
      <c r="F779" s="172"/>
      <c r="G779" s="172"/>
      <c r="H779" s="172"/>
      <c r="I779" s="172"/>
    </row>
    <row r="780">
      <c r="A780" s="172"/>
      <c r="B780" s="172"/>
      <c r="C780" s="172"/>
      <c r="D780" s="172"/>
      <c r="E780" s="172"/>
      <c r="F780" s="172"/>
      <c r="G780" s="172"/>
      <c r="H780" s="172"/>
      <c r="I780" s="172"/>
    </row>
    <row r="781">
      <c r="A781" s="172"/>
      <c r="B781" s="172"/>
      <c r="C781" s="172"/>
      <c r="D781" s="172"/>
      <c r="E781" s="172"/>
      <c r="F781" s="172"/>
      <c r="G781" s="172"/>
      <c r="H781" s="172"/>
      <c r="I781" s="172"/>
    </row>
    <row r="782">
      <c r="A782" s="172"/>
      <c r="B782" s="172"/>
      <c r="C782" s="172"/>
      <c r="D782" s="172"/>
      <c r="E782" s="172"/>
      <c r="F782" s="172"/>
      <c r="G782" s="172"/>
      <c r="H782" s="172"/>
      <c r="I782" s="172"/>
    </row>
    <row r="783">
      <c r="A783" s="172"/>
      <c r="B783" s="172"/>
      <c r="C783" s="172"/>
      <c r="D783" s="172"/>
      <c r="E783" s="172"/>
      <c r="F783" s="172"/>
      <c r="G783" s="172"/>
      <c r="H783" s="172"/>
      <c r="I783" s="172"/>
    </row>
    <row r="784">
      <c r="A784" s="172"/>
      <c r="B784" s="172"/>
      <c r="C784" s="172"/>
      <c r="D784" s="172"/>
      <c r="E784" s="172"/>
      <c r="F784" s="172"/>
      <c r="G784" s="172"/>
      <c r="H784" s="172"/>
      <c r="I784" s="172"/>
    </row>
    <row r="785">
      <c r="A785" s="172"/>
      <c r="B785" s="172"/>
      <c r="C785" s="172"/>
      <c r="D785" s="172"/>
      <c r="E785" s="172"/>
      <c r="F785" s="172"/>
      <c r="G785" s="172"/>
      <c r="H785" s="172"/>
      <c r="I785" s="172"/>
    </row>
    <row r="786">
      <c r="A786" s="172"/>
      <c r="B786" s="172"/>
      <c r="C786" s="172"/>
      <c r="D786" s="172"/>
      <c r="E786" s="172"/>
      <c r="F786" s="172"/>
      <c r="G786" s="172"/>
      <c r="H786" s="172"/>
      <c r="I786" s="172"/>
    </row>
    <row r="787">
      <c r="A787" s="172"/>
      <c r="B787" s="172"/>
      <c r="C787" s="172"/>
      <c r="D787" s="172"/>
      <c r="E787" s="172"/>
      <c r="F787" s="172"/>
      <c r="G787" s="172"/>
      <c r="H787" s="172"/>
      <c r="I787" s="172"/>
    </row>
    <row r="788">
      <c r="A788" s="172"/>
      <c r="B788" s="172"/>
      <c r="C788" s="172"/>
      <c r="D788" s="172"/>
      <c r="E788" s="172"/>
      <c r="F788" s="172"/>
      <c r="G788" s="172"/>
      <c r="H788" s="172"/>
      <c r="I788" s="172"/>
    </row>
    <row r="789">
      <c r="A789" s="172"/>
      <c r="B789" s="172"/>
      <c r="C789" s="172"/>
      <c r="D789" s="172"/>
      <c r="E789" s="172"/>
      <c r="F789" s="172"/>
      <c r="G789" s="172"/>
      <c r="H789" s="172"/>
      <c r="I789" s="172"/>
    </row>
    <row r="790">
      <c r="A790" s="172"/>
      <c r="B790" s="172"/>
      <c r="C790" s="172"/>
      <c r="D790" s="172"/>
      <c r="E790" s="172"/>
      <c r="F790" s="172"/>
      <c r="G790" s="172"/>
      <c r="H790" s="172"/>
      <c r="I790" s="172"/>
    </row>
    <row r="791">
      <c r="A791" s="172"/>
      <c r="B791" s="172"/>
      <c r="C791" s="172"/>
      <c r="D791" s="172"/>
      <c r="E791" s="172"/>
      <c r="F791" s="172"/>
      <c r="G791" s="172"/>
      <c r="H791" s="172"/>
      <c r="I791" s="172"/>
    </row>
    <row r="792">
      <c r="A792" s="172"/>
      <c r="B792" s="172"/>
      <c r="C792" s="172"/>
      <c r="D792" s="172"/>
      <c r="E792" s="172"/>
      <c r="F792" s="172"/>
      <c r="G792" s="172"/>
      <c r="H792" s="172"/>
      <c r="I792" s="172"/>
    </row>
    <row r="793">
      <c r="A793" s="172"/>
      <c r="B793" s="172"/>
      <c r="C793" s="172"/>
      <c r="D793" s="172"/>
      <c r="E793" s="172"/>
      <c r="F793" s="172"/>
      <c r="G793" s="172"/>
      <c r="H793" s="172"/>
      <c r="I793" s="172"/>
    </row>
    <row r="794">
      <c r="A794" s="172"/>
      <c r="B794" s="172"/>
      <c r="C794" s="172"/>
      <c r="D794" s="172"/>
      <c r="E794" s="172"/>
      <c r="F794" s="172"/>
      <c r="G794" s="172"/>
      <c r="H794" s="172"/>
      <c r="I794" s="172"/>
    </row>
    <row r="795">
      <c r="A795" s="172"/>
      <c r="B795" s="172"/>
      <c r="C795" s="172"/>
      <c r="D795" s="172"/>
      <c r="E795" s="172"/>
      <c r="F795" s="172"/>
      <c r="G795" s="172"/>
      <c r="H795" s="172"/>
      <c r="I795" s="172"/>
    </row>
    <row r="796">
      <c r="A796" s="172"/>
      <c r="B796" s="172"/>
      <c r="C796" s="172"/>
      <c r="D796" s="172"/>
      <c r="E796" s="172"/>
      <c r="F796" s="172"/>
      <c r="G796" s="172"/>
      <c r="H796" s="172"/>
      <c r="I796" s="172"/>
    </row>
    <row r="797">
      <c r="A797" s="172"/>
      <c r="B797" s="172"/>
      <c r="C797" s="172"/>
      <c r="D797" s="172"/>
      <c r="E797" s="172"/>
      <c r="F797" s="172"/>
      <c r="G797" s="172"/>
      <c r="H797" s="172"/>
      <c r="I797" s="172"/>
    </row>
    <row r="798">
      <c r="A798" s="172"/>
      <c r="B798" s="172"/>
      <c r="C798" s="172"/>
      <c r="D798" s="172"/>
      <c r="E798" s="172"/>
      <c r="F798" s="172"/>
      <c r="G798" s="172"/>
      <c r="H798" s="172"/>
      <c r="I798" s="172"/>
    </row>
    <row r="799">
      <c r="A799" s="172"/>
      <c r="B799" s="172"/>
      <c r="C799" s="172"/>
      <c r="D799" s="172"/>
      <c r="E799" s="172"/>
      <c r="F799" s="172"/>
      <c r="G799" s="172"/>
      <c r="H799" s="172"/>
      <c r="I799" s="172"/>
    </row>
    <row r="800">
      <c r="A800" s="172"/>
      <c r="B800" s="172"/>
      <c r="C800" s="172"/>
      <c r="D800" s="172"/>
      <c r="E800" s="172"/>
      <c r="F800" s="172"/>
      <c r="G800" s="172"/>
      <c r="H800" s="172"/>
      <c r="I800" s="172"/>
    </row>
    <row r="801">
      <c r="A801" s="172"/>
      <c r="B801" s="172"/>
      <c r="C801" s="172"/>
      <c r="D801" s="172"/>
      <c r="E801" s="172"/>
      <c r="F801" s="172"/>
      <c r="G801" s="172"/>
      <c r="H801" s="172"/>
      <c r="I801" s="172"/>
    </row>
    <row r="802">
      <c r="A802" s="172"/>
      <c r="B802" s="172"/>
      <c r="C802" s="172"/>
      <c r="D802" s="172"/>
      <c r="E802" s="172"/>
      <c r="F802" s="172"/>
      <c r="G802" s="172"/>
      <c r="H802" s="172"/>
      <c r="I802" s="172"/>
    </row>
    <row r="803">
      <c r="A803" s="172"/>
      <c r="B803" s="172"/>
      <c r="C803" s="172"/>
      <c r="D803" s="172"/>
      <c r="E803" s="172"/>
      <c r="F803" s="172"/>
      <c r="G803" s="172"/>
      <c r="H803" s="172"/>
      <c r="I803" s="172"/>
    </row>
    <row r="804">
      <c r="A804" s="172"/>
      <c r="B804" s="172"/>
      <c r="C804" s="172"/>
      <c r="D804" s="172"/>
      <c r="E804" s="172"/>
      <c r="F804" s="172"/>
      <c r="G804" s="172"/>
      <c r="H804" s="172"/>
      <c r="I804" s="172"/>
    </row>
    <row r="805">
      <c r="A805" s="172"/>
      <c r="B805" s="172"/>
      <c r="C805" s="172"/>
      <c r="D805" s="172"/>
      <c r="E805" s="172"/>
      <c r="F805" s="172"/>
      <c r="G805" s="172"/>
      <c r="H805" s="172"/>
      <c r="I805" s="172"/>
    </row>
    <row r="806">
      <c r="A806" s="172"/>
      <c r="B806" s="172"/>
      <c r="C806" s="172"/>
      <c r="D806" s="172"/>
      <c r="E806" s="172"/>
      <c r="F806" s="172"/>
      <c r="G806" s="172"/>
      <c r="H806" s="172"/>
      <c r="I806" s="172"/>
    </row>
    <row r="807">
      <c r="A807" s="172"/>
      <c r="B807" s="172"/>
      <c r="C807" s="172"/>
      <c r="D807" s="172"/>
      <c r="E807" s="172"/>
      <c r="F807" s="172"/>
      <c r="G807" s="172"/>
      <c r="H807" s="172"/>
      <c r="I807" s="172"/>
    </row>
    <row r="808">
      <c r="A808" s="172"/>
      <c r="B808" s="172"/>
      <c r="C808" s="172"/>
      <c r="D808" s="172"/>
      <c r="E808" s="172"/>
      <c r="F808" s="172"/>
      <c r="G808" s="172"/>
      <c r="H808" s="172"/>
      <c r="I808" s="172"/>
    </row>
    <row r="809">
      <c r="A809" s="172"/>
      <c r="B809" s="172"/>
      <c r="C809" s="172"/>
      <c r="D809" s="172"/>
      <c r="E809" s="172"/>
      <c r="F809" s="172"/>
      <c r="G809" s="172"/>
      <c r="H809" s="172"/>
      <c r="I809" s="172"/>
    </row>
    <row r="810">
      <c r="A810" s="172"/>
      <c r="B810" s="172"/>
      <c r="C810" s="172"/>
      <c r="D810" s="172"/>
      <c r="E810" s="172"/>
      <c r="F810" s="172"/>
      <c r="G810" s="172"/>
      <c r="H810" s="172"/>
      <c r="I810" s="172"/>
    </row>
    <row r="811">
      <c r="A811" s="172"/>
      <c r="B811" s="172"/>
      <c r="C811" s="172"/>
      <c r="D811" s="172"/>
      <c r="E811" s="172"/>
      <c r="F811" s="172"/>
      <c r="G811" s="172"/>
      <c r="H811" s="172"/>
      <c r="I811" s="172"/>
    </row>
    <row r="812">
      <c r="A812" s="172"/>
      <c r="B812" s="172"/>
      <c r="C812" s="172"/>
      <c r="D812" s="172"/>
      <c r="E812" s="172"/>
      <c r="F812" s="172"/>
      <c r="G812" s="172"/>
      <c r="H812" s="172"/>
      <c r="I812" s="172"/>
    </row>
    <row r="813">
      <c r="A813" s="172"/>
      <c r="B813" s="172"/>
      <c r="C813" s="172"/>
      <c r="D813" s="172"/>
      <c r="E813" s="172"/>
      <c r="F813" s="172"/>
      <c r="G813" s="172"/>
      <c r="H813" s="172"/>
      <c r="I813" s="172"/>
    </row>
    <row r="814">
      <c r="A814" s="172"/>
      <c r="B814" s="172"/>
      <c r="C814" s="172"/>
      <c r="D814" s="172"/>
      <c r="E814" s="172"/>
      <c r="F814" s="172"/>
      <c r="G814" s="172"/>
      <c r="H814" s="172"/>
      <c r="I814" s="172"/>
    </row>
    <row r="815">
      <c r="A815" s="172"/>
      <c r="B815" s="172"/>
      <c r="C815" s="172"/>
      <c r="D815" s="172"/>
      <c r="E815" s="172"/>
      <c r="F815" s="172"/>
      <c r="G815" s="172"/>
      <c r="H815" s="172"/>
      <c r="I815" s="172"/>
    </row>
    <row r="816">
      <c r="A816" s="172"/>
      <c r="B816" s="172"/>
      <c r="C816" s="172"/>
      <c r="D816" s="172"/>
      <c r="E816" s="172"/>
      <c r="F816" s="172"/>
      <c r="G816" s="172"/>
      <c r="H816" s="172"/>
      <c r="I816" s="172"/>
    </row>
    <row r="817">
      <c r="A817" s="172"/>
      <c r="B817" s="172"/>
      <c r="C817" s="172"/>
      <c r="D817" s="172"/>
      <c r="E817" s="172"/>
      <c r="F817" s="172"/>
      <c r="G817" s="172"/>
      <c r="H817" s="172"/>
      <c r="I817" s="172"/>
    </row>
    <row r="818">
      <c r="A818" s="172"/>
      <c r="B818" s="172"/>
      <c r="C818" s="172"/>
      <c r="D818" s="172"/>
      <c r="E818" s="172"/>
      <c r="F818" s="172"/>
      <c r="G818" s="172"/>
      <c r="H818" s="172"/>
      <c r="I818" s="172"/>
    </row>
    <row r="819">
      <c r="A819" s="172"/>
      <c r="B819" s="172"/>
      <c r="C819" s="172"/>
      <c r="D819" s="172"/>
      <c r="E819" s="172"/>
      <c r="F819" s="172"/>
      <c r="G819" s="172"/>
      <c r="H819" s="172"/>
      <c r="I819" s="172"/>
    </row>
    <row r="820">
      <c r="A820" s="172"/>
      <c r="B820" s="172"/>
      <c r="C820" s="172"/>
      <c r="D820" s="172"/>
      <c r="E820" s="172"/>
      <c r="F820" s="172"/>
      <c r="G820" s="172"/>
      <c r="H820" s="172"/>
      <c r="I820" s="172"/>
    </row>
    <row r="821">
      <c r="A821" s="172"/>
      <c r="B821" s="172"/>
      <c r="C821" s="172"/>
      <c r="D821" s="172"/>
      <c r="E821" s="172"/>
      <c r="F821" s="172"/>
      <c r="G821" s="172"/>
      <c r="H821" s="172"/>
      <c r="I821" s="172"/>
    </row>
    <row r="822">
      <c r="A822" s="172"/>
      <c r="B822" s="172"/>
      <c r="C822" s="172"/>
      <c r="D822" s="172"/>
      <c r="E822" s="172"/>
      <c r="F822" s="172"/>
      <c r="G822" s="172"/>
      <c r="H822" s="172"/>
      <c r="I822" s="172"/>
    </row>
    <row r="823">
      <c r="A823" s="172"/>
      <c r="B823" s="172"/>
      <c r="C823" s="172"/>
      <c r="D823" s="172"/>
      <c r="E823" s="172"/>
      <c r="F823" s="172"/>
      <c r="G823" s="172"/>
      <c r="H823" s="172"/>
      <c r="I823" s="172"/>
    </row>
    <row r="824">
      <c r="A824" s="172"/>
      <c r="B824" s="172"/>
      <c r="C824" s="172"/>
      <c r="D824" s="172"/>
      <c r="E824" s="172"/>
      <c r="F824" s="172"/>
      <c r="G824" s="172"/>
      <c r="H824" s="172"/>
      <c r="I824" s="172"/>
    </row>
    <row r="825">
      <c r="A825" s="172"/>
      <c r="B825" s="172"/>
      <c r="C825" s="172"/>
      <c r="D825" s="172"/>
      <c r="E825" s="172"/>
      <c r="F825" s="172"/>
      <c r="G825" s="172"/>
      <c r="H825" s="172"/>
      <c r="I825" s="172"/>
    </row>
    <row r="826">
      <c r="A826" s="172"/>
      <c r="B826" s="172"/>
      <c r="C826" s="172"/>
      <c r="D826" s="172"/>
      <c r="E826" s="172"/>
      <c r="F826" s="172"/>
      <c r="G826" s="172"/>
      <c r="H826" s="172"/>
      <c r="I826" s="172"/>
    </row>
    <row r="827">
      <c r="A827" s="172"/>
      <c r="B827" s="172"/>
      <c r="C827" s="172"/>
      <c r="D827" s="172"/>
      <c r="E827" s="172"/>
      <c r="F827" s="172"/>
      <c r="G827" s="172"/>
      <c r="H827" s="172"/>
      <c r="I827" s="172"/>
    </row>
    <row r="828">
      <c r="A828" s="172"/>
      <c r="B828" s="172"/>
      <c r="C828" s="172"/>
      <c r="D828" s="172"/>
      <c r="E828" s="172"/>
      <c r="F828" s="172"/>
      <c r="G828" s="172"/>
      <c r="H828" s="172"/>
      <c r="I828" s="172"/>
    </row>
    <row r="829">
      <c r="A829" s="172"/>
      <c r="B829" s="172"/>
      <c r="C829" s="172"/>
      <c r="D829" s="172"/>
      <c r="E829" s="172"/>
      <c r="F829" s="172"/>
      <c r="G829" s="172"/>
      <c r="H829" s="172"/>
      <c r="I829" s="172"/>
    </row>
    <row r="830">
      <c r="A830" s="172"/>
      <c r="B830" s="172"/>
      <c r="C830" s="172"/>
      <c r="D830" s="172"/>
      <c r="E830" s="172"/>
      <c r="F830" s="172"/>
      <c r="G830" s="172"/>
      <c r="H830" s="172"/>
      <c r="I830" s="172"/>
    </row>
    <row r="831">
      <c r="A831" s="172"/>
      <c r="B831" s="172"/>
      <c r="C831" s="172"/>
      <c r="D831" s="172"/>
      <c r="E831" s="172"/>
      <c r="F831" s="172"/>
      <c r="G831" s="172"/>
      <c r="H831" s="172"/>
      <c r="I831" s="172"/>
    </row>
    <row r="832">
      <c r="A832" s="172"/>
      <c r="B832" s="172"/>
      <c r="C832" s="172"/>
      <c r="D832" s="172"/>
      <c r="E832" s="172"/>
      <c r="F832" s="172"/>
      <c r="G832" s="172"/>
      <c r="H832" s="172"/>
      <c r="I832" s="172"/>
    </row>
    <row r="833">
      <c r="A833" s="172"/>
      <c r="B833" s="172"/>
      <c r="C833" s="172"/>
      <c r="D833" s="172"/>
      <c r="E833" s="172"/>
      <c r="F833" s="172"/>
      <c r="G833" s="172"/>
      <c r="H833" s="172"/>
      <c r="I833" s="172"/>
    </row>
    <row r="834">
      <c r="A834" s="172"/>
      <c r="B834" s="172"/>
      <c r="C834" s="172"/>
      <c r="D834" s="172"/>
      <c r="E834" s="172"/>
      <c r="F834" s="172"/>
      <c r="G834" s="172"/>
      <c r="H834" s="172"/>
      <c r="I834" s="172"/>
    </row>
    <row r="835">
      <c r="A835" s="172"/>
      <c r="B835" s="172"/>
      <c r="C835" s="172"/>
      <c r="D835" s="172"/>
      <c r="E835" s="172"/>
      <c r="F835" s="172"/>
      <c r="G835" s="172"/>
      <c r="H835" s="172"/>
      <c r="I835" s="172"/>
    </row>
    <row r="836">
      <c r="A836" s="172"/>
      <c r="B836" s="172"/>
      <c r="C836" s="172"/>
      <c r="D836" s="172"/>
      <c r="E836" s="172"/>
      <c r="F836" s="172"/>
      <c r="G836" s="172"/>
      <c r="H836" s="172"/>
      <c r="I836" s="172"/>
    </row>
    <row r="837">
      <c r="A837" s="172"/>
      <c r="B837" s="172"/>
      <c r="C837" s="172"/>
      <c r="D837" s="172"/>
      <c r="E837" s="172"/>
      <c r="F837" s="172"/>
      <c r="G837" s="172"/>
      <c r="H837" s="172"/>
      <c r="I837" s="172"/>
    </row>
    <row r="838">
      <c r="A838" s="172"/>
      <c r="B838" s="172"/>
      <c r="C838" s="172"/>
      <c r="D838" s="172"/>
      <c r="E838" s="172"/>
      <c r="F838" s="172"/>
      <c r="G838" s="172"/>
      <c r="H838" s="172"/>
      <c r="I838" s="172"/>
    </row>
    <row r="839">
      <c r="A839" s="172"/>
      <c r="B839" s="172"/>
      <c r="C839" s="172"/>
      <c r="D839" s="172"/>
      <c r="E839" s="172"/>
      <c r="F839" s="172"/>
      <c r="G839" s="172"/>
      <c r="H839" s="172"/>
      <c r="I839" s="172"/>
    </row>
    <row r="840">
      <c r="A840" s="172"/>
      <c r="B840" s="172"/>
      <c r="C840" s="172"/>
      <c r="D840" s="172"/>
      <c r="E840" s="172"/>
      <c r="F840" s="172"/>
      <c r="G840" s="172"/>
      <c r="H840" s="172"/>
      <c r="I840" s="172"/>
    </row>
    <row r="841">
      <c r="A841" s="172"/>
      <c r="B841" s="172"/>
      <c r="C841" s="172"/>
      <c r="D841" s="172"/>
      <c r="E841" s="172"/>
      <c r="F841" s="172"/>
      <c r="G841" s="172"/>
      <c r="H841" s="172"/>
      <c r="I841" s="172"/>
    </row>
    <row r="842">
      <c r="A842" s="172"/>
      <c r="B842" s="172"/>
      <c r="C842" s="172"/>
      <c r="D842" s="172"/>
      <c r="E842" s="172"/>
      <c r="F842" s="172"/>
      <c r="G842" s="172"/>
      <c r="H842" s="172"/>
      <c r="I842" s="172"/>
    </row>
    <row r="843">
      <c r="A843" s="172"/>
      <c r="B843" s="172"/>
      <c r="C843" s="172"/>
      <c r="D843" s="172"/>
      <c r="E843" s="172"/>
      <c r="F843" s="172"/>
      <c r="G843" s="172"/>
      <c r="H843" s="172"/>
      <c r="I843" s="172"/>
    </row>
    <row r="844">
      <c r="A844" s="172"/>
      <c r="B844" s="172"/>
      <c r="C844" s="172"/>
      <c r="D844" s="172"/>
      <c r="E844" s="172"/>
      <c r="F844" s="172"/>
      <c r="G844" s="172"/>
      <c r="H844" s="172"/>
      <c r="I844" s="172"/>
    </row>
    <row r="845">
      <c r="A845" s="172"/>
      <c r="B845" s="172"/>
      <c r="C845" s="172"/>
      <c r="D845" s="172"/>
      <c r="E845" s="172"/>
      <c r="F845" s="172"/>
      <c r="G845" s="172"/>
      <c r="H845" s="172"/>
      <c r="I845" s="172"/>
    </row>
    <row r="846">
      <c r="A846" s="172"/>
      <c r="B846" s="172"/>
      <c r="C846" s="172"/>
      <c r="D846" s="172"/>
      <c r="E846" s="172"/>
      <c r="F846" s="172"/>
      <c r="G846" s="172"/>
      <c r="H846" s="172"/>
      <c r="I846" s="172"/>
    </row>
    <row r="847">
      <c r="A847" s="172"/>
      <c r="B847" s="172"/>
      <c r="C847" s="172"/>
      <c r="D847" s="172"/>
      <c r="E847" s="172"/>
      <c r="F847" s="172"/>
      <c r="G847" s="172"/>
      <c r="H847" s="172"/>
      <c r="I847" s="172"/>
    </row>
    <row r="848">
      <c r="A848" s="172"/>
      <c r="B848" s="172"/>
      <c r="C848" s="172"/>
      <c r="D848" s="172"/>
      <c r="E848" s="172"/>
      <c r="F848" s="172"/>
      <c r="G848" s="172"/>
      <c r="H848" s="172"/>
      <c r="I848" s="172"/>
    </row>
    <row r="849">
      <c r="A849" s="172"/>
      <c r="B849" s="172"/>
      <c r="C849" s="172"/>
      <c r="D849" s="172"/>
      <c r="E849" s="172"/>
      <c r="F849" s="172"/>
      <c r="G849" s="172"/>
      <c r="H849" s="172"/>
      <c r="I849" s="172"/>
    </row>
    <row r="850">
      <c r="A850" s="172"/>
      <c r="B850" s="172"/>
      <c r="C850" s="172"/>
      <c r="D850" s="172"/>
      <c r="E850" s="172"/>
      <c r="F850" s="172"/>
      <c r="G850" s="172"/>
      <c r="H850" s="172"/>
      <c r="I850" s="172"/>
    </row>
    <row r="851">
      <c r="A851" s="172"/>
      <c r="B851" s="172"/>
      <c r="C851" s="172"/>
      <c r="D851" s="172"/>
      <c r="E851" s="172"/>
      <c r="F851" s="172"/>
      <c r="G851" s="172"/>
      <c r="H851" s="172"/>
      <c r="I851" s="172"/>
    </row>
    <row r="852">
      <c r="A852" s="172"/>
      <c r="B852" s="172"/>
      <c r="C852" s="172"/>
      <c r="D852" s="172"/>
      <c r="E852" s="172"/>
      <c r="F852" s="172"/>
      <c r="G852" s="172"/>
      <c r="H852" s="172"/>
      <c r="I852" s="172"/>
    </row>
    <row r="853">
      <c r="A853" s="172"/>
      <c r="B853" s="172"/>
      <c r="C853" s="172"/>
      <c r="D853" s="172"/>
      <c r="E853" s="172"/>
      <c r="F853" s="172"/>
      <c r="G853" s="172"/>
      <c r="H853" s="172"/>
      <c r="I853" s="172"/>
    </row>
    <row r="854">
      <c r="A854" s="172"/>
      <c r="B854" s="172"/>
      <c r="C854" s="172"/>
      <c r="D854" s="172"/>
      <c r="E854" s="172"/>
      <c r="F854" s="172"/>
      <c r="G854" s="172"/>
      <c r="H854" s="172"/>
      <c r="I854" s="172"/>
    </row>
    <row r="855">
      <c r="A855" s="172"/>
      <c r="B855" s="172"/>
      <c r="C855" s="172"/>
      <c r="D855" s="172"/>
      <c r="E855" s="172"/>
      <c r="F855" s="172"/>
      <c r="G855" s="172"/>
      <c r="H855" s="172"/>
      <c r="I855" s="172"/>
    </row>
    <row r="856">
      <c r="A856" s="172"/>
      <c r="B856" s="172"/>
      <c r="C856" s="172"/>
      <c r="D856" s="172"/>
      <c r="E856" s="172"/>
      <c r="F856" s="172"/>
      <c r="G856" s="172"/>
      <c r="H856" s="172"/>
      <c r="I856" s="172"/>
    </row>
    <row r="857">
      <c r="A857" s="172"/>
      <c r="B857" s="172"/>
      <c r="C857" s="172"/>
      <c r="D857" s="172"/>
      <c r="E857" s="172"/>
      <c r="F857" s="172"/>
      <c r="G857" s="172"/>
      <c r="H857" s="172"/>
      <c r="I857" s="172"/>
    </row>
    <row r="858">
      <c r="A858" s="172"/>
      <c r="B858" s="172"/>
      <c r="C858" s="172"/>
      <c r="D858" s="172"/>
      <c r="E858" s="172"/>
      <c r="F858" s="172"/>
      <c r="G858" s="172"/>
      <c r="H858" s="172"/>
      <c r="I858" s="172"/>
    </row>
    <row r="859">
      <c r="A859" s="172"/>
      <c r="B859" s="172"/>
      <c r="C859" s="172"/>
      <c r="D859" s="172"/>
      <c r="E859" s="172"/>
      <c r="F859" s="172"/>
      <c r="G859" s="172"/>
      <c r="H859" s="172"/>
      <c r="I859" s="172"/>
    </row>
    <row r="860">
      <c r="A860" s="172"/>
      <c r="B860" s="172"/>
      <c r="C860" s="172"/>
      <c r="D860" s="172"/>
      <c r="E860" s="172"/>
      <c r="F860" s="172"/>
      <c r="G860" s="172"/>
      <c r="H860" s="172"/>
      <c r="I860" s="172"/>
    </row>
    <row r="861">
      <c r="A861" s="172"/>
      <c r="B861" s="172"/>
      <c r="C861" s="172"/>
      <c r="D861" s="172"/>
      <c r="E861" s="172"/>
      <c r="F861" s="172"/>
      <c r="G861" s="172"/>
      <c r="H861" s="172"/>
      <c r="I861" s="172"/>
    </row>
    <row r="862">
      <c r="A862" s="172"/>
      <c r="B862" s="172"/>
      <c r="C862" s="172"/>
      <c r="D862" s="172"/>
      <c r="E862" s="172"/>
      <c r="F862" s="172"/>
      <c r="G862" s="172"/>
      <c r="H862" s="172"/>
      <c r="I862" s="172"/>
    </row>
    <row r="863">
      <c r="A863" s="172"/>
      <c r="B863" s="172"/>
      <c r="C863" s="172"/>
      <c r="D863" s="172"/>
      <c r="E863" s="172"/>
      <c r="F863" s="172"/>
      <c r="G863" s="172"/>
      <c r="H863" s="172"/>
      <c r="I863" s="172"/>
    </row>
    <row r="864">
      <c r="A864" s="172"/>
      <c r="B864" s="172"/>
      <c r="C864" s="172"/>
      <c r="D864" s="172"/>
      <c r="E864" s="172"/>
      <c r="F864" s="172"/>
      <c r="G864" s="172"/>
      <c r="H864" s="172"/>
      <c r="I864" s="172"/>
    </row>
    <row r="865">
      <c r="A865" s="172"/>
      <c r="B865" s="172"/>
      <c r="C865" s="172"/>
      <c r="D865" s="172"/>
      <c r="E865" s="172"/>
      <c r="F865" s="172"/>
      <c r="G865" s="172"/>
      <c r="H865" s="172"/>
      <c r="I865" s="172"/>
    </row>
    <row r="866">
      <c r="A866" s="172"/>
      <c r="B866" s="172"/>
      <c r="C866" s="172"/>
      <c r="D866" s="172"/>
      <c r="E866" s="172"/>
      <c r="F866" s="172"/>
      <c r="G866" s="172"/>
      <c r="H866" s="172"/>
      <c r="I866" s="172"/>
    </row>
    <row r="867">
      <c r="A867" s="172"/>
      <c r="B867" s="172"/>
      <c r="C867" s="172"/>
      <c r="D867" s="172"/>
      <c r="E867" s="172"/>
      <c r="F867" s="172"/>
      <c r="G867" s="172"/>
      <c r="H867" s="172"/>
      <c r="I867" s="172"/>
    </row>
    <row r="868">
      <c r="A868" s="172"/>
      <c r="B868" s="172"/>
      <c r="C868" s="172"/>
      <c r="D868" s="172"/>
      <c r="E868" s="172"/>
      <c r="F868" s="172"/>
      <c r="G868" s="172"/>
      <c r="H868" s="172"/>
      <c r="I868" s="172"/>
    </row>
    <row r="869">
      <c r="A869" s="172"/>
      <c r="B869" s="172"/>
      <c r="C869" s="172"/>
      <c r="D869" s="172"/>
      <c r="E869" s="172"/>
      <c r="F869" s="172"/>
      <c r="G869" s="172"/>
      <c r="H869" s="172"/>
      <c r="I869" s="172"/>
    </row>
    <row r="870">
      <c r="A870" s="172"/>
      <c r="B870" s="172"/>
      <c r="C870" s="172"/>
      <c r="D870" s="172"/>
      <c r="E870" s="172"/>
      <c r="F870" s="172"/>
      <c r="G870" s="172"/>
      <c r="H870" s="172"/>
      <c r="I870" s="172"/>
    </row>
    <row r="871">
      <c r="A871" s="172"/>
      <c r="B871" s="172"/>
      <c r="C871" s="172"/>
      <c r="D871" s="172"/>
      <c r="E871" s="172"/>
      <c r="F871" s="172"/>
      <c r="G871" s="172"/>
      <c r="H871" s="172"/>
      <c r="I871" s="172"/>
    </row>
    <row r="872">
      <c r="A872" s="172"/>
      <c r="B872" s="172"/>
      <c r="C872" s="172"/>
      <c r="D872" s="172"/>
      <c r="E872" s="172"/>
      <c r="F872" s="172"/>
      <c r="G872" s="172"/>
      <c r="H872" s="172"/>
      <c r="I872" s="172"/>
    </row>
    <row r="873">
      <c r="A873" s="172"/>
      <c r="B873" s="172"/>
      <c r="C873" s="172"/>
      <c r="D873" s="172"/>
      <c r="E873" s="172"/>
      <c r="F873" s="172"/>
      <c r="G873" s="172"/>
      <c r="H873" s="172"/>
      <c r="I873" s="172"/>
    </row>
    <row r="874">
      <c r="A874" s="172"/>
      <c r="B874" s="172"/>
      <c r="C874" s="172"/>
      <c r="D874" s="172"/>
      <c r="E874" s="172"/>
      <c r="F874" s="172"/>
      <c r="G874" s="172"/>
      <c r="H874" s="172"/>
      <c r="I874" s="172"/>
    </row>
    <row r="875">
      <c r="A875" s="172"/>
      <c r="B875" s="172"/>
      <c r="C875" s="172"/>
      <c r="D875" s="172"/>
      <c r="E875" s="172"/>
      <c r="F875" s="172"/>
      <c r="G875" s="172"/>
      <c r="H875" s="172"/>
      <c r="I875" s="172"/>
    </row>
    <row r="876">
      <c r="A876" s="172"/>
      <c r="B876" s="172"/>
      <c r="C876" s="172"/>
      <c r="D876" s="172"/>
      <c r="E876" s="172"/>
      <c r="F876" s="172"/>
      <c r="G876" s="172"/>
      <c r="H876" s="172"/>
      <c r="I876" s="172"/>
    </row>
    <row r="877">
      <c r="A877" s="172"/>
      <c r="B877" s="172"/>
      <c r="C877" s="172"/>
      <c r="D877" s="172"/>
      <c r="E877" s="172"/>
      <c r="F877" s="172"/>
      <c r="G877" s="172"/>
      <c r="H877" s="172"/>
      <c r="I877" s="172"/>
    </row>
    <row r="878">
      <c r="A878" s="172"/>
      <c r="B878" s="172"/>
      <c r="C878" s="172"/>
      <c r="D878" s="172"/>
      <c r="E878" s="172"/>
      <c r="F878" s="172"/>
      <c r="G878" s="172"/>
      <c r="H878" s="172"/>
      <c r="I878" s="172"/>
    </row>
    <row r="879">
      <c r="A879" s="172"/>
      <c r="B879" s="172"/>
      <c r="C879" s="172"/>
      <c r="D879" s="172"/>
      <c r="E879" s="172"/>
      <c r="F879" s="172"/>
      <c r="G879" s="172"/>
      <c r="H879" s="172"/>
      <c r="I879" s="172"/>
    </row>
    <row r="880">
      <c r="A880" s="172"/>
      <c r="B880" s="172"/>
      <c r="C880" s="172"/>
      <c r="D880" s="172"/>
      <c r="E880" s="172"/>
      <c r="F880" s="172"/>
      <c r="G880" s="172"/>
      <c r="H880" s="172"/>
      <c r="I880" s="172"/>
    </row>
    <row r="881">
      <c r="A881" s="172"/>
      <c r="B881" s="172"/>
      <c r="C881" s="172"/>
      <c r="D881" s="172"/>
      <c r="E881" s="172"/>
      <c r="F881" s="172"/>
      <c r="G881" s="172"/>
      <c r="H881" s="172"/>
      <c r="I881" s="172"/>
    </row>
    <row r="882">
      <c r="A882" s="172"/>
      <c r="B882" s="172"/>
      <c r="C882" s="172"/>
      <c r="D882" s="172"/>
      <c r="E882" s="172"/>
      <c r="F882" s="172"/>
      <c r="G882" s="172"/>
      <c r="H882" s="172"/>
      <c r="I882" s="172"/>
    </row>
    <row r="883">
      <c r="A883" s="172"/>
      <c r="B883" s="172"/>
      <c r="C883" s="172"/>
      <c r="D883" s="172"/>
      <c r="E883" s="172"/>
      <c r="F883" s="172"/>
      <c r="G883" s="172"/>
      <c r="H883" s="172"/>
      <c r="I883" s="172"/>
    </row>
    <row r="884">
      <c r="A884" s="172"/>
      <c r="B884" s="172"/>
      <c r="C884" s="172"/>
      <c r="D884" s="172"/>
      <c r="E884" s="172"/>
      <c r="F884" s="172"/>
      <c r="G884" s="172"/>
      <c r="H884" s="172"/>
      <c r="I884" s="172"/>
    </row>
    <row r="885">
      <c r="A885" s="172"/>
      <c r="B885" s="172"/>
      <c r="C885" s="172"/>
      <c r="D885" s="172"/>
      <c r="E885" s="172"/>
      <c r="F885" s="172"/>
      <c r="G885" s="172"/>
      <c r="H885" s="172"/>
      <c r="I885" s="172"/>
    </row>
    <row r="886">
      <c r="A886" s="172"/>
      <c r="B886" s="172"/>
      <c r="C886" s="172"/>
      <c r="D886" s="172"/>
      <c r="E886" s="172"/>
      <c r="F886" s="172"/>
      <c r="G886" s="172"/>
      <c r="H886" s="172"/>
      <c r="I886" s="172"/>
    </row>
    <row r="887">
      <c r="A887" s="172"/>
      <c r="B887" s="172"/>
      <c r="C887" s="172"/>
      <c r="D887" s="172"/>
      <c r="E887" s="172"/>
      <c r="F887" s="172"/>
      <c r="G887" s="172"/>
      <c r="H887" s="172"/>
      <c r="I887" s="172"/>
    </row>
    <row r="888">
      <c r="A888" s="172"/>
      <c r="B888" s="172"/>
      <c r="C888" s="172"/>
      <c r="D888" s="172"/>
      <c r="E888" s="172"/>
      <c r="F888" s="172"/>
      <c r="G888" s="172"/>
      <c r="H888" s="172"/>
      <c r="I888" s="172"/>
    </row>
    <row r="889">
      <c r="A889" s="172"/>
      <c r="B889" s="172"/>
      <c r="C889" s="172"/>
      <c r="D889" s="172"/>
      <c r="E889" s="172"/>
      <c r="F889" s="172"/>
      <c r="G889" s="172"/>
      <c r="H889" s="172"/>
      <c r="I889" s="172"/>
    </row>
    <row r="890">
      <c r="A890" s="172"/>
      <c r="B890" s="172"/>
      <c r="C890" s="172"/>
      <c r="D890" s="172"/>
      <c r="E890" s="172"/>
      <c r="F890" s="172"/>
      <c r="G890" s="172"/>
      <c r="H890" s="172"/>
      <c r="I890" s="172"/>
    </row>
    <row r="891">
      <c r="A891" s="172"/>
      <c r="B891" s="172"/>
      <c r="C891" s="172"/>
      <c r="D891" s="172"/>
      <c r="E891" s="172"/>
      <c r="F891" s="172"/>
      <c r="G891" s="172"/>
      <c r="H891" s="172"/>
      <c r="I891" s="172"/>
    </row>
    <row r="892">
      <c r="A892" s="172"/>
      <c r="B892" s="172"/>
      <c r="C892" s="172"/>
      <c r="D892" s="172"/>
      <c r="E892" s="172"/>
      <c r="F892" s="172"/>
      <c r="G892" s="172"/>
      <c r="H892" s="172"/>
      <c r="I892" s="172"/>
    </row>
    <row r="893">
      <c r="A893" s="172"/>
      <c r="B893" s="172"/>
      <c r="C893" s="172"/>
      <c r="D893" s="172"/>
      <c r="E893" s="172"/>
      <c r="F893" s="172"/>
      <c r="G893" s="172"/>
      <c r="H893" s="172"/>
      <c r="I893" s="172"/>
    </row>
    <row r="894">
      <c r="A894" s="172"/>
      <c r="B894" s="172"/>
      <c r="C894" s="172"/>
      <c r="D894" s="172"/>
      <c r="E894" s="172"/>
      <c r="F894" s="172"/>
      <c r="G894" s="172"/>
      <c r="H894" s="172"/>
      <c r="I894" s="172"/>
    </row>
    <row r="895">
      <c r="A895" s="172"/>
      <c r="B895" s="172"/>
      <c r="C895" s="172"/>
      <c r="D895" s="172"/>
      <c r="E895" s="172"/>
      <c r="F895" s="172"/>
      <c r="G895" s="172"/>
      <c r="H895" s="172"/>
      <c r="I895" s="172"/>
    </row>
    <row r="896">
      <c r="A896" s="172"/>
      <c r="B896" s="172"/>
      <c r="C896" s="172"/>
      <c r="D896" s="172"/>
      <c r="E896" s="172"/>
      <c r="F896" s="172"/>
      <c r="G896" s="172"/>
      <c r="H896" s="172"/>
      <c r="I896" s="172"/>
    </row>
    <row r="897">
      <c r="A897" s="172"/>
      <c r="B897" s="172"/>
      <c r="C897" s="172"/>
      <c r="D897" s="172"/>
      <c r="E897" s="172"/>
      <c r="F897" s="172"/>
      <c r="G897" s="172"/>
      <c r="H897" s="172"/>
      <c r="I897" s="172"/>
    </row>
    <row r="898">
      <c r="A898" s="172"/>
      <c r="B898" s="172"/>
      <c r="C898" s="172"/>
      <c r="D898" s="172"/>
      <c r="E898" s="172"/>
      <c r="F898" s="172"/>
      <c r="G898" s="172"/>
      <c r="H898" s="172"/>
      <c r="I898" s="172"/>
    </row>
    <row r="899">
      <c r="A899" s="172"/>
      <c r="B899" s="172"/>
      <c r="C899" s="172"/>
      <c r="D899" s="172"/>
      <c r="E899" s="172"/>
      <c r="F899" s="172"/>
      <c r="G899" s="172"/>
      <c r="H899" s="172"/>
      <c r="I899" s="172"/>
    </row>
    <row r="900">
      <c r="A900" s="172"/>
      <c r="B900" s="172"/>
      <c r="C900" s="172"/>
      <c r="D900" s="172"/>
      <c r="E900" s="172"/>
      <c r="F900" s="172"/>
      <c r="G900" s="172"/>
      <c r="H900" s="172"/>
      <c r="I900" s="172"/>
    </row>
    <row r="901">
      <c r="A901" s="172"/>
      <c r="B901" s="172"/>
      <c r="C901" s="172"/>
      <c r="D901" s="172"/>
      <c r="E901" s="172"/>
      <c r="F901" s="172"/>
      <c r="G901" s="172"/>
      <c r="H901" s="172"/>
      <c r="I901" s="172"/>
    </row>
    <row r="902">
      <c r="A902" s="172"/>
      <c r="B902" s="172"/>
      <c r="C902" s="172"/>
      <c r="D902" s="172"/>
      <c r="E902" s="172"/>
      <c r="F902" s="172"/>
      <c r="G902" s="172"/>
      <c r="H902" s="172"/>
      <c r="I902" s="172"/>
    </row>
    <row r="903">
      <c r="A903" s="172"/>
      <c r="B903" s="172"/>
      <c r="C903" s="172"/>
      <c r="D903" s="172"/>
      <c r="E903" s="172"/>
      <c r="F903" s="172"/>
      <c r="G903" s="172"/>
      <c r="H903" s="172"/>
      <c r="I903" s="172"/>
    </row>
    <row r="904">
      <c r="A904" s="172"/>
      <c r="B904" s="172"/>
      <c r="C904" s="172"/>
      <c r="D904" s="172"/>
      <c r="E904" s="172"/>
      <c r="F904" s="172"/>
      <c r="G904" s="172"/>
      <c r="H904" s="172"/>
      <c r="I904" s="172"/>
    </row>
    <row r="905">
      <c r="A905" s="172"/>
      <c r="B905" s="172"/>
      <c r="C905" s="172"/>
      <c r="D905" s="172"/>
      <c r="E905" s="172"/>
      <c r="F905" s="172"/>
      <c r="G905" s="172"/>
      <c r="H905" s="172"/>
      <c r="I905" s="172"/>
    </row>
    <row r="906">
      <c r="A906" s="172"/>
      <c r="B906" s="172"/>
      <c r="C906" s="172"/>
      <c r="D906" s="172"/>
      <c r="E906" s="172"/>
      <c r="F906" s="172"/>
      <c r="G906" s="172"/>
      <c r="H906" s="172"/>
      <c r="I906" s="172"/>
    </row>
    <row r="907">
      <c r="A907" s="172"/>
      <c r="B907" s="172"/>
      <c r="C907" s="172"/>
      <c r="D907" s="172"/>
      <c r="E907" s="172"/>
      <c r="F907" s="172"/>
      <c r="G907" s="172"/>
      <c r="H907" s="172"/>
      <c r="I907" s="172"/>
    </row>
    <row r="908">
      <c r="A908" s="172"/>
      <c r="B908" s="172"/>
      <c r="C908" s="172"/>
      <c r="D908" s="172"/>
      <c r="E908" s="172"/>
      <c r="F908" s="172"/>
      <c r="G908" s="172"/>
      <c r="H908" s="172"/>
      <c r="I908" s="172"/>
    </row>
    <row r="909">
      <c r="A909" s="172"/>
      <c r="B909" s="172"/>
      <c r="C909" s="172"/>
      <c r="D909" s="172"/>
      <c r="E909" s="172"/>
      <c r="F909" s="172"/>
      <c r="G909" s="172"/>
      <c r="H909" s="172"/>
      <c r="I909" s="172"/>
    </row>
    <row r="910">
      <c r="A910" s="172"/>
      <c r="B910" s="172"/>
      <c r="C910" s="172"/>
      <c r="D910" s="172"/>
      <c r="E910" s="172"/>
      <c r="F910" s="172"/>
      <c r="G910" s="172"/>
      <c r="H910" s="172"/>
      <c r="I910" s="172"/>
    </row>
    <row r="911">
      <c r="A911" s="172"/>
      <c r="B911" s="172"/>
      <c r="C911" s="172"/>
      <c r="D911" s="172"/>
      <c r="E911" s="172"/>
      <c r="F911" s="172"/>
      <c r="G911" s="172"/>
      <c r="H911" s="172"/>
      <c r="I911" s="172"/>
    </row>
    <row r="912">
      <c r="A912" s="172"/>
      <c r="B912" s="172"/>
      <c r="C912" s="172"/>
      <c r="D912" s="172"/>
      <c r="E912" s="172"/>
      <c r="F912" s="172"/>
      <c r="G912" s="172"/>
      <c r="H912" s="172"/>
      <c r="I912" s="172"/>
    </row>
    <row r="913">
      <c r="A913" s="172"/>
      <c r="B913" s="172"/>
      <c r="C913" s="172"/>
      <c r="D913" s="172"/>
      <c r="E913" s="172"/>
      <c r="F913" s="172"/>
      <c r="G913" s="172"/>
      <c r="H913" s="172"/>
      <c r="I913" s="172"/>
    </row>
    <row r="914">
      <c r="A914" s="172"/>
      <c r="B914" s="172"/>
      <c r="C914" s="172"/>
      <c r="D914" s="172"/>
      <c r="E914" s="172"/>
      <c r="F914" s="172"/>
      <c r="G914" s="172"/>
      <c r="H914" s="172"/>
      <c r="I914" s="172"/>
    </row>
    <row r="915">
      <c r="A915" s="172"/>
      <c r="B915" s="172"/>
      <c r="C915" s="172"/>
      <c r="D915" s="172"/>
      <c r="E915" s="172"/>
      <c r="F915" s="172"/>
      <c r="G915" s="172"/>
      <c r="H915" s="172"/>
      <c r="I915" s="172"/>
    </row>
    <row r="916">
      <c r="A916" s="172"/>
      <c r="B916" s="172"/>
      <c r="C916" s="172"/>
      <c r="D916" s="172"/>
      <c r="E916" s="172"/>
      <c r="F916" s="172"/>
      <c r="G916" s="172"/>
      <c r="H916" s="172"/>
      <c r="I916" s="172"/>
    </row>
    <row r="917">
      <c r="A917" s="172"/>
      <c r="B917" s="172"/>
      <c r="C917" s="172"/>
      <c r="D917" s="172"/>
      <c r="E917" s="172"/>
      <c r="F917" s="172"/>
      <c r="G917" s="172"/>
      <c r="H917" s="172"/>
      <c r="I917" s="172"/>
    </row>
    <row r="918">
      <c r="A918" s="172"/>
      <c r="B918" s="172"/>
      <c r="C918" s="172"/>
      <c r="D918" s="172"/>
      <c r="E918" s="172"/>
      <c r="F918" s="172"/>
      <c r="G918" s="172"/>
      <c r="H918" s="172"/>
      <c r="I918" s="172"/>
    </row>
    <row r="919">
      <c r="A919" s="172"/>
      <c r="B919" s="172"/>
      <c r="C919" s="172"/>
      <c r="D919" s="172"/>
      <c r="E919" s="172"/>
      <c r="F919" s="172"/>
      <c r="G919" s="172"/>
      <c r="H919" s="172"/>
      <c r="I919" s="172"/>
    </row>
    <row r="920">
      <c r="A920" s="172"/>
      <c r="B920" s="172"/>
      <c r="C920" s="172"/>
      <c r="D920" s="172"/>
      <c r="E920" s="172"/>
      <c r="F920" s="172"/>
      <c r="G920" s="172"/>
      <c r="H920" s="172"/>
      <c r="I920" s="172"/>
    </row>
    <row r="921">
      <c r="A921" s="172"/>
      <c r="B921" s="172"/>
      <c r="C921" s="172"/>
      <c r="D921" s="172"/>
      <c r="E921" s="172"/>
      <c r="F921" s="172"/>
      <c r="G921" s="172"/>
      <c r="H921" s="172"/>
      <c r="I921" s="172"/>
    </row>
    <row r="922">
      <c r="A922" s="172"/>
      <c r="B922" s="172"/>
      <c r="C922" s="172"/>
      <c r="D922" s="172"/>
      <c r="E922" s="172"/>
      <c r="F922" s="172"/>
      <c r="G922" s="172"/>
      <c r="H922" s="172"/>
      <c r="I922" s="172"/>
    </row>
    <row r="923">
      <c r="A923" s="172"/>
      <c r="B923" s="172"/>
      <c r="C923" s="172"/>
      <c r="D923" s="172"/>
      <c r="E923" s="172"/>
      <c r="F923" s="172"/>
      <c r="G923" s="172"/>
      <c r="H923" s="172"/>
      <c r="I923" s="172"/>
    </row>
    <row r="924">
      <c r="A924" s="172"/>
      <c r="B924" s="172"/>
      <c r="C924" s="172"/>
      <c r="D924" s="172"/>
      <c r="E924" s="172"/>
      <c r="F924" s="172"/>
      <c r="G924" s="172"/>
      <c r="H924" s="172"/>
      <c r="I924" s="172"/>
    </row>
    <row r="925">
      <c r="A925" s="172"/>
      <c r="B925" s="172"/>
      <c r="C925" s="172"/>
      <c r="D925" s="172"/>
      <c r="E925" s="172"/>
      <c r="F925" s="172"/>
      <c r="G925" s="172"/>
      <c r="H925" s="172"/>
      <c r="I925" s="172"/>
    </row>
    <row r="926">
      <c r="A926" s="172"/>
      <c r="B926" s="172"/>
      <c r="C926" s="172"/>
      <c r="D926" s="172"/>
      <c r="E926" s="172"/>
      <c r="F926" s="172"/>
      <c r="G926" s="172"/>
      <c r="H926" s="172"/>
      <c r="I926" s="172"/>
    </row>
    <row r="927">
      <c r="A927" s="172"/>
      <c r="B927" s="172"/>
      <c r="C927" s="172"/>
      <c r="D927" s="172"/>
      <c r="E927" s="172"/>
      <c r="F927" s="172"/>
      <c r="G927" s="172"/>
      <c r="H927" s="172"/>
      <c r="I927" s="172"/>
    </row>
    <row r="928">
      <c r="A928" s="172"/>
      <c r="B928" s="172"/>
      <c r="C928" s="172"/>
      <c r="D928" s="172"/>
      <c r="E928" s="172"/>
      <c r="F928" s="172"/>
      <c r="G928" s="172"/>
      <c r="H928" s="172"/>
      <c r="I928" s="172"/>
    </row>
    <row r="929">
      <c r="A929" s="172"/>
      <c r="B929" s="172"/>
      <c r="C929" s="172"/>
      <c r="D929" s="172"/>
      <c r="E929" s="172"/>
      <c r="F929" s="172"/>
      <c r="G929" s="172"/>
      <c r="H929" s="172"/>
      <c r="I929" s="172"/>
    </row>
    <row r="930">
      <c r="A930" s="172"/>
      <c r="B930" s="172"/>
      <c r="C930" s="172"/>
      <c r="D930" s="172"/>
      <c r="E930" s="172"/>
      <c r="F930" s="172"/>
      <c r="G930" s="172"/>
      <c r="H930" s="172"/>
      <c r="I930" s="172"/>
    </row>
    <row r="931">
      <c r="A931" s="172"/>
      <c r="B931" s="172"/>
      <c r="C931" s="172"/>
      <c r="D931" s="172"/>
      <c r="E931" s="172"/>
      <c r="F931" s="172"/>
      <c r="G931" s="172"/>
      <c r="H931" s="172"/>
      <c r="I931" s="172"/>
    </row>
    <row r="932">
      <c r="A932" s="172"/>
      <c r="B932" s="172"/>
      <c r="C932" s="172"/>
      <c r="D932" s="172"/>
      <c r="E932" s="172"/>
      <c r="F932" s="172"/>
      <c r="G932" s="172"/>
      <c r="H932" s="172"/>
      <c r="I932" s="172"/>
    </row>
    <row r="933">
      <c r="A933" s="172"/>
      <c r="B933" s="172"/>
      <c r="C933" s="172"/>
      <c r="D933" s="172"/>
      <c r="E933" s="172"/>
      <c r="F933" s="172"/>
      <c r="G933" s="172"/>
      <c r="H933" s="172"/>
      <c r="I933" s="172"/>
    </row>
    <row r="934">
      <c r="A934" s="172"/>
      <c r="B934" s="172"/>
      <c r="C934" s="172"/>
      <c r="D934" s="172"/>
      <c r="E934" s="172"/>
      <c r="F934" s="172"/>
      <c r="G934" s="172"/>
      <c r="H934" s="172"/>
      <c r="I934" s="172"/>
    </row>
    <row r="935">
      <c r="A935" s="172"/>
      <c r="B935" s="172"/>
      <c r="C935" s="172"/>
      <c r="D935" s="172"/>
      <c r="E935" s="172"/>
      <c r="F935" s="172"/>
      <c r="G935" s="172"/>
      <c r="H935" s="172"/>
      <c r="I935" s="172"/>
    </row>
    <row r="936">
      <c r="A936" s="172"/>
      <c r="B936" s="172"/>
      <c r="C936" s="172"/>
      <c r="D936" s="172"/>
      <c r="E936" s="172"/>
      <c r="F936" s="172"/>
      <c r="G936" s="172"/>
      <c r="H936" s="172"/>
      <c r="I936" s="172"/>
    </row>
    <row r="937">
      <c r="A937" s="172"/>
      <c r="B937" s="172"/>
      <c r="C937" s="172"/>
      <c r="D937" s="172"/>
      <c r="E937" s="172"/>
      <c r="F937" s="172"/>
      <c r="G937" s="172"/>
      <c r="H937" s="172"/>
      <c r="I937" s="172"/>
    </row>
    <row r="938">
      <c r="A938" s="172"/>
      <c r="B938" s="172"/>
      <c r="C938" s="172"/>
      <c r="D938" s="172"/>
      <c r="E938" s="172"/>
      <c r="F938" s="172"/>
      <c r="G938" s="172"/>
      <c r="H938" s="172"/>
      <c r="I938" s="172"/>
    </row>
    <row r="939">
      <c r="A939" s="172"/>
      <c r="B939" s="172"/>
      <c r="C939" s="172"/>
      <c r="D939" s="172"/>
      <c r="E939" s="172"/>
      <c r="F939" s="172"/>
      <c r="G939" s="172"/>
      <c r="H939" s="172"/>
      <c r="I939" s="172"/>
    </row>
    <row r="940">
      <c r="A940" s="172"/>
      <c r="B940" s="172"/>
      <c r="C940" s="172"/>
      <c r="D940" s="172"/>
      <c r="E940" s="172"/>
      <c r="F940" s="172"/>
      <c r="G940" s="172"/>
      <c r="H940" s="172"/>
      <c r="I940" s="172"/>
    </row>
    <row r="941">
      <c r="A941" s="172"/>
      <c r="B941" s="172"/>
      <c r="C941" s="172"/>
      <c r="D941" s="172"/>
      <c r="E941" s="172"/>
      <c r="F941" s="172"/>
      <c r="G941" s="172"/>
      <c r="H941" s="172"/>
      <c r="I941" s="172"/>
    </row>
    <row r="942">
      <c r="A942" s="172"/>
      <c r="B942" s="172"/>
      <c r="C942" s="172"/>
      <c r="D942" s="172"/>
      <c r="E942" s="172"/>
      <c r="F942" s="172"/>
      <c r="G942" s="172"/>
      <c r="H942" s="172"/>
      <c r="I942" s="172"/>
    </row>
    <row r="943">
      <c r="A943" s="172"/>
      <c r="B943" s="172"/>
      <c r="C943" s="172"/>
      <c r="D943" s="172"/>
      <c r="E943" s="172"/>
      <c r="F943" s="172"/>
      <c r="G943" s="172"/>
      <c r="H943" s="172"/>
      <c r="I943" s="172"/>
    </row>
    <row r="944">
      <c r="A944" s="172"/>
      <c r="B944" s="172"/>
      <c r="C944" s="172"/>
      <c r="D944" s="172"/>
      <c r="E944" s="172"/>
      <c r="F944" s="172"/>
      <c r="G944" s="172"/>
      <c r="H944" s="172"/>
      <c r="I944" s="172"/>
    </row>
    <row r="945">
      <c r="A945" s="172"/>
      <c r="B945" s="172"/>
      <c r="C945" s="172"/>
      <c r="D945" s="172"/>
      <c r="E945" s="172"/>
      <c r="F945" s="172"/>
      <c r="G945" s="172"/>
      <c r="H945" s="172"/>
      <c r="I945" s="172"/>
    </row>
    <row r="946">
      <c r="A946" s="172"/>
      <c r="B946" s="172"/>
      <c r="C946" s="172"/>
      <c r="D946" s="172"/>
      <c r="E946" s="172"/>
      <c r="F946" s="172"/>
      <c r="G946" s="172"/>
      <c r="H946" s="172"/>
      <c r="I946" s="172"/>
    </row>
    <row r="947">
      <c r="A947" s="172"/>
      <c r="B947" s="172"/>
      <c r="C947" s="172"/>
      <c r="D947" s="172"/>
      <c r="E947" s="172"/>
      <c r="F947" s="172"/>
      <c r="G947" s="172"/>
      <c r="H947" s="172"/>
      <c r="I947" s="172"/>
    </row>
    <row r="948">
      <c r="A948" s="172"/>
      <c r="B948" s="172"/>
      <c r="C948" s="172"/>
      <c r="D948" s="172"/>
      <c r="E948" s="172"/>
      <c r="F948" s="172"/>
      <c r="G948" s="172"/>
      <c r="H948" s="172"/>
      <c r="I948" s="172"/>
    </row>
    <row r="949">
      <c r="A949" s="172"/>
      <c r="B949" s="172"/>
      <c r="C949" s="172"/>
      <c r="D949" s="172"/>
      <c r="E949" s="172"/>
      <c r="F949" s="172"/>
      <c r="G949" s="172"/>
      <c r="H949" s="172"/>
      <c r="I949" s="172"/>
    </row>
    <row r="950">
      <c r="A950" s="172"/>
      <c r="B950" s="172"/>
      <c r="C950" s="172"/>
      <c r="D950" s="172"/>
      <c r="E950" s="172"/>
      <c r="F950" s="172"/>
      <c r="G950" s="172"/>
      <c r="H950" s="172"/>
      <c r="I950" s="172"/>
    </row>
    <row r="951">
      <c r="A951" s="172"/>
      <c r="B951" s="172"/>
      <c r="C951" s="172"/>
      <c r="D951" s="172"/>
      <c r="E951" s="172"/>
      <c r="F951" s="172"/>
      <c r="G951" s="172"/>
      <c r="H951" s="172"/>
      <c r="I951" s="172"/>
    </row>
    <row r="952">
      <c r="A952" s="172"/>
      <c r="B952" s="172"/>
      <c r="C952" s="172"/>
      <c r="D952" s="172"/>
      <c r="E952" s="172"/>
      <c r="F952" s="172"/>
      <c r="G952" s="172"/>
      <c r="H952" s="172"/>
      <c r="I952" s="172"/>
    </row>
    <row r="953">
      <c r="A953" s="172"/>
      <c r="B953" s="172"/>
      <c r="C953" s="172"/>
      <c r="D953" s="172"/>
      <c r="E953" s="172"/>
      <c r="F953" s="172"/>
      <c r="G953" s="172"/>
      <c r="H953" s="172"/>
      <c r="I953" s="172"/>
    </row>
    <row r="954">
      <c r="A954" s="172"/>
      <c r="B954" s="172"/>
      <c r="C954" s="172"/>
      <c r="D954" s="172"/>
      <c r="E954" s="172"/>
      <c r="F954" s="172"/>
      <c r="G954" s="172"/>
      <c r="H954" s="172"/>
      <c r="I954" s="172"/>
    </row>
    <row r="955">
      <c r="A955" s="172"/>
      <c r="B955" s="172"/>
      <c r="C955" s="172"/>
      <c r="D955" s="172"/>
      <c r="E955" s="172"/>
      <c r="F955" s="172"/>
      <c r="G955" s="172"/>
      <c r="H955" s="172"/>
      <c r="I955" s="172"/>
    </row>
    <row r="956">
      <c r="A956" s="172"/>
      <c r="B956" s="172"/>
      <c r="C956" s="172"/>
      <c r="D956" s="172"/>
      <c r="E956" s="172"/>
      <c r="F956" s="172"/>
      <c r="G956" s="172"/>
      <c r="H956" s="172"/>
      <c r="I956" s="172"/>
    </row>
    <row r="957">
      <c r="A957" s="172"/>
      <c r="B957" s="172"/>
      <c r="C957" s="172"/>
      <c r="D957" s="172"/>
      <c r="E957" s="172"/>
      <c r="F957" s="172"/>
      <c r="G957" s="172"/>
      <c r="H957" s="172"/>
      <c r="I957" s="172"/>
    </row>
    <row r="958">
      <c r="A958" s="172"/>
      <c r="B958" s="172"/>
      <c r="C958" s="172"/>
      <c r="D958" s="172"/>
      <c r="E958" s="172"/>
      <c r="F958" s="172"/>
      <c r="G958" s="172"/>
      <c r="H958" s="172"/>
      <c r="I958" s="172"/>
    </row>
    <row r="959">
      <c r="A959" s="172"/>
      <c r="B959" s="172"/>
      <c r="C959" s="172"/>
      <c r="D959" s="172"/>
      <c r="E959" s="172"/>
      <c r="F959" s="172"/>
      <c r="G959" s="172"/>
      <c r="H959" s="172"/>
      <c r="I959" s="172"/>
    </row>
    <row r="960">
      <c r="A960" s="172"/>
      <c r="B960" s="172"/>
      <c r="C960" s="172"/>
      <c r="D960" s="172"/>
      <c r="E960" s="172"/>
      <c r="F960" s="172"/>
      <c r="G960" s="172"/>
      <c r="H960" s="172"/>
      <c r="I960" s="172"/>
    </row>
    <row r="961">
      <c r="A961" s="172"/>
      <c r="B961" s="172"/>
      <c r="C961" s="172"/>
      <c r="D961" s="172"/>
      <c r="E961" s="172"/>
      <c r="F961" s="172"/>
      <c r="G961" s="172"/>
      <c r="H961" s="172"/>
      <c r="I961" s="172"/>
    </row>
    <row r="962">
      <c r="A962" s="172"/>
      <c r="B962" s="172"/>
      <c r="C962" s="172"/>
      <c r="D962" s="172"/>
      <c r="E962" s="172"/>
      <c r="F962" s="172"/>
      <c r="G962" s="172"/>
      <c r="H962" s="172"/>
      <c r="I962" s="172"/>
    </row>
    <row r="963">
      <c r="A963" s="172"/>
      <c r="B963" s="172"/>
      <c r="C963" s="172"/>
      <c r="D963" s="172"/>
      <c r="E963" s="172"/>
      <c r="F963" s="172"/>
      <c r="G963" s="172"/>
      <c r="H963" s="172"/>
      <c r="I963" s="172"/>
    </row>
    <row r="964">
      <c r="A964" s="172"/>
      <c r="B964" s="172"/>
      <c r="C964" s="172"/>
      <c r="D964" s="172"/>
      <c r="E964" s="172"/>
      <c r="F964" s="172"/>
      <c r="G964" s="172"/>
      <c r="H964" s="172"/>
      <c r="I964" s="172"/>
    </row>
    <row r="965">
      <c r="A965" s="172"/>
      <c r="B965" s="172"/>
      <c r="C965" s="172"/>
      <c r="D965" s="172"/>
      <c r="E965" s="172"/>
      <c r="F965" s="172"/>
      <c r="G965" s="172"/>
      <c r="H965" s="172"/>
      <c r="I965" s="172"/>
    </row>
    <row r="966">
      <c r="A966" s="172"/>
      <c r="B966" s="172"/>
      <c r="C966" s="172"/>
      <c r="D966" s="172"/>
      <c r="E966" s="172"/>
      <c r="F966" s="172"/>
      <c r="G966" s="172"/>
      <c r="H966" s="172"/>
      <c r="I966" s="172"/>
    </row>
    <row r="967">
      <c r="A967" s="172"/>
      <c r="B967" s="172"/>
      <c r="C967" s="172"/>
      <c r="D967" s="172"/>
      <c r="E967" s="172"/>
      <c r="F967" s="172"/>
      <c r="G967" s="172"/>
      <c r="H967" s="172"/>
      <c r="I967" s="172"/>
    </row>
    <row r="968">
      <c r="A968" s="172"/>
      <c r="B968" s="172"/>
      <c r="C968" s="172"/>
      <c r="D968" s="172"/>
      <c r="E968" s="172"/>
      <c r="F968" s="172"/>
      <c r="G968" s="172"/>
      <c r="H968" s="172"/>
      <c r="I968" s="172"/>
    </row>
    <row r="969">
      <c r="A969" s="172"/>
      <c r="B969" s="172"/>
      <c r="C969" s="172"/>
      <c r="D969" s="172"/>
      <c r="E969" s="172"/>
      <c r="F969" s="172"/>
      <c r="G969" s="172"/>
      <c r="H969" s="172"/>
      <c r="I969" s="172"/>
    </row>
    <row r="970">
      <c r="A970" s="172"/>
      <c r="B970" s="172"/>
      <c r="C970" s="172"/>
      <c r="D970" s="172"/>
      <c r="E970" s="172"/>
      <c r="F970" s="172"/>
      <c r="G970" s="172"/>
      <c r="H970" s="172"/>
      <c r="I970" s="172"/>
    </row>
    <row r="971">
      <c r="A971" s="172"/>
      <c r="B971" s="172"/>
      <c r="C971" s="172"/>
      <c r="D971" s="172"/>
      <c r="E971" s="172"/>
      <c r="F971" s="172"/>
      <c r="G971" s="172"/>
      <c r="H971" s="172"/>
      <c r="I971" s="172"/>
    </row>
    <row r="972">
      <c r="A972" s="172"/>
      <c r="B972" s="172"/>
      <c r="C972" s="172"/>
      <c r="D972" s="172"/>
      <c r="E972" s="172"/>
      <c r="F972" s="172"/>
      <c r="G972" s="172"/>
      <c r="H972" s="172"/>
      <c r="I972" s="172"/>
    </row>
    <row r="973">
      <c r="A973" s="172"/>
      <c r="B973" s="172"/>
      <c r="C973" s="172"/>
      <c r="D973" s="172"/>
      <c r="E973" s="172"/>
      <c r="F973" s="172"/>
      <c r="G973" s="172"/>
      <c r="H973" s="172"/>
      <c r="I973" s="172"/>
    </row>
    <row r="974">
      <c r="A974" s="172"/>
      <c r="B974" s="172"/>
      <c r="C974" s="172"/>
      <c r="D974" s="172"/>
      <c r="E974" s="172"/>
      <c r="F974" s="172"/>
      <c r="G974" s="172"/>
      <c r="H974" s="172"/>
      <c r="I974" s="172"/>
    </row>
    <row r="975">
      <c r="A975" s="172"/>
      <c r="B975" s="172"/>
      <c r="C975" s="172"/>
      <c r="D975" s="172"/>
      <c r="E975" s="172"/>
      <c r="F975" s="172"/>
      <c r="G975" s="172"/>
      <c r="H975" s="172"/>
      <c r="I975" s="172"/>
    </row>
    <row r="976">
      <c r="A976" s="172"/>
      <c r="B976" s="172"/>
      <c r="C976" s="172"/>
      <c r="D976" s="172"/>
      <c r="E976" s="172"/>
      <c r="F976" s="172"/>
      <c r="G976" s="172"/>
      <c r="H976" s="172"/>
      <c r="I976" s="172"/>
    </row>
    <row r="977">
      <c r="A977" s="172"/>
      <c r="B977" s="172"/>
      <c r="C977" s="172"/>
      <c r="D977" s="172"/>
      <c r="E977" s="172"/>
      <c r="F977" s="172"/>
      <c r="G977" s="172"/>
      <c r="H977" s="172"/>
      <c r="I977" s="172"/>
    </row>
    <row r="978">
      <c r="A978" s="172"/>
      <c r="B978" s="172"/>
      <c r="C978" s="172"/>
      <c r="D978" s="172"/>
      <c r="E978" s="172"/>
      <c r="F978" s="172"/>
      <c r="G978" s="172"/>
      <c r="H978" s="172"/>
      <c r="I978" s="172"/>
    </row>
    <row r="979">
      <c r="A979" s="172"/>
      <c r="B979" s="172"/>
      <c r="C979" s="172"/>
      <c r="D979" s="172"/>
      <c r="E979" s="172"/>
      <c r="F979" s="172"/>
      <c r="G979" s="172"/>
      <c r="H979" s="172"/>
      <c r="I979" s="172"/>
    </row>
    <row r="980">
      <c r="A980" s="172"/>
      <c r="B980" s="172"/>
      <c r="C980" s="172"/>
      <c r="D980" s="172"/>
      <c r="E980" s="172"/>
      <c r="F980" s="172"/>
      <c r="G980" s="172"/>
      <c r="H980" s="172"/>
      <c r="I980" s="172"/>
    </row>
    <row r="981">
      <c r="A981" s="172"/>
      <c r="B981" s="172"/>
      <c r="C981" s="172"/>
      <c r="D981" s="172"/>
      <c r="E981" s="172"/>
      <c r="F981" s="172"/>
      <c r="G981" s="172"/>
      <c r="H981" s="172"/>
      <c r="I981" s="172"/>
    </row>
    <row r="982">
      <c r="A982" s="172"/>
      <c r="B982" s="172"/>
      <c r="C982" s="172"/>
      <c r="D982" s="172"/>
      <c r="E982" s="172"/>
      <c r="F982" s="172"/>
      <c r="G982" s="172"/>
      <c r="H982" s="172"/>
      <c r="I982" s="172"/>
    </row>
    <row r="983">
      <c r="A983" s="172"/>
      <c r="B983" s="172"/>
      <c r="C983" s="172"/>
      <c r="D983" s="172"/>
      <c r="E983" s="172"/>
      <c r="F983" s="172"/>
      <c r="G983" s="172"/>
      <c r="H983" s="172"/>
      <c r="I983" s="172"/>
    </row>
    <row r="984">
      <c r="A984" s="172"/>
      <c r="B984" s="172"/>
      <c r="C984" s="172"/>
      <c r="D984" s="172"/>
      <c r="E984" s="172"/>
      <c r="F984" s="172"/>
      <c r="G984" s="172"/>
      <c r="H984" s="172"/>
      <c r="I984" s="172"/>
    </row>
    <row r="985">
      <c r="A985" s="172"/>
      <c r="B985" s="172"/>
      <c r="C985" s="172"/>
      <c r="D985" s="172"/>
      <c r="E985" s="172"/>
      <c r="F985" s="172"/>
      <c r="G985" s="172"/>
      <c r="H985" s="172"/>
      <c r="I985" s="172"/>
    </row>
    <row r="986">
      <c r="A986" s="172"/>
      <c r="B986" s="172"/>
      <c r="C986" s="172"/>
      <c r="D986" s="172"/>
      <c r="E986" s="172"/>
      <c r="F986" s="172"/>
      <c r="G986" s="172"/>
      <c r="H986" s="172"/>
      <c r="I986" s="172"/>
    </row>
    <row r="987">
      <c r="A987" s="172"/>
      <c r="B987" s="172"/>
      <c r="C987" s="172"/>
      <c r="D987" s="172"/>
      <c r="E987" s="172"/>
      <c r="F987" s="172"/>
      <c r="G987" s="172"/>
      <c r="H987" s="172"/>
      <c r="I987" s="172"/>
    </row>
    <row r="988">
      <c r="A988" s="172"/>
      <c r="B988" s="172"/>
      <c r="C988" s="172"/>
      <c r="D988" s="172"/>
      <c r="E988" s="172"/>
      <c r="F988" s="172"/>
      <c r="G988" s="172"/>
      <c r="H988" s="172"/>
      <c r="I988" s="172"/>
    </row>
    <row r="989">
      <c r="A989" s="172"/>
      <c r="B989" s="172"/>
      <c r="C989" s="172"/>
      <c r="D989" s="172"/>
      <c r="E989" s="172"/>
      <c r="F989" s="172"/>
      <c r="G989" s="172"/>
      <c r="H989" s="172"/>
      <c r="I989" s="172"/>
    </row>
    <row r="990">
      <c r="A990" s="172"/>
      <c r="B990" s="172"/>
      <c r="C990" s="172"/>
      <c r="D990" s="172"/>
      <c r="E990" s="172"/>
      <c r="F990" s="172"/>
      <c r="G990" s="172"/>
      <c r="H990" s="172"/>
      <c r="I990" s="172"/>
    </row>
    <row r="991">
      <c r="A991" s="172"/>
      <c r="B991" s="172"/>
      <c r="C991" s="172"/>
      <c r="D991" s="172"/>
      <c r="E991" s="172"/>
      <c r="F991" s="172"/>
      <c r="G991" s="172"/>
      <c r="H991" s="172"/>
      <c r="I991" s="172"/>
    </row>
    <row r="992">
      <c r="A992" s="172"/>
      <c r="B992" s="172"/>
      <c r="C992" s="172"/>
      <c r="D992" s="172"/>
      <c r="E992" s="172"/>
      <c r="F992" s="172"/>
      <c r="G992" s="172"/>
      <c r="H992" s="172"/>
      <c r="I992" s="172"/>
    </row>
    <row r="993">
      <c r="A993" s="172"/>
      <c r="B993" s="172"/>
      <c r="C993" s="172"/>
      <c r="D993" s="172"/>
      <c r="E993" s="172"/>
      <c r="F993" s="172"/>
      <c r="G993" s="172"/>
      <c r="H993" s="172"/>
      <c r="I993" s="172"/>
    </row>
    <row r="994">
      <c r="A994" s="172"/>
      <c r="B994" s="172"/>
      <c r="C994" s="172"/>
      <c r="D994" s="172"/>
      <c r="E994" s="172"/>
      <c r="F994" s="172"/>
      <c r="G994" s="172"/>
      <c r="H994" s="172"/>
      <c r="I994" s="172"/>
    </row>
    <row r="995">
      <c r="A995" s="172"/>
      <c r="B995" s="172"/>
      <c r="C995" s="172"/>
      <c r="D995" s="172"/>
      <c r="E995" s="172"/>
      <c r="F995" s="172"/>
      <c r="G995" s="172"/>
      <c r="H995" s="172"/>
      <c r="I995" s="172"/>
    </row>
    <row r="996">
      <c r="A996" s="172"/>
      <c r="B996" s="172"/>
      <c r="C996" s="172"/>
      <c r="D996" s="172"/>
      <c r="E996" s="172"/>
      <c r="F996" s="172"/>
      <c r="G996" s="172"/>
      <c r="H996" s="172"/>
      <c r="I996" s="172"/>
    </row>
    <row r="997">
      <c r="A997" s="172"/>
      <c r="B997" s="172"/>
      <c r="C997" s="172"/>
      <c r="D997" s="172"/>
      <c r="E997" s="172"/>
      <c r="F997" s="172"/>
      <c r="G997" s="172"/>
      <c r="H997" s="172"/>
      <c r="I997" s="172"/>
    </row>
    <row r="998">
      <c r="A998" s="172"/>
      <c r="B998" s="172"/>
      <c r="C998" s="172"/>
      <c r="D998" s="172"/>
      <c r="E998" s="172"/>
      <c r="F998" s="172"/>
      <c r="G998" s="172"/>
      <c r="H998" s="172"/>
      <c r="I998" s="172"/>
    </row>
    <row r="999">
      <c r="A999" s="172"/>
      <c r="B999" s="172"/>
      <c r="C999" s="172"/>
      <c r="D999" s="172"/>
      <c r="E999" s="172"/>
      <c r="F999" s="172"/>
      <c r="G999" s="172"/>
      <c r="H999" s="172"/>
      <c r="I999" s="172"/>
    </row>
    <row r="1000">
      <c r="A1000" s="172"/>
      <c r="B1000" s="172"/>
      <c r="C1000" s="172"/>
      <c r="D1000" s="172"/>
      <c r="E1000" s="172"/>
      <c r="F1000" s="172"/>
      <c r="G1000" s="172"/>
      <c r="H1000" s="172"/>
      <c r="I1000" s="172"/>
    </row>
    <row r="1001">
      <c r="A1001" s="172"/>
      <c r="B1001" s="172"/>
      <c r="C1001" s="172"/>
      <c r="D1001" s="172"/>
      <c r="E1001" s="172"/>
      <c r="F1001" s="172"/>
      <c r="G1001" s="172"/>
      <c r="H1001" s="172"/>
      <c r="I1001" s="17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t="s">
        <v>145</v>
      </c>
      <c r="B1" t="s">
        <v>273</v>
      </c>
      <c r="C1" t="s">
        <v>274</v>
      </c>
      <c r="D1" t="s">
        <v>275</v>
      </c>
      <c r="E1" t="s">
        <v>276</v>
      </c>
      <c r="F1" t="s">
        <v>277</v>
      </c>
      <c r="G1" t="s">
        <v>278</v>
      </c>
      <c r="H1" t="s">
        <v>279</v>
      </c>
      <c r="I1" s="70" t="str">
        <f t="array" ref="I1:I1005">If(isblank('Jedi Input'!$A$1:$A1005),"",IF('Jedi Input'!$A$1:$A1005 &gt; TODAY() - 7, "Yes", "No"))</f>
        <v>Yes</v>
      </c>
    </row>
    <row r="2">
      <c r="A2" s="248"/>
      <c r="B2" s="120" t="s">
        <v>40</v>
      </c>
      <c r="C2" s="120" t="s">
        <v>280</v>
      </c>
      <c r="D2" s="120" t="s">
        <v>40</v>
      </c>
      <c r="E2" s="120" t="s">
        <v>214</v>
      </c>
      <c r="F2" s="120" t="s">
        <v>281</v>
      </c>
      <c r="G2" s="120" t="s">
        <v>282</v>
      </c>
      <c r="I2" s="120" t="s">
        <v>194</v>
      </c>
    </row>
    <row r="3">
      <c r="A3" s="210"/>
      <c r="B3" s="210"/>
      <c r="C3" s="210"/>
      <c r="D3" s="210"/>
      <c r="E3" s="210"/>
      <c r="F3" s="210"/>
      <c r="G3" s="210"/>
      <c r="H3" s="210"/>
      <c r="I3" s="210" t="s">
        <v>194</v>
      </c>
    </row>
    <row r="4">
      <c r="A4" s="210"/>
      <c r="B4" s="210"/>
      <c r="C4" s="210"/>
      <c r="D4" s="210"/>
      <c r="E4" s="210"/>
      <c r="F4" s="210"/>
      <c r="G4" s="210"/>
      <c r="H4" s="210"/>
      <c r="I4" s="210" t="s">
        <v>194</v>
      </c>
    </row>
    <row r="5">
      <c r="A5" s="210"/>
      <c r="B5" s="210"/>
      <c r="C5" s="210"/>
      <c r="D5" s="210"/>
      <c r="E5" s="210"/>
      <c r="F5" s="210"/>
      <c r="G5" s="210"/>
      <c r="H5" s="210"/>
      <c r="I5" s="210" t="s">
        <v>194</v>
      </c>
    </row>
    <row r="6">
      <c r="A6" s="210"/>
      <c r="B6" s="210"/>
      <c r="C6" s="210"/>
      <c r="D6" s="210"/>
      <c r="E6" s="210"/>
      <c r="F6" s="210"/>
      <c r="G6" s="210"/>
      <c r="H6" s="210"/>
      <c r="I6" s="210" t="s">
        <v>194</v>
      </c>
    </row>
    <row r="7">
      <c r="A7" s="210"/>
      <c r="B7" s="210"/>
      <c r="C7" s="210"/>
      <c r="D7" s="210"/>
      <c r="E7" s="210"/>
      <c r="F7" s="210"/>
      <c r="G7" s="210"/>
      <c r="H7" s="210"/>
      <c r="I7" s="210" t="s">
        <v>194</v>
      </c>
    </row>
    <row r="8">
      <c r="A8" s="210"/>
      <c r="B8" s="210"/>
      <c r="C8" s="210"/>
      <c r="D8" s="210"/>
      <c r="E8" s="210"/>
      <c r="F8" s="210"/>
      <c r="G8" s="210"/>
      <c r="H8" s="210"/>
      <c r="I8" s="210" t="s">
        <v>194</v>
      </c>
    </row>
    <row r="9">
      <c r="A9" s="210"/>
      <c r="B9" s="210"/>
      <c r="C9" s="210"/>
      <c r="D9" s="210"/>
      <c r="E9" s="210"/>
      <c r="F9" s="210"/>
      <c r="G9" s="210"/>
      <c r="H9" s="210"/>
      <c r="I9" s="210" t="s">
        <v>194</v>
      </c>
    </row>
    <row r="10">
      <c r="A10" s="210"/>
      <c r="B10" s="210"/>
      <c r="C10" s="210"/>
      <c r="D10" s="210"/>
      <c r="E10" s="210"/>
      <c r="F10" s="210"/>
      <c r="G10" s="210"/>
      <c r="H10" s="210"/>
      <c r="I10" s="210" t="s">
        <v>194</v>
      </c>
    </row>
    <row r="11">
      <c r="A11" s="210"/>
      <c r="B11" s="210"/>
      <c r="C11" s="210"/>
      <c r="D11" s="210"/>
      <c r="E11" s="210"/>
      <c r="F11" s="210"/>
      <c r="G11" s="210"/>
      <c r="H11" s="210"/>
      <c r="I11" s="210" t="s">
        <v>194</v>
      </c>
    </row>
    <row r="12">
      <c r="A12" s="210"/>
      <c r="B12" s="210"/>
      <c r="C12" s="210"/>
      <c r="D12" s="210"/>
      <c r="E12" s="210"/>
      <c r="F12" s="210"/>
      <c r="G12" s="210"/>
      <c r="H12" s="210"/>
      <c r="I12" s="210" t="s">
        <v>194</v>
      </c>
    </row>
    <row r="13">
      <c r="A13" s="210"/>
      <c r="B13" s="210"/>
      <c r="C13" s="210"/>
      <c r="D13" s="210"/>
      <c r="E13" s="210"/>
      <c r="F13" s="210"/>
      <c r="G13" s="210"/>
      <c r="H13" s="210"/>
      <c r="I13" s="210" t="s">
        <v>194</v>
      </c>
    </row>
    <row r="14">
      <c r="A14" s="210"/>
      <c r="B14" s="210"/>
      <c r="C14" s="210"/>
      <c r="D14" s="210"/>
      <c r="E14" s="210"/>
      <c r="F14" s="210"/>
      <c r="G14" s="210"/>
      <c r="H14" s="210"/>
      <c r="I14" s="210" t="s">
        <v>194</v>
      </c>
    </row>
    <row r="15">
      <c r="A15" s="210"/>
      <c r="B15" s="210"/>
      <c r="C15" s="210"/>
      <c r="D15" s="210"/>
      <c r="E15" s="210"/>
      <c r="F15" s="210"/>
      <c r="G15" s="210"/>
      <c r="H15" s="210"/>
      <c r="I15" s="210" t="s">
        <v>194</v>
      </c>
    </row>
    <row r="16">
      <c r="A16" s="210"/>
      <c r="B16" s="210"/>
      <c r="C16" s="210"/>
      <c r="D16" s="210"/>
      <c r="E16" s="210"/>
      <c r="F16" s="210"/>
      <c r="G16" s="210"/>
      <c r="H16" s="210"/>
      <c r="I16" s="210" t="s">
        <v>194</v>
      </c>
    </row>
    <row r="17">
      <c r="A17" s="210"/>
      <c r="B17" s="210"/>
      <c r="C17" s="210"/>
      <c r="D17" s="210"/>
      <c r="E17" s="210"/>
      <c r="F17" s="210"/>
      <c r="G17" s="210"/>
      <c r="H17" s="210"/>
      <c r="I17" s="210" t="s">
        <v>194</v>
      </c>
    </row>
    <row r="18">
      <c r="A18" s="210"/>
      <c r="B18" s="210"/>
      <c r="C18" s="210"/>
      <c r="D18" s="210"/>
      <c r="E18" s="210"/>
      <c r="F18" s="210"/>
      <c r="G18" s="210"/>
      <c r="H18" s="210"/>
      <c r="I18" s="210" t="s">
        <v>194</v>
      </c>
    </row>
    <row r="19">
      <c r="A19" s="210"/>
      <c r="B19" s="210"/>
      <c r="C19" s="210"/>
      <c r="D19" s="210"/>
      <c r="E19" s="210"/>
      <c r="F19" s="210"/>
      <c r="G19" s="210"/>
      <c r="H19" s="210"/>
      <c r="I19" s="210" t="s">
        <v>194</v>
      </c>
    </row>
    <row r="20">
      <c r="A20" s="210"/>
      <c r="B20" s="210"/>
      <c r="C20" s="210"/>
      <c r="D20" s="210"/>
      <c r="E20" s="210"/>
      <c r="F20" s="210"/>
      <c r="G20" s="210"/>
      <c r="H20" s="210"/>
      <c r="I20" s="210" t="s">
        <v>194</v>
      </c>
    </row>
    <row r="21">
      <c r="A21" s="210"/>
      <c r="B21" s="210"/>
      <c r="C21" s="210"/>
      <c r="D21" s="210"/>
      <c r="E21" s="210"/>
      <c r="F21" s="210"/>
      <c r="G21" s="210"/>
      <c r="H21" s="210"/>
      <c r="I21" s="210" t="s">
        <v>194</v>
      </c>
    </row>
    <row r="22">
      <c r="A22" s="210"/>
      <c r="B22" s="210"/>
      <c r="C22" s="210"/>
      <c r="D22" s="210"/>
      <c r="E22" s="210"/>
      <c r="F22" s="210"/>
      <c r="G22" s="210"/>
      <c r="H22" s="210"/>
      <c r="I22" s="210" t="s">
        <v>194</v>
      </c>
    </row>
    <row r="23">
      <c r="A23" s="210"/>
      <c r="B23" s="210"/>
      <c r="C23" s="210"/>
      <c r="D23" s="210"/>
      <c r="E23" s="210"/>
      <c r="F23" s="210"/>
      <c r="G23" s="210"/>
      <c r="H23" s="210"/>
      <c r="I23" s="210" t="s">
        <v>194</v>
      </c>
    </row>
    <row r="24">
      <c r="A24" s="210"/>
      <c r="B24" s="210"/>
      <c r="C24" s="210"/>
      <c r="D24" s="210"/>
      <c r="E24" s="210"/>
      <c r="F24" s="210"/>
      <c r="G24" s="210"/>
      <c r="H24" s="210"/>
      <c r="I24" s="210" t="s">
        <v>194</v>
      </c>
    </row>
    <row r="25">
      <c r="A25" s="210"/>
      <c r="B25" s="210"/>
      <c r="C25" s="210"/>
      <c r="D25" s="210"/>
      <c r="E25" s="210"/>
      <c r="F25" s="210"/>
      <c r="G25" s="210"/>
      <c r="H25" s="210"/>
      <c r="I25" s="210" t="s">
        <v>194</v>
      </c>
    </row>
    <row r="26" ht="18.75" customHeight="1">
      <c r="A26" s="210"/>
      <c r="B26" s="210"/>
      <c r="C26" s="210"/>
      <c r="D26" s="210"/>
      <c r="E26" s="210"/>
      <c r="F26" s="210"/>
      <c r="G26" s="210"/>
      <c r="H26" s="210"/>
      <c r="I26" s="210" t="s">
        <v>194</v>
      </c>
    </row>
    <row r="27">
      <c r="A27" s="210"/>
      <c r="B27" s="210"/>
      <c r="C27" s="210"/>
      <c r="D27" s="210"/>
      <c r="E27" s="210"/>
      <c r="F27" s="210"/>
      <c r="G27" s="210"/>
      <c r="H27" s="210"/>
      <c r="I27" s="210" t="s">
        <v>194</v>
      </c>
    </row>
    <row r="28">
      <c r="A28" s="210"/>
      <c r="B28" s="210"/>
      <c r="C28" s="210"/>
      <c r="D28" s="210"/>
      <c r="E28" s="210"/>
      <c r="F28" s="210"/>
      <c r="G28" s="210"/>
      <c r="H28" s="210"/>
      <c r="I28" s="210" t="s">
        <v>194</v>
      </c>
    </row>
    <row r="29">
      <c r="A29" s="210"/>
      <c r="B29" s="210"/>
      <c r="C29" s="210"/>
      <c r="D29" s="210"/>
      <c r="E29" s="210"/>
      <c r="F29" s="210"/>
      <c r="G29" s="210"/>
      <c r="H29" s="210"/>
      <c r="I29" s="210" t="s">
        <v>194</v>
      </c>
    </row>
    <row r="30">
      <c r="A30" s="210"/>
      <c r="B30" s="210"/>
      <c r="C30" s="210"/>
      <c r="D30" s="210"/>
      <c r="E30" s="210"/>
      <c r="F30" s="210"/>
      <c r="G30" s="210"/>
      <c r="H30" s="210"/>
      <c r="I30" s="210" t="s">
        <v>194</v>
      </c>
    </row>
    <row r="31">
      <c r="A31" s="210"/>
      <c r="B31" s="210"/>
      <c r="C31" s="210"/>
      <c r="D31" s="210"/>
      <c r="E31" s="210"/>
      <c r="F31" s="210"/>
      <c r="G31" s="210"/>
      <c r="H31" s="210"/>
      <c r="I31" s="210" t="s">
        <v>194</v>
      </c>
    </row>
    <row r="32">
      <c r="A32" s="210"/>
      <c r="B32" s="210"/>
      <c r="C32" s="210"/>
      <c r="D32" s="210"/>
      <c r="E32" s="210"/>
      <c r="F32" s="210"/>
      <c r="G32" s="210"/>
      <c r="H32" s="210"/>
      <c r="I32" s="210" t="s">
        <v>194</v>
      </c>
    </row>
    <row r="33">
      <c r="A33" s="210"/>
      <c r="B33" s="210"/>
      <c r="C33" s="210"/>
      <c r="D33" s="210"/>
      <c r="E33" s="210"/>
      <c r="F33" s="210"/>
      <c r="G33" s="210"/>
      <c r="H33" s="210"/>
      <c r="I33" s="210" t="s">
        <v>194</v>
      </c>
    </row>
    <row r="34">
      <c r="A34" s="210"/>
      <c r="B34" s="210"/>
      <c r="C34" s="210"/>
      <c r="D34" s="210"/>
      <c r="E34" s="210"/>
      <c r="F34" s="210"/>
      <c r="G34" s="210"/>
      <c r="H34" s="210"/>
      <c r="I34" s="210" t="s">
        <v>194</v>
      </c>
    </row>
    <row r="35">
      <c r="A35" s="210"/>
      <c r="B35" s="210"/>
      <c r="C35" s="210"/>
      <c r="D35" s="210"/>
      <c r="E35" s="210"/>
      <c r="F35" s="210"/>
      <c r="G35" s="210"/>
      <c r="H35" s="210"/>
      <c r="I35" s="210" t="s">
        <v>194</v>
      </c>
    </row>
    <row r="36">
      <c r="A36" s="210"/>
      <c r="B36" s="210"/>
      <c r="C36" s="210"/>
      <c r="D36" s="210"/>
      <c r="E36" s="210"/>
      <c r="F36" s="210"/>
      <c r="G36" s="210"/>
      <c r="H36" s="210"/>
      <c r="I36" s="210" t="s">
        <v>194</v>
      </c>
    </row>
    <row r="37">
      <c r="A37" s="210"/>
      <c r="B37" s="210"/>
      <c r="C37" s="210"/>
      <c r="D37" s="210"/>
      <c r="E37" s="210"/>
      <c r="F37" s="210"/>
      <c r="G37" s="210"/>
      <c r="H37" s="210"/>
      <c r="I37" s="210" t="s">
        <v>194</v>
      </c>
    </row>
    <row r="38">
      <c r="A38" s="210"/>
      <c r="B38" s="210"/>
      <c r="C38" s="210"/>
      <c r="D38" s="210"/>
      <c r="E38" s="210"/>
      <c r="F38" s="210"/>
      <c r="G38" s="210"/>
      <c r="H38" s="210"/>
      <c r="I38" s="210" t="s">
        <v>194</v>
      </c>
    </row>
    <row r="39">
      <c r="A39" s="210"/>
      <c r="B39" s="210"/>
      <c r="C39" s="210"/>
      <c r="D39" s="210"/>
      <c r="E39" s="210"/>
      <c r="F39" s="210"/>
      <c r="G39" s="210"/>
      <c r="H39" s="210"/>
      <c r="I39" s="210" t="s">
        <v>194</v>
      </c>
    </row>
    <row r="40">
      <c r="A40" s="210"/>
      <c r="B40" s="210"/>
      <c r="C40" s="210"/>
      <c r="D40" s="210"/>
      <c r="E40" s="210"/>
      <c r="F40" s="210"/>
      <c r="G40" s="210"/>
      <c r="H40" s="210"/>
      <c r="I40" s="210" t="s">
        <v>194</v>
      </c>
    </row>
    <row r="41">
      <c r="A41" s="210"/>
      <c r="B41" s="210"/>
      <c r="C41" s="210"/>
      <c r="D41" s="210"/>
      <c r="E41" s="210"/>
      <c r="F41" s="210"/>
      <c r="G41" s="210"/>
      <c r="H41" s="210"/>
      <c r="I41" s="210" t="s">
        <v>194</v>
      </c>
    </row>
    <row r="42">
      <c r="A42" s="210"/>
      <c r="B42" s="210"/>
      <c r="C42" s="210"/>
      <c r="D42" s="210"/>
      <c r="E42" s="210"/>
      <c r="F42" s="210"/>
      <c r="G42" s="210"/>
      <c r="H42" s="210"/>
      <c r="I42" s="210" t="s">
        <v>194</v>
      </c>
    </row>
    <row r="43">
      <c r="A43" s="210"/>
      <c r="B43" s="210"/>
      <c r="C43" s="210"/>
      <c r="D43" s="210"/>
      <c r="E43" s="210"/>
      <c r="F43" s="210"/>
      <c r="G43" s="210"/>
      <c r="H43" s="210"/>
      <c r="I43" s="210" t="s">
        <v>194</v>
      </c>
    </row>
    <row r="44">
      <c r="A44" s="210"/>
      <c r="B44" s="210"/>
      <c r="C44" s="210"/>
      <c r="D44" s="210"/>
      <c r="E44" s="210"/>
      <c r="F44" s="210"/>
      <c r="G44" s="210"/>
      <c r="H44" s="210"/>
      <c r="I44" s="210" t="s">
        <v>194</v>
      </c>
    </row>
    <row r="45">
      <c r="A45" s="210"/>
      <c r="B45" s="210"/>
      <c r="C45" s="210"/>
      <c r="D45" s="210"/>
      <c r="E45" s="210"/>
      <c r="F45" s="210"/>
      <c r="G45" s="210"/>
      <c r="H45" s="210"/>
      <c r="I45" s="210" t="s">
        <v>194</v>
      </c>
    </row>
    <row r="46">
      <c r="A46" s="210"/>
      <c r="B46" s="210"/>
      <c r="C46" s="210"/>
      <c r="D46" s="210"/>
      <c r="E46" s="210"/>
      <c r="F46" s="210"/>
      <c r="G46" s="210"/>
      <c r="H46" s="210"/>
      <c r="I46" s="210" t="s">
        <v>194</v>
      </c>
    </row>
    <row r="47">
      <c r="A47" s="210"/>
      <c r="B47" s="210"/>
      <c r="C47" s="210"/>
      <c r="D47" s="210"/>
      <c r="E47" s="210"/>
      <c r="F47" s="210"/>
      <c r="G47" s="210"/>
      <c r="H47" s="210"/>
      <c r="I47" s="210" t="s">
        <v>194</v>
      </c>
    </row>
    <row r="48">
      <c r="I48" t="s">
        <v>194</v>
      </c>
    </row>
    <row r="49">
      <c r="I49" t="s">
        <v>194</v>
      </c>
    </row>
    <row r="50">
      <c r="I50" t="s">
        <v>194</v>
      </c>
    </row>
    <row r="51">
      <c r="I51" t="s">
        <v>194</v>
      </c>
    </row>
    <row r="52">
      <c r="I52" t="s">
        <v>194</v>
      </c>
    </row>
    <row r="53">
      <c r="I53" t="s">
        <v>194</v>
      </c>
    </row>
    <row r="54">
      <c r="I54" t="s">
        <v>194</v>
      </c>
    </row>
    <row r="55">
      <c r="I55" t="s">
        <v>194</v>
      </c>
    </row>
    <row r="56">
      <c r="I56" t="s">
        <v>194</v>
      </c>
    </row>
    <row r="57">
      <c r="I57" t="s">
        <v>194</v>
      </c>
    </row>
    <row r="58">
      <c r="I58" t="s">
        <v>194</v>
      </c>
    </row>
    <row r="59">
      <c r="I59" t="s">
        <v>194</v>
      </c>
    </row>
    <row r="60">
      <c r="I60" t="s">
        <v>194</v>
      </c>
    </row>
    <row r="61">
      <c r="I61" t="s">
        <v>194</v>
      </c>
    </row>
    <row r="62">
      <c r="I62" t="s">
        <v>194</v>
      </c>
    </row>
    <row r="63">
      <c r="I63" t="s">
        <v>194</v>
      </c>
    </row>
    <row r="64">
      <c r="I64" t="s">
        <v>194</v>
      </c>
    </row>
    <row r="65">
      <c r="I65" t="s">
        <v>194</v>
      </c>
    </row>
    <row r="66">
      <c r="I66" t="s">
        <v>194</v>
      </c>
    </row>
    <row r="67">
      <c r="I67" t="s">
        <v>194</v>
      </c>
    </row>
    <row r="68">
      <c r="I68" t="s">
        <v>194</v>
      </c>
    </row>
    <row r="69">
      <c r="I69" t="s">
        <v>194</v>
      </c>
    </row>
    <row r="70">
      <c r="I70" t="s">
        <v>194</v>
      </c>
    </row>
    <row r="71">
      <c r="I71" t="s">
        <v>194</v>
      </c>
    </row>
    <row r="72">
      <c r="I72" t="s">
        <v>194</v>
      </c>
    </row>
    <row r="73">
      <c r="I73" t="s">
        <v>194</v>
      </c>
    </row>
    <row r="74">
      <c r="I74" t="s">
        <v>194</v>
      </c>
    </row>
    <row r="75">
      <c r="I75" t="s">
        <v>194</v>
      </c>
    </row>
    <row r="76">
      <c r="I76" t="s">
        <v>194</v>
      </c>
    </row>
    <row r="77">
      <c r="I77" t="s">
        <v>194</v>
      </c>
    </row>
    <row r="78">
      <c r="I78" t="s">
        <v>194</v>
      </c>
    </row>
    <row r="79">
      <c r="I79" t="s">
        <v>194</v>
      </c>
    </row>
    <row r="80">
      <c r="I80" t="s">
        <v>194</v>
      </c>
    </row>
    <row r="81">
      <c r="I81" t="s">
        <v>194</v>
      </c>
    </row>
    <row r="82">
      <c r="I82" t="s">
        <v>194</v>
      </c>
    </row>
    <row r="83">
      <c r="I83" t="s">
        <v>194</v>
      </c>
    </row>
    <row r="84">
      <c r="I84" t="s">
        <v>194</v>
      </c>
    </row>
    <row r="85">
      <c r="I85" t="s">
        <v>194</v>
      </c>
    </row>
    <row r="86">
      <c r="I86" t="s">
        <v>194</v>
      </c>
    </row>
    <row r="87">
      <c r="I87" t="s">
        <v>194</v>
      </c>
    </row>
    <row r="88">
      <c r="I88" t="s">
        <v>194</v>
      </c>
    </row>
    <row r="89">
      <c r="I89" t="s">
        <v>194</v>
      </c>
    </row>
    <row r="90">
      <c r="I90" t="s">
        <v>194</v>
      </c>
    </row>
    <row r="91">
      <c r="I91" t="s">
        <v>194</v>
      </c>
    </row>
    <row r="92">
      <c r="I92" t="s">
        <v>194</v>
      </c>
    </row>
    <row r="93">
      <c r="I93" t="s">
        <v>194</v>
      </c>
    </row>
    <row r="94">
      <c r="I94" t="s">
        <v>194</v>
      </c>
    </row>
    <row r="95">
      <c r="I95" t="s">
        <v>194</v>
      </c>
    </row>
    <row r="96">
      <c r="I96" t="s">
        <v>194</v>
      </c>
    </row>
    <row r="97">
      <c r="I97" t="s">
        <v>194</v>
      </c>
    </row>
    <row r="98">
      <c r="I98" t="s">
        <v>194</v>
      </c>
    </row>
    <row r="99">
      <c r="I99" t="s">
        <v>194</v>
      </c>
    </row>
    <row r="100">
      <c r="I100" t="s">
        <v>194</v>
      </c>
    </row>
    <row r="101">
      <c r="I101" t="s">
        <v>194</v>
      </c>
    </row>
    <row r="102">
      <c r="I102" t="s">
        <v>194</v>
      </c>
    </row>
    <row r="103">
      <c r="I103" t="s">
        <v>194</v>
      </c>
    </row>
    <row r="104">
      <c r="I104" t="s">
        <v>194</v>
      </c>
    </row>
    <row r="105">
      <c r="I105" t="s">
        <v>194</v>
      </c>
    </row>
    <row r="106">
      <c r="I106" t="s">
        <v>194</v>
      </c>
    </row>
    <row r="107">
      <c r="I107" t="s">
        <v>194</v>
      </c>
    </row>
    <row r="108">
      <c r="I108" t="s">
        <v>194</v>
      </c>
    </row>
    <row r="109">
      <c r="I109" t="s">
        <v>194</v>
      </c>
    </row>
    <row r="110">
      <c r="I110" t="s">
        <v>194</v>
      </c>
    </row>
    <row r="111">
      <c r="I111" t="s">
        <v>194</v>
      </c>
    </row>
    <row r="112">
      <c r="I112" t="s">
        <v>194</v>
      </c>
    </row>
    <row r="113">
      <c r="I113" t="s">
        <v>194</v>
      </c>
    </row>
    <row r="114">
      <c r="I114" t="s">
        <v>194</v>
      </c>
    </row>
    <row r="115">
      <c r="I115" t="s">
        <v>194</v>
      </c>
    </row>
    <row r="116">
      <c r="I116" t="s">
        <v>194</v>
      </c>
    </row>
    <row r="117">
      <c r="I117" t="s">
        <v>194</v>
      </c>
    </row>
    <row r="118">
      <c r="I118" t="s">
        <v>194</v>
      </c>
    </row>
    <row r="119">
      <c r="I119" t="s">
        <v>194</v>
      </c>
    </row>
    <row r="120">
      <c r="I120" t="s">
        <v>194</v>
      </c>
    </row>
    <row r="121">
      <c r="I121" t="s">
        <v>194</v>
      </c>
    </row>
    <row r="122">
      <c r="I122" t="s">
        <v>194</v>
      </c>
    </row>
    <row r="123">
      <c r="I123" t="s">
        <v>194</v>
      </c>
    </row>
    <row r="124">
      <c r="I124" t="s">
        <v>194</v>
      </c>
    </row>
    <row r="125">
      <c r="I125" t="s">
        <v>194</v>
      </c>
    </row>
    <row r="126">
      <c r="I126" t="s">
        <v>194</v>
      </c>
    </row>
    <row r="127">
      <c r="I127" t="s">
        <v>194</v>
      </c>
    </row>
    <row r="128">
      <c r="I128" t="s">
        <v>194</v>
      </c>
    </row>
    <row r="129">
      <c r="I129" t="s">
        <v>194</v>
      </c>
    </row>
    <row r="130">
      <c r="I130" t="s">
        <v>194</v>
      </c>
    </row>
    <row r="131">
      <c r="I131" t="s">
        <v>194</v>
      </c>
    </row>
    <row r="132">
      <c r="I132" t="s">
        <v>194</v>
      </c>
    </row>
    <row r="133">
      <c r="I133" t="s">
        <v>194</v>
      </c>
    </row>
    <row r="134">
      <c r="I134" t="s">
        <v>194</v>
      </c>
    </row>
    <row r="135">
      <c r="I135" t="s">
        <v>194</v>
      </c>
    </row>
    <row r="136">
      <c r="I136" t="s">
        <v>194</v>
      </c>
    </row>
    <row r="137">
      <c r="I137" t="s">
        <v>194</v>
      </c>
    </row>
    <row r="138">
      <c r="I138" t="s">
        <v>194</v>
      </c>
    </row>
    <row r="139">
      <c r="I139" t="s">
        <v>194</v>
      </c>
    </row>
    <row r="140">
      <c r="I140" t="s">
        <v>194</v>
      </c>
    </row>
    <row r="141">
      <c r="I141" t="s">
        <v>194</v>
      </c>
    </row>
    <row r="142">
      <c r="I142" t="s">
        <v>194</v>
      </c>
    </row>
    <row r="143">
      <c r="I143" t="s">
        <v>194</v>
      </c>
    </row>
    <row r="144">
      <c r="I144" t="s">
        <v>194</v>
      </c>
    </row>
    <row r="145">
      <c r="I145" t="s">
        <v>194</v>
      </c>
    </row>
    <row r="146">
      <c r="I146" t="s">
        <v>194</v>
      </c>
    </row>
    <row r="147">
      <c r="I147" t="s">
        <v>194</v>
      </c>
    </row>
    <row r="148">
      <c r="I148" t="s">
        <v>194</v>
      </c>
    </row>
    <row r="149">
      <c r="I149" t="s">
        <v>194</v>
      </c>
    </row>
    <row r="150">
      <c r="I150" t="s">
        <v>194</v>
      </c>
    </row>
    <row r="151">
      <c r="I151" t="s">
        <v>194</v>
      </c>
    </row>
    <row r="152">
      <c r="I152" t="s">
        <v>194</v>
      </c>
    </row>
    <row r="153">
      <c r="I153" t="s">
        <v>194</v>
      </c>
    </row>
    <row r="154">
      <c r="I154" t="s">
        <v>194</v>
      </c>
    </row>
    <row r="155">
      <c r="I155" t="s">
        <v>194</v>
      </c>
    </row>
    <row r="156">
      <c r="I156" t="s">
        <v>194</v>
      </c>
    </row>
    <row r="157">
      <c r="I157" t="s">
        <v>194</v>
      </c>
    </row>
    <row r="158">
      <c r="I158" t="s">
        <v>194</v>
      </c>
    </row>
    <row r="159">
      <c r="I159" t="s">
        <v>194</v>
      </c>
    </row>
    <row r="160">
      <c r="I160" t="s">
        <v>194</v>
      </c>
    </row>
    <row r="161">
      <c r="I161" t="s">
        <v>194</v>
      </c>
    </row>
    <row r="162">
      <c r="I162" t="s">
        <v>194</v>
      </c>
    </row>
    <row r="163">
      <c r="I163" t="s">
        <v>194</v>
      </c>
    </row>
    <row r="164">
      <c r="I164" t="s">
        <v>194</v>
      </c>
    </row>
    <row r="165">
      <c r="I165" t="s">
        <v>194</v>
      </c>
    </row>
    <row r="166">
      <c r="I166" t="s">
        <v>194</v>
      </c>
    </row>
    <row r="167">
      <c r="I167" t="s">
        <v>194</v>
      </c>
    </row>
    <row r="168">
      <c r="I168" t="s">
        <v>194</v>
      </c>
    </row>
    <row r="169">
      <c r="I169" t="s">
        <v>194</v>
      </c>
    </row>
    <row r="170">
      <c r="I170" t="s">
        <v>194</v>
      </c>
    </row>
    <row r="171">
      <c r="I171" t="s">
        <v>194</v>
      </c>
    </row>
    <row r="172">
      <c r="I172" t="s">
        <v>194</v>
      </c>
    </row>
    <row r="173">
      <c r="I173" t="s">
        <v>194</v>
      </c>
    </row>
    <row r="174">
      <c r="I174" t="s">
        <v>194</v>
      </c>
    </row>
    <row r="175">
      <c r="I175" t="s">
        <v>194</v>
      </c>
    </row>
    <row r="176">
      <c r="I176" t="s">
        <v>194</v>
      </c>
    </row>
    <row r="177">
      <c r="I177" t="s">
        <v>194</v>
      </c>
    </row>
    <row r="178">
      <c r="I178" t="s">
        <v>194</v>
      </c>
    </row>
    <row r="179">
      <c r="I179" t="s">
        <v>194</v>
      </c>
    </row>
    <row r="180">
      <c r="I180" t="s">
        <v>194</v>
      </c>
    </row>
    <row r="181">
      <c r="I181" t="s">
        <v>194</v>
      </c>
    </row>
    <row r="182">
      <c r="I182" t="s">
        <v>194</v>
      </c>
    </row>
    <row r="183">
      <c r="I183" t="s">
        <v>194</v>
      </c>
    </row>
    <row r="184">
      <c r="I184" t="s">
        <v>194</v>
      </c>
    </row>
    <row r="185">
      <c r="I185" t="s">
        <v>194</v>
      </c>
    </row>
    <row r="186">
      <c r="I186" t="s">
        <v>194</v>
      </c>
    </row>
    <row r="187">
      <c r="I187" t="s">
        <v>194</v>
      </c>
    </row>
    <row r="188">
      <c r="I188" t="s">
        <v>194</v>
      </c>
    </row>
    <row r="189">
      <c r="I189" t="s">
        <v>194</v>
      </c>
    </row>
    <row r="190">
      <c r="I190" t="s">
        <v>194</v>
      </c>
    </row>
    <row r="191">
      <c r="I191" t="s">
        <v>194</v>
      </c>
    </row>
    <row r="192">
      <c r="I192" t="s">
        <v>194</v>
      </c>
    </row>
    <row r="193">
      <c r="I193" t="s">
        <v>194</v>
      </c>
    </row>
    <row r="194">
      <c r="I194" t="s">
        <v>194</v>
      </c>
    </row>
    <row r="195">
      <c r="I195" t="s">
        <v>194</v>
      </c>
    </row>
    <row r="196">
      <c r="I196" t="s">
        <v>194</v>
      </c>
    </row>
    <row r="197">
      <c r="I197" t="s">
        <v>194</v>
      </c>
    </row>
    <row r="198">
      <c r="I198" t="s">
        <v>194</v>
      </c>
    </row>
    <row r="199">
      <c r="I199" t="s">
        <v>194</v>
      </c>
    </row>
    <row r="200">
      <c r="I200" t="s">
        <v>194</v>
      </c>
    </row>
    <row r="201">
      <c r="I201" t="s">
        <v>194</v>
      </c>
    </row>
    <row r="202">
      <c r="I202" t="s">
        <v>194</v>
      </c>
    </row>
    <row r="203">
      <c r="I203" t="s">
        <v>194</v>
      </c>
    </row>
    <row r="204">
      <c r="I204" t="s">
        <v>194</v>
      </c>
    </row>
    <row r="205">
      <c r="I205" t="s">
        <v>194</v>
      </c>
    </row>
    <row r="206">
      <c r="I206" t="s">
        <v>194</v>
      </c>
    </row>
    <row r="207">
      <c r="I207" t="s">
        <v>194</v>
      </c>
    </row>
    <row r="208">
      <c r="I208" t="s">
        <v>194</v>
      </c>
    </row>
    <row r="209">
      <c r="I209" t="s">
        <v>194</v>
      </c>
    </row>
    <row r="210">
      <c r="I210" t="s">
        <v>194</v>
      </c>
    </row>
    <row r="211">
      <c r="I211" t="s">
        <v>194</v>
      </c>
    </row>
    <row r="212">
      <c r="I212" t="s">
        <v>194</v>
      </c>
    </row>
    <row r="213">
      <c r="I213" t="s">
        <v>194</v>
      </c>
    </row>
    <row r="214">
      <c r="I214" t="s">
        <v>194</v>
      </c>
    </row>
    <row r="215">
      <c r="I215" t="s">
        <v>194</v>
      </c>
    </row>
    <row r="216">
      <c r="I216" t="s">
        <v>194</v>
      </c>
    </row>
    <row r="217">
      <c r="I217" t="s">
        <v>194</v>
      </c>
    </row>
    <row r="218">
      <c r="I218" t="s">
        <v>194</v>
      </c>
    </row>
    <row r="219">
      <c r="I219" t="s">
        <v>194</v>
      </c>
    </row>
    <row r="220">
      <c r="I220" t="s">
        <v>194</v>
      </c>
    </row>
    <row r="221">
      <c r="I221" t="s">
        <v>194</v>
      </c>
    </row>
    <row r="222">
      <c r="I222" t="s">
        <v>194</v>
      </c>
    </row>
    <row r="223">
      <c r="I223" t="s">
        <v>194</v>
      </c>
    </row>
    <row r="224">
      <c r="I224" t="s">
        <v>194</v>
      </c>
    </row>
    <row r="225">
      <c r="I225" t="s">
        <v>194</v>
      </c>
    </row>
    <row r="226">
      <c r="I226" t="s">
        <v>194</v>
      </c>
    </row>
    <row r="227">
      <c r="I227" t="s">
        <v>194</v>
      </c>
    </row>
    <row r="228">
      <c r="I228" t="s">
        <v>194</v>
      </c>
    </row>
    <row r="229">
      <c r="I229" t="s">
        <v>194</v>
      </c>
    </row>
    <row r="230">
      <c r="I230" t="s">
        <v>194</v>
      </c>
    </row>
    <row r="231">
      <c r="I231" t="s">
        <v>194</v>
      </c>
    </row>
    <row r="232">
      <c r="I232" t="s">
        <v>194</v>
      </c>
    </row>
    <row r="233">
      <c r="I233" t="s">
        <v>194</v>
      </c>
    </row>
    <row r="234">
      <c r="I234" t="s">
        <v>194</v>
      </c>
    </row>
    <row r="235">
      <c r="I235" t="s">
        <v>194</v>
      </c>
    </row>
    <row r="236">
      <c r="I236" t="s">
        <v>194</v>
      </c>
    </row>
    <row r="237">
      <c r="I237" t="s">
        <v>194</v>
      </c>
    </row>
    <row r="238">
      <c r="I238" t="s">
        <v>194</v>
      </c>
    </row>
    <row r="239">
      <c r="I239" t="s">
        <v>194</v>
      </c>
    </row>
    <row r="240">
      <c r="I240" t="s">
        <v>194</v>
      </c>
    </row>
    <row r="241">
      <c r="I241" t="s">
        <v>194</v>
      </c>
    </row>
    <row r="242">
      <c r="I242" t="s">
        <v>194</v>
      </c>
    </row>
    <row r="243">
      <c r="I243" t="s">
        <v>194</v>
      </c>
    </row>
    <row r="244">
      <c r="I244" t="s">
        <v>194</v>
      </c>
    </row>
    <row r="245">
      <c r="I245" t="s">
        <v>194</v>
      </c>
    </row>
    <row r="246">
      <c r="I246" t="s">
        <v>194</v>
      </c>
    </row>
    <row r="247">
      <c r="I247" t="s">
        <v>194</v>
      </c>
    </row>
    <row r="248">
      <c r="I248" t="s">
        <v>194</v>
      </c>
    </row>
    <row r="249">
      <c r="I249" t="s">
        <v>194</v>
      </c>
    </row>
    <row r="250">
      <c r="I250" t="s">
        <v>194</v>
      </c>
    </row>
    <row r="251">
      <c r="I251" t="s">
        <v>194</v>
      </c>
    </row>
    <row r="252">
      <c r="I252" t="s">
        <v>194</v>
      </c>
    </row>
    <row r="253">
      <c r="I253" t="s">
        <v>194</v>
      </c>
    </row>
    <row r="254">
      <c r="I254" t="s">
        <v>194</v>
      </c>
    </row>
    <row r="255">
      <c r="I255" t="s">
        <v>194</v>
      </c>
    </row>
    <row r="256">
      <c r="I256" t="s">
        <v>194</v>
      </c>
    </row>
    <row r="257">
      <c r="I257" t="s">
        <v>194</v>
      </c>
    </row>
    <row r="258">
      <c r="I258" t="s">
        <v>194</v>
      </c>
    </row>
    <row r="259">
      <c r="I259" t="s">
        <v>194</v>
      </c>
    </row>
    <row r="260">
      <c r="I260" t="s">
        <v>194</v>
      </c>
    </row>
    <row r="261">
      <c r="I261" t="s">
        <v>194</v>
      </c>
    </row>
    <row r="262">
      <c r="I262" t="s">
        <v>194</v>
      </c>
    </row>
    <row r="263">
      <c r="I263" t="s">
        <v>194</v>
      </c>
    </row>
    <row r="264">
      <c r="I264" t="s">
        <v>194</v>
      </c>
    </row>
    <row r="265">
      <c r="I265" t="s">
        <v>194</v>
      </c>
    </row>
    <row r="266">
      <c r="I266" t="s">
        <v>194</v>
      </c>
    </row>
    <row r="267">
      <c r="I267" t="s">
        <v>194</v>
      </c>
    </row>
    <row r="268">
      <c r="I268" t="s">
        <v>194</v>
      </c>
    </row>
    <row r="269">
      <c r="I269" t="s">
        <v>194</v>
      </c>
    </row>
    <row r="270">
      <c r="I270" t="s">
        <v>194</v>
      </c>
    </row>
    <row r="271">
      <c r="I271" t="s">
        <v>194</v>
      </c>
    </row>
    <row r="272">
      <c r="I272" t="s">
        <v>194</v>
      </c>
    </row>
    <row r="273">
      <c r="I273" t="s">
        <v>194</v>
      </c>
    </row>
    <row r="274">
      <c r="I274" t="s">
        <v>194</v>
      </c>
    </row>
    <row r="275">
      <c r="I275" t="s">
        <v>194</v>
      </c>
    </row>
    <row r="276">
      <c r="I276" t="s">
        <v>194</v>
      </c>
    </row>
    <row r="277">
      <c r="I277" t="s">
        <v>194</v>
      </c>
    </row>
    <row r="278">
      <c r="I278" t="s">
        <v>194</v>
      </c>
    </row>
    <row r="279">
      <c r="I279" t="s">
        <v>194</v>
      </c>
    </row>
    <row r="280">
      <c r="I280" t="s">
        <v>194</v>
      </c>
    </row>
    <row r="281">
      <c r="I281" t="s">
        <v>194</v>
      </c>
    </row>
    <row r="282">
      <c r="I282" t="s">
        <v>194</v>
      </c>
    </row>
    <row r="283">
      <c r="I283" t="s">
        <v>194</v>
      </c>
    </row>
    <row r="284">
      <c r="I284" t="s">
        <v>194</v>
      </c>
    </row>
    <row r="285">
      <c r="I285" t="s">
        <v>194</v>
      </c>
    </row>
    <row r="286">
      <c r="I286" t="s">
        <v>194</v>
      </c>
    </row>
    <row r="287">
      <c r="I287" t="s">
        <v>194</v>
      </c>
    </row>
    <row r="288">
      <c r="I288" t="s">
        <v>194</v>
      </c>
    </row>
    <row r="289">
      <c r="I289" t="s">
        <v>194</v>
      </c>
    </row>
    <row r="290">
      <c r="I290" t="s">
        <v>194</v>
      </c>
    </row>
    <row r="291">
      <c r="I291" t="s">
        <v>194</v>
      </c>
    </row>
    <row r="292">
      <c r="I292" t="s">
        <v>194</v>
      </c>
    </row>
    <row r="293">
      <c r="I293" t="s">
        <v>194</v>
      </c>
    </row>
    <row r="294">
      <c r="I294" t="s">
        <v>194</v>
      </c>
    </row>
    <row r="295">
      <c r="I295" t="s">
        <v>194</v>
      </c>
    </row>
    <row r="296">
      <c r="I296" t="s">
        <v>194</v>
      </c>
    </row>
    <row r="297">
      <c r="I297" t="s">
        <v>194</v>
      </c>
    </row>
    <row r="298">
      <c r="I298" t="s">
        <v>194</v>
      </c>
    </row>
    <row r="299">
      <c r="I299" t="s">
        <v>194</v>
      </c>
    </row>
    <row r="300">
      <c r="I300" t="s">
        <v>194</v>
      </c>
    </row>
    <row r="301">
      <c r="I301" t="s">
        <v>194</v>
      </c>
    </row>
    <row r="302">
      <c r="I302" t="s">
        <v>194</v>
      </c>
    </row>
    <row r="303">
      <c r="I303" t="s">
        <v>194</v>
      </c>
    </row>
    <row r="304">
      <c r="I304" t="s">
        <v>194</v>
      </c>
    </row>
    <row r="305">
      <c r="I305" t="s">
        <v>194</v>
      </c>
    </row>
    <row r="306">
      <c r="I306" t="s">
        <v>194</v>
      </c>
    </row>
    <row r="307">
      <c r="I307" t="s">
        <v>194</v>
      </c>
    </row>
    <row r="308">
      <c r="I308" t="s">
        <v>194</v>
      </c>
    </row>
    <row r="309">
      <c r="I309" t="s">
        <v>194</v>
      </c>
    </row>
    <row r="310">
      <c r="I310" t="s">
        <v>194</v>
      </c>
    </row>
    <row r="311">
      <c r="I311" t="s">
        <v>194</v>
      </c>
    </row>
    <row r="312">
      <c r="I312" t="s">
        <v>194</v>
      </c>
    </row>
    <row r="313">
      <c r="I313" t="s">
        <v>194</v>
      </c>
    </row>
    <row r="314">
      <c r="I314" t="s">
        <v>194</v>
      </c>
    </row>
    <row r="315">
      <c r="I315" t="s">
        <v>194</v>
      </c>
    </row>
    <row r="316">
      <c r="I316" t="s">
        <v>194</v>
      </c>
    </row>
    <row r="317">
      <c r="I317" t="s">
        <v>194</v>
      </c>
    </row>
    <row r="318">
      <c r="I318" t="s">
        <v>194</v>
      </c>
    </row>
    <row r="319">
      <c r="I319" t="s">
        <v>194</v>
      </c>
    </row>
    <row r="320">
      <c r="I320" t="s">
        <v>194</v>
      </c>
    </row>
    <row r="321">
      <c r="I321" t="s">
        <v>194</v>
      </c>
    </row>
    <row r="322">
      <c r="I322" t="s">
        <v>194</v>
      </c>
    </row>
    <row r="323">
      <c r="I323" t="s">
        <v>194</v>
      </c>
    </row>
    <row r="324">
      <c r="I324" t="s">
        <v>194</v>
      </c>
    </row>
    <row r="325">
      <c r="I325" t="s">
        <v>194</v>
      </c>
    </row>
    <row r="326">
      <c r="I326" t="s">
        <v>194</v>
      </c>
    </row>
    <row r="327">
      <c r="I327" t="s">
        <v>194</v>
      </c>
    </row>
    <row r="328">
      <c r="I328" t="s">
        <v>194</v>
      </c>
    </row>
    <row r="329">
      <c r="I329" t="s">
        <v>194</v>
      </c>
    </row>
    <row r="330">
      <c r="I330" t="s">
        <v>194</v>
      </c>
    </row>
    <row r="331">
      <c r="I331" t="s">
        <v>194</v>
      </c>
    </row>
    <row r="332">
      <c r="I332" t="s">
        <v>194</v>
      </c>
    </row>
    <row r="333">
      <c r="I333" t="s">
        <v>194</v>
      </c>
    </row>
    <row r="334">
      <c r="I334" t="s">
        <v>194</v>
      </c>
    </row>
    <row r="335">
      <c r="I335" t="s">
        <v>194</v>
      </c>
    </row>
    <row r="336">
      <c r="I336" t="s">
        <v>194</v>
      </c>
    </row>
    <row r="337">
      <c r="I337" t="s">
        <v>194</v>
      </c>
    </row>
    <row r="338">
      <c r="I338" t="s">
        <v>194</v>
      </c>
    </row>
    <row r="339">
      <c r="I339" t="s">
        <v>194</v>
      </c>
    </row>
    <row r="340">
      <c r="I340" t="s">
        <v>194</v>
      </c>
    </row>
    <row r="341">
      <c r="I341" t="s">
        <v>194</v>
      </c>
    </row>
    <row r="342">
      <c r="I342" t="s">
        <v>194</v>
      </c>
    </row>
    <row r="343">
      <c r="I343" t="s">
        <v>194</v>
      </c>
    </row>
    <row r="344">
      <c r="I344" t="s">
        <v>194</v>
      </c>
    </row>
    <row r="345">
      <c r="I345" t="s">
        <v>194</v>
      </c>
    </row>
    <row r="346">
      <c r="I346" t="s">
        <v>194</v>
      </c>
    </row>
    <row r="347">
      <c r="I347" t="s">
        <v>194</v>
      </c>
    </row>
    <row r="348">
      <c r="I348" t="s">
        <v>194</v>
      </c>
    </row>
    <row r="349">
      <c r="I349" t="s">
        <v>194</v>
      </c>
    </row>
    <row r="350">
      <c r="I350" t="s">
        <v>194</v>
      </c>
    </row>
    <row r="351">
      <c r="I351" t="s">
        <v>194</v>
      </c>
    </row>
    <row r="352">
      <c r="I352" t="s">
        <v>194</v>
      </c>
    </row>
    <row r="353">
      <c r="I353" t="s">
        <v>194</v>
      </c>
    </row>
    <row r="354">
      <c r="I354" t="s">
        <v>194</v>
      </c>
    </row>
    <row r="355">
      <c r="I355" t="s">
        <v>194</v>
      </c>
    </row>
    <row r="356">
      <c r="I356" t="s">
        <v>194</v>
      </c>
    </row>
    <row r="357">
      <c r="I357" t="s">
        <v>194</v>
      </c>
    </row>
    <row r="358">
      <c r="I358" t="s">
        <v>194</v>
      </c>
    </row>
    <row r="359">
      <c r="I359" t="s">
        <v>194</v>
      </c>
    </row>
    <row r="360">
      <c r="I360" t="s">
        <v>194</v>
      </c>
    </row>
    <row r="361">
      <c r="I361" t="s">
        <v>194</v>
      </c>
    </row>
    <row r="362">
      <c r="I362" t="s">
        <v>194</v>
      </c>
    </row>
    <row r="363">
      <c r="I363" t="s">
        <v>194</v>
      </c>
    </row>
    <row r="364">
      <c r="I364" t="s">
        <v>194</v>
      </c>
    </row>
    <row r="365">
      <c r="I365" t="s">
        <v>194</v>
      </c>
    </row>
    <row r="366">
      <c r="I366" t="s">
        <v>194</v>
      </c>
    </row>
    <row r="367">
      <c r="I367" t="s">
        <v>194</v>
      </c>
    </row>
    <row r="368">
      <c r="I368" t="s">
        <v>194</v>
      </c>
    </row>
    <row r="369">
      <c r="I369" t="s">
        <v>194</v>
      </c>
    </row>
    <row r="370">
      <c r="I370" t="s">
        <v>194</v>
      </c>
    </row>
    <row r="371">
      <c r="I371" t="s">
        <v>194</v>
      </c>
    </row>
    <row r="372">
      <c r="I372" t="s">
        <v>194</v>
      </c>
    </row>
    <row r="373">
      <c r="I373" t="s">
        <v>194</v>
      </c>
    </row>
    <row r="374">
      <c r="I374" t="s">
        <v>194</v>
      </c>
    </row>
    <row r="375">
      <c r="I375" t="s">
        <v>194</v>
      </c>
    </row>
    <row r="376">
      <c r="I376" t="s">
        <v>194</v>
      </c>
    </row>
    <row r="377">
      <c r="I377" t="s">
        <v>194</v>
      </c>
    </row>
    <row r="378">
      <c r="I378" t="s">
        <v>194</v>
      </c>
    </row>
    <row r="379">
      <c r="I379" t="s">
        <v>194</v>
      </c>
    </row>
    <row r="380">
      <c r="I380" t="s">
        <v>194</v>
      </c>
    </row>
    <row r="381">
      <c r="I381" t="s">
        <v>194</v>
      </c>
    </row>
    <row r="382">
      <c r="I382" t="s">
        <v>194</v>
      </c>
    </row>
    <row r="383">
      <c r="I383" t="s">
        <v>194</v>
      </c>
    </row>
    <row r="384">
      <c r="I384" t="s">
        <v>194</v>
      </c>
    </row>
    <row r="385">
      <c r="I385" t="s">
        <v>194</v>
      </c>
    </row>
    <row r="386">
      <c r="I386" t="s">
        <v>194</v>
      </c>
    </row>
    <row r="387">
      <c r="I387" t="s">
        <v>194</v>
      </c>
    </row>
    <row r="388">
      <c r="I388" t="s">
        <v>194</v>
      </c>
    </row>
    <row r="389">
      <c r="I389" t="s">
        <v>194</v>
      </c>
    </row>
    <row r="390">
      <c r="I390" t="s">
        <v>194</v>
      </c>
    </row>
    <row r="391">
      <c r="I391" t="s">
        <v>194</v>
      </c>
    </row>
    <row r="392">
      <c r="I392" t="s">
        <v>194</v>
      </c>
    </row>
    <row r="393">
      <c r="I393" t="s">
        <v>194</v>
      </c>
    </row>
    <row r="394">
      <c r="I394" t="s">
        <v>194</v>
      </c>
    </row>
    <row r="395">
      <c r="I395" t="s">
        <v>194</v>
      </c>
    </row>
    <row r="396">
      <c r="I396" t="s">
        <v>194</v>
      </c>
    </row>
    <row r="397">
      <c r="I397" t="s">
        <v>194</v>
      </c>
    </row>
    <row r="398">
      <c r="I398" t="s">
        <v>194</v>
      </c>
    </row>
    <row r="399">
      <c r="I399" t="s">
        <v>194</v>
      </c>
    </row>
    <row r="400">
      <c r="I400" t="s">
        <v>194</v>
      </c>
    </row>
    <row r="401">
      <c r="I401" t="s">
        <v>194</v>
      </c>
    </row>
    <row r="402">
      <c r="I402" t="s">
        <v>194</v>
      </c>
    </row>
    <row r="403">
      <c r="I403" t="s">
        <v>194</v>
      </c>
    </row>
    <row r="404">
      <c r="I404" t="s">
        <v>194</v>
      </c>
    </row>
    <row r="405">
      <c r="I405" t="s">
        <v>194</v>
      </c>
    </row>
    <row r="406">
      <c r="I406" t="s">
        <v>194</v>
      </c>
    </row>
    <row r="407">
      <c r="I407" t="s">
        <v>194</v>
      </c>
    </row>
    <row r="408">
      <c r="I408" t="s">
        <v>194</v>
      </c>
    </row>
    <row r="409">
      <c r="I409" t="s">
        <v>194</v>
      </c>
    </row>
    <row r="410">
      <c r="I410" t="s">
        <v>194</v>
      </c>
    </row>
    <row r="411">
      <c r="I411" t="s">
        <v>194</v>
      </c>
    </row>
    <row r="412">
      <c r="I412" t="s">
        <v>194</v>
      </c>
    </row>
    <row r="413">
      <c r="I413" t="s">
        <v>194</v>
      </c>
    </row>
    <row r="414">
      <c r="I414" t="s">
        <v>194</v>
      </c>
    </row>
    <row r="415">
      <c r="I415" t="s">
        <v>194</v>
      </c>
    </row>
    <row r="416">
      <c r="I416" t="s">
        <v>194</v>
      </c>
    </row>
    <row r="417">
      <c r="I417" t="s">
        <v>194</v>
      </c>
    </row>
    <row r="418">
      <c r="I418" t="s">
        <v>194</v>
      </c>
    </row>
    <row r="419">
      <c r="I419" t="s">
        <v>194</v>
      </c>
    </row>
    <row r="420">
      <c r="I420" t="s">
        <v>194</v>
      </c>
    </row>
    <row r="421">
      <c r="I421" t="s">
        <v>194</v>
      </c>
    </row>
    <row r="422">
      <c r="I422" t="s">
        <v>194</v>
      </c>
    </row>
    <row r="423">
      <c r="I423" t="s">
        <v>194</v>
      </c>
    </row>
    <row r="424">
      <c r="I424" t="s">
        <v>194</v>
      </c>
    </row>
    <row r="425">
      <c r="I425" t="s">
        <v>194</v>
      </c>
    </row>
    <row r="426">
      <c r="I426" t="s">
        <v>194</v>
      </c>
    </row>
    <row r="427">
      <c r="I427" t="s">
        <v>194</v>
      </c>
    </row>
    <row r="428">
      <c r="I428" t="s">
        <v>194</v>
      </c>
    </row>
    <row r="429">
      <c r="I429" t="s">
        <v>194</v>
      </c>
    </row>
    <row r="430">
      <c r="I430" t="s">
        <v>194</v>
      </c>
    </row>
    <row r="431">
      <c r="I431" t="s">
        <v>194</v>
      </c>
    </row>
    <row r="432">
      <c r="I432" t="s">
        <v>194</v>
      </c>
    </row>
    <row r="433">
      <c r="I433" t="s">
        <v>194</v>
      </c>
    </row>
    <row r="434">
      <c r="I434" t="s">
        <v>194</v>
      </c>
    </row>
    <row r="435">
      <c r="I435" t="s">
        <v>194</v>
      </c>
    </row>
    <row r="436">
      <c r="I436" t="s">
        <v>194</v>
      </c>
    </row>
    <row r="437">
      <c r="I437" t="s">
        <v>194</v>
      </c>
    </row>
    <row r="438">
      <c r="I438" t="s">
        <v>194</v>
      </c>
    </row>
    <row r="439">
      <c r="I439" t="s">
        <v>194</v>
      </c>
    </row>
    <row r="440">
      <c r="I440" t="s">
        <v>194</v>
      </c>
    </row>
    <row r="441">
      <c r="I441" t="s">
        <v>194</v>
      </c>
    </row>
    <row r="442">
      <c r="I442" t="s">
        <v>194</v>
      </c>
    </row>
    <row r="443">
      <c r="I443" t="s">
        <v>194</v>
      </c>
    </row>
    <row r="444">
      <c r="I444" t="s">
        <v>194</v>
      </c>
    </row>
    <row r="445">
      <c r="I445" t="s">
        <v>194</v>
      </c>
    </row>
    <row r="446">
      <c r="I446" t="s">
        <v>194</v>
      </c>
    </row>
    <row r="447">
      <c r="I447" t="s">
        <v>194</v>
      </c>
    </row>
    <row r="448">
      <c r="I448" t="s">
        <v>194</v>
      </c>
    </row>
    <row r="449">
      <c r="I449" t="s">
        <v>194</v>
      </c>
    </row>
    <row r="450">
      <c r="I450" t="s">
        <v>194</v>
      </c>
    </row>
    <row r="451">
      <c r="I451" t="s">
        <v>194</v>
      </c>
    </row>
    <row r="452">
      <c r="I452" t="s">
        <v>194</v>
      </c>
    </row>
    <row r="453">
      <c r="I453" t="s">
        <v>194</v>
      </c>
    </row>
    <row r="454">
      <c r="I454" t="s">
        <v>194</v>
      </c>
    </row>
    <row r="455">
      <c r="I455" t="s">
        <v>194</v>
      </c>
    </row>
    <row r="456">
      <c r="I456" t="s">
        <v>194</v>
      </c>
    </row>
    <row r="457">
      <c r="I457" t="s">
        <v>194</v>
      </c>
    </row>
    <row r="458">
      <c r="I458" t="s">
        <v>194</v>
      </c>
    </row>
    <row r="459">
      <c r="I459" t="s">
        <v>194</v>
      </c>
    </row>
    <row r="460">
      <c r="I460" t="s">
        <v>194</v>
      </c>
    </row>
    <row r="461">
      <c r="I461" t="s">
        <v>194</v>
      </c>
    </row>
    <row r="462">
      <c r="I462" t="s">
        <v>194</v>
      </c>
    </row>
    <row r="463">
      <c r="I463" t="s">
        <v>194</v>
      </c>
    </row>
    <row r="464">
      <c r="I464" t="s">
        <v>194</v>
      </c>
    </row>
    <row r="465">
      <c r="I465" t="s">
        <v>194</v>
      </c>
    </row>
    <row r="466">
      <c r="I466" t="s">
        <v>194</v>
      </c>
    </row>
    <row r="467">
      <c r="I467" t="s">
        <v>194</v>
      </c>
    </row>
    <row r="468">
      <c r="I468" t="s">
        <v>194</v>
      </c>
    </row>
    <row r="469">
      <c r="I469" t="s">
        <v>194</v>
      </c>
    </row>
    <row r="470">
      <c r="I470" t="s">
        <v>194</v>
      </c>
    </row>
    <row r="471">
      <c r="I471" t="s">
        <v>194</v>
      </c>
    </row>
    <row r="472">
      <c r="I472" t="s">
        <v>194</v>
      </c>
    </row>
    <row r="473">
      <c r="I473" t="s">
        <v>194</v>
      </c>
    </row>
    <row r="474">
      <c r="I474" t="s">
        <v>194</v>
      </c>
    </row>
    <row r="475">
      <c r="I475" t="s">
        <v>194</v>
      </c>
    </row>
    <row r="476">
      <c r="I476" t="s">
        <v>194</v>
      </c>
    </row>
    <row r="477">
      <c r="I477" t="s">
        <v>194</v>
      </c>
    </row>
    <row r="478">
      <c r="I478" t="s">
        <v>194</v>
      </c>
    </row>
    <row r="479">
      <c r="I479" t="s">
        <v>194</v>
      </c>
    </row>
    <row r="480">
      <c r="I480" t="s">
        <v>194</v>
      </c>
    </row>
    <row r="481">
      <c r="I481" t="s">
        <v>194</v>
      </c>
    </row>
    <row r="482">
      <c r="I482" t="s">
        <v>194</v>
      </c>
    </row>
    <row r="483">
      <c r="I483" t="s">
        <v>194</v>
      </c>
    </row>
    <row r="484">
      <c r="I484" t="s">
        <v>194</v>
      </c>
    </row>
    <row r="485">
      <c r="I485" t="s">
        <v>194</v>
      </c>
    </row>
    <row r="486">
      <c r="I486" t="s">
        <v>194</v>
      </c>
    </row>
    <row r="487">
      <c r="I487" t="s">
        <v>194</v>
      </c>
    </row>
    <row r="488">
      <c r="I488" t="s">
        <v>194</v>
      </c>
    </row>
    <row r="489">
      <c r="I489" t="s">
        <v>194</v>
      </c>
    </row>
    <row r="490">
      <c r="I490" t="s">
        <v>194</v>
      </c>
    </row>
    <row r="491">
      <c r="I491" t="s">
        <v>194</v>
      </c>
    </row>
    <row r="492">
      <c r="I492" t="s">
        <v>194</v>
      </c>
    </row>
    <row r="493">
      <c r="I493" t="s">
        <v>194</v>
      </c>
    </row>
    <row r="494">
      <c r="I494" t="s">
        <v>194</v>
      </c>
    </row>
    <row r="495">
      <c r="I495" t="s">
        <v>194</v>
      </c>
    </row>
    <row r="496">
      <c r="I496" t="s">
        <v>194</v>
      </c>
    </row>
    <row r="497">
      <c r="I497" t="s">
        <v>194</v>
      </c>
    </row>
    <row r="498">
      <c r="I498" t="s">
        <v>194</v>
      </c>
    </row>
    <row r="499">
      <c r="I499" t="s">
        <v>194</v>
      </c>
    </row>
    <row r="500">
      <c r="I500" t="s">
        <v>194</v>
      </c>
    </row>
    <row r="501">
      <c r="I501" t="s">
        <v>194</v>
      </c>
    </row>
    <row r="502">
      <c r="I502" t="s">
        <v>194</v>
      </c>
    </row>
    <row r="503">
      <c r="I503" t="s">
        <v>194</v>
      </c>
    </row>
    <row r="504">
      <c r="I504" t="s">
        <v>194</v>
      </c>
    </row>
    <row r="505">
      <c r="I505" t="s">
        <v>194</v>
      </c>
    </row>
    <row r="506">
      <c r="I506" t="s">
        <v>194</v>
      </c>
    </row>
    <row r="507">
      <c r="I507" t="s">
        <v>194</v>
      </c>
    </row>
    <row r="508">
      <c r="I508" t="s">
        <v>194</v>
      </c>
    </row>
    <row r="509">
      <c r="I509" t="s">
        <v>194</v>
      </c>
    </row>
    <row r="510">
      <c r="I510" t="s">
        <v>194</v>
      </c>
    </row>
    <row r="511">
      <c r="I511" t="s">
        <v>194</v>
      </c>
    </row>
    <row r="512">
      <c r="I512" t="s">
        <v>194</v>
      </c>
    </row>
    <row r="513">
      <c r="I513" t="s">
        <v>194</v>
      </c>
    </row>
    <row r="514">
      <c r="I514" t="s">
        <v>194</v>
      </c>
    </row>
    <row r="515">
      <c r="I515" t="s">
        <v>194</v>
      </c>
    </row>
    <row r="516">
      <c r="I516" t="s">
        <v>194</v>
      </c>
    </row>
    <row r="517">
      <c r="I517" t="s">
        <v>194</v>
      </c>
    </row>
    <row r="518">
      <c r="I518" t="s">
        <v>194</v>
      </c>
    </row>
    <row r="519">
      <c r="I519" t="s">
        <v>194</v>
      </c>
    </row>
    <row r="520">
      <c r="I520" t="s">
        <v>194</v>
      </c>
    </row>
    <row r="521">
      <c r="I521" t="s">
        <v>194</v>
      </c>
    </row>
    <row r="522">
      <c r="I522" t="s">
        <v>194</v>
      </c>
    </row>
    <row r="523">
      <c r="I523" t="s">
        <v>194</v>
      </c>
    </row>
    <row r="524">
      <c r="I524" t="s">
        <v>194</v>
      </c>
    </row>
    <row r="525">
      <c r="I525" t="s">
        <v>194</v>
      </c>
    </row>
    <row r="526">
      <c r="I526" t="s">
        <v>194</v>
      </c>
    </row>
    <row r="527">
      <c r="I527" t="s">
        <v>194</v>
      </c>
    </row>
    <row r="528">
      <c r="I528" t="s">
        <v>194</v>
      </c>
    </row>
    <row r="529">
      <c r="I529" t="s">
        <v>194</v>
      </c>
    </row>
    <row r="530">
      <c r="I530" t="s">
        <v>194</v>
      </c>
    </row>
    <row r="531">
      <c r="I531" t="s">
        <v>194</v>
      </c>
    </row>
    <row r="532">
      <c r="I532" t="s">
        <v>194</v>
      </c>
    </row>
    <row r="533">
      <c r="I533" t="s">
        <v>194</v>
      </c>
    </row>
    <row r="534">
      <c r="I534" t="s">
        <v>194</v>
      </c>
    </row>
    <row r="535">
      <c r="I535" t="s">
        <v>194</v>
      </c>
    </row>
    <row r="536">
      <c r="I536" t="s">
        <v>194</v>
      </c>
    </row>
    <row r="537">
      <c r="I537" t="s">
        <v>194</v>
      </c>
    </row>
    <row r="538">
      <c r="I538" t="s">
        <v>194</v>
      </c>
    </row>
    <row r="539">
      <c r="I539" t="s">
        <v>194</v>
      </c>
    </row>
    <row r="540">
      <c r="I540" t="s">
        <v>194</v>
      </c>
    </row>
    <row r="541">
      <c r="I541" t="s">
        <v>194</v>
      </c>
    </row>
    <row r="542">
      <c r="I542" t="s">
        <v>194</v>
      </c>
    </row>
    <row r="543">
      <c r="I543" t="s">
        <v>194</v>
      </c>
    </row>
    <row r="544">
      <c r="I544" t="s">
        <v>194</v>
      </c>
    </row>
    <row r="545">
      <c r="I545" t="s">
        <v>194</v>
      </c>
    </row>
    <row r="546">
      <c r="I546" t="s">
        <v>194</v>
      </c>
    </row>
    <row r="547">
      <c r="I547" t="s">
        <v>194</v>
      </c>
    </row>
    <row r="548">
      <c r="I548" t="s">
        <v>194</v>
      </c>
    </row>
    <row r="549">
      <c r="I549" t="s">
        <v>194</v>
      </c>
    </row>
    <row r="550">
      <c r="I550" t="s">
        <v>194</v>
      </c>
    </row>
    <row r="551">
      <c r="I551" t="s">
        <v>194</v>
      </c>
    </row>
    <row r="552">
      <c r="I552" t="s">
        <v>194</v>
      </c>
    </row>
    <row r="553">
      <c r="I553" t="s">
        <v>194</v>
      </c>
    </row>
    <row r="554">
      <c r="I554" t="s">
        <v>194</v>
      </c>
    </row>
    <row r="555">
      <c r="I555" t="s">
        <v>194</v>
      </c>
    </row>
    <row r="556">
      <c r="I556" t="s">
        <v>194</v>
      </c>
    </row>
    <row r="557">
      <c r="I557" t="s">
        <v>194</v>
      </c>
    </row>
    <row r="558">
      <c r="I558" t="s">
        <v>194</v>
      </c>
    </row>
    <row r="559">
      <c r="I559" t="s">
        <v>194</v>
      </c>
    </row>
    <row r="560">
      <c r="I560" t="s">
        <v>194</v>
      </c>
    </row>
    <row r="561">
      <c r="I561" t="s">
        <v>194</v>
      </c>
    </row>
    <row r="562">
      <c r="I562" t="s">
        <v>194</v>
      </c>
    </row>
    <row r="563">
      <c r="I563" t="s">
        <v>194</v>
      </c>
    </row>
    <row r="564">
      <c r="I564" t="s">
        <v>194</v>
      </c>
    </row>
    <row r="565">
      <c r="I565" t="s">
        <v>194</v>
      </c>
    </row>
    <row r="566">
      <c r="I566" t="s">
        <v>194</v>
      </c>
    </row>
    <row r="567">
      <c r="I567" t="s">
        <v>194</v>
      </c>
    </row>
    <row r="568">
      <c r="I568" t="s">
        <v>194</v>
      </c>
    </row>
    <row r="569">
      <c r="I569" t="s">
        <v>194</v>
      </c>
    </row>
    <row r="570">
      <c r="I570" t="s">
        <v>194</v>
      </c>
    </row>
    <row r="571">
      <c r="I571" t="s">
        <v>194</v>
      </c>
    </row>
    <row r="572">
      <c r="I572" t="s">
        <v>194</v>
      </c>
    </row>
    <row r="573">
      <c r="I573" t="s">
        <v>194</v>
      </c>
    </row>
    <row r="574">
      <c r="I574" t="s">
        <v>194</v>
      </c>
    </row>
    <row r="575">
      <c r="I575" t="s">
        <v>194</v>
      </c>
    </row>
    <row r="576">
      <c r="I576" t="s">
        <v>194</v>
      </c>
    </row>
    <row r="577">
      <c r="I577" t="s">
        <v>194</v>
      </c>
    </row>
    <row r="578">
      <c r="I578" t="s">
        <v>194</v>
      </c>
    </row>
    <row r="579">
      <c r="I579" t="s">
        <v>194</v>
      </c>
    </row>
    <row r="580">
      <c r="I580" t="s">
        <v>194</v>
      </c>
    </row>
    <row r="581">
      <c r="I581" t="s">
        <v>194</v>
      </c>
    </row>
    <row r="582">
      <c r="I582" t="s">
        <v>194</v>
      </c>
    </row>
    <row r="583">
      <c r="I583" t="s">
        <v>194</v>
      </c>
    </row>
    <row r="584">
      <c r="I584" t="s">
        <v>194</v>
      </c>
    </row>
    <row r="585">
      <c r="I585" t="s">
        <v>194</v>
      </c>
    </row>
    <row r="586">
      <c r="I586" t="s">
        <v>194</v>
      </c>
    </row>
    <row r="587">
      <c r="I587" t="s">
        <v>194</v>
      </c>
    </row>
    <row r="588">
      <c r="I588" t="s">
        <v>194</v>
      </c>
    </row>
    <row r="589">
      <c r="I589" t="s">
        <v>194</v>
      </c>
    </row>
    <row r="590">
      <c r="I590" t="s">
        <v>194</v>
      </c>
    </row>
    <row r="591">
      <c r="I591" t="s">
        <v>194</v>
      </c>
    </row>
    <row r="592">
      <c r="I592" t="s">
        <v>194</v>
      </c>
    </row>
    <row r="593">
      <c r="I593" t="s">
        <v>194</v>
      </c>
    </row>
    <row r="594">
      <c r="I594" t="s">
        <v>194</v>
      </c>
    </row>
    <row r="595">
      <c r="I595" t="s">
        <v>194</v>
      </c>
    </row>
    <row r="596">
      <c r="I596" t="s">
        <v>194</v>
      </c>
    </row>
    <row r="597">
      <c r="I597" t="s">
        <v>194</v>
      </c>
    </row>
    <row r="598">
      <c r="I598" t="s">
        <v>194</v>
      </c>
    </row>
    <row r="599">
      <c r="I599" t="s">
        <v>194</v>
      </c>
    </row>
    <row r="600">
      <c r="I600" t="s">
        <v>194</v>
      </c>
    </row>
    <row r="601">
      <c r="I601" t="s">
        <v>194</v>
      </c>
    </row>
    <row r="602">
      <c r="I602" t="s">
        <v>194</v>
      </c>
    </row>
    <row r="603">
      <c r="I603" t="s">
        <v>194</v>
      </c>
    </row>
    <row r="604">
      <c r="I604" t="s">
        <v>194</v>
      </c>
    </row>
    <row r="605">
      <c r="I605" t="s">
        <v>194</v>
      </c>
    </row>
    <row r="606">
      <c r="I606" t="s">
        <v>194</v>
      </c>
    </row>
    <row r="607">
      <c r="I607" t="s">
        <v>194</v>
      </c>
    </row>
    <row r="608">
      <c r="I608" t="s">
        <v>194</v>
      </c>
    </row>
    <row r="609">
      <c r="I609" t="s">
        <v>194</v>
      </c>
    </row>
    <row r="610">
      <c r="I610" t="s">
        <v>194</v>
      </c>
    </row>
    <row r="611">
      <c r="I611" t="s">
        <v>194</v>
      </c>
    </row>
    <row r="612">
      <c r="I612" t="s">
        <v>194</v>
      </c>
    </row>
    <row r="613">
      <c r="I613" t="s">
        <v>194</v>
      </c>
    </row>
    <row r="614">
      <c r="I614" t="s">
        <v>194</v>
      </c>
    </row>
    <row r="615">
      <c r="I615" t="s">
        <v>194</v>
      </c>
    </row>
    <row r="616">
      <c r="I616" t="s">
        <v>194</v>
      </c>
    </row>
    <row r="617">
      <c r="I617" t="s">
        <v>194</v>
      </c>
    </row>
    <row r="618">
      <c r="I618" t="s">
        <v>194</v>
      </c>
    </row>
    <row r="619">
      <c r="I619" t="s">
        <v>194</v>
      </c>
    </row>
    <row r="620">
      <c r="I620" t="s">
        <v>194</v>
      </c>
    </row>
    <row r="621">
      <c r="I621" t="s">
        <v>194</v>
      </c>
    </row>
    <row r="622">
      <c r="I622" t="s">
        <v>194</v>
      </c>
    </row>
    <row r="623">
      <c r="I623" t="s">
        <v>194</v>
      </c>
    </row>
    <row r="624">
      <c r="I624" t="s">
        <v>194</v>
      </c>
    </row>
    <row r="625">
      <c r="I625" t="s">
        <v>194</v>
      </c>
    </row>
    <row r="626">
      <c r="I626" t="s">
        <v>194</v>
      </c>
    </row>
    <row r="627">
      <c r="I627" t="s">
        <v>194</v>
      </c>
    </row>
    <row r="628">
      <c r="I628" t="s">
        <v>194</v>
      </c>
    </row>
    <row r="629">
      <c r="I629" t="s">
        <v>194</v>
      </c>
    </row>
    <row r="630">
      <c r="I630" t="s">
        <v>194</v>
      </c>
    </row>
    <row r="631">
      <c r="I631" t="s">
        <v>194</v>
      </c>
    </row>
    <row r="632">
      <c r="I632" t="s">
        <v>194</v>
      </c>
    </row>
    <row r="633">
      <c r="I633" t="s">
        <v>194</v>
      </c>
    </row>
    <row r="634">
      <c r="I634" t="s">
        <v>194</v>
      </c>
    </row>
    <row r="635">
      <c r="I635" t="s">
        <v>194</v>
      </c>
    </row>
    <row r="636">
      <c r="I636" t="s">
        <v>194</v>
      </c>
    </row>
    <row r="637">
      <c r="I637" t="s">
        <v>194</v>
      </c>
    </row>
    <row r="638">
      <c r="I638" t="s">
        <v>194</v>
      </c>
    </row>
    <row r="639">
      <c r="I639" t="s">
        <v>194</v>
      </c>
    </row>
    <row r="640">
      <c r="I640" t="s">
        <v>194</v>
      </c>
    </row>
    <row r="641">
      <c r="I641" t="s">
        <v>194</v>
      </c>
    </row>
    <row r="642">
      <c r="I642" t="s">
        <v>194</v>
      </c>
    </row>
    <row r="643">
      <c r="I643" t="s">
        <v>194</v>
      </c>
    </row>
    <row r="644">
      <c r="I644" t="s">
        <v>194</v>
      </c>
    </row>
    <row r="645">
      <c r="I645" t="s">
        <v>194</v>
      </c>
    </row>
    <row r="646">
      <c r="I646" t="s">
        <v>194</v>
      </c>
    </row>
    <row r="647">
      <c r="I647" t="s">
        <v>194</v>
      </c>
    </row>
    <row r="648">
      <c r="I648" t="s">
        <v>194</v>
      </c>
    </row>
    <row r="649">
      <c r="I649" t="s">
        <v>194</v>
      </c>
    </row>
    <row r="650">
      <c r="I650" t="s">
        <v>194</v>
      </c>
    </row>
    <row r="651">
      <c r="I651" t="s">
        <v>194</v>
      </c>
    </row>
    <row r="652">
      <c r="I652" t="s">
        <v>194</v>
      </c>
    </row>
    <row r="653">
      <c r="I653" t="s">
        <v>194</v>
      </c>
    </row>
    <row r="654">
      <c r="I654" t="s">
        <v>194</v>
      </c>
    </row>
    <row r="655">
      <c r="I655" t="s">
        <v>194</v>
      </c>
    </row>
    <row r="656">
      <c r="I656" t="s">
        <v>194</v>
      </c>
    </row>
    <row r="657">
      <c r="I657" t="s">
        <v>194</v>
      </c>
    </row>
    <row r="658">
      <c r="I658" t="s">
        <v>194</v>
      </c>
    </row>
    <row r="659">
      <c r="I659" t="s">
        <v>194</v>
      </c>
    </row>
    <row r="660">
      <c r="I660" t="s">
        <v>194</v>
      </c>
    </row>
    <row r="661">
      <c r="I661" t="s">
        <v>194</v>
      </c>
    </row>
    <row r="662">
      <c r="I662" t="s">
        <v>194</v>
      </c>
    </row>
    <row r="663">
      <c r="I663" t="s">
        <v>194</v>
      </c>
    </row>
    <row r="664">
      <c r="I664" t="s">
        <v>194</v>
      </c>
    </row>
    <row r="665">
      <c r="I665" t="s">
        <v>194</v>
      </c>
    </row>
    <row r="666">
      <c r="I666" t="s">
        <v>194</v>
      </c>
    </row>
    <row r="667">
      <c r="I667" t="s">
        <v>194</v>
      </c>
    </row>
    <row r="668">
      <c r="I668" t="s">
        <v>194</v>
      </c>
    </row>
    <row r="669">
      <c r="I669" t="s">
        <v>194</v>
      </c>
    </row>
    <row r="670">
      <c r="I670" t="s">
        <v>194</v>
      </c>
    </row>
    <row r="671">
      <c r="I671" t="s">
        <v>194</v>
      </c>
    </row>
    <row r="672">
      <c r="I672" t="s">
        <v>194</v>
      </c>
    </row>
    <row r="673">
      <c r="I673" t="s">
        <v>194</v>
      </c>
    </row>
    <row r="674">
      <c r="I674" t="s">
        <v>194</v>
      </c>
    </row>
    <row r="675">
      <c r="I675" t="s">
        <v>194</v>
      </c>
    </row>
    <row r="676">
      <c r="I676" t="s">
        <v>194</v>
      </c>
    </row>
    <row r="677">
      <c r="I677" t="s">
        <v>194</v>
      </c>
    </row>
    <row r="678">
      <c r="I678" t="s">
        <v>194</v>
      </c>
    </row>
    <row r="679">
      <c r="I679" t="s">
        <v>194</v>
      </c>
    </row>
    <row r="680">
      <c r="I680" t="s">
        <v>194</v>
      </c>
    </row>
    <row r="681">
      <c r="I681" t="s">
        <v>194</v>
      </c>
    </row>
    <row r="682">
      <c r="I682" t="s">
        <v>194</v>
      </c>
    </row>
    <row r="683">
      <c r="I683" t="s">
        <v>194</v>
      </c>
    </row>
    <row r="684">
      <c r="I684" t="s">
        <v>194</v>
      </c>
    </row>
    <row r="685">
      <c r="I685" t="s">
        <v>194</v>
      </c>
    </row>
    <row r="686">
      <c r="I686" t="s">
        <v>194</v>
      </c>
    </row>
    <row r="687">
      <c r="I687" t="s">
        <v>194</v>
      </c>
    </row>
    <row r="688">
      <c r="I688" t="s">
        <v>194</v>
      </c>
    </row>
    <row r="689">
      <c r="I689" t="s">
        <v>194</v>
      </c>
    </row>
    <row r="690">
      <c r="I690" t="s">
        <v>194</v>
      </c>
    </row>
    <row r="691">
      <c r="I691" t="s">
        <v>194</v>
      </c>
    </row>
    <row r="692">
      <c r="I692" t="s">
        <v>194</v>
      </c>
    </row>
    <row r="693">
      <c r="I693" t="s">
        <v>194</v>
      </c>
    </row>
    <row r="694">
      <c r="I694" t="s">
        <v>194</v>
      </c>
    </row>
    <row r="695">
      <c r="I695" t="s">
        <v>194</v>
      </c>
    </row>
    <row r="696">
      <c r="I696" t="s">
        <v>194</v>
      </c>
    </row>
    <row r="697">
      <c r="I697" t="s">
        <v>194</v>
      </c>
    </row>
    <row r="698">
      <c r="I698" t="s">
        <v>194</v>
      </c>
    </row>
    <row r="699">
      <c r="I699" t="s">
        <v>194</v>
      </c>
    </row>
    <row r="700">
      <c r="I700" t="s">
        <v>194</v>
      </c>
    </row>
    <row r="701">
      <c r="I701" t="s">
        <v>194</v>
      </c>
    </row>
    <row r="702">
      <c r="I702" t="s">
        <v>194</v>
      </c>
    </row>
    <row r="703">
      <c r="I703" t="s">
        <v>194</v>
      </c>
    </row>
    <row r="704">
      <c r="I704" t="s">
        <v>194</v>
      </c>
    </row>
    <row r="705">
      <c r="I705" t="s">
        <v>194</v>
      </c>
    </row>
    <row r="706">
      <c r="I706" t="s">
        <v>194</v>
      </c>
    </row>
    <row r="707">
      <c r="I707" t="s">
        <v>194</v>
      </c>
    </row>
    <row r="708">
      <c r="I708" t="s">
        <v>194</v>
      </c>
    </row>
    <row r="709">
      <c r="I709" t="s">
        <v>194</v>
      </c>
    </row>
    <row r="710">
      <c r="I710" t="s">
        <v>194</v>
      </c>
    </row>
    <row r="711">
      <c r="I711" t="s">
        <v>194</v>
      </c>
    </row>
    <row r="712">
      <c r="I712" t="s">
        <v>194</v>
      </c>
    </row>
    <row r="713">
      <c r="I713" t="s">
        <v>194</v>
      </c>
    </row>
    <row r="714">
      <c r="I714" t="s">
        <v>194</v>
      </c>
    </row>
    <row r="715">
      <c r="I715" t="s">
        <v>194</v>
      </c>
    </row>
    <row r="716">
      <c r="I716" t="s">
        <v>194</v>
      </c>
    </row>
    <row r="717">
      <c r="I717" t="s">
        <v>194</v>
      </c>
    </row>
    <row r="718">
      <c r="I718" t="s">
        <v>194</v>
      </c>
    </row>
    <row r="719">
      <c r="I719" t="s">
        <v>194</v>
      </c>
    </row>
    <row r="720">
      <c r="I720" t="s">
        <v>194</v>
      </c>
    </row>
    <row r="721">
      <c r="I721" t="s">
        <v>194</v>
      </c>
    </row>
    <row r="722">
      <c r="I722" t="s">
        <v>194</v>
      </c>
    </row>
    <row r="723">
      <c r="I723" t="s">
        <v>194</v>
      </c>
    </row>
    <row r="724">
      <c r="I724" t="s">
        <v>194</v>
      </c>
    </row>
    <row r="725">
      <c r="I725" t="s">
        <v>194</v>
      </c>
    </row>
    <row r="726">
      <c r="I726" t="s">
        <v>194</v>
      </c>
    </row>
    <row r="727">
      <c r="I727" t="s">
        <v>194</v>
      </c>
    </row>
    <row r="728">
      <c r="I728" t="s">
        <v>194</v>
      </c>
    </row>
    <row r="729">
      <c r="I729" t="s">
        <v>194</v>
      </c>
    </row>
    <row r="730">
      <c r="I730" t="s">
        <v>194</v>
      </c>
    </row>
    <row r="731">
      <c r="I731" t="s">
        <v>194</v>
      </c>
    </row>
    <row r="732">
      <c r="I732" t="s">
        <v>194</v>
      </c>
    </row>
    <row r="733">
      <c r="I733" t="s">
        <v>194</v>
      </c>
    </row>
    <row r="734">
      <c r="I734" t="s">
        <v>194</v>
      </c>
    </row>
    <row r="735">
      <c r="I735" t="s">
        <v>194</v>
      </c>
    </row>
    <row r="736">
      <c r="I736" t="s">
        <v>194</v>
      </c>
    </row>
    <row r="737">
      <c r="I737" t="s">
        <v>194</v>
      </c>
    </row>
    <row r="738">
      <c r="I738" t="s">
        <v>194</v>
      </c>
    </row>
    <row r="739">
      <c r="I739" t="s">
        <v>194</v>
      </c>
    </row>
    <row r="740">
      <c r="I740" t="s">
        <v>194</v>
      </c>
    </row>
    <row r="741">
      <c r="I741" t="s">
        <v>194</v>
      </c>
    </row>
    <row r="742">
      <c r="I742" t="s">
        <v>194</v>
      </c>
    </row>
    <row r="743">
      <c r="I743" t="s">
        <v>194</v>
      </c>
    </row>
    <row r="744">
      <c r="I744" t="s">
        <v>194</v>
      </c>
    </row>
    <row r="745">
      <c r="I745" t="s">
        <v>194</v>
      </c>
    </row>
    <row r="746">
      <c r="I746" t="s">
        <v>194</v>
      </c>
    </row>
    <row r="747">
      <c r="I747" t="s">
        <v>194</v>
      </c>
    </row>
    <row r="748">
      <c r="I748" t="s">
        <v>194</v>
      </c>
    </row>
    <row r="749">
      <c r="I749" t="s">
        <v>194</v>
      </c>
    </row>
    <row r="750">
      <c r="I750" t="s">
        <v>194</v>
      </c>
    </row>
    <row r="751">
      <c r="I751" t="s">
        <v>194</v>
      </c>
    </row>
    <row r="752">
      <c r="I752" t="s">
        <v>194</v>
      </c>
    </row>
    <row r="753">
      <c r="I753" t="s">
        <v>194</v>
      </c>
    </row>
    <row r="754">
      <c r="I754" t="s">
        <v>194</v>
      </c>
    </row>
    <row r="755">
      <c r="I755" t="s">
        <v>194</v>
      </c>
    </row>
    <row r="756">
      <c r="I756" t="s">
        <v>194</v>
      </c>
    </row>
    <row r="757">
      <c r="I757" t="s">
        <v>194</v>
      </c>
    </row>
    <row r="758">
      <c r="I758" t="s">
        <v>194</v>
      </c>
    </row>
    <row r="759">
      <c r="I759" t="s">
        <v>194</v>
      </c>
    </row>
    <row r="760">
      <c r="I760" t="s">
        <v>194</v>
      </c>
    </row>
    <row r="761">
      <c r="I761" t="s">
        <v>194</v>
      </c>
    </row>
    <row r="762">
      <c r="I762" t="s">
        <v>194</v>
      </c>
    </row>
    <row r="763">
      <c r="I763" t="s">
        <v>194</v>
      </c>
    </row>
    <row r="764">
      <c r="I764" t="s">
        <v>194</v>
      </c>
    </row>
    <row r="765">
      <c r="I765" t="s">
        <v>194</v>
      </c>
    </row>
    <row r="766">
      <c r="I766" t="s">
        <v>194</v>
      </c>
    </row>
    <row r="767">
      <c r="I767" t="s">
        <v>194</v>
      </c>
    </row>
    <row r="768">
      <c r="I768" t="s">
        <v>194</v>
      </c>
    </row>
    <row r="769">
      <c r="I769" t="s">
        <v>194</v>
      </c>
    </row>
    <row r="770">
      <c r="I770" t="s">
        <v>194</v>
      </c>
    </row>
    <row r="771">
      <c r="I771" t="s">
        <v>194</v>
      </c>
    </row>
    <row r="772">
      <c r="I772" t="s">
        <v>194</v>
      </c>
    </row>
    <row r="773">
      <c r="I773" t="s">
        <v>194</v>
      </c>
    </row>
    <row r="774">
      <c r="I774" t="s">
        <v>194</v>
      </c>
    </row>
    <row r="775">
      <c r="I775" t="s">
        <v>194</v>
      </c>
    </row>
    <row r="776">
      <c r="I776" t="s">
        <v>194</v>
      </c>
    </row>
    <row r="777">
      <c r="I777" t="s">
        <v>194</v>
      </c>
    </row>
    <row r="778">
      <c r="I778" t="s">
        <v>194</v>
      </c>
    </row>
    <row r="779">
      <c r="I779" t="s">
        <v>194</v>
      </c>
    </row>
    <row r="780">
      <c r="I780" t="s">
        <v>194</v>
      </c>
    </row>
    <row r="781">
      <c r="I781" t="s">
        <v>194</v>
      </c>
    </row>
    <row r="782">
      <c r="I782" t="s">
        <v>194</v>
      </c>
    </row>
    <row r="783">
      <c r="I783" t="s">
        <v>194</v>
      </c>
    </row>
    <row r="784">
      <c r="I784" t="s">
        <v>194</v>
      </c>
    </row>
    <row r="785">
      <c r="I785" t="s">
        <v>194</v>
      </c>
    </row>
    <row r="786">
      <c r="I786" t="s">
        <v>194</v>
      </c>
    </row>
    <row r="787">
      <c r="I787" t="s">
        <v>194</v>
      </c>
    </row>
    <row r="788">
      <c r="I788" t="s">
        <v>194</v>
      </c>
    </row>
    <row r="789">
      <c r="I789" t="s">
        <v>194</v>
      </c>
    </row>
    <row r="790">
      <c r="I790" t="s">
        <v>194</v>
      </c>
    </row>
    <row r="791">
      <c r="I791" t="s">
        <v>194</v>
      </c>
    </row>
    <row r="792">
      <c r="I792" t="s">
        <v>194</v>
      </c>
    </row>
    <row r="793">
      <c r="I793" t="s">
        <v>194</v>
      </c>
    </row>
    <row r="794">
      <c r="I794" t="s">
        <v>194</v>
      </c>
    </row>
    <row r="795">
      <c r="I795" t="s">
        <v>194</v>
      </c>
    </row>
    <row r="796">
      <c r="I796" t="s">
        <v>194</v>
      </c>
    </row>
    <row r="797">
      <c r="I797" t="s">
        <v>194</v>
      </c>
    </row>
    <row r="798">
      <c r="I798" t="s">
        <v>194</v>
      </c>
    </row>
    <row r="799">
      <c r="I799" t="s">
        <v>194</v>
      </c>
    </row>
    <row r="800">
      <c r="I800" t="s">
        <v>194</v>
      </c>
    </row>
    <row r="801">
      <c r="I801" t="s">
        <v>194</v>
      </c>
    </row>
    <row r="802">
      <c r="I802" t="s">
        <v>194</v>
      </c>
    </row>
    <row r="803">
      <c r="I803" t="s">
        <v>194</v>
      </c>
    </row>
    <row r="804">
      <c r="I804" t="s">
        <v>194</v>
      </c>
    </row>
    <row r="805">
      <c r="I805" t="s">
        <v>194</v>
      </c>
    </row>
    <row r="806">
      <c r="I806" t="s">
        <v>194</v>
      </c>
    </row>
    <row r="807">
      <c r="I807" t="s">
        <v>194</v>
      </c>
    </row>
    <row r="808">
      <c r="I808" t="s">
        <v>194</v>
      </c>
    </row>
    <row r="809">
      <c r="I809" t="s">
        <v>194</v>
      </c>
    </row>
    <row r="810">
      <c r="I810" t="s">
        <v>194</v>
      </c>
    </row>
    <row r="811">
      <c r="I811" t="s">
        <v>194</v>
      </c>
    </row>
    <row r="812">
      <c r="I812" t="s">
        <v>194</v>
      </c>
    </row>
    <row r="813">
      <c r="I813" t="s">
        <v>194</v>
      </c>
    </row>
    <row r="814">
      <c r="I814" t="s">
        <v>194</v>
      </c>
    </row>
    <row r="815">
      <c r="I815" t="s">
        <v>194</v>
      </c>
    </row>
    <row r="816">
      <c r="I816" t="s">
        <v>194</v>
      </c>
    </row>
    <row r="817">
      <c r="I817" t="s">
        <v>194</v>
      </c>
    </row>
    <row r="818">
      <c r="I818" t="s">
        <v>194</v>
      </c>
    </row>
    <row r="819">
      <c r="I819" t="s">
        <v>194</v>
      </c>
    </row>
    <row r="820">
      <c r="I820" t="s">
        <v>194</v>
      </c>
    </row>
    <row r="821">
      <c r="I821" t="s">
        <v>194</v>
      </c>
    </row>
    <row r="822">
      <c r="I822" t="s">
        <v>194</v>
      </c>
    </row>
    <row r="823">
      <c r="I823" t="s">
        <v>194</v>
      </c>
    </row>
    <row r="824">
      <c r="I824" t="s">
        <v>194</v>
      </c>
    </row>
    <row r="825">
      <c r="I825" t="s">
        <v>194</v>
      </c>
    </row>
    <row r="826">
      <c r="I826" t="s">
        <v>194</v>
      </c>
    </row>
    <row r="827">
      <c r="I827" t="s">
        <v>194</v>
      </c>
    </row>
    <row r="828">
      <c r="I828" t="s">
        <v>194</v>
      </c>
    </row>
    <row r="829">
      <c r="I829" t="s">
        <v>194</v>
      </c>
    </row>
    <row r="830">
      <c r="I830" t="s">
        <v>194</v>
      </c>
    </row>
    <row r="831">
      <c r="I831" t="s">
        <v>194</v>
      </c>
    </row>
    <row r="832">
      <c r="I832" t="s">
        <v>194</v>
      </c>
    </row>
    <row r="833">
      <c r="I833" t="s">
        <v>194</v>
      </c>
    </row>
    <row r="834">
      <c r="I834" t="s">
        <v>194</v>
      </c>
    </row>
    <row r="835">
      <c r="I835" t="s">
        <v>194</v>
      </c>
    </row>
    <row r="836">
      <c r="I836" t="s">
        <v>194</v>
      </c>
    </row>
    <row r="837">
      <c r="I837" t="s">
        <v>194</v>
      </c>
    </row>
    <row r="838">
      <c r="I838" t="s">
        <v>194</v>
      </c>
    </row>
    <row r="839">
      <c r="I839" t="s">
        <v>194</v>
      </c>
    </row>
    <row r="840">
      <c r="I840" t="s">
        <v>194</v>
      </c>
    </row>
    <row r="841">
      <c r="I841" t="s">
        <v>194</v>
      </c>
    </row>
    <row r="842">
      <c r="I842" t="s">
        <v>194</v>
      </c>
    </row>
    <row r="843">
      <c r="I843" t="s">
        <v>194</v>
      </c>
    </row>
    <row r="844">
      <c r="I844" t="s">
        <v>194</v>
      </c>
    </row>
    <row r="845">
      <c r="I845" t="s">
        <v>194</v>
      </c>
    </row>
    <row r="846">
      <c r="I846" t="s">
        <v>194</v>
      </c>
    </row>
    <row r="847">
      <c r="I847" t="s">
        <v>194</v>
      </c>
    </row>
    <row r="848">
      <c r="I848" t="s">
        <v>194</v>
      </c>
    </row>
    <row r="849">
      <c r="I849" t="s">
        <v>194</v>
      </c>
    </row>
    <row r="850">
      <c r="I850" t="s">
        <v>194</v>
      </c>
    </row>
    <row r="851">
      <c r="I851" t="s">
        <v>194</v>
      </c>
    </row>
    <row r="852">
      <c r="I852" t="s">
        <v>194</v>
      </c>
    </row>
    <row r="853">
      <c r="I853" t="s">
        <v>194</v>
      </c>
    </row>
    <row r="854">
      <c r="I854" t="s">
        <v>194</v>
      </c>
    </row>
    <row r="855">
      <c r="I855" t="s">
        <v>194</v>
      </c>
    </row>
    <row r="856">
      <c r="I856" t="s">
        <v>194</v>
      </c>
    </row>
    <row r="857">
      <c r="I857" t="s">
        <v>194</v>
      </c>
    </row>
    <row r="858">
      <c r="I858" t="s">
        <v>194</v>
      </c>
    </row>
    <row r="859">
      <c r="I859" t="s">
        <v>194</v>
      </c>
    </row>
    <row r="860">
      <c r="I860" t="s">
        <v>194</v>
      </c>
    </row>
    <row r="861">
      <c r="I861" t="s">
        <v>194</v>
      </c>
    </row>
    <row r="862">
      <c r="I862" t="s">
        <v>194</v>
      </c>
    </row>
    <row r="863">
      <c r="I863" t="s">
        <v>194</v>
      </c>
    </row>
    <row r="864">
      <c r="I864" t="s">
        <v>194</v>
      </c>
    </row>
    <row r="865">
      <c r="I865" t="s">
        <v>194</v>
      </c>
    </row>
    <row r="866">
      <c r="I866" t="s">
        <v>194</v>
      </c>
    </row>
    <row r="867">
      <c r="I867" t="s">
        <v>194</v>
      </c>
    </row>
    <row r="868">
      <c r="I868" t="s">
        <v>194</v>
      </c>
    </row>
    <row r="869">
      <c r="I869" t="s">
        <v>194</v>
      </c>
    </row>
    <row r="870">
      <c r="I870" t="s">
        <v>194</v>
      </c>
    </row>
    <row r="871">
      <c r="I871" t="s">
        <v>194</v>
      </c>
    </row>
    <row r="872">
      <c r="I872" t="s">
        <v>194</v>
      </c>
    </row>
    <row r="873">
      <c r="I873" t="s">
        <v>194</v>
      </c>
    </row>
    <row r="874">
      <c r="I874" t="s">
        <v>194</v>
      </c>
    </row>
    <row r="875">
      <c r="I875" t="s">
        <v>194</v>
      </c>
    </row>
    <row r="876">
      <c r="I876" t="s">
        <v>194</v>
      </c>
    </row>
    <row r="877">
      <c r="I877" t="s">
        <v>194</v>
      </c>
    </row>
    <row r="878">
      <c r="I878" t="s">
        <v>194</v>
      </c>
    </row>
    <row r="879">
      <c r="I879" t="s">
        <v>194</v>
      </c>
    </row>
    <row r="880">
      <c r="I880" t="s">
        <v>194</v>
      </c>
    </row>
    <row r="881">
      <c r="I881" t="s">
        <v>194</v>
      </c>
    </row>
    <row r="882">
      <c r="I882" t="s">
        <v>194</v>
      </c>
    </row>
    <row r="883">
      <c r="I883" t="s">
        <v>194</v>
      </c>
    </row>
    <row r="884">
      <c r="I884" t="s">
        <v>194</v>
      </c>
    </row>
    <row r="885">
      <c r="I885" t="s">
        <v>194</v>
      </c>
    </row>
    <row r="886">
      <c r="I886" t="s">
        <v>194</v>
      </c>
    </row>
    <row r="887">
      <c r="I887" t="s">
        <v>194</v>
      </c>
    </row>
    <row r="888">
      <c r="I888" t="s">
        <v>194</v>
      </c>
    </row>
    <row r="889">
      <c r="I889" t="s">
        <v>194</v>
      </c>
    </row>
    <row r="890">
      <c r="I890" t="s">
        <v>194</v>
      </c>
    </row>
    <row r="891">
      <c r="I891" t="s">
        <v>194</v>
      </c>
    </row>
    <row r="892">
      <c r="I892" t="s">
        <v>194</v>
      </c>
    </row>
    <row r="893">
      <c r="I893" t="s">
        <v>194</v>
      </c>
    </row>
    <row r="894">
      <c r="I894" t="s">
        <v>194</v>
      </c>
    </row>
    <row r="895">
      <c r="I895" t="s">
        <v>194</v>
      </c>
    </row>
    <row r="896">
      <c r="I896" t="s">
        <v>194</v>
      </c>
    </row>
    <row r="897">
      <c r="I897" t="s">
        <v>194</v>
      </c>
    </row>
    <row r="898">
      <c r="I898" t="s">
        <v>194</v>
      </c>
    </row>
    <row r="899">
      <c r="I899" t="s">
        <v>194</v>
      </c>
    </row>
    <row r="900">
      <c r="I900" t="s">
        <v>194</v>
      </c>
    </row>
    <row r="901">
      <c r="I901" t="s">
        <v>194</v>
      </c>
    </row>
    <row r="902">
      <c r="I902" t="s">
        <v>194</v>
      </c>
    </row>
    <row r="903">
      <c r="I903" t="s">
        <v>194</v>
      </c>
    </row>
    <row r="904">
      <c r="I904" t="s">
        <v>194</v>
      </c>
    </row>
    <row r="905">
      <c r="I905" t="s">
        <v>194</v>
      </c>
    </row>
    <row r="906">
      <c r="I906" t="s">
        <v>194</v>
      </c>
    </row>
    <row r="907">
      <c r="I907" t="s">
        <v>194</v>
      </c>
    </row>
    <row r="908">
      <c r="I908" t="s">
        <v>194</v>
      </c>
    </row>
    <row r="909">
      <c r="I909" t="s">
        <v>194</v>
      </c>
    </row>
    <row r="910">
      <c r="I910" t="s">
        <v>194</v>
      </c>
    </row>
    <row r="911">
      <c r="I911" t="s">
        <v>194</v>
      </c>
    </row>
    <row r="912">
      <c r="I912" t="s">
        <v>194</v>
      </c>
    </row>
    <row r="913">
      <c r="I913" t="s">
        <v>194</v>
      </c>
    </row>
    <row r="914">
      <c r="I914" t="s">
        <v>194</v>
      </c>
    </row>
    <row r="915">
      <c r="I915" t="s">
        <v>194</v>
      </c>
    </row>
    <row r="916">
      <c r="I916" t="s">
        <v>194</v>
      </c>
    </row>
    <row r="917">
      <c r="I917" t="s">
        <v>194</v>
      </c>
    </row>
    <row r="918">
      <c r="I918" t="s">
        <v>194</v>
      </c>
    </row>
    <row r="919">
      <c r="I919" t="s">
        <v>194</v>
      </c>
    </row>
    <row r="920">
      <c r="I920" t="s">
        <v>194</v>
      </c>
    </row>
    <row r="921">
      <c r="I921" t="s">
        <v>194</v>
      </c>
    </row>
    <row r="922">
      <c r="I922" t="s">
        <v>194</v>
      </c>
    </row>
    <row r="923">
      <c r="I923" t="s">
        <v>194</v>
      </c>
    </row>
    <row r="924">
      <c r="I924" t="s">
        <v>194</v>
      </c>
    </row>
    <row r="925">
      <c r="I925" t="s">
        <v>194</v>
      </c>
    </row>
    <row r="926">
      <c r="I926" t="s">
        <v>194</v>
      </c>
    </row>
    <row r="927">
      <c r="I927" t="s">
        <v>194</v>
      </c>
    </row>
    <row r="928">
      <c r="I928" t="s">
        <v>194</v>
      </c>
    </row>
    <row r="929">
      <c r="I929" t="s">
        <v>194</v>
      </c>
    </row>
    <row r="930">
      <c r="I930" t="s">
        <v>194</v>
      </c>
    </row>
    <row r="931">
      <c r="I931" t="s">
        <v>194</v>
      </c>
    </row>
    <row r="932">
      <c r="I932" t="s">
        <v>194</v>
      </c>
    </row>
    <row r="933">
      <c r="I933" t="s">
        <v>194</v>
      </c>
    </row>
    <row r="934">
      <c r="I934" t="s">
        <v>194</v>
      </c>
    </row>
    <row r="935">
      <c r="I935" t="s">
        <v>194</v>
      </c>
    </row>
    <row r="936">
      <c r="I936" t="s">
        <v>194</v>
      </c>
    </row>
    <row r="937">
      <c r="I937" t="s">
        <v>194</v>
      </c>
    </row>
    <row r="938">
      <c r="I938" t="s">
        <v>194</v>
      </c>
    </row>
    <row r="939">
      <c r="I939" t="s">
        <v>194</v>
      </c>
    </row>
    <row r="940">
      <c r="I940" t="s">
        <v>194</v>
      </c>
    </row>
    <row r="941">
      <c r="I941" t="s">
        <v>194</v>
      </c>
    </row>
    <row r="942">
      <c r="I942" t="s">
        <v>194</v>
      </c>
    </row>
    <row r="943">
      <c r="I943" t="s">
        <v>194</v>
      </c>
    </row>
    <row r="944">
      <c r="I944" t="s">
        <v>194</v>
      </c>
    </row>
    <row r="945">
      <c r="I945" t="s">
        <v>194</v>
      </c>
    </row>
    <row r="946">
      <c r="I946" t="s">
        <v>194</v>
      </c>
    </row>
    <row r="947">
      <c r="I947" t="s">
        <v>194</v>
      </c>
    </row>
    <row r="948">
      <c r="I948" t="s">
        <v>194</v>
      </c>
    </row>
    <row r="949">
      <c r="I949" t="s">
        <v>194</v>
      </c>
    </row>
    <row r="950">
      <c r="I950" t="s">
        <v>194</v>
      </c>
    </row>
    <row r="951">
      <c r="I951" t="s">
        <v>194</v>
      </c>
    </row>
    <row r="952">
      <c r="I952" t="s">
        <v>194</v>
      </c>
    </row>
    <row r="953">
      <c r="I953" t="s">
        <v>194</v>
      </c>
    </row>
    <row r="954">
      <c r="I954" t="s">
        <v>194</v>
      </c>
    </row>
    <row r="955">
      <c r="I955" t="s">
        <v>194</v>
      </c>
    </row>
    <row r="956">
      <c r="I956" t="s">
        <v>194</v>
      </c>
    </row>
    <row r="957">
      <c r="I957" t="s">
        <v>194</v>
      </c>
    </row>
    <row r="958">
      <c r="I958" t="s">
        <v>194</v>
      </c>
    </row>
    <row r="959">
      <c r="I959" t="s">
        <v>194</v>
      </c>
    </row>
    <row r="960">
      <c r="I960" t="s">
        <v>194</v>
      </c>
    </row>
    <row r="961">
      <c r="I961" t="s">
        <v>194</v>
      </c>
    </row>
    <row r="962">
      <c r="I962" t="s">
        <v>194</v>
      </c>
    </row>
    <row r="963">
      <c r="I963" t="s">
        <v>194</v>
      </c>
    </row>
    <row r="964">
      <c r="I964" t="s">
        <v>194</v>
      </c>
    </row>
    <row r="965">
      <c r="I965" t="s">
        <v>194</v>
      </c>
    </row>
    <row r="966">
      <c r="I966" t="s">
        <v>194</v>
      </c>
    </row>
    <row r="967">
      <c r="I967" t="s">
        <v>194</v>
      </c>
    </row>
    <row r="968">
      <c r="I968" t="s">
        <v>194</v>
      </c>
    </row>
    <row r="969">
      <c r="I969" t="s">
        <v>194</v>
      </c>
    </row>
    <row r="970">
      <c r="I970" t="s">
        <v>194</v>
      </c>
    </row>
    <row r="971">
      <c r="I971" t="s">
        <v>194</v>
      </c>
    </row>
    <row r="972">
      <c r="I972" t="s">
        <v>194</v>
      </c>
    </row>
    <row r="973">
      <c r="I973" t="s">
        <v>194</v>
      </c>
    </row>
    <row r="974">
      <c r="I974" t="s">
        <v>194</v>
      </c>
    </row>
    <row r="975">
      <c r="I975" t="s">
        <v>194</v>
      </c>
    </row>
    <row r="976">
      <c r="I976" t="s">
        <v>194</v>
      </c>
    </row>
    <row r="977">
      <c r="I977" t="s">
        <v>194</v>
      </c>
    </row>
    <row r="978">
      <c r="I978" t="s">
        <v>194</v>
      </c>
    </row>
    <row r="979">
      <c r="I979" t="s">
        <v>194</v>
      </c>
    </row>
    <row r="980">
      <c r="I980" t="s">
        <v>194</v>
      </c>
    </row>
    <row r="981">
      <c r="I981" t="s">
        <v>194</v>
      </c>
    </row>
    <row r="982">
      <c r="I982" t="s">
        <v>194</v>
      </c>
    </row>
    <row r="983">
      <c r="I983" t="s">
        <v>194</v>
      </c>
    </row>
    <row r="984">
      <c r="I984" t="s">
        <v>194</v>
      </c>
    </row>
    <row r="985">
      <c r="I985" t="s">
        <v>194</v>
      </c>
    </row>
    <row r="986">
      <c r="I986" t="s">
        <v>194</v>
      </c>
    </row>
    <row r="987">
      <c r="I987" t="s">
        <v>194</v>
      </c>
    </row>
    <row r="988">
      <c r="I988" t="s">
        <v>194</v>
      </c>
    </row>
    <row r="989">
      <c r="I989" t="s">
        <v>194</v>
      </c>
    </row>
    <row r="990">
      <c r="I990" t="s">
        <v>194</v>
      </c>
    </row>
    <row r="991">
      <c r="I991" t="s">
        <v>194</v>
      </c>
    </row>
    <row r="992">
      <c r="I992" t="s">
        <v>194</v>
      </c>
    </row>
    <row r="993">
      <c r="I993" t="s">
        <v>194</v>
      </c>
    </row>
    <row r="994">
      <c r="I994" t="s">
        <v>194</v>
      </c>
    </row>
    <row r="995">
      <c r="I995" t="s">
        <v>194</v>
      </c>
    </row>
    <row r="996">
      <c r="I996" t="s">
        <v>194</v>
      </c>
    </row>
    <row r="997">
      <c r="I997" t="s">
        <v>194</v>
      </c>
    </row>
    <row r="998">
      <c r="I998" t="s">
        <v>194</v>
      </c>
    </row>
    <row r="999">
      <c r="I999" t="s">
        <v>194</v>
      </c>
    </row>
    <row r="1000">
      <c r="I1000" t="s">
        <v>194</v>
      </c>
    </row>
    <row r="1001">
      <c r="I1001" t="s">
        <v>194</v>
      </c>
    </row>
    <row r="1002">
      <c r="I1002" t="s">
        <v>194</v>
      </c>
    </row>
    <row r="1003">
      <c r="I1003" t="s">
        <v>194</v>
      </c>
    </row>
    <row r="1004">
      <c r="I1004" t="s">
        <v>194</v>
      </c>
    </row>
    <row r="1005">
      <c r="I1005" t="s">
        <v>194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t="s">
        <v>145</v>
      </c>
      <c r="B1" t="s">
        <v>283</v>
      </c>
      <c r="C1" t="s">
        <v>284</v>
      </c>
      <c r="D1" t="s">
        <v>285</v>
      </c>
      <c r="E1" t="s">
        <v>286</v>
      </c>
      <c r="F1" t="s">
        <v>287</v>
      </c>
      <c r="G1" t="s">
        <v>288</v>
      </c>
    </row>
    <row r="2">
      <c r="A2" s="210">
        <v>43591.88323952546</v>
      </c>
      <c r="B2" s="120" t="s">
        <v>40</v>
      </c>
      <c r="C2" s="120" t="s">
        <v>50</v>
      </c>
      <c r="D2" s="120" t="s">
        <v>289</v>
      </c>
      <c r="E2" s="120" t="s">
        <v>168</v>
      </c>
      <c r="F2" s="120" t="s">
        <v>290</v>
      </c>
    </row>
    <row r="3">
      <c r="A3" s="210">
        <v>43591.88209650463</v>
      </c>
      <c r="B3" s="120" t="s">
        <v>62</v>
      </c>
      <c r="C3" s="120" t="s">
        <v>50</v>
      </c>
      <c r="D3" s="120" t="s">
        <v>289</v>
      </c>
      <c r="E3" s="120" t="s">
        <v>168</v>
      </c>
      <c r="F3" s="120" t="s">
        <v>290</v>
      </c>
    </row>
    <row r="4">
      <c r="A4" s="210">
        <v>43591.72226416667</v>
      </c>
      <c r="B4" s="120" t="s">
        <v>291</v>
      </c>
      <c r="C4" s="120" t="s">
        <v>292</v>
      </c>
      <c r="D4" s="120" t="s">
        <v>293</v>
      </c>
      <c r="E4" s="120" t="s">
        <v>85</v>
      </c>
      <c r="F4" s="120" t="s">
        <v>294</v>
      </c>
      <c r="G4" s="120" t="s">
        <v>295</v>
      </c>
    </row>
    <row r="5">
      <c r="A5" s="210">
        <v>43585.84155186343</v>
      </c>
      <c r="B5" s="120" t="s">
        <v>162</v>
      </c>
      <c r="C5" s="120" t="s">
        <v>294</v>
      </c>
      <c r="D5" s="120" t="s">
        <v>289</v>
      </c>
      <c r="E5" s="120" t="s">
        <v>296</v>
      </c>
      <c r="F5" s="120" t="s">
        <v>297</v>
      </c>
      <c r="G5" s="120" t="s">
        <v>298</v>
      </c>
    </row>
    <row r="6">
      <c r="A6" s="210">
        <v>43585.65016010417</v>
      </c>
      <c r="B6" s="120" t="s">
        <v>60</v>
      </c>
      <c r="C6" s="120" t="s">
        <v>55</v>
      </c>
      <c r="D6" s="120" t="s">
        <v>289</v>
      </c>
      <c r="E6" s="120" t="s">
        <v>299</v>
      </c>
      <c r="F6" s="120" t="s">
        <v>300</v>
      </c>
    </row>
    <row r="7">
      <c r="A7" s="210">
        <v>43584.63889819445</v>
      </c>
      <c r="B7" s="120" t="s">
        <v>151</v>
      </c>
      <c r="C7" s="120" t="s">
        <v>301</v>
      </c>
      <c r="D7" s="120" t="s">
        <v>289</v>
      </c>
      <c r="E7" s="120" t="s">
        <v>302</v>
      </c>
      <c r="F7" s="120" t="s">
        <v>297</v>
      </c>
    </row>
    <row r="8">
      <c r="A8" s="210">
        <v>43582.07000458334</v>
      </c>
      <c r="B8" s="120" t="s">
        <v>303</v>
      </c>
      <c r="C8" s="120" t="s">
        <v>65</v>
      </c>
      <c r="D8" s="120" t="s">
        <v>289</v>
      </c>
      <c r="E8" s="120" t="s">
        <v>304</v>
      </c>
      <c r="F8" s="120" t="s">
        <v>301</v>
      </c>
      <c r="G8" s="120" t="s">
        <v>305</v>
      </c>
    </row>
    <row r="9">
      <c r="A9" s="210">
        <v>43582.01512148148</v>
      </c>
      <c r="B9" s="120" t="s">
        <v>303</v>
      </c>
      <c r="C9" s="120" t="s">
        <v>65</v>
      </c>
      <c r="D9" s="120" t="s">
        <v>289</v>
      </c>
      <c r="E9" s="120" t="s">
        <v>306</v>
      </c>
      <c r="F9" s="120" t="s">
        <v>307</v>
      </c>
    </row>
    <row r="10">
      <c r="A10" s="210">
        <v>43581.49423936343</v>
      </c>
      <c r="B10" s="120" t="s">
        <v>303</v>
      </c>
      <c r="C10" s="120" t="s">
        <v>65</v>
      </c>
      <c r="D10" s="120" t="s">
        <v>289</v>
      </c>
      <c r="E10" s="120" t="s">
        <v>306</v>
      </c>
      <c r="F10" s="120" t="s">
        <v>307</v>
      </c>
    </row>
    <row r="11">
      <c r="A11" s="210">
        <v>43580.83582724537</v>
      </c>
      <c r="B11" s="120" t="s">
        <v>60</v>
      </c>
      <c r="C11" s="120" t="s">
        <v>55</v>
      </c>
      <c r="D11" s="120" t="s">
        <v>289</v>
      </c>
      <c r="E11" s="120" t="s">
        <v>168</v>
      </c>
      <c r="F11" s="120" t="s">
        <v>308</v>
      </c>
    </row>
    <row r="12">
      <c r="A12" s="210">
        <v>43580.833932974536</v>
      </c>
      <c r="B12" s="120" t="s">
        <v>303</v>
      </c>
      <c r="C12" s="120" t="s">
        <v>65</v>
      </c>
      <c r="D12" s="120" t="s">
        <v>289</v>
      </c>
      <c r="E12" s="120" t="s">
        <v>306</v>
      </c>
      <c r="F12" s="120" t="s">
        <v>307</v>
      </c>
    </row>
    <row r="13">
      <c r="A13" s="210">
        <v>43580.832593032406</v>
      </c>
      <c r="B13" s="120" t="s">
        <v>303</v>
      </c>
      <c r="C13" s="120" t="s">
        <v>65</v>
      </c>
      <c r="D13" s="120" t="s">
        <v>289</v>
      </c>
      <c r="E13" s="120" t="s">
        <v>177</v>
      </c>
      <c r="F13" s="120" t="s">
        <v>46</v>
      </c>
    </row>
    <row r="14">
      <c r="A14" s="210">
        <v>43580.68526106482</v>
      </c>
      <c r="B14" s="120" t="s">
        <v>60</v>
      </c>
      <c r="C14" s="120" t="s">
        <v>55</v>
      </c>
      <c r="D14" s="120" t="s">
        <v>289</v>
      </c>
      <c r="E14" s="120" t="s">
        <v>309</v>
      </c>
      <c r="F14" s="120" t="s">
        <v>307</v>
      </c>
    </row>
    <row r="15">
      <c r="A15" s="210">
        <v>43580.614101018524</v>
      </c>
      <c r="B15" s="120" t="s">
        <v>60</v>
      </c>
      <c r="C15" s="120" t="s">
        <v>55</v>
      </c>
      <c r="D15" s="120" t="s">
        <v>289</v>
      </c>
      <c r="E15" s="120" t="s">
        <v>299</v>
      </c>
      <c r="F15" s="120" t="s">
        <v>297</v>
      </c>
    </row>
    <row r="16">
      <c r="A16" s="210">
        <v>43580.61374569444</v>
      </c>
      <c r="B16" s="120" t="s">
        <v>60</v>
      </c>
      <c r="C16" s="120" t="s">
        <v>55</v>
      </c>
      <c r="D16" s="120" t="s">
        <v>289</v>
      </c>
      <c r="E16" s="120" t="s">
        <v>188</v>
      </c>
      <c r="F16" s="120" t="s">
        <v>297</v>
      </c>
    </row>
    <row r="17">
      <c r="A17" s="210">
        <v>43580.51406289352</v>
      </c>
      <c r="B17" s="120" t="s">
        <v>60</v>
      </c>
      <c r="C17" s="120" t="s">
        <v>55</v>
      </c>
      <c r="D17" s="120" t="s">
        <v>289</v>
      </c>
      <c r="E17" s="120" t="s">
        <v>162</v>
      </c>
      <c r="F17" s="120" t="s">
        <v>294</v>
      </c>
    </row>
    <row r="18">
      <c r="A18" s="210">
        <v>43577.923694247685</v>
      </c>
      <c r="B18" s="120" t="s">
        <v>303</v>
      </c>
      <c r="C18" s="120" t="s">
        <v>65</v>
      </c>
      <c r="D18" s="120" t="s">
        <v>289</v>
      </c>
      <c r="E18" s="120" t="s">
        <v>306</v>
      </c>
      <c r="F18" s="120" t="s">
        <v>307</v>
      </c>
    </row>
    <row r="19">
      <c r="A19" s="210">
        <v>43577.72869877315</v>
      </c>
      <c r="B19" s="120" t="s">
        <v>62</v>
      </c>
      <c r="C19" s="120" t="s">
        <v>55</v>
      </c>
      <c r="D19" s="120" t="s">
        <v>289</v>
      </c>
      <c r="E19" s="120" t="s">
        <v>151</v>
      </c>
      <c r="F19" s="120" t="s">
        <v>290</v>
      </c>
    </row>
    <row r="20">
      <c r="A20" s="210">
        <v>43577.72853965277</v>
      </c>
      <c r="B20" s="120" t="s">
        <v>62</v>
      </c>
      <c r="C20" s="120" t="s">
        <v>55</v>
      </c>
      <c r="D20" s="120" t="s">
        <v>289</v>
      </c>
      <c r="E20" s="120" t="s">
        <v>310</v>
      </c>
      <c r="F20" s="120" t="s">
        <v>297</v>
      </c>
      <c r="G20" s="120" t="s">
        <v>297</v>
      </c>
    </row>
    <row r="21">
      <c r="A21" s="210">
        <v>43577.69081950231</v>
      </c>
      <c r="B21" s="120" t="s">
        <v>303</v>
      </c>
      <c r="C21" s="120" t="s">
        <v>65</v>
      </c>
      <c r="D21" s="120" t="s">
        <v>289</v>
      </c>
      <c r="E21" s="120" t="s">
        <v>177</v>
      </c>
      <c r="F21" s="120" t="s">
        <v>46</v>
      </c>
    </row>
    <row r="22">
      <c r="A22" s="210">
        <v>43577.68792133102</v>
      </c>
      <c r="B22" s="120" t="s">
        <v>303</v>
      </c>
      <c r="C22" s="120" t="s">
        <v>65</v>
      </c>
      <c r="D22" s="120" t="s">
        <v>289</v>
      </c>
      <c r="E22" s="120" t="s">
        <v>168</v>
      </c>
      <c r="F22" s="120" t="s">
        <v>46</v>
      </c>
    </row>
    <row r="23">
      <c r="A23" s="210">
        <v>43577.68766974537</v>
      </c>
      <c r="B23" s="120" t="s">
        <v>303</v>
      </c>
      <c r="C23" s="120" t="s">
        <v>65</v>
      </c>
      <c r="D23" s="120" t="s">
        <v>289</v>
      </c>
      <c r="E23" s="120" t="s">
        <v>311</v>
      </c>
      <c r="F23" s="120" t="s">
        <v>300</v>
      </c>
    </row>
    <row r="24">
      <c r="A24" s="210">
        <v>43577.32755657408</v>
      </c>
      <c r="B24" s="120" t="s">
        <v>60</v>
      </c>
      <c r="C24" s="120" t="s">
        <v>55</v>
      </c>
      <c r="D24" s="120" t="s">
        <v>289</v>
      </c>
      <c r="E24" s="120" t="s">
        <v>159</v>
      </c>
      <c r="F24" s="120" t="s">
        <v>65</v>
      </c>
    </row>
    <row r="25">
      <c r="A25" s="210">
        <v>43576.69378782407</v>
      </c>
      <c r="B25" s="120" t="s">
        <v>62</v>
      </c>
      <c r="C25" s="120" t="s">
        <v>55</v>
      </c>
      <c r="D25" s="120" t="s">
        <v>289</v>
      </c>
      <c r="E25" s="120" t="s">
        <v>180</v>
      </c>
      <c r="F25" s="120" t="s">
        <v>102</v>
      </c>
      <c r="G25" s="120" t="s">
        <v>312</v>
      </c>
    </row>
    <row r="26">
      <c r="A26" s="210">
        <v>43575.64917740741</v>
      </c>
      <c r="B26" s="120" t="s">
        <v>60</v>
      </c>
      <c r="C26" s="120" t="s">
        <v>55</v>
      </c>
      <c r="D26" s="120" t="s">
        <v>289</v>
      </c>
      <c r="E26" s="120" t="s">
        <v>313</v>
      </c>
      <c r="F26" s="120" t="s">
        <v>297</v>
      </c>
    </row>
    <row r="27">
      <c r="A27" s="210">
        <v>43575.64856957176</v>
      </c>
      <c r="B27" s="120" t="s">
        <v>60</v>
      </c>
      <c r="C27" s="120" t="s">
        <v>55</v>
      </c>
      <c r="D27" s="120" t="s">
        <v>289</v>
      </c>
      <c r="E27" s="120" t="s">
        <v>314</v>
      </c>
      <c r="F27" s="120" t="s">
        <v>300</v>
      </c>
    </row>
    <row r="28">
      <c r="A28" s="210">
        <v>43575.58624550926</v>
      </c>
      <c r="B28" s="120" t="s">
        <v>62</v>
      </c>
      <c r="C28" s="120" t="s">
        <v>55</v>
      </c>
      <c r="D28" s="120" t="s">
        <v>289</v>
      </c>
      <c r="E28" s="120" t="s">
        <v>314</v>
      </c>
      <c r="F28" s="120" t="s">
        <v>297</v>
      </c>
    </row>
    <row r="29">
      <c r="A29" s="210">
        <v>43574.69657355324</v>
      </c>
      <c r="B29" s="120" t="s">
        <v>60</v>
      </c>
      <c r="C29" s="120" t="s">
        <v>55</v>
      </c>
      <c r="D29" s="120" t="s">
        <v>289</v>
      </c>
      <c r="E29" s="120" t="s">
        <v>177</v>
      </c>
      <c r="F29" s="120" t="s">
        <v>307</v>
      </c>
    </row>
    <row r="30">
      <c r="A30" s="210">
        <v>43574.23096697917</v>
      </c>
      <c r="B30" s="120" t="s">
        <v>62</v>
      </c>
      <c r="C30" s="120" t="s">
        <v>55</v>
      </c>
      <c r="D30" s="120" t="s">
        <v>293</v>
      </c>
      <c r="E30" s="120" t="s">
        <v>315</v>
      </c>
      <c r="F30" s="120" t="s">
        <v>297</v>
      </c>
      <c r="G30" s="120" t="s">
        <v>316</v>
      </c>
    </row>
    <row r="31">
      <c r="A31" s="210">
        <v>43573.6351970949</v>
      </c>
      <c r="B31" s="120" t="s">
        <v>60</v>
      </c>
      <c r="C31" s="120" t="s">
        <v>55</v>
      </c>
      <c r="D31" s="120" t="s">
        <v>289</v>
      </c>
      <c r="E31" s="120" t="s">
        <v>317</v>
      </c>
      <c r="F31" s="120" t="s">
        <v>300</v>
      </c>
    </row>
    <row r="32">
      <c r="A32" s="210">
        <v>43573.633753182876</v>
      </c>
      <c r="B32" s="120" t="s">
        <v>62</v>
      </c>
      <c r="C32" s="120" t="s">
        <v>55</v>
      </c>
      <c r="D32" s="120" t="s">
        <v>289</v>
      </c>
      <c r="E32" s="120" t="s">
        <v>318</v>
      </c>
      <c r="F32" s="120" t="s">
        <v>300</v>
      </c>
      <c r="G32" s="120" t="s">
        <v>319</v>
      </c>
    </row>
    <row r="33">
      <c r="A33" s="210">
        <v>43573.63361421296</v>
      </c>
      <c r="B33" s="120" t="s">
        <v>60</v>
      </c>
      <c r="C33" s="120" t="s">
        <v>55</v>
      </c>
      <c r="D33" s="120" t="s">
        <v>289</v>
      </c>
      <c r="E33" s="120" t="s">
        <v>166</v>
      </c>
      <c r="F33" s="120" t="s">
        <v>46</v>
      </c>
    </row>
    <row r="34">
      <c r="A34" s="210">
        <v>43573.6318169213</v>
      </c>
      <c r="B34" s="120" t="s">
        <v>62</v>
      </c>
      <c r="C34" s="120" t="s">
        <v>55</v>
      </c>
      <c r="D34" s="120" t="s">
        <v>289</v>
      </c>
      <c r="E34" s="120" t="s">
        <v>320</v>
      </c>
      <c r="F34" s="120" t="s">
        <v>297</v>
      </c>
      <c r="G34" s="120" t="s">
        <v>280</v>
      </c>
    </row>
    <row r="35">
      <c r="A35" s="210">
        <v>43573.631638402774</v>
      </c>
      <c r="B35" s="120" t="s">
        <v>62</v>
      </c>
      <c r="C35" s="120" t="s">
        <v>55</v>
      </c>
      <c r="D35" s="120" t="s">
        <v>289</v>
      </c>
      <c r="E35" s="120" t="s">
        <v>318</v>
      </c>
      <c r="F35" s="120" t="s">
        <v>300</v>
      </c>
      <c r="G35" s="120" t="s">
        <v>321</v>
      </c>
    </row>
    <row r="36">
      <c r="A36" s="210">
        <v>43573.630985717595</v>
      </c>
      <c r="B36" s="120" t="s">
        <v>62</v>
      </c>
      <c r="C36" s="120" t="s">
        <v>55</v>
      </c>
      <c r="D36" s="120" t="s">
        <v>289</v>
      </c>
      <c r="E36" s="120" t="s">
        <v>177</v>
      </c>
      <c r="F36" s="120" t="s">
        <v>300</v>
      </c>
      <c r="G36" s="120" t="s">
        <v>322</v>
      </c>
    </row>
    <row r="37">
      <c r="A37" s="210">
        <v>43573.60071079861</v>
      </c>
      <c r="B37" s="120" t="s">
        <v>60</v>
      </c>
      <c r="C37" s="120" t="s">
        <v>55</v>
      </c>
      <c r="D37" s="120" t="s">
        <v>289</v>
      </c>
      <c r="E37" s="120" t="s">
        <v>323</v>
      </c>
      <c r="F37" s="120" t="s">
        <v>300</v>
      </c>
    </row>
    <row r="38">
      <c r="A38" s="210">
        <v>43573.51306171296</v>
      </c>
      <c r="B38" s="120" t="s">
        <v>62</v>
      </c>
      <c r="C38" s="120" t="s">
        <v>55</v>
      </c>
      <c r="D38" s="120" t="s">
        <v>289</v>
      </c>
      <c r="E38" s="120" t="s">
        <v>317</v>
      </c>
      <c r="F38" s="120" t="s">
        <v>300</v>
      </c>
      <c r="G38" s="120" t="s">
        <v>324</v>
      </c>
    </row>
    <row r="39">
      <c r="A39" s="210">
        <v>43573.5127312963</v>
      </c>
      <c r="B39" s="120" t="s">
        <v>62</v>
      </c>
      <c r="C39" s="120" t="s">
        <v>55</v>
      </c>
      <c r="D39" s="120" t="s">
        <v>289</v>
      </c>
      <c r="E39" s="120" t="s">
        <v>318</v>
      </c>
      <c r="F39" s="120" t="s">
        <v>297</v>
      </c>
      <c r="G39" s="120" t="s">
        <v>325</v>
      </c>
    </row>
    <row r="40">
      <c r="A40" s="210">
        <v>43573.316151747684</v>
      </c>
      <c r="B40" s="120" t="s">
        <v>60</v>
      </c>
      <c r="C40" s="120" t="s">
        <v>55</v>
      </c>
      <c r="D40" s="120" t="s">
        <v>289</v>
      </c>
      <c r="E40" s="120" t="s">
        <v>62</v>
      </c>
      <c r="F40" s="120" t="s">
        <v>55</v>
      </c>
    </row>
    <row r="41">
      <c r="A41" s="210">
        <v>43572.9471412037</v>
      </c>
      <c r="B41" s="120" t="s">
        <v>326</v>
      </c>
      <c r="C41" s="120" t="s">
        <v>97</v>
      </c>
      <c r="D41" s="120" t="s">
        <v>289</v>
      </c>
      <c r="E41" s="120" t="s">
        <v>327</v>
      </c>
      <c r="F41" s="120" t="s">
        <v>294</v>
      </c>
    </row>
    <row r="42">
      <c r="A42" s="210">
        <v>43572.65258849537</v>
      </c>
      <c r="B42" s="120" t="s">
        <v>326</v>
      </c>
      <c r="C42" s="120" t="s">
        <v>97</v>
      </c>
      <c r="D42" s="120" t="s">
        <v>289</v>
      </c>
      <c r="E42" s="120" t="s">
        <v>170</v>
      </c>
      <c r="F42" s="120" t="s">
        <v>300</v>
      </c>
    </row>
    <row r="43">
      <c r="A43" s="210">
        <v>43572.64287976852</v>
      </c>
      <c r="B43" s="120" t="s">
        <v>326</v>
      </c>
      <c r="C43" s="120" t="s">
        <v>97</v>
      </c>
      <c r="D43" s="120" t="s">
        <v>289</v>
      </c>
      <c r="E43" s="120" t="s">
        <v>170</v>
      </c>
      <c r="F43" s="120" t="s">
        <v>297</v>
      </c>
    </row>
    <row r="44">
      <c r="A44" s="210">
        <v>43572.18488340278</v>
      </c>
      <c r="B44" s="120" t="s">
        <v>326</v>
      </c>
      <c r="C44" s="120" t="s">
        <v>97</v>
      </c>
      <c r="D44" s="120" t="s">
        <v>289</v>
      </c>
      <c r="E44" s="120" t="s">
        <v>328</v>
      </c>
      <c r="F44" s="120" t="s">
        <v>297</v>
      </c>
    </row>
    <row r="45">
      <c r="A45" s="210">
        <v>43572.04427658565</v>
      </c>
      <c r="B45" s="120" t="s">
        <v>57</v>
      </c>
      <c r="C45" s="120" t="s">
        <v>55</v>
      </c>
      <c r="D45" s="120" t="s">
        <v>289</v>
      </c>
      <c r="E45" s="120" t="s">
        <v>329</v>
      </c>
      <c r="F45" s="120" t="s">
        <v>307</v>
      </c>
      <c r="G45" s="120" t="s">
        <v>330</v>
      </c>
    </row>
    <row r="46">
      <c r="A46" s="210">
        <v>43572.04405667824</v>
      </c>
      <c r="B46" s="120" t="s">
        <v>57</v>
      </c>
      <c r="C46" s="120" t="s">
        <v>55</v>
      </c>
      <c r="D46" s="120" t="s">
        <v>289</v>
      </c>
      <c r="E46" s="120" t="s">
        <v>331</v>
      </c>
      <c r="F46" s="120" t="s">
        <v>46</v>
      </c>
      <c r="G46" s="120" t="s">
        <v>332</v>
      </c>
    </row>
    <row r="47">
      <c r="A47" s="210">
        <v>43571.48657013889</v>
      </c>
      <c r="B47" s="120" t="s">
        <v>60</v>
      </c>
      <c r="C47" s="120" t="s">
        <v>55</v>
      </c>
      <c r="D47" s="120" t="s">
        <v>289</v>
      </c>
      <c r="E47" s="120" t="s">
        <v>180</v>
      </c>
      <c r="F47" s="120" t="s">
        <v>301</v>
      </c>
    </row>
    <row r="48">
      <c r="A48" s="210">
        <v>43571.05114953704</v>
      </c>
      <c r="B48" s="120" t="s">
        <v>326</v>
      </c>
      <c r="C48" s="120" t="s">
        <v>97</v>
      </c>
      <c r="D48" s="120" t="s">
        <v>289</v>
      </c>
      <c r="E48" s="120" t="s">
        <v>333</v>
      </c>
      <c r="F48" s="120" t="s">
        <v>300</v>
      </c>
    </row>
    <row r="49">
      <c r="A49" s="210">
        <v>43570.96753820602</v>
      </c>
      <c r="B49" s="120" t="s">
        <v>326</v>
      </c>
      <c r="C49" s="120" t="s">
        <v>97</v>
      </c>
      <c r="D49" s="120" t="s">
        <v>289</v>
      </c>
      <c r="E49" s="120" t="s">
        <v>333</v>
      </c>
      <c r="F49" s="120" t="s">
        <v>297</v>
      </c>
    </row>
    <row r="50">
      <c r="A50" s="210">
        <v>43570.96697552083</v>
      </c>
      <c r="B50" s="120" t="s">
        <v>326</v>
      </c>
      <c r="C50" s="120" t="s">
        <v>97</v>
      </c>
      <c r="D50" s="120" t="s">
        <v>289</v>
      </c>
      <c r="E50" s="120" t="s">
        <v>180</v>
      </c>
      <c r="F50" s="120" t="s">
        <v>301</v>
      </c>
    </row>
    <row r="51">
      <c r="A51" s="210">
        <v>43570.96676091435</v>
      </c>
      <c r="B51" s="120" t="s">
        <v>326</v>
      </c>
      <c r="C51" s="120" t="s">
        <v>97</v>
      </c>
      <c r="D51" s="120" t="s">
        <v>289</v>
      </c>
      <c r="E51" s="120" t="s">
        <v>334</v>
      </c>
      <c r="F51" s="120" t="s">
        <v>308</v>
      </c>
    </row>
    <row r="52">
      <c r="A52" s="210">
        <v>43570.94667820602</v>
      </c>
      <c r="B52" s="120" t="s">
        <v>326</v>
      </c>
      <c r="C52" s="120" t="s">
        <v>97</v>
      </c>
      <c r="D52" s="120" t="s">
        <v>289</v>
      </c>
      <c r="E52" s="120" t="s">
        <v>327</v>
      </c>
      <c r="F52" s="120" t="s">
        <v>300</v>
      </c>
      <c r="G52" s="120" t="s">
        <v>335</v>
      </c>
    </row>
    <row r="53">
      <c r="A53" s="210">
        <v>43570.936138310186</v>
      </c>
      <c r="B53" s="120" t="s">
        <v>326</v>
      </c>
      <c r="C53" s="120" t="s">
        <v>97</v>
      </c>
      <c r="D53" s="120" t="s">
        <v>289</v>
      </c>
      <c r="E53" s="120" t="s">
        <v>327</v>
      </c>
      <c r="F53" s="120" t="s">
        <v>307</v>
      </c>
    </row>
    <row r="54">
      <c r="A54" s="210">
        <v>43570.765590219904</v>
      </c>
      <c r="B54" s="120" t="s">
        <v>326</v>
      </c>
      <c r="C54" s="120" t="s">
        <v>97</v>
      </c>
      <c r="D54" s="120" t="s">
        <v>289</v>
      </c>
      <c r="E54" s="120" t="s">
        <v>331</v>
      </c>
      <c r="F54" s="120" t="s">
        <v>307</v>
      </c>
    </row>
    <row r="55">
      <c r="A55" s="210">
        <v>43570.69382670139</v>
      </c>
      <c r="B55" s="120" t="s">
        <v>326</v>
      </c>
      <c r="C55" s="120" t="s">
        <v>97</v>
      </c>
      <c r="D55" s="120" t="s">
        <v>289</v>
      </c>
      <c r="E55" s="120" t="s">
        <v>323</v>
      </c>
      <c r="F55" s="120" t="s">
        <v>297</v>
      </c>
    </row>
    <row r="56">
      <c r="A56" s="210">
        <v>43570.69381010417</v>
      </c>
      <c r="B56" s="120" t="s">
        <v>326</v>
      </c>
      <c r="C56" s="120" t="s">
        <v>97</v>
      </c>
      <c r="D56" s="120" t="s">
        <v>289</v>
      </c>
      <c r="E56" s="120" t="s">
        <v>331</v>
      </c>
      <c r="F56" s="120" t="s">
        <v>300</v>
      </c>
    </row>
    <row r="57">
      <c r="A57" s="210">
        <v>43570.621710277774</v>
      </c>
      <c r="B57" s="120" t="s">
        <v>326</v>
      </c>
      <c r="C57" s="120" t="s">
        <v>97</v>
      </c>
      <c r="D57" s="120" t="s">
        <v>289</v>
      </c>
      <c r="E57" s="120" t="s">
        <v>331</v>
      </c>
      <c r="F57" s="120" t="s">
        <v>297</v>
      </c>
    </row>
    <row r="58">
      <c r="A58" s="210">
        <v>43570.551258368054</v>
      </c>
      <c r="B58" s="120" t="s">
        <v>326</v>
      </c>
      <c r="C58" s="120" t="s">
        <v>97</v>
      </c>
      <c r="D58" s="120" t="s">
        <v>289</v>
      </c>
      <c r="E58" s="120" t="s">
        <v>157</v>
      </c>
      <c r="F58" s="120" t="s">
        <v>308</v>
      </c>
    </row>
    <row r="59">
      <c r="A59" s="210">
        <v>43569.98313280093</v>
      </c>
      <c r="B59" s="120" t="s">
        <v>336</v>
      </c>
      <c r="C59" s="120" t="s">
        <v>55</v>
      </c>
      <c r="D59" s="120" t="s">
        <v>289</v>
      </c>
      <c r="E59" s="120" t="s">
        <v>326</v>
      </c>
      <c r="F59" s="120" t="s">
        <v>97</v>
      </c>
      <c r="G59" s="120" t="s">
        <v>337</v>
      </c>
    </row>
    <row r="60">
      <c r="A60" s="210">
        <v>43569.97815061343</v>
      </c>
      <c r="B60" s="120" t="s">
        <v>60</v>
      </c>
      <c r="C60" s="120" t="s">
        <v>55</v>
      </c>
      <c r="D60" s="120" t="s">
        <v>289</v>
      </c>
      <c r="E60" s="120" t="s">
        <v>326</v>
      </c>
      <c r="F60" s="120" t="s">
        <v>97</v>
      </c>
    </row>
    <row r="61">
      <c r="A61" s="210">
        <v>43568.60856902778</v>
      </c>
      <c r="B61" s="120" t="s">
        <v>338</v>
      </c>
      <c r="C61" s="120" t="s">
        <v>97</v>
      </c>
      <c r="D61" s="120" t="s">
        <v>289</v>
      </c>
      <c r="E61" s="120" t="s">
        <v>159</v>
      </c>
      <c r="F61" s="120" t="s">
        <v>65</v>
      </c>
    </row>
    <row r="62">
      <c r="A62" s="210">
        <v>43568.608379930556</v>
      </c>
      <c r="B62" s="120" t="s">
        <v>338</v>
      </c>
      <c r="C62" s="120" t="s">
        <v>97</v>
      </c>
      <c r="D62" s="120" t="s">
        <v>289</v>
      </c>
      <c r="E62" s="120" t="s">
        <v>227</v>
      </c>
      <c r="F62" s="120" t="s">
        <v>301</v>
      </c>
      <c r="G62" s="120" t="s">
        <v>339</v>
      </c>
    </row>
    <row r="63">
      <c r="A63" s="210">
        <v>43567.01934938657</v>
      </c>
      <c r="B63" s="120" t="s">
        <v>60</v>
      </c>
      <c r="C63" s="120" t="s">
        <v>55</v>
      </c>
      <c r="D63" s="120" t="s">
        <v>289</v>
      </c>
      <c r="E63" s="120" t="s">
        <v>326</v>
      </c>
      <c r="F63" s="120" t="s">
        <v>340</v>
      </c>
    </row>
    <row r="64">
      <c r="A64" s="210">
        <v>43566.97883584491</v>
      </c>
      <c r="B64" s="120" t="s">
        <v>60</v>
      </c>
      <c r="C64" s="120" t="s">
        <v>55</v>
      </c>
      <c r="D64" s="120" t="s">
        <v>289</v>
      </c>
      <c r="E64" s="120" t="s">
        <v>341</v>
      </c>
      <c r="F64" s="120" t="s">
        <v>307</v>
      </c>
    </row>
    <row r="65">
      <c r="A65" s="210">
        <v>43566.91333289351</v>
      </c>
      <c r="B65" s="120" t="s">
        <v>40</v>
      </c>
      <c r="C65" s="120" t="s">
        <v>50</v>
      </c>
      <c r="D65" s="120" t="s">
        <v>289</v>
      </c>
      <c r="E65" s="120" t="s">
        <v>341</v>
      </c>
      <c r="F65" s="120" t="s">
        <v>300</v>
      </c>
    </row>
    <row r="66">
      <c r="A66" s="210">
        <v>43566.852357337964</v>
      </c>
      <c r="B66" s="120" t="s">
        <v>40</v>
      </c>
      <c r="C66" s="120" t="s">
        <v>50</v>
      </c>
      <c r="D66" s="120" t="s">
        <v>289</v>
      </c>
      <c r="E66" s="120" t="s">
        <v>151</v>
      </c>
      <c r="F66" s="120" t="s">
        <v>46</v>
      </c>
    </row>
    <row r="67">
      <c r="A67" s="210">
        <v>43566.852140243056</v>
      </c>
      <c r="B67" s="120" t="s">
        <v>40</v>
      </c>
      <c r="C67" s="120" t="s">
        <v>50</v>
      </c>
      <c r="D67" s="120" t="s">
        <v>289</v>
      </c>
      <c r="E67" s="120" t="s">
        <v>342</v>
      </c>
      <c r="F67" s="120" t="s">
        <v>46</v>
      </c>
    </row>
    <row r="68">
      <c r="A68" s="210">
        <v>43565.53517587963</v>
      </c>
      <c r="B68" s="120" t="s">
        <v>60</v>
      </c>
      <c r="C68" s="120" t="s">
        <v>55</v>
      </c>
      <c r="D68" s="120" t="s">
        <v>289</v>
      </c>
      <c r="E68" s="120" t="s">
        <v>327</v>
      </c>
      <c r="F68" s="120" t="s">
        <v>46</v>
      </c>
    </row>
    <row r="69">
      <c r="A69" s="210">
        <v>43564.54003583333</v>
      </c>
      <c r="B69" s="120" t="s">
        <v>60</v>
      </c>
      <c r="C69" s="120" t="s">
        <v>55</v>
      </c>
      <c r="D69" s="120" t="s">
        <v>289</v>
      </c>
      <c r="E69" s="120" t="s">
        <v>151</v>
      </c>
      <c r="F69" s="120" t="s">
        <v>300</v>
      </c>
    </row>
    <row r="70">
      <c r="A70" s="210">
        <v>43564.441951712965</v>
      </c>
      <c r="B70" s="120" t="s">
        <v>343</v>
      </c>
      <c r="C70" s="120" t="s">
        <v>343</v>
      </c>
      <c r="D70" s="120" t="s">
        <v>289</v>
      </c>
      <c r="E70" s="120" t="s">
        <v>343</v>
      </c>
      <c r="F70" s="120" t="s">
        <v>343</v>
      </c>
      <c r="G70" s="120" t="s">
        <v>343</v>
      </c>
    </row>
    <row r="71">
      <c r="A71" s="210">
        <v>43563.766614444445</v>
      </c>
      <c r="B71" s="120" t="s">
        <v>336</v>
      </c>
      <c r="C71" s="120" t="s">
        <v>55</v>
      </c>
      <c r="D71" s="120" t="s">
        <v>293</v>
      </c>
      <c r="E71" s="120" t="s">
        <v>344</v>
      </c>
      <c r="F71" s="120" t="s">
        <v>345</v>
      </c>
    </row>
    <row r="72">
      <c r="A72" s="210">
        <v>43563.76427122686</v>
      </c>
      <c r="B72" s="120" t="s">
        <v>346</v>
      </c>
      <c r="C72" s="120" t="s">
        <v>131</v>
      </c>
      <c r="D72" s="120" t="s">
        <v>293</v>
      </c>
      <c r="E72" s="120" t="s">
        <v>344</v>
      </c>
      <c r="F72" s="120" t="s">
        <v>300</v>
      </c>
      <c r="G72" s="120" t="s">
        <v>347</v>
      </c>
    </row>
    <row r="73">
      <c r="A73" s="210">
        <v>43563.76247767361</v>
      </c>
      <c r="B73" s="120" t="s">
        <v>346</v>
      </c>
      <c r="C73" s="120" t="s">
        <v>131</v>
      </c>
      <c r="D73" s="120" t="s">
        <v>289</v>
      </c>
      <c r="E73" s="120" t="s">
        <v>348</v>
      </c>
      <c r="F73" s="120" t="s">
        <v>297</v>
      </c>
      <c r="G73" s="120" t="s">
        <v>349</v>
      </c>
    </row>
    <row r="74">
      <c r="A74" s="210">
        <v>43563.762459247686</v>
      </c>
      <c r="B74" s="120" t="s">
        <v>346</v>
      </c>
      <c r="C74" s="120" t="s">
        <v>131</v>
      </c>
      <c r="D74" s="120" t="s">
        <v>289</v>
      </c>
      <c r="E74" s="120" t="s">
        <v>151</v>
      </c>
      <c r="F74" s="120" t="s">
        <v>297</v>
      </c>
      <c r="G74" s="120" t="s">
        <v>349</v>
      </c>
    </row>
    <row r="75">
      <c r="A75" s="210">
        <v>43563.736174571764</v>
      </c>
      <c r="B75" s="120" t="s">
        <v>346</v>
      </c>
      <c r="C75" s="120" t="s">
        <v>131</v>
      </c>
      <c r="D75" s="120" t="s">
        <v>293</v>
      </c>
      <c r="E75" s="120" t="s">
        <v>151</v>
      </c>
      <c r="F75" s="120" t="s">
        <v>345</v>
      </c>
      <c r="G75" s="120" t="s">
        <v>347</v>
      </c>
    </row>
    <row r="76">
      <c r="A76" s="210">
        <v>43563.73539451389</v>
      </c>
      <c r="B76" s="120" t="s">
        <v>346</v>
      </c>
      <c r="C76" s="120" t="s">
        <v>131</v>
      </c>
      <c r="D76" s="120" t="s">
        <v>293</v>
      </c>
      <c r="E76" s="120" t="s">
        <v>344</v>
      </c>
      <c r="F76" s="120" t="s">
        <v>307</v>
      </c>
      <c r="G76" s="120" t="s">
        <v>347</v>
      </c>
    </row>
    <row r="77">
      <c r="A77" s="210">
        <v>43563.73456679398</v>
      </c>
      <c r="B77" s="120" t="s">
        <v>346</v>
      </c>
      <c r="C77" s="120" t="s">
        <v>131</v>
      </c>
      <c r="D77" s="120" t="s">
        <v>293</v>
      </c>
      <c r="E77" s="120" t="s">
        <v>344</v>
      </c>
      <c r="F77" s="120" t="s">
        <v>46</v>
      </c>
      <c r="G77" s="120" t="s">
        <v>347</v>
      </c>
    </row>
    <row r="78">
      <c r="A78" s="210">
        <v>43563.64239787037</v>
      </c>
      <c r="B78" s="120" t="s">
        <v>60</v>
      </c>
      <c r="C78" s="120" t="s">
        <v>55</v>
      </c>
      <c r="D78" s="120" t="s">
        <v>289</v>
      </c>
      <c r="E78" s="120" t="s">
        <v>60</v>
      </c>
      <c r="F78" s="120" t="s">
        <v>55</v>
      </c>
    </row>
    <row r="79">
      <c r="A79" s="210">
        <v>43563.641645763884</v>
      </c>
      <c r="B79" s="120" t="s">
        <v>60</v>
      </c>
      <c r="C79" s="120" t="s">
        <v>55</v>
      </c>
      <c r="D79" s="120" t="s">
        <v>289</v>
      </c>
      <c r="E79" s="120" t="s">
        <v>342</v>
      </c>
      <c r="F79" s="120" t="s">
        <v>307</v>
      </c>
    </row>
    <row r="80">
      <c r="A80" s="210">
        <v>43563.64137300926</v>
      </c>
      <c r="B80" s="120" t="s">
        <v>60</v>
      </c>
      <c r="C80" s="120" t="s">
        <v>55</v>
      </c>
      <c r="D80" s="120" t="s">
        <v>289</v>
      </c>
      <c r="E80" s="120" t="s">
        <v>151</v>
      </c>
      <c r="F80" s="120" t="s">
        <v>297</v>
      </c>
    </row>
    <row r="81">
      <c r="A81" s="210">
        <v>43562.94177978009</v>
      </c>
      <c r="B81" s="120" t="s">
        <v>40</v>
      </c>
      <c r="C81" s="120" t="s">
        <v>50</v>
      </c>
      <c r="D81" s="120" t="s">
        <v>289</v>
      </c>
      <c r="E81" s="120" t="s">
        <v>336</v>
      </c>
      <c r="F81" s="120" t="s">
        <v>55</v>
      </c>
    </row>
    <row r="82">
      <c r="A82" s="210">
        <v>43562.93480587963</v>
      </c>
      <c r="B82" s="120" t="s">
        <v>57</v>
      </c>
      <c r="C82" s="120" t="s">
        <v>55</v>
      </c>
      <c r="D82" s="120" t="s">
        <v>289</v>
      </c>
      <c r="E82" s="120" t="s">
        <v>227</v>
      </c>
      <c r="F82" s="120" t="s">
        <v>290</v>
      </c>
      <c r="G82" s="120" t="s">
        <v>350</v>
      </c>
    </row>
    <row r="83">
      <c r="A83" s="210">
        <v>43562.921157777775</v>
      </c>
      <c r="B83" s="120" t="s">
        <v>40</v>
      </c>
      <c r="C83" s="120" t="s">
        <v>50</v>
      </c>
      <c r="D83" s="120" t="s">
        <v>289</v>
      </c>
      <c r="E83" s="120" t="s">
        <v>351</v>
      </c>
      <c r="F83" s="120" t="s">
        <v>65</v>
      </c>
      <c r="G83" s="120" t="s">
        <v>303</v>
      </c>
    </row>
    <row r="84">
      <c r="A84" s="210">
        <v>43562.920935428236</v>
      </c>
      <c r="B84" s="120" t="s">
        <v>40</v>
      </c>
      <c r="C84" s="120" t="s">
        <v>50</v>
      </c>
      <c r="D84" s="120" t="s">
        <v>289</v>
      </c>
      <c r="E84" s="120" t="s">
        <v>336</v>
      </c>
      <c r="F84" s="120" t="s">
        <v>55</v>
      </c>
    </row>
    <row r="85">
      <c r="A85" s="210">
        <v>43562.89026483796</v>
      </c>
      <c r="B85" s="120" t="s">
        <v>40</v>
      </c>
      <c r="C85" s="120" t="s">
        <v>50</v>
      </c>
      <c r="D85" s="120" t="s">
        <v>289</v>
      </c>
      <c r="E85" s="120" t="s">
        <v>309</v>
      </c>
      <c r="F85" s="120" t="s">
        <v>297</v>
      </c>
    </row>
    <row r="86">
      <c r="A86" s="210">
        <v>43562.889937037035</v>
      </c>
      <c r="B86" s="120" t="s">
        <v>40</v>
      </c>
      <c r="C86" s="120" t="s">
        <v>50</v>
      </c>
      <c r="D86" s="120" t="s">
        <v>289</v>
      </c>
      <c r="E86" s="120" t="s">
        <v>57</v>
      </c>
      <c r="F86" s="120" t="s">
        <v>55</v>
      </c>
    </row>
    <row r="87">
      <c r="A87" s="210">
        <v>43562.87213732639</v>
      </c>
      <c r="B87" s="120" t="s">
        <v>57</v>
      </c>
      <c r="C87" s="120" t="s">
        <v>39</v>
      </c>
      <c r="D87" s="120" t="s">
        <v>289</v>
      </c>
      <c r="E87" s="120" t="s">
        <v>352</v>
      </c>
      <c r="F87" s="120" t="s">
        <v>300</v>
      </c>
      <c r="G87" s="120" t="s">
        <v>350</v>
      </c>
    </row>
    <row r="88">
      <c r="A88" s="210">
        <v>43562.87188476852</v>
      </c>
      <c r="B88" s="120" t="s">
        <v>57</v>
      </c>
      <c r="C88" s="120" t="s">
        <v>39</v>
      </c>
      <c r="D88" s="120" t="s">
        <v>289</v>
      </c>
      <c r="E88" s="120" t="s">
        <v>326</v>
      </c>
      <c r="F88" s="120" t="s">
        <v>301</v>
      </c>
      <c r="G88" s="120" t="s">
        <v>353</v>
      </c>
    </row>
    <row r="89">
      <c r="A89" s="210">
        <v>43562.75459418981</v>
      </c>
      <c r="B89" s="120" t="s">
        <v>336</v>
      </c>
      <c r="C89" s="120" t="s">
        <v>102</v>
      </c>
      <c r="D89" s="120" t="s">
        <v>289</v>
      </c>
      <c r="E89" s="120" t="s">
        <v>336</v>
      </c>
      <c r="F89" s="120" t="s">
        <v>39</v>
      </c>
      <c r="G89" s="120" t="s">
        <v>337</v>
      </c>
    </row>
    <row r="90">
      <c r="A90" s="210">
        <v>43561.056410543984</v>
      </c>
      <c r="B90" s="120" t="s">
        <v>57</v>
      </c>
      <c r="C90" s="120" t="s">
        <v>39</v>
      </c>
      <c r="D90" s="120" t="s">
        <v>289</v>
      </c>
      <c r="E90" s="120" t="s">
        <v>354</v>
      </c>
      <c r="F90" s="120" t="s">
        <v>340</v>
      </c>
      <c r="G90" s="120" t="s">
        <v>355</v>
      </c>
    </row>
    <row r="91">
      <c r="A91" s="210">
        <v>43559.016136990744</v>
      </c>
      <c r="B91" s="120" t="s">
        <v>57</v>
      </c>
      <c r="C91" s="120" t="s">
        <v>39</v>
      </c>
      <c r="D91" s="120" t="s">
        <v>289</v>
      </c>
      <c r="E91" s="120" t="s">
        <v>326</v>
      </c>
      <c r="F91" s="120" t="s">
        <v>290</v>
      </c>
      <c r="G91" s="120" t="s">
        <v>353</v>
      </c>
    </row>
    <row r="92">
      <c r="A92" s="210">
        <v>43558.68854682871</v>
      </c>
      <c r="B92" s="120" t="s">
        <v>40</v>
      </c>
      <c r="C92" s="120" t="s">
        <v>50</v>
      </c>
      <c r="D92" s="120" t="s">
        <v>289</v>
      </c>
      <c r="E92" s="120" t="s">
        <v>356</v>
      </c>
      <c r="F92" s="120" t="s">
        <v>300</v>
      </c>
    </row>
    <row r="93">
      <c r="A93" s="210">
        <v>43558.688110462965</v>
      </c>
      <c r="B93" s="120" t="s">
        <v>357</v>
      </c>
      <c r="C93" s="120" t="s">
        <v>50</v>
      </c>
      <c r="D93" s="120" t="s">
        <v>289</v>
      </c>
      <c r="E93" s="120" t="s">
        <v>227</v>
      </c>
      <c r="F93" s="120" t="s">
        <v>46</v>
      </c>
    </row>
    <row r="94">
      <c r="A94" s="210">
        <v>43558.633448252316</v>
      </c>
      <c r="B94" s="120" t="s">
        <v>40</v>
      </c>
      <c r="C94" s="120" t="s">
        <v>50</v>
      </c>
      <c r="D94" s="120" t="s">
        <v>289</v>
      </c>
      <c r="E94" s="120" t="s">
        <v>57</v>
      </c>
      <c r="F94" s="120" t="s">
        <v>39</v>
      </c>
    </row>
    <row r="95">
      <c r="A95" s="210">
        <v>43558.633051365745</v>
      </c>
      <c r="B95" s="120" t="s">
        <v>57</v>
      </c>
      <c r="C95" s="120" t="s">
        <v>358</v>
      </c>
      <c r="D95" s="120" t="s">
        <v>289</v>
      </c>
      <c r="E95" s="120" t="s">
        <v>227</v>
      </c>
      <c r="F95" s="120" t="s">
        <v>307</v>
      </c>
      <c r="G95" s="120" t="s">
        <v>359</v>
      </c>
    </row>
    <row r="96">
      <c r="A96" s="210">
        <v>43558.63285685185</v>
      </c>
      <c r="B96" s="120" t="s">
        <v>57</v>
      </c>
      <c r="C96" s="120" t="s">
        <v>358</v>
      </c>
      <c r="D96" s="120" t="s">
        <v>289</v>
      </c>
      <c r="E96" s="120" t="s">
        <v>360</v>
      </c>
      <c r="F96" s="120" t="s">
        <v>300</v>
      </c>
      <c r="G96" s="120" t="s">
        <v>350</v>
      </c>
    </row>
    <row r="97">
      <c r="A97" s="210">
        <v>43558.63261663195</v>
      </c>
      <c r="B97" s="120" t="s">
        <v>57</v>
      </c>
      <c r="C97" s="120" t="s">
        <v>358</v>
      </c>
      <c r="D97" s="120" t="s">
        <v>289</v>
      </c>
      <c r="E97" s="120" t="s">
        <v>356</v>
      </c>
      <c r="F97" s="120" t="s">
        <v>300</v>
      </c>
      <c r="G97" s="120" t="s">
        <v>350</v>
      </c>
    </row>
    <row r="98">
      <c r="A98" s="210">
        <v>43558.604221574074</v>
      </c>
      <c r="B98" s="120" t="s">
        <v>40</v>
      </c>
      <c r="C98" s="120" t="s">
        <v>50</v>
      </c>
      <c r="D98" s="120" t="s">
        <v>289</v>
      </c>
      <c r="E98" s="120" t="s">
        <v>326</v>
      </c>
      <c r="F98" s="120" t="s">
        <v>308</v>
      </c>
    </row>
    <row r="99">
      <c r="A99" s="210">
        <v>43558.060455011575</v>
      </c>
      <c r="B99" s="120" t="s">
        <v>57</v>
      </c>
      <c r="C99" s="120" t="s">
        <v>358</v>
      </c>
      <c r="D99" s="120" t="s">
        <v>289</v>
      </c>
      <c r="E99" s="120" t="s">
        <v>361</v>
      </c>
      <c r="F99" s="120" t="s">
        <v>297</v>
      </c>
      <c r="G99" s="120" t="s">
        <v>362</v>
      </c>
    </row>
    <row r="100">
      <c r="A100" s="210">
        <v>43558.06012513889</v>
      </c>
      <c r="B100" s="120" t="s">
        <v>57</v>
      </c>
      <c r="C100" s="120" t="s">
        <v>358</v>
      </c>
      <c r="D100" s="120" t="s">
        <v>289</v>
      </c>
      <c r="E100" s="120" t="s">
        <v>363</v>
      </c>
      <c r="F100" s="120" t="s">
        <v>300</v>
      </c>
      <c r="G100" s="120" t="s">
        <v>364</v>
      </c>
    </row>
    <row r="101">
      <c r="A101" s="210">
        <v>43558.05952490741</v>
      </c>
      <c r="B101" s="120" t="s">
        <v>57</v>
      </c>
      <c r="C101" s="120" t="s">
        <v>358</v>
      </c>
      <c r="D101" s="120" t="s">
        <v>289</v>
      </c>
      <c r="E101" s="120" t="s">
        <v>365</v>
      </c>
      <c r="F101" s="120" t="s">
        <v>297</v>
      </c>
      <c r="G101" s="120" t="s">
        <v>362</v>
      </c>
    </row>
    <row r="102">
      <c r="A102" s="210">
        <v>43558.043774687496</v>
      </c>
      <c r="B102" s="120" t="s">
        <v>366</v>
      </c>
      <c r="C102" s="120" t="s">
        <v>367</v>
      </c>
      <c r="D102" s="120" t="s">
        <v>289</v>
      </c>
      <c r="E102" s="120" t="s">
        <v>40</v>
      </c>
      <c r="F102" s="120" t="s">
        <v>50</v>
      </c>
    </row>
    <row r="103">
      <c r="A103" s="210">
        <v>43557.916142546295</v>
      </c>
      <c r="B103" s="120" t="s">
        <v>40</v>
      </c>
      <c r="C103" s="120" t="s">
        <v>50</v>
      </c>
      <c r="D103" s="120" t="s">
        <v>289</v>
      </c>
      <c r="E103" s="120" t="s">
        <v>159</v>
      </c>
      <c r="F103" s="120" t="s">
        <v>308</v>
      </c>
    </row>
    <row r="104">
      <c r="A104" s="210">
        <v>43557.91563287037</v>
      </c>
      <c r="B104" s="120" t="s">
        <v>40</v>
      </c>
      <c r="C104" s="120" t="s">
        <v>50</v>
      </c>
      <c r="D104" s="120" t="s">
        <v>289</v>
      </c>
      <c r="E104" s="120" t="s">
        <v>180</v>
      </c>
      <c r="F104" s="120" t="s">
        <v>301</v>
      </c>
    </row>
    <row r="105">
      <c r="A105" s="210">
        <v>43557.91542450232</v>
      </c>
      <c r="B105" s="120" t="s">
        <v>40</v>
      </c>
      <c r="C105" s="120" t="s">
        <v>50</v>
      </c>
      <c r="D105" s="120" t="s">
        <v>289</v>
      </c>
      <c r="E105" s="120" t="s">
        <v>368</v>
      </c>
      <c r="F105" s="120" t="s">
        <v>307</v>
      </c>
    </row>
    <row r="106">
      <c r="A106" s="210">
        <v>43557.906920995374</v>
      </c>
      <c r="B106" s="120" t="s">
        <v>40</v>
      </c>
      <c r="C106" s="120" t="s">
        <v>65</v>
      </c>
      <c r="D106" s="120" t="s">
        <v>289</v>
      </c>
      <c r="E106" s="120" t="s">
        <v>40</v>
      </c>
      <c r="F106" s="120" t="s">
        <v>50</v>
      </c>
    </row>
    <row r="107">
      <c r="A107" s="210">
        <v>43556.686587187505</v>
      </c>
      <c r="B107" s="120" t="s">
        <v>40</v>
      </c>
      <c r="C107" s="120" t="s">
        <v>65</v>
      </c>
      <c r="D107" s="120" t="s">
        <v>289</v>
      </c>
      <c r="E107" s="120" t="s">
        <v>85</v>
      </c>
      <c r="F107" s="120" t="s">
        <v>102</v>
      </c>
    </row>
    <row r="108">
      <c r="A108" s="210">
        <v>43556.68634179398</v>
      </c>
      <c r="B108" s="120" t="s">
        <v>40</v>
      </c>
      <c r="C108" s="120" t="s">
        <v>65</v>
      </c>
      <c r="D108" s="120" t="s">
        <v>289</v>
      </c>
      <c r="E108" s="120" t="s">
        <v>171</v>
      </c>
      <c r="F108" s="120" t="s">
        <v>340</v>
      </c>
    </row>
    <row r="109">
      <c r="A109" s="210">
        <v>43556.62676626157</v>
      </c>
      <c r="B109" s="120" t="s">
        <v>369</v>
      </c>
      <c r="C109" s="120" t="s">
        <v>131</v>
      </c>
      <c r="D109" s="120" t="s">
        <v>289</v>
      </c>
      <c r="E109" s="120" t="s">
        <v>326</v>
      </c>
      <c r="F109" s="120" t="s">
        <v>46</v>
      </c>
      <c r="G109" s="120" t="s">
        <v>349</v>
      </c>
    </row>
    <row r="110">
      <c r="A110" s="210">
        <v>43555.11770497685</v>
      </c>
      <c r="B110" s="120" t="s">
        <v>57</v>
      </c>
      <c r="C110" s="120" t="s">
        <v>358</v>
      </c>
      <c r="D110" s="120" t="s">
        <v>289</v>
      </c>
      <c r="E110" s="120" t="s">
        <v>326</v>
      </c>
      <c r="F110" s="120" t="s">
        <v>307</v>
      </c>
      <c r="G110" s="120" t="s">
        <v>350</v>
      </c>
    </row>
    <row r="111">
      <c r="A111" s="210">
        <v>43555.117418229165</v>
      </c>
      <c r="B111" s="120" t="s">
        <v>57</v>
      </c>
      <c r="C111" s="120" t="s">
        <v>358</v>
      </c>
      <c r="D111" s="120" t="s">
        <v>289</v>
      </c>
      <c r="E111" s="120" t="s">
        <v>363</v>
      </c>
      <c r="F111" s="120" t="s">
        <v>297</v>
      </c>
      <c r="G111" s="120" t="s">
        <v>355</v>
      </c>
    </row>
    <row r="112">
      <c r="A112" s="210">
        <v>43554.68357364583</v>
      </c>
      <c r="B112" s="120" t="s">
        <v>40</v>
      </c>
      <c r="C112" s="120" t="s">
        <v>65</v>
      </c>
      <c r="D112" s="120" t="s">
        <v>293</v>
      </c>
      <c r="E112" s="120" t="s">
        <v>370</v>
      </c>
      <c r="F112" s="120" t="s">
        <v>345</v>
      </c>
    </row>
    <row r="113">
      <c r="A113" s="210">
        <v>43554.66496638889</v>
      </c>
      <c r="B113" s="120" t="s">
        <v>40</v>
      </c>
      <c r="C113" s="120" t="s">
        <v>65</v>
      </c>
      <c r="D113" s="120" t="s">
        <v>289</v>
      </c>
      <c r="E113" s="120" t="s">
        <v>83</v>
      </c>
      <c r="F113" s="120" t="s">
        <v>102</v>
      </c>
    </row>
    <row r="114">
      <c r="A114" s="210">
        <v>43554.09109427083</v>
      </c>
      <c r="B114" s="120" t="s">
        <v>40</v>
      </c>
      <c r="C114" s="120" t="s">
        <v>65</v>
      </c>
      <c r="D114" s="120" t="s">
        <v>289</v>
      </c>
      <c r="E114" s="120" t="s">
        <v>326</v>
      </c>
      <c r="F114" s="120" t="s">
        <v>300</v>
      </c>
    </row>
    <row r="115">
      <c r="A115" s="210">
        <v>43553.89932175926</v>
      </c>
      <c r="B115" s="120" t="s">
        <v>40</v>
      </c>
      <c r="C115" s="120" t="s">
        <v>65</v>
      </c>
      <c r="D115" s="120" t="s">
        <v>289</v>
      </c>
      <c r="E115" s="120" t="s">
        <v>336</v>
      </c>
      <c r="F115" s="120" t="s">
        <v>102</v>
      </c>
    </row>
    <row r="116">
      <c r="A116" s="210">
        <v>43553.086272939814</v>
      </c>
      <c r="B116" s="120" t="s">
        <v>60</v>
      </c>
      <c r="C116" s="120" t="s">
        <v>371</v>
      </c>
      <c r="D116" s="120" t="s">
        <v>289</v>
      </c>
      <c r="E116" s="120" t="s">
        <v>372</v>
      </c>
      <c r="F116" s="120" t="s">
        <v>297</v>
      </c>
    </row>
    <row r="117">
      <c r="A117" s="210">
        <v>43553.086094074075</v>
      </c>
      <c r="B117" s="120" t="s">
        <v>60</v>
      </c>
      <c r="C117" s="120" t="s">
        <v>371</v>
      </c>
      <c r="D117" s="120" t="s">
        <v>289</v>
      </c>
      <c r="E117" s="120" t="s">
        <v>326</v>
      </c>
      <c r="F117" s="120" t="s">
        <v>297</v>
      </c>
    </row>
    <row r="118">
      <c r="A118" s="210">
        <v>43553.08592170139</v>
      </c>
      <c r="B118" s="120" t="s">
        <v>60</v>
      </c>
      <c r="C118" s="120" t="s">
        <v>371</v>
      </c>
      <c r="D118" s="120" t="s">
        <v>289</v>
      </c>
      <c r="E118" s="120" t="s">
        <v>373</v>
      </c>
      <c r="F118" s="120" t="s">
        <v>297</v>
      </c>
    </row>
    <row r="119">
      <c r="A119" s="210">
        <v>43553.08560041667</v>
      </c>
      <c r="B119" s="120" t="s">
        <v>60</v>
      </c>
      <c r="C119" s="120" t="s">
        <v>371</v>
      </c>
      <c r="D119" s="120" t="s">
        <v>289</v>
      </c>
      <c r="E119" s="120" t="s">
        <v>374</v>
      </c>
      <c r="F119" s="120" t="s">
        <v>297</v>
      </c>
    </row>
    <row r="120">
      <c r="A120" s="210">
        <v>43552.70623173611</v>
      </c>
      <c r="B120" s="120" t="s">
        <v>57</v>
      </c>
      <c r="C120" s="120" t="s">
        <v>358</v>
      </c>
      <c r="D120" s="120" t="s">
        <v>289</v>
      </c>
      <c r="E120" s="120" t="s">
        <v>375</v>
      </c>
      <c r="F120" s="120" t="s">
        <v>297</v>
      </c>
      <c r="G120" s="120" t="s">
        <v>376</v>
      </c>
    </row>
    <row r="121">
      <c r="A121" s="210">
        <v>43552.70594478009</v>
      </c>
      <c r="B121" s="120" t="s">
        <v>57</v>
      </c>
      <c r="C121" s="120" t="s">
        <v>358</v>
      </c>
      <c r="D121" s="120" t="s">
        <v>289</v>
      </c>
      <c r="E121" s="120" t="s">
        <v>171</v>
      </c>
      <c r="F121" s="120" t="s">
        <v>340</v>
      </c>
      <c r="G121" s="120" t="s">
        <v>377</v>
      </c>
    </row>
    <row r="122">
      <c r="A122" s="210">
        <v>43552.62052887732</v>
      </c>
      <c r="B122" s="120" t="s">
        <v>40</v>
      </c>
      <c r="C122" s="120" t="s">
        <v>65</v>
      </c>
      <c r="D122" s="120" t="s">
        <v>293</v>
      </c>
      <c r="E122" s="120" t="s">
        <v>378</v>
      </c>
      <c r="F122" s="120" t="s">
        <v>345</v>
      </c>
    </row>
    <row r="123">
      <c r="A123" s="210">
        <v>43552.6201915162</v>
      </c>
      <c r="B123" s="120" t="s">
        <v>40</v>
      </c>
      <c r="C123" s="120" t="s">
        <v>65</v>
      </c>
      <c r="D123" s="120" t="s">
        <v>293</v>
      </c>
      <c r="E123" s="120" t="s">
        <v>379</v>
      </c>
      <c r="F123" s="120" t="s">
        <v>345</v>
      </c>
    </row>
    <row r="124">
      <c r="A124" s="210">
        <v>43552.61973114584</v>
      </c>
      <c r="B124" s="120" t="s">
        <v>40</v>
      </c>
      <c r="C124" s="120" t="s">
        <v>65</v>
      </c>
      <c r="D124" s="120" t="s">
        <v>293</v>
      </c>
      <c r="E124" s="120" t="s">
        <v>380</v>
      </c>
      <c r="F124" s="120" t="s">
        <v>345</v>
      </c>
    </row>
    <row r="125">
      <c r="A125" s="210">
        <v>43552.61944729167</v>
      </c>
      <c r="B125" s="120" t="s">
        <v>40</v>
      </c>
      <c r="C125" s="120" t="s">
        <v>65</v>
      </c>
      <c r="D125" s="120" t="s">
        <v>293</v>
      </c>
      <c r="E125" s="120" t="s">
        <v>381</v>
      </c>
      <c r="F125" s="120" t="s">
        <v>345</v>
      </c>
    </row>
    <row r="126">
      <c r="A126" s="210">
        <v>43552.61394862269</v>
      </c>
      <c r="B126" s="120" t="s">
        <v>40</v>
      </c>
      <c r="C126" s="120" t="s">
        <v>65</v>
      </c>
      <c r="D126" s="120" t="s">
        <v>293</v>
      </c>
      <c r="E126" s="120" t="s">
        <v>382</v>
      </c>
      <c r="F126" s="120" t="s">
        <v>345</v>
      </c>
    </row>
    <row r="127">
      <c r="A127" s="210">
        <v>43552.61348407407</v>
      </c>
      <c r="B127" s="120" t="s">
        <v>40</v>
      </c>
      <c r="C127" s="120" t="s">
        <v>65</v>
      </c>
      <c r="D127" s="120" t="s">
        <v>293</v>
      </c>
      <c r="E127" s="120" t="s">
        <v>116</v>
      </c>
      <c r="F127" s="120" t="s">
        <v>345</v>
      </c>
    </row>
    <row r="128">
      <c r="A128" s="210">
        <v>43551.88782905093</v>
      </c>
      <c r="B128" s="120" t="s">
        <v>40</v>
      </c>
      <c r="C128" s="120" t="s">
        <v>65</v>
      </c>
      <c r="D128" s="120" t="s">
        <v>293</v>
      </c>
      <c r="E128" s="120" t="s">
        <v>351</v>
      </c>
      <c r="F128" s="120" t="s">
        <v>294</v>
      </c>
    </row>
    <row r="129">
      <c r="A129" s="210">
        <v>43551.73837244213</v>
      </c>
      <c r="B129" s="120" t="s">
        <v>40</v>
      </c>
      <c r="C129" s="120" t="s">
        <v>65</v>
      </c>
      <c r="D129" s="120" t="s">
        <v>289</v>
      </c>
      <c r="E129" s="120" t="s">
        <v>383</v>
      </c>
      <c r="F129" s="120" t="s">
        <v>300</v>
      </c>
    </row>
    <row r="130">
      <c r="A130" s="210">
        <v>43551.73724162037</v>
      </c>
      <c r="B130" s="120" t="s">
        <v>336</v>
      </c>
      <c r="C130" s="120" t="s">
        <v>65</v>
      </c>
      <c r="D130" s="120" t="s">
        <v>289</v>
      </c>
      <c r="E130" s="120" t="s">
        <v>336</v>
      </c>
      <c r="F130" s="120" t="s">
        <v>294</v>
      </c>
    </row>
    <row r="131">
      <c r="A131" s="210">
        <v>43551.73650511574</v>
      </c>
      <c r="B131" s="120" t="s">
        <v>40</v>
      </c>
      <c r="C131" s="120" t="s">
        <v>65</v>
      </c>
      <c r="D131" s="120" t="s">
        <v>289</v>
      </c>
      <c r="E131" s="120" t="s">
        <v>368</v>
      </c>
      <c r="F131" s="120" t="s">
        <v>300</v>
      </c>
    </row>
    <row r="132">
      <c r="A132" s="210">
        <v>43551.69839009259</v>
      </c>
      <c r="B132" s="120" t="s">
        <v>40</v>
      </c>
      <c r="C132" s="120" t="s">
        <v>65</v>
      </c>
      <c r="D132" s="120" t="s">
        <v>289</v>
      </c>
      <c r="E132" s="120" t="s">
        <v>85</v>
      </c>
      <c r="F132" s="120" t="s">
        <v>340</v>
      </c>
    </row>
    <row r="133">
      <c r="A133" s="210">
        <v>43551.06321466435</v>
      </c>
      <c r="B133" s="120" t="s">
        <v>60</v>
      </c>
      <c r="C133" s="120" t="s">
        <v>371</v>
      </c>
      <c r="D133" s="120" t="s">
        <v>289</v>
      </c>
      <c r="E133" s="120" t="s">
        <v>378</v>
      </c>
      <c r="F133" s="120" t="s">
        <v>301</v>
      </c>
    </row>
    <row r="134">
      <c r="A134" s="210">
        <v>43551.06305574074</v>
      </c>
      <c r="B134" s="120" t="s">
        <v>60</v>
      </c>
      <c r="C134" s="120" t="s">
        <v>371</v>
      </c>
      <c r="D134" s="120" t="s">
        <v>289</v>
      </c>
      <c r="E134" s="120" t="s">
        <v>383</v>
      </c>
      <c r="F134" s="120" t="s">
        <v>297</v>
      </c>
    </row>
    <row r="135">
      <c r="A135" s="210">
        <v>43551.05623596065</v>
      </c>
      <c r="B135" s="120" t="s">
        <v>60</v>
      </c>
      <c r="C135" s="120" t="s">
        <v>371</v>
      </c>
      <c r="D135" s="120" t="s">
        <v>289</v>
      </c>
      <c r="E135" s="120" t="s">
        <v>384</v>
      </c>
      <c r="F135" s="120" t="s">
        <v>301</v>
      </c>
      <c r="G135" s="120" t="s">
        <v>385</v>
      </c>
    </row>
    <row r="136">
      <c r="A136" s="210">
        <v>43550.990248159724</v>
      </c>
      <c r="B136" s="120" t="s">
        <v>60</v>
      </c>
      <c r="C136" s="120" t="s">
        <v>371</v>
      </c>
      <c r="D136" s="120" t="s">
        <v>289</v>
      </c>
      <c r="E136" s="120" t="s">
        <v>180</v>
      </c>
      <c r="F136" s="120" t="s">
        <v>308</v>
      </c>
    </row>
    <row r="137">
      <c r="A137" s="210">
        <v>43550.469926307866</v>
      </c>
      <c r="B137" s="120" t="s">
        <v>60</v>
      </c>
      <c r="C137" s="120" t="s">
        <v>371</v>
      </c>
      <c r="D137" s="120" t="s">
        <v>289</v>
      </c>
      <c r="E137" s="120" t="s">
        <v>386</v>
      </c>
      <c r="F137" s="120" t="s">
        <v>300</v>
      </c>
      <c r="G137" s="120" t="s">
        <v>385</v>
      </c>
    </row>
    <row r="138">
      <c r="A138" s="210">
        <v>43548.65768268518</v>
      </c>
      <c r="B138" s="120" t="s">
        <v>60</v>
      </c>
      <c r="C138" s="120" t="s">
        <v>371</v>
      </c>
      <c r="D138" s="120" t="s">
        <v>289</v>
      </c>
      <c r="E138" s="120" t="s">
        <v>384</v>
      </c>
      <c r="F138" s="120" t="s">
        <v>290</v>
      </c>
      <c r="G138" s="120" t="s">
        <v>385</v>
      </c>
    </row>
    <row r="139">
      <c r="A139" s="210">
        <v>43547.985096585646</v>
      </c>
      <c r="B139" s="120" t="s">
        <v>40</v>
      </c>
      <c r="C139" s="120" t="s">
        <v>65</v>
      </c>
      <c r="D139" s="120" t="s">
        <v>289</v>
      </c>
      <c r="E139" s="120" t="s">
        <v>83</v>
      </c>
      <c r="F139" s="120" t="s">
        <v>294</v>
      </c>
    </row>
    <row r="140">
      <c r="A140" s="210">
        <v>43547.81715185185</v>
      </c>
      <c r="B140" s="120" t="s">
        <v>40</v>
      </c>
      <c r="C140" s="120" t="s">
        <v>65</v>
      </c>
      <c r="D140" s="120" t="s">
        <v>289</v>
      </c>
      <c r="E140" s="120" t="s">
        <v>384</v>
      </c>
      <c r="F140" s="120" t="s">
        <v>290</v>
      </c>
    </row>
    <row r="141">
      <c r="A141" s="210">
        <v>43547.38968219908</v>
      </c>
      <c r="B141" s="120" t="s">
        <v>60</v>
      </c>
      <c r="C141" s="120" t="s">
        <v>371</v>
      </c>
      <c r="D141" s="120" t="s">
        <v>289</v>
      </c>
      <c r="E141" s="120" t="s">
        <v>384</v>
      </c>
      <c r="F141" s="120" t="s">
        <v>308</v>
      </c>
    </row>
    <row r="142">
      <c r="A142" s="210">
        <v>43547.08995284722</v>
      </c>
      <c r="B142" s="120" t="s">
        <v>57</v>
      </c>
      <c r="C142" s="120" t="s">
        <v>358</v>
      </c>
      <c r="D142" s="120" t="s">
        <v>289</v>
      </c>
      <c r="E142" s="120" t="s">
        <v>387</v>
      </c>
      <c r="F142" s="120" t="s">
        <v>297</v>
      </c>
      <c r="G142" s="120" t="s">
        <v>350</v>
      </c>
    </row>
    <row r="143">
      <c r="A143" s="210">
        <v>43547.08969329861</v>
      </c>
      <c r="B143" s="120" t="s">
        <v>57</v>
      </c>
      <c r="C143" s="120" t="s">
        <v>358</v>
      </c>
      <c r="D143" s="120" t="s">
        <v>289</v>
      </c>
      <c r="E143" s="120" t="s">
        <v>388</v>
      </c>
      <c r="F143" s="120" t="s">
        <v>297</v>
      </c>
    </row>
    <row r="144">
      <c r="A144" s="210">
        <v>43547.08950086805</v>
      </c>
      <c r="B144" s="120" t="s">
        <v>57</v>
      </c>
      <c r="C144" s="120" t="s">
        <v>358</v>
      </c>
      <c r="D144" s="120" t="s">
        <v>289</v>
      </c>
      <c r="E144" s="120" t="s">
        <v>389</v>
      </c>
      <c r="F144" s="120" t="s">
        <v>307</v>
      </c>
      <c r="G144" s="120" t="s">
        <v>355</v>
      </c>
    </row>
    <row r="145">
      <c r="A145" s="210">
        <v>43546.69763038194</v>
      </c>
      <c r="B145" s="120" t="s">
        <v>390</v>
      </c>
      <c r="C145" s="120" t="s">
        <v>391</v>
      </c>
      <c r="D145" s="120" t="s">
        <v>289</v>
      </c>
      <c r="E145" s="120" t="s">
        <v>389</v>
      </c>
      <c r="F145" s="120" t="s">
        <v>300</v>
      </c>
      <c r="G145" s="120" t="s">
        <v>392</v>
      </c>
    </row>
    <row r="146">
      <c r="A146" s="210">
        <v>43545.8871928588</v>
      </c>
      <c r="B146" s="120" t="s">
        <v>40</v>
      </c>
      <c r="C146" s="120" t="s">
        <v>65</v>
      </c>
      <c r="D146" s="120" t="s">
        <v>289</v>
      </c>
      <c r="E146" s="120" t="s">
        <v>393</v>
      </c>
      <c r="F146" s="120" t="s">
        <v>301</v>
      </c>
    </row>
    <row r="147">
      <c r="A147" s="210">
        <v>43545.81851096065</v>
      </c>
      <c r="B147" s="120" t="s">
        <v>393</v>
      </c>
      <c r="C147" s="120" t="s">
        <v>394</v>
      </c>
      <c r="D147" s="120" t="s">
        <v>293</v>
      </c>
      <c r="E147" s="120" t="s">
        <v>395</v>
      </c>
      <c r="F147" s="120" t="s">
        <v>345</v>
      </c>
      <c r="G147" s="120" t="s">
        <v>396</v>
      </c>
    </row>
    <row r="148">
      <c r="A148" s="210">
        <v>43545.642126273146</v>
      </c>
      <c r="B148" s="120" t="s">
        <v>60</v>
      </c>
      <c r="C148" s="120" t="s">
        <v>371</v>
      </c>
      <c r="D148" s="120" t="s">
        <v>289</v>
      </c>
      <c r="E148" s="120" t="s">
        <v>389</v>
      </c>
      <c r="F148" s="120" t="s">
        <v>297</v>
      </c>
      <c r="G148" s="120" t="s">
        <v>385</v>
      </c>
    </row>
    <row r="149">
      <c r="A149" s="210">
        <v>43545.4940612963</v>
      </c>
      <c r="B149" s="120" t="s">
        <v>60</v>
      </c>
      <c r="C149" s="120" t="s">
        <v>371</v>
      </c>
      <c r="D149" s="120" t="s">
        <v>289</v>
      </c>
      <c r="E149" s="120" t="s">
        <v>397</v>
      </c>
      <c r="F149" s="120" t="s">
        <v>297</v>
      </c>
      <c r="G149" s="120" t="s">
        <v>385</v>
      </c>
    </row>
    <row r="150">
      <c r="A150" s="210">
        <v>43545.254457372685</v>
      </c>
      <c r="B150" s="120" t="s">
        <v>57</v>
      </c>
      <c r="C150" s="120" t="s">
        <v>358</v>
      </c>
      <c r="D150" s="120" t="s">
        <v>289</v>
      </c>
      <c r="E150" s="120" t="s">
        <v>398</v>
      </c>
      <c r="F150" s="120" t="s">
        <v>297</v>
      </c>
      <c r="G150" s="120" t="s">
        <v>399</v>
      </c>
    </row>
    <row r="151">
      <c r="A151" s="210">
        <v>43544.982257881944</v>
      </c>
      <c r="B151" s="120" t="s">
        <v>116</v>
      </c>
      <c r="C151" s="120" t="s">
        <v>50</v>
      </c>
      <c r="D151" s="120" t="s">
        <v>289</v>
      </c>
      <c r="E151" s="120" t="s">
        <v>400</v>
      </c>
      <c r="F151" s="120" t="s">
        <v>307</v>
      </c>
    </row>
    <row r="152">
      <c r="A152" s="210">
        <v>43544.981752685184</v>
      </c>
      <c r="B152" s="120" t="s">
        <v>116</v>
      </c>
      <c r="C152" s="120" t="s">
        <v>50</v>
      </c>
      <c r="D152" s="120" t="s">
        <v>289</v>
      </c>
      <c r="E152" s="120" t="s">
        <v>401</v>
      </c>
      <c r="F152" s="120" t="s">
        <v>46</v>
      </c>
    </row>
    <row r="153">
      <c r="A153" s="210">
        <v>43544.0409424074</v>
      </c>
      <c r="B153" s="120" t="s">
        <v>116</v>
      </c>
      <c r="C153" s="120" t="s">
        <v>50</v>
      </c>
      <c r="D153" s="120" t="s">
        <v>289</v>
      </c>
      <c r="E153" s="120" t="s">
        <v>333</v>
      </c>
      <c r="F153" s="120" t="s">
        <v>297</v>
      </c>
    </row>
    <row r="154">
      <c r="A154" s="210">
        <v>43544.04042085649</v>
      </c>
      <c r="B154" s="120" t="s">
        <v>116</v>
      </c>
      <c r="C154" s="120" t="s">
        <v>50</v>
      </c>
      <c r="D154" s="120" t="s">
        <v>289</v>
      </c>
      <c r="E154" s="120" t="s">
        <v>401</v>
      </c>
      <c r="F154" s="120" t="s">
        <v>307</v>
      </c>
    </row>
    <row r="155">
      <c r="A155" s="210">
        <v>43544.03949728009</v>
      </c>
      <c r="B155" s="120" t="s">
        <v>116</v>
      </c>
      <c r="C155" s="120" t="s">
        <v>50</v>
      </c>
      <c r="D155" s="120" t="s">
        <v>289</v>
      </c>
      <c r="E155" s="120" t="s">
        <v>400</v>
      </c>
      <c r="F155" s="120" t="s">
        <v>300</v>
      </c>
    </row>
    <row r="156">
      <c r="A156" s="210">
        <v>43543.78610114583</v>
      </c>
      <c r="B156" s="120" t="s">
        <v>116</v>
      </c>
      <c r="C156" s="120" t="s">
        <v>50</v>
      </c>
      <c r="D156" s="120" t="s">
        <v>289</v>
      </c>
      <c r="E156" s="120" t="s">
        <v>402</v>
      </c>
      <c r="F156" s="120" t="s">
        <v>301</v>
      </c>
    </row>
    <row r="157">
      <c r="A157" s="210">
        <v>43543.6476257176</v>
      </c>
      <c r="B157" s="120" t="s">
        <v>60</v>
      </c>
      <c r="C157" s="120" t="s">
        <v>371</v>
      </c>
      <c r="D157" s="120" t="s">
        <v>289</v>
      </c>
      <c r="E157" s="120" t="s">
        <v>403</v>
      </c>
      <c r="F157" s="120" t="s">
        <v>300</v>
      </c>
      <c r="G157" s="120" t="s">
        <v>404</v>
      </c>
    </row>
    <row r="158">
      <c r="A158" s="210">
        <v>43543.6467140625</v>
      </c>
      <c r="B158" s="120" t="s">
        <v>60</v>
      </c>
      <c r="C158" s="120" t="s">
        <v>371</v>
      </c>
      <c r="D158" s="120" t="s">
        <v>289</v>
      </c>
      <c r="E158" s="120" t="s">
        <v>405</v>
      </c>
      <c r="F158" s="120" t="s">
        <v>297</v>
      </c>
      <c r="G158" s="120" t="s">
        <v>406</v>
      </c>
    </row>
    <row r="159">
      <c r="A159" s="210">
        <v>43543.115168171294</v>
      </c>
      <c r="B159" s="120" t="s">
        <v>57</v>
      </c>
      <c r="C159" s="120" t="s">
        <v>358</v>
      </c>
      <c r="D159" s="120" t="s">
        <v>289</v>
      </c>
      <c r="E159" s="120" t="s">
        <v>407</v>
      </c>
      <c r="F159" s="120" t="s">
        <v>290</v>
      </c>
      <c r="G159" s="120" t="s">
        <v>408</v>
      </c>
    </row>
    <row r="160">
      <c r="A160" s="210">
        <v>43543.110695219904</v>
      </c>
      <c r="B160" s="120" t="s">
        <v>57</v>
      </c>
      <c r="C160" s="120" t="s">
        <v>409</v>
      </c>
      <c r="D160" s="120" t="s">
        <v>289</v>
      </c>
      <c r="E160" s="120" t="s">
        <v>410</v>
      </c>
      <c r="F160" s="120" t="s">
        <v>297</v>
      </c>
      <c r="G160" s="120" t="s">
        <v>411</v>
      </c>
    </row>
    <row r="161">
      <c r="A161" s="210">
        <v>43543.026890925925</v>
      </c>
      <c r="B161" s="120" t="s">
        <v>116</v>
      </c>
      <c r="C161" s="120" t="s">
        <v>50</v>
      </c>
      <c r="D161" s="120" t="s">
        <v>289</v>
      </c>
      <c r="E161" s="120" t="s">
        <v>57</v>
      </c>
      <c r="F161" s="120" t="s">
        <v>358</v>
      </c>
    </row>
    <row r="162">
      <c r="A162" s="210">
        <v>43543.025350173615</v>
      </c>
      <c r="B162" s="120" t="s">
        <v>116</v>
      </c>
      <c r="C162" s="120" t="s">
        <v>50</v>
      </c>
      <c r="D162" s="120" t="s">
        <v>289</v>
      </c>
      <c r="E162" s="120" t="s">
        <v>412</v>
      </c>
      <c r="F162" s="120" t="s">
        <v>307</v>
      </c>
    </row>
    <row r="163">
      <c r="A163" s="210">
        <v>43542.73417427084</v>
      </c>
      <c r="B163" s="120" t="s">
        <v>62</v>
      </c>
      <c r="C163" s="120" t="s">
        <v>292</v>
      </c>
      <c r="D163" s="120" t="s">
        <v>289</v>
      </c>
      <c r="E163" s="120" t="s">
        <v>401</v>
      </c>
      <c r="F163" s="120" t="s">
        <v>300</v>
      </c>
      <c r="G163" s="120" t="s">
        <v>413</v>
      </c>
    </row>
    <row r="164">
      <c r="A164" s="210">
        <v>43542.682494803244</v>
      </c>
      <c r="B164" s="120" t="s">
        <v>116</v>
      </c>
      <c r="C164" s="120" t="s">
        <v>50</v>
      </c>
      <c r="D164" s="120" t="s">
        <v>289</v>
      </c>
      <c r="E164" s="120" t="s">
        <v>83</v>
      </c>
      <c r="F164" s="120" t="s">
        <v>340</v>
      </c>
    </row>
    <row r="165">
      <c r="A165" s="210">
        <v>43542.62723435185</v>
      </c>
      <c r="B165" s="120" t="s">
        <v>60</v>
      </c>
      <c r="C165" s="120" t="s">
        <v>371</v>
      </c>
      <c r="D165" s="120" t="s">
        <v>289</v>
      </c>
      <c r="E165" s="120" t="s">
        <v>414</v>
      </c>
      <c r="F165" s="120" t="s">
        <v>297</v>
      </c>
      <c r="G165" s="120" t="s">
        <v>385</v>
      </c>
    </row>
    <row r="166">
      <c r="A166" s="210">
        <v>43542.011336041665</v>
      </c>
      <c r="B166" s="120" t="s">
        <v>116</v>
      </c>
      <c r="C166" s="120" t="s">
        <v>50</v>
      </c>
      <c r="D166" s="120" t="s">
        <v>289</v>
      </c>
      <c r="E166" s="120" t="s">
        <v>415</v>
      </c>
      <c r="F166" s="120" t="s">
        <v>297</v>
      </c>
    </row>
    <row r="167">
      <c r="A167" s="210">
        <v>43542.011118229166</v>
      </c>
      <c r="B167" s="120" t="s">
        <v>116</v>
      </c>
      <c r="C167" s="120" t="s">
        <v>50</v>
      </c>
      <c r="D167" s="120" t="s">
        <v>289</v>
      </c>
      <c r="E167" s="120" t="s">
        <v>400</v>
      </c>
      <c r="F167" s="120" t="s">
        <v>297</v>
      </c>
    </row>
    <row r="168">
      <c r="A168" s="210">
        <v>43542.01071537037</v>
      </c>
      <c r="B168" s="120" t="s">
        <v>116</v>
      </c>
      <c r="C168" s="120" t="s">
        <v>50</v>
      </c>
      <c r="D168" s="120" t="s">
        <v>289</v>
      </c>
      <c r="E168" s="120" t="s">
        <v>416</v>
      </c>
      <c r="F168" s="120" t="s">
        <v>307</v>
      </c>
    </row>
    <row r="169">
      <c r="A169" s="210">
        <v>43541.93237613426</v>
      </c>
      <c r="B169" s="120" t="s">
        <v>116</v>
      </c>
      <c r="C169" s="120" t="s">
        <v>50</v>
      </c>
      <c r="D169" s="120" t="s">
        <v>289</v>
      </c>
      <c r="E169" s="120" t="s">
        <v>416</v>
      </c>
      <c r="F169" s="120" t="s">
        <v>297</v>
      </c>
    </row>
    <row r="170">
      <c r="A170" s="210">
        <v>43540.92848296296</v>
      </c>
      <c r="B170" s="120" t="s">
        <v>57</v>
      </c>
      <c r="C170" s="120" t="s">
        <v>97</v>
      </c>
      <c r="D170" s="120" t="s">
        <v>289</v>
      </c>
      <c r="E170" s="120" t="s">
        <v>401</v>
      </c>
      <c r="F170" s="120" t="s">
        <v>297</v>
      </c>
      <c r="G170" s="120" t="s">
        <v>417</v>
      </c>
    </row>
    <row r="171">
      <c r="A171" s="210">
        <v>43540.928228923614</v>
      </c>
      <c r="B171" s="120" t="s">
        <v>57</v>
      </c>
      <c r="C171" s="120" t="s">
        <v>97</v>
      </c>
      <c r="D171" s="120" t="s">
        <v>289</v>
      </c>
      <c r="E171" s="120" t="s">
        <v>416</v>
      </c>
      <c r="F171" s="120" t="s">
        <v>297</v>
      </c>
      <c r="G171" s="120" t="s">
        <v>418</v>
      </c>
    </row>
    <row r="172">
      <c r="A172" s="210">
        <v>43540.53381731482</v>
      </c>
      <c r="B172" s="120" t="s">
        <v>60</v>
      </c>
      <c r="C172" s="120" t="s">
        <v>371</v>
      </c>
      <c r="D172" s="120" t="s">
        <v>289</v>
      </c>
      <c r="E172" s="120" t="s">
        <v>384</v>
      </c>
      <c r="F172" s="120" t="s">
        <v>46</v>
      </c>
      <c r="G172" s="120" t="s">
        <v>385</v>
      </c>
    </row>
    <row r="173">
      <c r="A173" s="210">
        <v>43539.97340641204</v>
      </c>
      <c r="B173" s="120" t="s">
        <v>116</v>
      </c>
      <c r="C173" s="120" t="s">
        <v>50</v>
      </c>
      <c r="D173" s="120" t="s">
        <v>289</v>
      </c>
      <c r="E173" s="120" t="s">
        <v>419</v>
      </c>
      <c r="F173" s="120" t="s">
        <v>297</v>
      </c>
      <c r="G173" s="120" t="s">
        <v>420</v>
      </c>
    </row>
    <row r="174">
      <c r="A174" s="210">
        <v>43538.862455787035</v>
      </c>
      <c r="B174" s="120" t="s">
        <v>40</v>
      </c>
      <c r="C174" s="120" t="s">
        <v>65</v>
      </c>
      <c r="D174" s="120" t="s">
        <v>289</v>
      </c>
      <c r="E174" s="120" t="s">
        <v>421</v>
      </c>
      <c r="F174" s="120" t="s">
        <v>297</v>
      </c>
      <c r="G174" s="120" t="s">
        <v>422</v>
      </c>
    </row>
    <row r="175">
      <c r="A175" s="210">
        <v>43538.711547962965</v>
      </c>
      <c r="B175" s="120" t="s">
        <v>40</v>
      </c>
      <c r="C175" s="120" t="s">
        <v>65</v>
      </c>
      <c r="D175" s="120" t="s">
        <v>289</v>
      </c>
      <c r="E175" s="120" t="s">
        <v>423</v>
      </c>
      <c r="F175" s="120" t="s">
        <v>300</v>
      </c>
      <c r="G175" s="120" t="s">
        <v>424</v>
      </c>
    </row>
    <row r="176">
      <c r="A176" s="210">
        <v>43538.65760972222</v>
      </c>
      <c r="B176" s="120" t="s">
        <v>60</v>
      </c>
      <c r="C176" s="120" t="s">
        <v>39</v>
      </c>
      <c r="D176" s="120" t="s">
        <v>289</v>
      </c>
      <c r="E176" s="120" t="s">
        <v>60</v>
      </c>
      <c r="F176" s="120" t="s">
        <v>371</v>
      </c>
      <c r="G176" s="120" t="s">
        <v>425</v>
      </c>
    </row>
    <row r="177">
      <c r="A177" s="210">
        <v>43538.60612202546</v>
      </c>
      <c r="B177" s="120" t="s">
        <v>60</v>
      </c>
      <c r="C177" s="120" t="s">
        <v>39</v>
      </c>
      <c r="D177" s="120" t="s">
        <v>289</v>
      </c>
      <c r="E177" s="120" t="s">
        <v>180</v>
      </c>
      <c r="F177" s="120" t="s">
        <v>308</v>
      </c>
      <c r="G177" s="120" t="s">
        <v>385</v>
      </c>
    </row>
    <row r="178">
      <c r="A178" s="210">
        <v>43538.545625555555</v>
      </c>
      <c r="B178" s="120" t="s">
        <v>116</v>
      </c>
      <c r="C178" s="120" t="s">
        <v>50</v>
      </c>
      <c r="D178" s="120" t="s">
        <v>289</v>
      </c>
      <c r="E178" s="120" t="s">
        <v>180</v>
      </c>
      <c r="F178" s="120" t="s">
        <v>307</v>
      </c>
      <c r="G178" s="120" t="s">
        <v>426</v>
      </c>
    </row>
    <row r="179">
      <c r="A179" s="210">
        <v>43538.51587390046</v>
      </c>
      <c r="B179" s="120" t="s">
        <v>427</v>
      </c>
      <c r="C179" s="120" t="s">
        <v>131</v>
      </c>
      <c r="D179" s="120" t="s">
        <v>289</v>
      </c>
      <c r="E179" s="120" t="s">
        <v>428</v>
      </c>
      <c r="F179" s="120" t="s">
        <v>290</v>
      </c>
      <c r="G179" s="120" t="s">
        <v>349</v>
      </c>
    </row>
    <row r="180">
      <c r="A180" s="210">
        <v>43538.51579561342</v>
      </c>
      <c r="B180" s="120" t="s">
        <v>116</v>
      </c>
      <c r="C180" s="120" t="s">
        <v>50</v>
      </c>
      <c r="D180" s="120" t="s">
        <v>289</v>
      </c>
      <c r="E180" s="120" t="s">
        <v>57</v>
      </c>
      <c r="F180" s="120" t="s">
        <v>97</v>
      </c>
    </row>
    <row r="181">
      <c r="A181" s="210">
        <v>43538.5144180787</v>
      </c>
      <c r="B181" s="120" t="s">
        <v>427</v>
      </c>
      <c r="C181" s="120" t="s">
        <v>131</v>
      </c>
      <c r="D181" s="120" t="s">
        <v>293</v>
      </c>
      <c r="E181" s="120" t="s">
        <v>57</v>
      </c>
      <c r="F181" s="120" t="s">
        <v>65</v>
      </c>
      <c r="G181" s="120" t="s">
        <v>347</v>
      </c>
    </row>
    <row r="182">
      <c r="A182" s="210">
        <v>43536.98745219907</v>
      </c>
      <c r="B182" s="120" t="s">
        <v>116</v>
      </c>
      <c r="C182" s="120" t="s">
        <v>50</v>
      </c>
      <c r="D182" s="120" t="s">
        <v>289</v>
      </c>
      <c r="E182" s="120" t="s">
        <v>386</v>
      </c>
      <c r="F182" s="120" t="s">
        <v>297</v>
      </c>
    </row>
    <row r="183">
      <c r="A183" s="210">
        <v>43536.93360440972</v>
      </c>
      <c r="B183" s="120" t="s">
        <v>40</v>
      </c>
      <c r="C183" s="120" t="s">
        <v>65</v>
      </c>
      <c r="D183" s="120" t="s">
        <v>289</v>
      </c>
      <c r="E183" s="120" t="s">
        <v>336</v>
      </c>
      <c r="F183" s="120" t="s">
        <v>340</v>
      </c>
      <c r="G183" s="120" t="s">
        <v>429</v>
      </c>
    </row>
    <row r="184">
      <c r="A184" s="210">
        <v>43536.92553934028</v>
      </c>
      <c r="B184" s="120" t="s">
        <v>116</v>
      </c>
      <c r="C184" s="120" t="s">
        <v>50</v>
      </c>
      <c r="D184" s="120" t="s">
        <v>289</v>
      </c>
      <c r="E184" s="120" t="s">
        <v>40</v>
      </c>
      <c r="F184" s="120" t="s">
        <v>65</v>
      </c>
      <c r="G184" s="120" t="s">
        <v>303</v>
      </c>
    </row>
    <row r="185">
      <c r="A185" s="210">
        <v>43536.9186234838</v>
      </c>
      <c r="B185" s="120" t="s">
        <v>40</v>
      </c>
      <c r="C185" s="120" t="s">
        <v>65</v>
      </c>
      <c r="D185" s="120" t="s">
        <v>289</v>
      </c>
      <c r="E185" s="120" t="s">
        <v>336</v>
      </c>
      <c r="F185" s="120" t="s">
        <v>102</v>
      </c>
      <c r="G185" s="120" t="s">
        <v>430</v>
      </c>
    </row>
    <row r="186">
      <c r="A186" s="210">
        <v>43536.736173391204</v>
      </c>
      <c r="B186" s="120" t="s">
        <v>116</v>
      </c>
      <c r="C186" s="120" t="s">
        <v>50</v>
      </c>
      <c r="D186" s="120" t="s">
        <v>293</v>
      </c>
      <c r="E186" s="120" t="s">
        <v>40</v>
      </c>
      <c r="F186" s="120" t="s">
        <v>65</v>
      </c>
    </row>
    <row r="187">
      <c r="A187" s="210">
        <v>43536.731875833335</v>
      </c>
      <c r="B187" s="120" t="s">
        <v>116</v>
      </c>
      <c r="C187" s="120" t="s">
        <v>50</v>
      </c>
      <c r="D187" s="120" t="s">
        <v>293</v>
      </c>
      <c r="E187" s="120" t="s">
        <v>393</v>
      </c>
      <c r="F187" s="120" t="s">
        <v>290</v>
      </c>
    </row>
    <row r="188">
      <c r="A188" s="210">
        <v>43536.635488078704</v>
      </c>
      <c r="B188" s="120" t="s">
        <v>116</v>
      </c>
      <c r="C188" s="120" t="s">
        <v>50</v>
      </c>
      <c r="D188" s="120" t="s">
        <v>289</v>
      </c>
      <c r="E188" s="120" t="s">
        <v>384</v>
      </c>
      <c r="F188" s="120" t="s">
        <v>307</v>
      </c>
    </row>
    <row r="189">
      <c r="A189" s="210">
        <v>43536.59140996527</v>
      </c>
      <c r="B189" s="120" t="s">
        <v>116</v>
      </c>
      <c r="C189" s="120" t="s">
        <v>50</v>
      </c>
      <c r="D189" s="120" t="s">
        <v>293</v>
      </c>
      <c r="E189" s="120" t="s">
        <v>378</v>
      </c>
      <c r="F189" s="120" t="s">
        <v>290</v>
      </c>
    </row>
    <row r="190">
      <c r="A190" s="210">
        <v>43536.57530945602</v>
      </c>
      <c r="B190" s="120" t="s">
        <v>116</v>
      </c>
      <c r="C190" s="120" t="s">
        <v>50</v>
      </c>
      <c r="D190" s="120" t="s">
        <v>293</v>
      </c>
      <c r="E190" s="120" t="s">
        <v>431</v>
      </c>
      <c r="F190" s="120" t="s">
        <v>308</v>
      </c>
    </row>
    <row r="191">
      <c r="A191" s="210">
        <v>43536.5562139699</v>
      </c>
      <c r="B191" s="120" t="s">
        <v>116</v>
      </c>
      <c r="C191" s="120" t="s">
        <v>50</v>
      </c>
      <c r="D191" s="120" t="s">
        <v>293</v>
      </c>
      <c r="E191" s="120" t="s">
        <v>432</v>
      </c>
      <c r="F191" s="120" t="s">
        <v>290</v>
      </c>
    </row>
    <row r="192">
      <c r="A192" s="210">
        <v>43536.55564394676</v>
      </c>
      <c r="B192" s="120" t="s">
        <v>116</v>
      </c>
      <c r="C192" s="120" t="s">
        <v>50</v>
      </c>
      <c r="D192" s="120" t="s">
        <v>293</v>
      </c>
      <c r="E192" s="120" t="s">
        <v>433</v>
      </c>
      <c r="F192" s="120" t="s">
        <v>301</v>
      </c>
    </row>
    <row r="193">
      <c r="A193" s="210">
        <v>43536.55526231481</v>
      </c>
      <c r="B193" s="120" t="s">
        <v>116</v>
      </c>
      <c r="C193" s="120" t="s">
        <v>50</v>
      </c>
      <c r="D193" s="120" t="s">
        <v>293</v>
      </c>
      <c r="E193" s="120" t="s">
        <v>379</v>
      </c>
      <c r="F193" s="120" t="s">
        <v>340</v>
      </c>
    </row>
    <row r="194">
      <c r="A194" s="210">
        <v>43536.55438612269</v>
      </c>
      <c r="B194" s="120" t="s">
        <v>116</v>
      </c>
      <c r="C194" s="120" t="s">
        <v>50</v>
      </c>
      <c r="D194" s="120" t="s">
        <v>293</v>
      </c>
      <c r="E194" s="120" t="s">
        <v>171</v>
      </c>
      <c r="F194" s="120" t="s">
        <v>301</v>
      </c>
    </row>
    <row r="195">
      <c r="A195" s="210">
        <v>43536.5517331713</v>
      </c>
      <c r="B195" s="120" t="s">
        <v>116</v>
      </c>
      <c r="C195" s="120" t="s">
        <v>50</v>
      </c>
      <c r="D195" s="120" t="s">
        <v>293</v>
      </c>
      <c r="E195" s="120" t="s">
        <v>402</v>
      </c>
      <c r="F195" s="120" t="s">
        <v>290</v>
      </c>
    </row>
    <row r="196">
      <c r="A196" s="210">
        <v>43536.54938524305</v>
      </c>
      <c r="B196" s="120" t="s">
        <v>116</v>
      </c>
      <c r="C196" s="120" t="s">
        <v>50</v>
      </c>
      <c r="D196" s="120" t="s">
        <v>293</v>
      </c>
      <c r="E196" s="120" t="s">
        <v>85</v>
      </c>
      <c r="F196" s="120" t="s">
        <v>301</v>
      </c>
    </row>
    <row r="197">
      <c r="A197" s="210">
        <v>43536.54897326389</v>
      </c>
      <c r="B197" s="120" t="s">
        <v>116</v>
      </c>
      <c r="C197" s="120" t="s">
        <v>50</v>
      </c>
      <c r="D197" s="120" t="s">
        <v>293</v>
      </c>
      <c r="E197" s="120" t="s">
        <v>434</v>
      </c>
      <c r="F197" s="120" t="s">
        <v>294</v>
      </c>
    </row>
    <row r="198">
      <c r="A198" s="210">
        <v>43536.54863636574</v>
      </c>
      <c r="B198" s="120" t="s">
        <v>116</v>
      </c>
      <c r="C198" s="120" t="s">
        <v>50</v>
      </c>
      <c r="D198" s="120" t="s">
        <v>293</v>
      </c>
      <c r="E198" s="120" t="s">
        <v>434</v>
      </c>
      <c r="F198" s="120" t="s">
        <v>102</v>
      </c>
    </row>
    <row r="199">
      <c r="A199" s="210">
        <v>43536.54750763889</v>
      </c>
      <c r="B199" s="120" t="s">
        <v>116</v>
      </c>
      <c r="C199" s="120" t="s">
        <v>50</v>
      </c>
      <c r="D199" s="120" t="s">
        <v>293</v>
      </c>
      <c r="E199" s="120" t="s">
        <v>336</v>
      </c>
      <c r="F199" s="120" t="s">
        <v>340</v>
      </c>
    </row>
    <row r="200">
      <c r="A200" s="210">
        <v>43535.941735810185</v>
      </c>
      <c r="B200" s="120" t="s">
        <v>116</v>
      </c>
      <c r="C200" s="120" t="s">
        <v>50</v>
      </c>
      <c r="D200" s="120" t="s">
        <v>293</v>
      </c>
      <c r="E200" s="120" t="s">
        <v>435</v>
      </c>
      <c r="F200" s="120" t="s">
        <v>102</v>
      </c>
      <c r="G200" s="120" t="s">
        <v>436</v>
      </c>
    </row>
    <row r="201">
      <c r="A201" s="210">
        <v>43534.928608912036</v>
      </c>
      <c r="B201" s="120" t="s">
        <v>40</v>
      </c>
      <c r="C201" s="120" t="s">
        <v>437</v>
      </c>
      <c r="D201" s="120" t="s">
        <v>289</v>
      </c>
      <c r="E201" s="120" t="s">
        <v>85</v>
      </c>
      <c r="F201" s="120" t="s">
        <v>102</v>
      </c>
    </row>
    <row r="202">
      <c r="A202" s="210">
        <v>43534.74240685185</v>
      </c>
      <c r="B202" s="120" t="s">
        <v>116</v>
      </c>
      <c r="C202" s="120" t="s">
        <v>50</v>
      </c>
      <c r="D202" s="120" t="s">
        <v>289</v>
      </c>
      <c r="E202" s="120" t="s">
        <v>336</v>
      </c>
      <c r="F202" s="120" t="s">
        <v>97</v>
      </c>
      <c r="G202" s="120" t="s">
        <v>438</v>
      </c>
    </row>
    <row r="203">
      <c r="A203" s="210">
        <v>43534.17601844907</v>
      </c>
      <c r="B203" s="120" t="s">
        <v>379</v>
      </c>
      <c r="C203" s="120" t="s">
        <v>439</v>
      </c>
      <c r="D203" s="120" t="s">
        <v>289</v>
      </c>
      <c r="E203" s="120" t="s">
        <v>180</v>
      </c>
      <c r="F203" s="120" t="s">
        <v>300</v>
      </c>
    </row>
    <row r="204">
      <c r="A204" s="210">
        <v>43534.17524353009</v>
      </c>
      <c r="B204" s="120" t="s">
        <v>379</v>
      </c>
      <c r="C204" s="120" t="s">
        <v>440</v>
      </c>
      <c r="D204" s="120" t="s">
        <v>289</v>
      </c>
      <c r="E204" s="120" t="s">
        <v>384</v>
      </c>
      <c r="F204" s="120" t="s">
        <v>297</v>
      </c>
      <c r="G204" s="120" t="s">
        <v>441</v>
      </c>
    </row>
    <row r="205">
      <c r="A205" s="210">
        <v>43534.17522787037</v>
      </c>
      <c r="B205" s="120" t="s">
        <v>379</v>
      </c>
      <c r="C205" s="120" t="s">
        <v>440</v>
      </c>
      <c r="D205" s="120" t="s">
        <v>289</v>
      </c>
      <c r="E205" s="120" t="s">
        <v>180</v>
      </c>
      <c r="F205" s="120" t="s">
        <v>307</v>
      </c>
      <c r="G205" s="120" t="s">
        <v>441</v>
      </c>
    </row>
    <row r="206">
      <c r="A206" s="210">
        <v>43533.79110451389</v>
      </c>
      <c r="B206" s="120" t="s">
        <v>442</v>
      </c>
      <c r="C206" s="120" t="s">
        <v>443</v>
      </c>
      <c r="D206" s="120" t="s">
        <v>289</v>
      </c>
      <c r="E206" s="120" t="s">
        <v>444</v>
      </c>
      <c r="F206" s="120" t="s">
        <v>308</v>
      </c>
    </row>
    <row r="207">
      <c r="A207" s="210">
        <v>43533.69498138889</v>
      </c>
      <c r="B207" s="120" t="s">
        <v>116</v>
      </c>
      <c r="C207" s="120" t="s">
        <v>50</v>
      </c>
      <c r="D207" s="120" t="s">
        <v>293</v>
      </c>
      <c r="E207" s="120" t="s">
        <v>382</v>
      </c>
      <c r="F207" s="120" t="s">
        <v>39</v>
      </c>
      <c r="G207" s="120" t="s">
        <v>445</v>
      </c>
    </row>
    <row r="208">
      <c r="A208" s="210">
        <v>43533.57768690972</v>
      </c>
      <c r="B208" s="120" t="s">
        <v>60</v>
      </c>
      <c r="C208" s="120" t="s">
        <v>39</v>
      </c>
      <c r="D208" s="120" t="s">
        <v>289</v>
      </c>
      <c r="E208" s="120" t="s">
        <v>446</v>
      </c>
      <c r="F208" s="120" t="s">
        <v>46</v>
      </c>
    </row>
    <row r="209">
      <c r="A209" s="210">
        <v>43533.438377025464</v>
      </c>
      <c r="B209" s="120" t="s">
        <v>442</v>
      </c>
      <c r="C209" s="120" t="s">
        <v>443</v>
      </c>
      <c r="D209" s="120" t="s">
        <v>289</v>
      </c>
      <c r="E209" s="120" t="s">
        <v>444</v>
      </c>
      <c r="F209" s="120" t="s">
        <v>308</v>
      </c>
    </row>
    <row r="210">
      <c r="A210" s="210">
        <v>43533.43813738426</v>
      </c>
      <c r="B210" s="120" t="s">
        <v>442</v>
      </c>
      <c r="C210" s="120" t="s">
        <v>443</v>
      </c>
      <c r="D210" s="120" t="s">
        <v>289</v>
      </c>
      <c r="E210" s="120" t="s">
        <v>171</v>
      </c>
      <c r="F210" s="120" t="s">
        <v>340</v>
      </c>
    </row>
    <row r="211">
      <c r="A211" s="210">
        <v>43533.19676302084</v>
      </c>
      <c r="B211" s="120" t="s">
        <v>57</v>
      </c>
      <c r="C211" s="120" t="s">
        <v>97</v>
      </c>
      <c r="D211" s="120" t="s">
        <v>289</v>
      </c>
      <c r="E211" s="120" t="s">
        <v>447</v>
      </c>
      <c r="F211" s="120" t="s">
        <v>307</v>
      </c>
      <c r="G211" s="120" t="s">
        <v>448</v>
      </c>
    </row>
    <row r="212">
      <c r="A212" s="210">
        <v>43533.19114383102</v>
      </c>
      <c r="B212" s="120" t="s">
        <v>57</v>
      </c>
      <c r="C212" s="120" t="s">
        <v>97</v>
      </c>
      <c r="D212" s="120" t="s">
        <v>289</v>
      </c>
      <c r="E212" s="120" t="s">
        <v>447</v>
      </c>
      <c r="F212" s="120" t="s">
        <v>300</v>
      </c>
      <c r="G212" s="120" t="s">
        <v>449</v>
      </c>
    </row>
    <row r="213">
      <c r="A213" s="210">
        <v>43533.19076246528</v>
      </c>
      <c r="B213" s="120" t="s">
        <v>57</v>
      </c>
      <c r="C213" s="120" t="s">
        <v>450</v>
      </c>
      <c r="D213" s="120" t="s">
        <v>289</v>
      </c>
      <c r="E213" s="120" t="s">
        <v>407</v>
      </c>
      <c r="F213" s="120" t="s">
        <v>46</v>
      </c>
      <c r="G213" s="120" t="s">
        <v>451</v>
      </c>
    </row>
    <row r="214">
      <c r="A214" s="210">
        <v>43533.15962667824</v>
      </c>
      <c r="B214" s="120" t="s">
        <v>452</v>
      </c>
      <c r="C214" s="120" t="s">
        <v>65</v>
      </c>
      <c r="D214" s="120" t="s">
        <v>289</v>
      </c>
      <c r="E214" s="120" t="s">
        <v>407</v>
      </c>
      <c r="F214" s="120" t="s">
        <v>307</v>
      </c>
      <c r="G214" s="120" t="s">
        <v>453</v>
      </c>
    </row>
    <row r="215">
      <c r="A215" s="210">
        <v>43533.15920203704</v>
      </c>
      <c r="B215" s="120" t="s">
        <v>452</v>
      </c>
      <c r="C215" s="120" t="s">
        <v>65</v>
      </c>
      <c r="D215" s="120" t="s">
        <v>289</v>
      </c>
      <c r="E215" s="120" t="s">
        <v>447</v>
      </c>
      <c r="F215" s="120" t="s">
        <v>297</v>
      </c>
      <c r="G215" s="120" t="s">
        <v>454</v>
      </c>
    </row>
    <row r="216">
      <c r="A216" s="210">
        <v>43533.08303741898</v>
      </c>
      <c r="B216" s="120" t="s">
        <v>435</v>
      </c>
      <c r="C216" s="120" t="s">
        <v>55</v>
      </c>
      <c r="D216" s="120" t="s">
        <v>289</v>
      </c>
      <c r="E216" s="120" t="s">
        <v>455</v>
      </c>
      <c r="F216" s="120" t="s">
        <v>358</v>
      </c>
    </row>
    <row r="217">
      <c r="A217" s="210">
        <v>43533.082251354164</v>
      </c>
      <c r="B217" s="120" t="s">
        <v>435</v>
      </c>
      <c r="C217" s="120" t="s">
        <v>55</v>
      </c>
      <c r="D217" s="120" t="s">
        <v>289</v>
      </c>
      <c r="E217" s="120" t="s">
        <v>379</v>
      </c>
      <c r="F217" s="120" t="s">
        <v>97</v>
      </c>
    </row>
    <row r="218">
      <c r="A218" s="210">
        <v>43533.081485902774</v>
      </c>
      <c r="B218" s="120" t="s">
        <v>435</v>
      </c>
      <c r="C218" s="120" t="s">
        <v>55</v>
      </c>
      <c r="D218" s="120" t="s">
        <v>289</v>
      </c>
      <c r="E218" s="120" t="s">
        <v>452</v>
      </c>
      <c r="F218" s="120" t="s">
        <v>65</v>
      </c>
    </row>
    <row r="219">
      <c r="A219" s="210">
        <v>43533.07561717593</v>
      </c>
      <c r="B219" s="120" t="s">
        <v>435</v>
      </c>
      <c r="C219" s="120" t="s">
        <v>55</v>
      </c>
      <c r="D219" s="120" t="s">
        <v>289</v>
      </c>
      <c r="E219" s="120" t="s">
        <v>407</v>
      </c>
      <c r="F219" s="120" t="s">
        <v>300</v>
      </c>
    </row>
    <row r="220">
      <c r="A220" s="210">
        <v>43532.846981689814</v>
      </c>
      <c r="B220" s="120" t="s">
        <v>456</v>
      </c>
      <c r="C220" s="120" t="s">
        <v>457</v>
      </c>
      <c r="D220" s="120" t="s">
        <v>289</v>
      </c>
      <c r="E220" s="120" t="s">
        <v>446</v>
      </c>
      <c r="F220" s="120" t="s">
        <v>300</v>
      </c>
      <c r="G220" s="120" t="s">
        <v>458</v>
      </c>
    </row>
    <row r="221">
      <c r="A221" s="210">
        <v>43532.84673017361</v>
      </c>
      <c r="B221" s="120" t="s">
        <v>456</v>
      </c>
      <c r="C221" s="120" t="s">
        <v>457</v>
      </c>
      <c r="D221" s="120" t="s">
        <v>289</v>
      </c>
      <c r="E221" s="120" t="s">
        <v>379</v>
      </c>
      <c r="F221" s="120" t="s">
        <v>102</v>
      </c>
      <c r="G221" s="120" t="s">
        <v>459</v>
      </c>
    </row>
    <row r="222">
      <c r="A222" s="210">
        <v>43532.84555103009</v>
      </c>
      <c r="B222" s="120" t="s">
        <v>40</v>
      </c>
      <c r="C222" s="120" t="s">
        <v>460</v>
      </c>
      <c r="D222" s="120" t="s">
        <v>289</v>
      </c>
      <c r="E222" s="120" t="s">
        <v>315</v>
      </c>
      <c r="F222" s="120" t="s">
        <v>46</v>
      </c>
    </row>
    <row r="223">
      <c r="A223" s="210">
        <v>43532.54544307871</v>
      </c>
      <c r="B223" s="120" t="s">
        <v>116</v>
      </c>
      <c r="C223" s="120" t="s">
        <v>50</v>
      </c>
      <c r="D223" s="120" t="s">
        <v>289</v>
      </c>
      <c r="E223" s="120" t="s">
        <v>461</v>
      </c>
      <c r="F223" s="120" t="s">
        <v>297</v>
      </c>
    </row>
    <row r="224">
      <c r="A224" s="210">
        <v>43532.54526849537</v>
      </c>
      <c r="B224" s="120" t="s">
        <v>116</v>
      </c>
      <c r="C224" s="120" t="s">
        <v>50</v>
      </c>
      <c r="D224" s="120" t="s">
        <v>289</v>
      </c>
      <c r="E224" s="120" t="s">
        <v>180</v>
      </c>
      <c r="F224" s="120" t="s">
        <v>297</v>
      </c>
    </row>
    <row r="225">
      <c r="A225" s="210">
        <v>43532.03965491898</v>
      </c>
      <c r="B225" s="120" t="s">
        <v>60</v>
      </c>
      <c r="C225" s="120" t="s">
        <v>39</v>
      </c>
      <c r="D225" s="120" t="s">
        <v>289</v>
      </c>
      <c r="E225" s="120" t="s">
        <v>315</v>
      </c>
      <c r="F225" s="120" t="s">
        <v>307</v>
      </c>
      <c r="G225" s="120" t="s">
        <v>462</v>
      </c>
    </row>
    <row r="226">
      <c r="A226" s="210">
        <v>43531.8669825463</v>
      </c>
      <c r="B226" s="120" t="s">
        <v>456</v>
      </c>
      <c r="C226" s="120" t="s">
        <v>457</v>
      </c>
      <c r="D226" s="120" t="s">
        <v>289</v>
      </c>
      <c r="E226" s="120" t="s">
        <v>463</v>
      </c>
      <c r="F226" s="120" t="s">
        <v>300</v>
      </c>
      <c r="G226" s="120" t="s">
        <v>464</v>
      </c>
    </row>
    <row r="227">
      <c r="A227" s="210">
        <v>43531.79792618056</v>
      </c>
      <c r="B227" s="120" t="s">
        <v>40</v>
      </c>
      <c r="C227" s="120" t="s">
        <v>437</v>
      </c>
      <c r="D227" s="120" t="s">
        <v>289</v>
      </c>
      <c r="E227" s="120" t="s">
        <v>171</v>
      </c>
      <c r="F227" s="120" t="s">
        <v>301</v>
      </c>
    </row>
    <row r="228">
      <c r="A228" s="210">
        <v>43531.79765857639</v>
      </c>
      <c r="B228" s="120" t="s">
        <v>40</v>
      </c>
      <c r="C228" s="120" t="s">
        <v>371</v>
      </c>
      <c r="D228" s="120" t="s">
        <v>289</v>
      </c>
      <c r="E228" s="120" t="s">
        <v>85</v>
      </c>
      <c r="F228" s="120" t="s">
        <v>294</v>
      </c>
    </row>
    <row r="229">
      <c r="A229" s="210">
        <v>43531.654339375</v>
      </c>
      <c r="B229" s="120" t="s">
        <v>427</v>
      </c>
      <c r="C229" s="120" t="s">
        <v>131</v>
      </c>
      <c r="D229" s="120" t="s">
        <v>293</v>
      </c>
      <c r="E229" s="120" t="s">
        <v>452</v>
      </c>
      <c r="F229" s="120" t="s">
        <v>102</v>
      </c>
      <c r="G229" s="120" t="s">
        <v>347</v>
      </c>
    </row>
    <row r="230">
      <c r="A230" s="210">
        <v>43531.65420444444</v>
      </c>
      <c r="B230" s="120" t="s">
        <v>427</v>
      </c>
      <c r="C230" s="120" t="s">
        <v>131</v>
      </c>
      <c r="D230" s="120" t="s">
        <v>289</v>
      </c>
      <c r="E230" s="120" t="s">
        <v>452</v>
      </c>
      <c r="F230" s="120" t="s">
        <v>65</v>
      </c>
      <c r="G230" s="120" t="s">
        <v>349</v>
      </c>
    </row>
    <row r="231">
      <c r="A231" s="210">
        <v>43531.653646886574</v>
      </c>
      <c r="B231" s="120" t="s">
        <v>427</v>
      </c>
      <c r="C231" s="120" t="s">
        <v>131</v>
      </c>
      <c r="D231" s="120" t="s">
        <v>293</v>
      </c>
      <c r="E231" s="120" t="s">
        <v>402</v>
      </c>
      <c r="F231" s="120" t="s">
        <v>102</v>
      </c>
      <c r="G231" s="120" t="s">
        <v>347</v>
      </c>
    </row>
    <row r="232">
      <c r="A232" s="210">
        <v>43531.65273785879</v>
      </c>
      <c r="B232" s="120" t="s">
        <v>427</v>
      </c>
      <c r="C232" s="120" t="s">
        <v>131</v>
      </c>
      <c r="D232" s="120" t="s">
        <v>293</v>
      </c>
      <c r="E232" s="120" t="s">
        <v>402</v>
      </c>
      <c r="F232" s="120" t="s">
        <v>65</v>
      </c>
      <c r="G232" s="120" t="s">
        <v>347</v>
      </c>
    </row>
    <row r="233">
      <c r="A233" s="210">
        <v>43531.65248584491</v>
      </c>
      <c r="B233" s="120" t="s">
        <v>116</v>
      </c>
      <c r="C233" s="120" t="s">
        <v>50</v>
      </c>
      <c r="D233" s="120" t="s">
        <v>289</v>
      </c>
      <c r="E233" s="120" t="s">
        <v>336</v>
      </c>
      <c r="F233" s="120" t="s">
        <v>102</v>
      </c>
    </row>
    <row r="234">
      <c r="A234" s="210">
        <v>43531.643887858794</v>
      </c>
      <c r="B234" s="120" t="s">
        <v>116</v>
      </c>
      <c r="C234" s="120" t="s">
        <v>50</v>
      </c>
      <c r="D234" s="120" t="s">
        <v>289</v>
      </c>
      <c r="E234" s="120" t="s">
        <v>465</v>
      </c>
      <c r="F234" s="120" t="s">
        <v>46</v>
      </c>
    </row>
    <row r="235">
      <c r="A235" s="210">
        <v>43531.64324502315</v>
      </c>
      <c r="B235" s="120" t="s">
        <v>40</v>
      </c>
      <c r="C235" s="120" t="s">
        <v>371</v>
      </c>
      <c r="D235" s="120" t="s">
        <v>289</v>
      </c>
      <c r="E235" s="120" t="s">
        <v>40</v>
      </c>
      <c r="F235" s="120" t="s">
        <v>371</v>
      </c>
    </row>
    <row r="236">
      <c r="A236" s="210">
        <v>43531.64255733797</v>
      </c>
      <c r="B236" s="120" t="s">
        <v>40</v>
      </c>
      <c r="C236" s="120" t="s">
        <v>371</v>
      </c>
      <c r="D236" s="120" t="s">
        <v>289</v>
      </c>
      <c r="E236" s="120" t="s">
        <v>60</v>
      </c>
      <c r="F236" s="120" t="s">
        <v>39</v>
      </c>
    </row>
    <row r="237">
      <c r="A237" s="210">
        <v>43531.551466261575</v>
      </c>
      <c r="B237" s="120" t="s">
        <v>466</v>
      </c>
      <c r="C237" s="120" t="s">
        <v>131</v>
      </c>
      <c r="D237" s="120" t="s">
        <v>289</v>
      </c>
      <c r="E237" s="120" t="s">
        <v>336</v>
      </c>
      <c r="F237" s="120" t="s">
        <v>294</v>
      </c>
      <c r="G237" s="120" t="s">
        <v>349</v>
      </c>
    </row>
    <row r="238">
      <c r="A238" s="210">
        <v>43531.55004290509</v>
      </c>
      <c r="C238" s="120" t="s">
        <v>131</v>
      </c>
      <c r="D238" s="120" t="s">
        <v>289</v>
      </c>
      <c r="E238" s="120" t="s">
        <v>116</v>
      </c>
      <c r="F238" s="120" t="s">
        <v>50</v>
      </c>
      <c r="G238" s="120" t="s">
        <v>349</v>
      </c>
    </row>
    <row r="239">
      <c r="A239" s="210">
        <v>43530.95719534722</v>
      </c>
      <c r="B239" s="120" t="s">
        <v>40</v>
      </c>
      <c r="C239" s="120" t="s">
        <v>39</v>
      </c>
      <c r="D239" s="120" t="s">
        <v>289</v>
      </c>
      <c r="E239" s="120" t="s">
        <v>423</v>
      </c>
      <c r="F239" s="120" t="s">
        <v>297</v>
      </c>
    </row>
    <row r="240">
      <c r="A240" s="210">
        <v>43530.956777997686</v>
      </c>
      <c r="B240" s="120" t="s">
        <v>40</v>
      </c>
      <c r="C240" s="120" t="s">
        <v>39</v>
      </c>
      <c r="D240" s="120" t="s">
        <v>289</v>
      </c>
      <c r="E240" s="120" t="s">
        <v>467</v>
      </c>
      <c r="F240" s="120" t="s">
        <v>297</v>
      </c>
      <c r="G240" s="120" t="s">
        <v>468</v>
      </c>
    </row>
    <row r="241">
      <c r="A241" s="210">
        <v>43530.66494633102</v>
      </c>
      <c r="B241" s="120" t="s">
        <v>123</v>
      </c>
      <c r="C241" s="120" t="s">
        <v>460</v>
      </c>
      <c r="D241" s="120" t="s">
        <v>293</v>
      </c>
      <c r="E241" s="120" t="s">
        <v>336</v>
      </c>
      <c r="F241" s="120" t="s">
        <v>340</v>
      </c>
      <c r="G241" s="120" t="s">
        <v>469</v>
      </c>
    </row>
    <row r="242">
      <c r="A242" s="210">
        <v>43530.47349478009</v>
      </c>
      <c r="B242" s="120" t="s">
        <v>60</v>
      </c>
      <c r="C242" s="120" t="s">
        <v>358</v>
      </c>
      <c r="D242" s="120" t="s">
        <v>289</v>
      </c>
      <c r="E242" s="120" t="s">
        <v>465</v>
      </c>
      <c r="F242" s="120" t="s">
        <v>307</v>
      </c>
      <c r="G242" s="120" t="s">
        <v>385</v>
      </c>
    </row>
    <row r="243">
      <c r="A243" s="210">
        <v>43530.380273622686</v>
      </c>
      <c r="B243" s="120" t="s">
        <v>116</v>
      </c>
      <c r="C243" s="120" t="s">
        <v>55</v>
      </c>
      <c r="D243" s="120" t="s">
        <v>289</v>
      </c>
      <c r="E243" s="120" t="s">
        <v>60</v>
      </c>
      <c r="F243" s="120" t="s">
        <v>358</v>
      </c>
    </row>
    <row r="244">
      <c r="A244" s="210">
        <v>43529.76607765046</v>
      </c>
      <c r="B244" s="120" t="s">
        <v>40</v>
      </c>
      <c r="C244" s="120" t="s">
        <v>39</v>
      </c>
      <c r="D244" s="120" t="s">
        <v>289</v>
      </c>
      <c r="E244" s="120" t="s">
        <v>470</v>
      </c>
      <c r="F244" s="120" t="s">
        <v>297</v>
      </c>
    </row>
    <row r="245">
      <c r="A245" s="210">
        <v>43529.76536101852</v>
      </c>
      <c r="B245" s="120" t="s">
        <v>40</v>
      </c>
      <c r="C245" s="120" t="s">
        <v>39</v>
      </c>
      <c r="D245" s="120" t="s">
        <v>289</v>
      </c>
      <c r="E245" s="120" t="s">
        <v>338</v>
      </c>
      <c r="F245" s="120" t="s">
        <v>301</v>
      </c>
    </row>
    <row r="246">
      <c r="A246" s="210">
        <v>43528.97538621528</v>
      </c>
      <c r="B246" s="120" t="s">
        <v>116</v>
      </c>
      <c r="C246" s="120" t="s">
        <v>55</v>
      </c>
      <c r="D246" s="120" t="s">
        <v>289</v>
      </c>
      <c r="E246" s="120" t="s">
        <v>123</v>
      </c>
      <c r="F246" s="120" t="s">
        <v>371</v>
      </c>
      <c r="G246" s="120" t="s">
        <v>471</v>
      </c>
    </row>
    <row r="247">
      <c r="A247" s="210">
        <v>43528.89271806713</v>
      </c>
      <c r="B247" s="120" t="s">
        <v>435</v>
      </c>
      <c r="C247" s="120" t="s">
        <v>55</v>
      </c>
      <c r="D247" s="120" t="s">
        <v>289</v>
      </c>
      <c r="E247" s="120" t="s">
        <v>40</v>
      </c>
      <c r="F247" s="120" t="s">
        <v>39</v>
      </c>
    </row>
    <row r="248">
      <c r="A248" s="210">
        <v>43528.82346033565</v>
      </c>
      <c r="B248" s="120" t="s">
        <v>40</v>
      </c>
      <c r="C248" s="120" t="s">
        <v>358</v>
      </c>
      <c r="D248" s="120" t="s">
        <v>289</v>
      </c>
      <c r="E248" s="120" t="s">
        <v>472</v>
      </c>
      <c r="F248" s="120" t="s">
        <v>290</v>
      </c>
    </row>
    <row r="249">
      <c r="A249" s="210">
        <v>43528.7051505787</v>
      </c>
      <c r="B249" s="120" t="s">
        <v>116</v>
      </c>
      <c r="C249" s="120" t="s">
        <v>55</v>
      </c>
      <c r="D249" s="120" t="s">
        <v>289</v>
      </c>
      <c r="E249" s="120" t="s">
        <v>473</v>
      </c>
      <c r="F249" s="120" t="s">
        <v>307</v>
      </c>
    </row>
    <row r="250">
      <c r="A250" s="210">
        <v>43528.62107864583</v>
      </c>
      <c r="B250" s="120" t="s">
        <v>60</v>
      </c>
      <c r="C250" s="120" t="s">
        <v>97</v>
      </c>
      <c r="D250" s="120" t="s">
        <v>289</v>
      </c>
      <c r="E250" s="120" t="s">
        <v>474</v>
      </c>
      <c r="F250" s="120" t="s">
        <v>301</v>
      </c>
    </row>
    <row r="251">
      <c r="A251" s="210">
        <v>43528.62095644676</v>
      </c>
      <c r="B251" s="120" t="s">
        <v>60</v>
      </c>
      <c r="C251" s="120" t="s">
        <v>97</v>
      </c>
      <c r="D251" s="120" t="s">
        <v>289</v>
      </c>
      <c r="E251" s="120" t="s">
        <v>475</v>
      </c>
      <c r="F251" s="120" t="s">
        <v>300</v>
      </c>
    </row>
    <row r="252">
      <c r="A252" s="210">
        <v>43528.62062140046</v>
      </c>
      <c r="B252" s="120" t="s">
        <v>60</v>
      </c>
      <c r="C252" s="120" t="s">
        <v>97</v>
      </c>
      <c r="D252" s="120" t="s">
        <v>289</v>
      </c>
      <c r="E252" s="120" t="s">
        <v>476</v>
      </c>
      <c r="F252" s="120" t="s">
        <v>300</v>
      </c>
    </row>
    <row r="253">
      <c r="A253" s="210">
        <v>43528.54300315972</v>
      </c>
      <c r="B253" s="120" t="s">
        <v>60</v>
      </c>
      <c r="C253" s="120" t="s">
        <v>97</v>
      </c>
      <c r="D253" s="120" t="s">
        <v>289</v>
      </c>
      <c r="E253" s="120" t="s">
        <v>171</v>
      </c>
      <c r="F253" s="120" t="s">
        <v>308</v>
      </c>
      <c r="G253" s="120" t="s">
        <v>385</v>
      </c>
    </row>
    <row r="254">
      <c r="A254" s="210">
        <v>43528.542785625</v>
      </c>
      <c r="B254" s="120" t="s">
        <v>60</v>
      </c>
      <c r="C254" s="120" t="s">
        <v>97</v>
      </c>
      <c r="D254" s="120" t="s">
        <v>289</v>
      </c>
      <c r="E254" s="120" t="s">
        <v>477</v>
      </c>
      <c r="F254" s="120" t="s">
        <v>297</v>
      </c>
      <c r="G254" s="120" t="s">
        <v>385</v>
      </c>
    </row>
    <row r="255">
      <c r="A255" s="210">
        <v>43528.53792685185</v>
      </c>
      <c r="B255" s="120" t="s">
        <v>60</v>
      </c>
      <c r="C255" s="120" t="s">
        <v>97</v>
      </c>
      <c r="D255" s="120" t="s">
        <v>289</v>
      </c>
      <c r="E255" s="120" t="s">
        <v>476</v>
      </c>
      <c r="F255" s="120" t="s">
        <v>297</v>
      </c>
      <c r="G255" s="120" t="s">
        <v>385</v>
      </c>
    </row>
    <row r="256">
      <c r="A256" s="210">
        <v>43527.37124988426</v>
      </c>
      <c r="B256" s="120" t="s">
        <v>60</v>
      </c>
      <c r="C256" s="120" t="s">
        <v>97</v>
      </c>
      <c r="D256" s="120" t="s">
        <v>289</v>
      </c>
      <c r="E256" s="120" t="s">
        <v>171</v>
      </c>
      <c r="F256" s="120" t="s">
        <v>46</v>
      </c>
    </row>
    <row r="257">
      <c r="A257" s="210">
        <v>43527.37098457176</v>
      </c>
      <c r="B257" s="120" t="s">
        <v>60</v>
      </c>
      <c r="C257" s="120" t="s">
        <v>97</v>
      </c>
      <c r="D257" s="120" t="s">
        <v>289</v>
      </c>
      <c r="E257" s="120" t="s">
        <v>171</v>
      </c>
      <c r="F257" s="120" t="s">
        <v>46</v>
      </c>
      <c r="G257" s="120" t="s">
        <v>385</v>
      </c>
    </row>
    <row r="258">
      <c r="A258" s="210">
        <v>43527.03652140046</v>
      </c>
      <c r="B258" s="120" t="s">
        <v>442</v>
      </c>
      <c r="C258" s="120" t="s">
        <v>478</v>
      </c>
      <c r="D258" s="120" t="s">
        <v>289</v>
      </c>
      <c r="E258" s="120" t="s">
        <v>40</v>
      </c>
      <c r="F258" s="120" t="s">
        <v>358</v>
      </c>
      <c r="G258" s="120" t="s">
        <v>479</v>
      </c>
    </row>
    <row r="259">
      <c r="A259" s="210">
        <v>43527.036066932866</v>
      </c>
      <c r="B259" s="120" t="s">
        <v>456</v>
      </c>
      <c r="C259" s="120" t="s">
        <v>457</v>
      </c>
      <c r="D259" s="120" t="s">
        <v>289</v>
      </c>
      <c r="E259" s="120" t="s">
        <v>480</v>
      </c>
      <c r="F259" s="120" t="s">
        <v>308</v>
      </c>
      <c r="G259" s="120" t="s">
        <v>481</v>
      </c>
    </row>
    <row r="260">
      <c r="A260" s="210">
        <v>43527.036054131946</v>
      </c>
      <c r="B260" s="120" t="s">
        <v>442</v>
      </c>
      <c r="C260" s="120" t="s">
        <v>482</v>
      </c>
      <c r="D260" s="120" t="s">
        <v>289</v>
      </c>
      <c r="E260" s="120" t="s">
        <v>480</v>
      </c>
      <c r="F260" s="120" t="s">
        <v>308</v>
      </c>
      <c r="G260" s="120" t="s">
        <v>483</v>
      </c>
    </row>
    <row r="261">
      <c r="A261" s="210">
        <v>43526.88404075231</v>
      </c>
      <c r="B261" s="120" t="s">
        <v>402</v>
      </c>
      <c r="C261" s="120" t="s">
        <v>97</v>
      </c>
      <c r="D261" s="120" t="s">
        <v>289</v>
      </c>
      <c r="E261" s="120" t="s">
        <v>484</v>
      </c>
      <c r="F261" s="120" t="s">
        <v>307</v>
      </c>
      <c r="G261" s="120" t="s">
        <v>48</v>
      </c>
    </row>
    <row r="262">
      <c r="A262" s="210">
        <v>43526.883103263885</v>
      </c>
      <c r="B262" s="120" t="s">
        <v>402</v>
      </c>
      <c r="C262" s="120" t="s">
        <v>97</v>
      </c>
      <c r="D262" s="120" t="s">
        <v>289</v>
      </c>
      <c r="E262" s="120" t="s">
        <v>485</v>
      </c>
      <c r="F262" s="120" t="s">
        <v>307</v>
      </c>
      <c r="G262" s="120" t="s">
        <v>48</v>
      </c>
    </row>
    <row r="263">
      <c r="A263" s="210">
        <v>43526.88250798611</v>
      </c>
      <c r="B263" s="120" t="s">
        <v>486</v>
      </c>
      <c r="C263" s="120" t="s">
        <v>97</v>
      </c>
      <c r="D263" s="120" t="s">
        <v>289</v>
      </c>
      <c r="E263" s="120" t="s">
        <v>486</v>
      </c>
      <c r="F263" s="120" t="s">
        <v>46</v>
      </c>
      <c r="G263" s="120" t="s">
        <v>48</v>
      </c>
    </row>
    <row r="264">
      <c r="A264" s="210">
        <v>43526.88040805556</v>
      </c>
      <c r="B264" s="120" t="s">
        <v>402</v>
      </c>
      <c r="C264" s="120" t="s">
        <v>97</v>
      </c>
      <c r="D264" s="120" t="s">
        <v>289</v>
      </c>
      <c r="E264" s="120" t="s">
        <v>487</v>
      </c>
      <c r="F264" s="120" t="s">
        <v>307</v>
      </c>
      <c r="G264" s="120" t="s">
        <v>48</v>
      </c>
    </row>
    <row r="265">
      <c r="A265" s="210">
        <v>43526.65261444444</v>
      </c>
      <c r="B265" s="120" t="s">
        <v>60</v>
      </c>
      <c r="C265" s="120" t="s">
        <v>97</v>
      </c>
      <c r="D265" s="120" t="s">
        <v>289</v>
      </c>
      <c r="E265" s="120" t="s">
        <v>484</v>
      </c>
      <c r="F265" s="120" t="s">
        <v>300</v>
      </c>
      <c r="G265" s="120" t="s">
        <v>385</v>
      </c>
    </row>
    <row r="266">
      <c r="A266" s="210">
        <v>43526.41907502315</v>
      </c>
      <c r="B266" s="120" t="s">
        <v>60</v>
      </c>
      <c r="C266" s="120" t="s">
        <v>97</v>
      </c>
      <c r="D266" s="120" t="s">
        <v>289</v>
      </c>
      <c r="E266" s="120" t="s">
        <v>171</v>
      </c>
      <c r="F266" s="120" t="s">
        <v>307</v>
      </c>
      <c r="G266" s="120" t="s">
        <v>385</v>
      </c>
    </row>
    <row r="267">
      <c r="A267" s="210">
        <v>43526.34658438657</v>
      </c>
      <c r="B267" s="120" t="s">
        <v>60</v>
      </c>
      <c r="C267" s="120" t="s">
        <v>97</v>
      </c>
      <c r="D267" s="120" t="s">
        <v>289</v>
      </c>
      <c r="E267" s="120" t="s">
        <v>465</v>
      </c>
      <c r="F267" s="120" t="s">
        <v>300</v>
      </c>
      <c r="G267" s="120" t="s">
        <v>385</v>
      </c>
    </row>
    <row r="268">
      <c r="A268" s="210">
        <v>43526.21601954861</v>
      </c>
      <c r="B268" s="120" t="s">
        <v>60</v>
      </c>
      <c r="C268" s="120" t="s">
        <v>97</v>
      </c>
      <c r="D268" s="120" t="s">
        <v>289</v>
      </c>
      <c r="E268" s="120" t="s">
        <v>484</v>
      </c>
      <c r="F268" s="120" t="s">
        <v>297</v>
      </c>
      <c r="G268" s="120" t="s">
        <v>385</v>
      </c>
    </row>
    <row r="269">
      <c r="A269" s="210">
        <v>43526.21586033565</v>
      </c>
      <c r="B269" s="120" t="s">
        <v>60</v>
      </c>
      <c r="C269" s="120" t="s">
        <v>97</v>
      </c>
      <c r="D269" s="120" t="s">
        <v>289</v>
      </c>
      <c r="E269" s="120" t="s">
        <v>488</v>
      </c>
      <c r="F269" s="120" t="s">
        <v>300</v>
      </c>
      <c r="G269" s="120" t="s">
        <v>385</v>
      </c>
    </row>
    <row r="270">
      <c r="A270" s="210">
        <v>43526.215621006944</v>
      </c>
      <c r="B270" s="120" t="s">
        <v>60</v>
      </c>
      <c r="C270" s="120" t="s">
        <v>97</v>
      </c>
      <c r="D270" s="120" t="s">
        <v>289</v>
      </c>
      <c r="E270" s="120" t="s">
        <v>485</v>
      </c>
      <c r="F270" s="120" t="s">
        <v>300</v>
      </c>
      <c r="G270" s="120" t="s">
        <v>385</v>
      </c>
    </row>
    <row r="271">
      <c r="A271" s="210">
        <v>43525.98166395833</v>
      </c>
      <c r="B271" s="120" t="s">
        <v>382</v>
      </c>
      <c r="C271" s="120" t="s">
        <v>489</v>
      </c>
      <c r="D271" s="120" t="s">
        <v>289</v>
      </c>
      <c r="E271" s="120" t="s">
        <v>490</v>
      </c>
      <c r="F271" s="120" t="s">
        <v>297</v>
      </c>
    </row>
    <row r="272">
      <c r="A272" s="210">
        <v>43525.38140586806</v>
      </c>
      <c r="B272" s="120" t="s">
        <v>60</v>
      </c>
      <c r="C272" s="120" t="s">
        <v>97</v>
      </c>
      <c r="D272" s="120" t="s">
        <v>289</v>
      </c>
      <c r="E272" s="120" t="s">
        <v>465</v>
      </c>
      <c r="F272" s="120" t="s">
        <v>297</v>
      </c>
      <c r="G272" s="120" t="s">
        <v>491</v>
      </c>
    </row>
    <row r="273">
      <c r="A273" s="210">
        <v>43525.339964976854</v>
      </c>
      <c r="B273" s="120" t="s">
        <v>40</v>
      </c>
      <c r="C273" s="120" t="s">
        <v>97</v>
      </c>
      <c r="D273" s="120" t="s">
        <v>289</v>
      </c>
      <c r="E273" s="120" t="s">
        <v>492</v>
      </c>
      <c r="F273" s="120" t="s">
        <v>345</v>
      </c>
    </row>
    <row r="274">
      <c r="A274" s="210">
        <v>43525.33937307871</v>
      </c>
      <c r="B274" s="120" t="s">
        <v>40</v>
      </c>
      <c r="C274" s="120" t="s">
        <v>97</v>
      </c>
      <c r="D274" s="120" t="s">
        <v>293</v>
      </c>
      <c r="E274" s="120" t="s">
        <v>492</v>
      </c>
      <c r="F274" s="120" t="s">
        <v>493</v>
      </c>
      <c r="G274" s="120" t="s">
        <v>494</v>
      </c>
    </row>
    <row r="275">
      <c r="A275" s="210">
        <v>43525.185552986106</v>
      </c>
      <c r="B275" s="120" t="s">
        <v>435</v>
      </c>
      <c r="C275" s="120" t="s">
        <v>55</v>
      </c>
      <c r="D275" s="120" t="s">
        <v>289</v>
      </c>
      <c r="E275" s="120" t="s">
        <v>474</v>
      </c>
      <c r="F275" s="120" t="s">
        <v>290</v>
      </c>
    </row>
    <row r="276">
      <c r="A276" s="210">
        <v>43525.05467251157</v>
      </c>
      <c r="B276" s="120" t="s">
        <v>116</v>
      </c>
      <c r="C276" s="120" t="s">
        <v>55</v>
      </c>
      <c r="D276" s="120" t="s">
        <v>289</v>
      </c>
      <c r="E276" s="120" t="s">
        <v>495</v>
      </c>
      <c r="F276" s="120" t="s">
        <v>46</v>
      </c>
      <c r="G276" s="120" t="s">
        <v>496</v>
      </c>
    </row>
    <row r="277">
      <c r="A277" s="210">
        <v>43524.81463340278</v>
      </c>
      <c r="B277" s="120" t="s">
        <v>435</v>
      </c>
      <c r="C277" s="120" t="s">
        <v>55</v>
      </c>
      <c r="D277" s="120" t="s">
        <v>289</v>
      </c>
      <c r="E277" s="120" t="s">
        <v>442</v>
      </c>
      <c r="F277" s="120" t="s">
        <v>443</v>
      </c>
    </row>
    <row r="278">
      <c r="A278" s="210">
        <v>43524.78130407407</v>
      </c>
      <c r="B278" s="120" t="s">
        <v>435</v>
      </c>
      <c r="C278" s="120" t="s">
        <v>55</v>
      </c>
      <c r="D278" s="120" t="s">
        <v>289</v>
      </c>
      <c r="E278" s="120" t="s">
        <v>60</v>
      </c>
      <c r="F278" s="120" t="s">
        <v>97</v>
      </c>
    </row>
    <row r="279">
      <c r="A279" s="210">
        <v>43524.18316273148</v>
      </c>
      <c r="B279" s="120" t="s">
        <v>60</v>
      </c>
      <c r="C279" s="120" t="s">
        <v>65</v>
      </c>
      <c r="D279" s="120" t="s">
        <v>289</v>
      </c>
      <c r="E279" s="120" t="s">
        <v>487</v>
      </c>
      <c r="F279" s="120" t="s">
        <v>297</v>
      </c>
    </row>
    <row r="280">
      <c r="A280" s="210">
        <v>43524.182850983794</v>
      </c>
      <c r="B280" s="120" t="s">
        <v>60</v>
      </c>
      <c r="C280" s="120" t="s">
        <v>65</v>
      </c>
      <c r="D280" s="120" t="s">
        <v>289</v>
      </c>
      <c r="E280" s="120" t="s">
        <v>497</v>
      </c>
      <c r="F280" s="120" t="s">
        <v>300</v>
      </c>
    </row>
    <row r="281">
      <c r="A281" s="210">
        <v>43523.87907502315</v>
      </c>
      <c r="B281" s="120" t="s">
        <v>456</v>
      </c>
      <c r="C281" s="120" t="s">
        <v>457</v>
      </c>
      <c r="D281" s="120" t="s">
        <v>289</v>
      </c>
      <c r="E281" s="120" t="s">
        <v>379</v>
      </c>
      <c r="F281" s="120" t="s">
        <v>294</v>
      </c>
      <c r="G281" s="120" t="s">
        <v>498</v>
      </c>
    </row>
    <row r="282">
      <c r="A282" s="210">
        <v>43523.65261077546</v>
      </c>
      <c r="B282" s="120" t="s">
        <v>60</v>
      </c>
      <c r="C282" s="120" t="s">
        <v>65</v>
      </c>
      <c r="D282" s="120" t="s">
        <v>289</v>
      </c>
      <c r="E282" s="120" t="s">
        <v>499</v>
      </c>
      <c r="F282" s="120" t="s">
        <v>308</v>
      </c>
      <c r="G282" s="120" t="s">
        <v>385</v>
      </c>
    </row>
    <row r="283">
      <c r="A283" s="210">
        <v>43522.69209054398</v>
      </c>
      <c r="B283" s="120" t="s">
        <v>116</v>
      </c>
      <c r="C283" s="120" t="s">
        <v>55</v>
      </c>
      <c r="D283" s="120" t="s">
        <v>289</v>
      </c>
      <c r="E283" s="120" t="s">
        <v>500</v>
      </c>
      <c r="F283" s="120" t="s">
        <v>297</v>
      </c>
    </row>
    <row r="284">
      <c r="A284" s="210">
        <v>43522.60878704861</v>
      </c>
      <c r="B284" s="120" t="s">
        <v>60</v>
      </c>
      <c r="C284" s="120" t="s">
        <v>65</v>
      </c>
      <c r="D284" s="120" t="s">
        <v>289</v>
      </c>
      <c r="E284" s="120" t="s">
        <v>474</v>
      </c>
      <c r="F284" s="120" t="s">
        <v>308</v>
      </c>
      <c r="G284" s="120" t="s">
        <v>385</v>
      </c>
    </row>
    <row r="285">
      <c r="A285" s="210">
        <v>43522.12263217593</v>
      </c>
      <c r="B285" s="120" t="s">
        <v>60</v>
      </c>
      <c r="C285" s="120" t="s">
        <v>65</v>
      </c>
      <c r="D285" s="120" t="s">
        <v>289</v>
      </c>
      <c r="E285" s="120" t="s">
        <v>501</v>
      </c>
      <c r="F285" s="120" t="s">
        <v>297</v>
      </c>
      <c r="G285" s="120" t="s">
        <v>385</v>
      </c>
    </row>
    <row r="286">
      <c r="A286" s="210">
        <v>43521.93560134259</v>
      </c>
      <c r="B286" s="120" t="s">
        <v>351</v>
      </c>
      <c r="C286" s="120" t="s">
        <v>55</v>
      </c>
      <c r="D286" s="120" t="s">
        <v>289</v>
      </c>
      <c r="E286" s="120" t="s">
        <v>370</v>
      </c>
      <c r="F286" s="120" t="s">
        <v>46</v>
      </c>
      <c r="G286" s="120" t="s">
        <v>502</v>
      </c>
    </row>
    <row r="287">
      <c r="A287" s="210">
        <v>43521.93534165509</v>
      </c>
      <c r="B287" s="120" t="s">
        <v>351</v>
      </c>
      <c r="C287" s="120" t="s">
        <v>55</v>
      </c>
      <c r="D287" s="120" t="s">
        <v>289</v>
      </c>
      <c r="E287" s="120" t="s">
        <v>60</v>
      </c>
      <c r="F287" s="120" t="s">
        <v>65</v>
      </c>
      <c r="G287" s="120" t="s">
        <v>503</v>
      </c>
    </row>
    <row r="288">
      <c r="A288" s="210">
        <v>43521.67034586806</v>
      </c>
      <c r="B288" s="120" t="s">
        <v>40</v>
      </c>
      <c r="C288" s="120" t="s">
        <v>97</v>
      </c>
      <c r="D288" s="120" t="s">
        <v>289</v>
      </c>
      <c r="E288" s="120" t="s">
        <v>370</v>
      </c>
      <c r="F288" s="120" t="s">
        <v>300</v>
      </c>
    </row>
    <row r="289">
      <c r="A289" s="210">
        <v>43520.90860958333</v>
      </c>
      <c r="B289" s="120" t="s">
        <v>40</v>
      </c>
      <c r="C289" s="120" t="s">
        <v>97</v>
      </c>
      <c r="D289" s="120" t="s">
        <v>289</v>
      </c>
      <c r="E289" s="120" t="s">
        <v>379</v>
      </c>
      <c r="F289" s="120" t="s">
        <v>340</v>
      </c>
    </row>
    <row r="290">
      <c r="A290" s="210">
        <v>43520.861743657406</v>
      </c>
      <c r="B290" s="120" t="s">
        <v>435</v>
      </c>
      <c r="C290" s="120" t="s">
        <v>55</v>
      </c>
      <c r="D290" s="120" t="s">
        <v>289</v>
      </c>
      <c r="E290" s="120" t="s">
        <v>504</v>
      </c>
      <c r="F290" s="120" t="s">
        <v>46</v>
      </c>
    </row>
    <row r="291">
      <c r="A291" s="210">
        <v>43520.86120254629</v>
      </c>
      <c r="B291" s="120" t="s">
        <v>435</v>
      </c>
      <c r="C291" s="120" t="s">
        <v>55</v>
      </c>
      <c r="D291" s="120" t="s">
        <v>289</v>
      </c>
      <c r="E291" s="120" t="s">
        <v>505</v>
      </c>
      <c r="F291" s="120" t="s">
        <v>307</v>
      </c>
    </row>
    <row r="292">
      <c r="A292" s="210">
        <v>43520.860813148145</v>
      </c>
      <c r="B292" s="120" t="s">
        <v>435</v>
      </c>
      <c r="C292" s="120" t="s">
        <v>55</v>
      </c>
      <c r="D292" s="120" t="s">
        <v>289</v>
      </c>
      <c r="E292" s="120" t="s">
        <v>506</v>
      </c>
      <c r="F292" s="120" t="s">
        <v>297</v>
      </c>
    </row>
    <row r="293">
      <c r="A293" s="210">
        <v>43520.744158263886</v>
      </c>
      <c r="B293" s="120" t="s">
        <v>351</v>
      </c>
      <c r="C293" s="120" t="s">
        <v>55</v>
      </c>
      <c r="D293" s="120" t="s">
        <v>289</v>
      </c>
      <c r="E293" s="120" t="s">
        <v>504</v>
      </c>
      <c r="F293" s="120" t="s">
        <v>307</v>
      </c>
      <c r="G293" s="120" t="s">
        <v>503</v>
      </c>
    </row>
    <row r="294">
      <c r="A294" s="210">
        <v>43520.74356282408</v>
      </c>
      <c r="B294" s="120" t="s">
        <v>351</v>
      </c>
      <c r="C294" s="120" t="s">
        <v>55</v>
      </c>
      <c r="D294" s="120" t="s">
        <v>289</v>
      </c>
      <c r="E294" s="120" t="s">
        <v>40</v>
      </c>
      <c r="F294" s="120" t="s">
        <v>97</v>
      </c>
      <c r="G294" s="120" t="s">
        <v>507</v>
      </c>
    </row>
    <row r="295">
      <c r="A295" s="210">
        <v>43520.624666759264</v>
      </c>
      <c r="B295" s="120" t="s">
        <v>456</v>
      </c>
      <c r="C295" s="120" t="s">
        <v>457</v>
      </c>
      <c r="D295" s="120" t="s">
        <v>289</v>
      </c>
      <c r="E295" s="120" t="s">
        <v>379</v>
      </c>
      <c r="F295" s="120" t="s">
        <v>301</v>
      </c>
      <c r="G295" s="120" t="s">
        <v>508</v>
      </c>
    </row>
    <row r="296">
      <c r="A296" s="210">
        <v>43520.59920188657</v>
      </c>
      <c r="B296" s="120" t="s">
        <v>40</v>
      </c>
      <c r="C296" s="120" t="s">
        <v>65</v>
      </c>
      <c r="D296" s="120" t="s">
        <v>289</v>
      </c>
      <c r="E296" s="120" t="s">
        <v>504</v>
      </c>
      <c r="F296" s="120" t="s">
        <v>300</v>
      </c>
    </row>
    <row r="297">
      <c r="A297" s="210">
        <v>43520.59859525463</v>
      </c>
      <c r="B297" s="120" t="s">
        <v>40</v>
      </c>
      <c r="C297" s="120" t="s">
        <v>65</v>
      </c>
      <c r="D297" s="120" t="s">
        <v>289</v>
      </c>
      <c r="E297" s="120" t="s">
        <v>315</v>
      </c>
      <c r="F297" s="120" t="s">
        <v>297</v>
      </c>
    </row>
    <row r="298">
      <c r="A298" s="210">
        <v>43520.223361909724</v>
      </c>
      <c r="B298" s="120" t="s">
        <v>382</v>
      </c>
      <c r="C298" s="120" t="s">
        <v>55</v>
      </c>
      <c r="D298" s="120" t="s">
        <v>289</v>
      </c>
      <c r="E298" s="120" t="s">
        <v>504</v>
      </c>
      <c r="F298" s="120" t="s">
        <v>297</v>
      </c>
    </row>
    <row r="299">
      <c r="A299" s="210">
        <v>43520.222958275466</v>
      </c>
      <c r="B299" s="120" t="s">
        <v>382</v>
      </c>
      <c r="C299" s="120" t="s">
        <v>55</v>
      </c>
      <c r="D299" s="120" t="s">
        <v>289</v>
      </c>
      <c r="E299" s="120" t="s">
        <v>499</v>
      </c>
      <c r="F299" s="120" t="s">
        <v>46</v>
      </c>
    </row>
    <row r="300">
      <c r="A300" s="210">
        <v>43520.1599732176</v>
      </c>
      <c r="B300" s="120" t="s">
        <v>382</v>
      </c>
      <c r="C300" s="120" t="s">
        <v>55</v>
      </c>
      <c r="D300" s="120" t="s">
        <v>289</v>
      </c>
      <c r="E300" s="120" t="s">
        <v>499</v>
      </c>
      <c r="F300" s="120" t="s">
        <v>307</v>
      </c>
    </row>
    <row r="301">
      <c r="A301" s="210">
        <v>43520.06308553241</v>
      </c>
      <c r="B301" s="120" t="s">
        <v>116</v>
      </c>
      <c r="C301" s="120" t="s">
        <v>55</v>
      </c>
      <c r="D301" s="120" t="s">
        <v>289</v>
      </c>
      <c r="E301" s="120" t="s">
        <v>60</v>
      </c>
      <c r="F301" s="120" t="s">
        <v>102</v>
      </c>
      <c r="G301" s="120" t="s">
        <v>509</v>
      </c>
    </row>
    <row r="302">
      <c r="A302" s="210">
        <v>43518.72447055556</v>
      </c>
      <c r="B302" s="120" t="s">
        <v>442</v>
      </c>
      <c r="C302" s="120" t="s">
        <v>292</v>
      </c>
      <c r="D302" s="120" t="s">
        <v>289</v>
      </c>
      <c r="E302" s="120" t="s">
        <v>510</v>
      </c>
      <c r="F302" s="120" t="s">
        <v>297</v>
      </c>
    </row>
    <row r="303">
      <c r="A303" s="210">
        <v>43518.724202314814</v>
      </c>
      <c r="B303" s="120" t="s">
        <v>442</v>
      </c>
      <c r="C303" s="120" t="s">
        <v>292</v>
      </c>
      <c r="D303" s="120" t="s">
        <v>289</v>
      </c>
      <c r="E303" s="120" t="s">
        <v>85</v>
      </c>
      <c r="F303" s="120" t="s">
        <v>301</v>
      </c>
    </row>
    <row r="304">
      <c r="A304" s="210">
        <v>43518.034849398144</v>
      </c>
      <c r="B304" s="120" t="s">
        <v>123</v>
      </c>
      <c r="C304" s="120" t="s">
        <v>391</v>
      </c>
      <c r="D304" s="120" t="s">
        <v>289</v>
      </c>
      <c r="E304" s="120" t="s">
        <v>499</v>
      </c>
      <c r="F304" s="120" t="s">
        <v>300</v>
      </c>
    </row>
    <row r="305">
      <c r="A305" s="210">
        <v>43517.82995457176</v>
      </c>
      <c r="B305" s="120" t="s">
        <v>435</v>
      </c>
      <c r="C305" s="120" t="s">
        <v>55</v>
      </c>
      <c r="D305" s="120" t="s">
        <v>289</v>
      </c>
      <c r="E305" s="120" t="s">
        <v>442</v>
      </c>
      <c r="F305" s="120" t="s">
        <v>292</v>
      </c>
      <c r="G305" s="120" t="s">
        <v>511</v>
      </c>
    </row>
    <row r="306">
      <c r="A306" s="210">
        <v>43517.67898265047</v>
      </c>
      <c r="B306" s="120" t="s">
        <v>116</v>
      </c>
      <c r="C306" s="120" t="s">
        <v>55</v>
      </c>
      <c r="D306" s="120" t="s">
        <v>289</v>
      </c>
      <c r="E306" s="120" t="s">
        <v>512</v>
      </c>
      <c r="F306" s="120" t="s">
        <v>308</v>
      </c>
    </row>
    <row r="307">
      <c r="A307" s="210">
        <v>43517.678547407406</v>
      </c>
      <c r="B307" s="120" t="s">
        <v>116</v>
      </c>
      <c r="C307" s="120" t="s">
        <v>55</v>
      </c>
      <c r="D307" s="120" t="s">
        <v>289</v>
      </c>
      <c r="E307" s="120" t="s">
        <v>513</v>
      </c>
      <c r="F307" s="120" t="s">
        <v>297</v>
      </c>
    </row>
    <row r="308">
      <c r="A308" s="210">
        <v>43517.67837212963</v>
      </c>
      <c r="B308" s="120" t="s">
        <v>116</v>
      </c>
      <c r="C308" s="120" t="s">
        <v>55</v>
      </c>
      <c r="D308" s="120" t="s">
        <v>289</v>
      </c>
      <c r="E308" s="120" t="s">
        <v>514</v>
      </c>
      <c r="F308" s="120" t="s">
        <v>297</v>
      </c>
    </row>
    <row r="309">
      <c r="A309" s="210">
        <v>43517.67811702546</v>
      </c>
      <c r="B309" s="120" t="s">
        <v>116</v>
      </c>
      <c r="C309" s="120" t="s">
        <v>55</v>
      </c>
      <c r="D309" s="120" t="s">
        <v>289</v>
      </c>
      <c r="E309" s="120" t="s">
        <v>515</v>
      </c>
      <c r="F309" s="120" t="s">
        <v>308</v>
      </c>
    </row>
    <row r="310">
      <c r="A310" s="210">
        <v>43517.67787799769</v>
      </c>
      <c r="B310" s="120" t="s">
        <v>116</v>
      </c>
      <c r="C310" s="120" t="s">
        <v>55</v>
      </c>
      <c r="D310" s="120" t="s">
        <v>289</v>
      </c>
      <c r="E310" s="120" t="s">
        <v>379</v>
      </c>
      <c r="F310" s="120" t="s">
        <v>308</v>
      </c>
    </row>
    <row r="311">
      <c r="A311" s="210">
        <v>43517.51659409722</v>
      </c>
      <c r="B311" s="120" t="s">
        <v>442</v>
      </c>
      <c r="C311" s="120" t="s">
        <v>437</v>
      </c>
      <c r="D311" s="120" t="s">
        <v>289</v>
      </c>
      <c r="E311" s="120" t="s">
        <v>516</v>
      </c>
      <c r="F311" s="120" t="s">
        <v>294</v>
      </c>
      <c r="G311" s="120" t="s">
        <v>517</v>
      </c>
    </row>
    <row r="312">
      <c r="A312" s="210">
        <v>43516.782676365736</v>
      </c>
      <c r="B312" s="120" t="s">
        <v>40</v>
      </c>
      <c r="C312" s="120" t="s">
        <v>65</v>
      </c>
      <c r="D312" s="120" t="s">
        <v>289</v>
      </c>
      <c r="E312" s="120" t="s">
        <v>60</v>
      </c>
      <c r="F312" s="120" t="s">
        <v>340</v>
      </c>
    </row>
    <row r="313">
      <c r="A313" s="210">
        <v>43516.78241869213</v>
      </c>
      <c r="B313" s="120" t="s">
        <v>40</v>
      </c>
      <c r="C313" s="120" t="s">
        <v>65</v>
      </c>
      <c r="D313" s="120" t="s">
        <v>289</v>
      </c>
      <c r="E313" s="120" t="s">
        <v>85</v>
      </c>
      <c r="F313" s="120" t="s">
        <v>290</v>
      </c>
    </row>
    <row r="314">
      <c r="A314" s="210">
        <v>43516.36328925926</v>
      </c>
      <c r="B314" s="120" t="s">
        <v>518</v>
      </c>
      <c r="C314" s="120" t="s">
        <v>55</v>
      </c>
      <c r="D314" s="120" t="s">
        <v>289</v>
      </c>
      <c r="E314" s="120" t="s">
        <v>519</v>
      </c>
      <c r="F314" s="120" t="s">
        <v>297</v>
      </c>
      <c r="G314" s="120" t="s">
        <v>520</v>
      </c>
    </row>
    <row r="315">
      <c r="A315" s="210">
        <v>43515.77443725694</v>
      </c>
      <c r="B315" s="120" t="s">
        <v>435</v>
      </c>
      <c r="C315" s="120" t="s">
        <v>55</v>
      </c>
      <c r="D315" s="120" t="s">
        <v>289</v>
      </c>
      <c r="E315" s="120" t="s">
        <v>521</v>
      </c>
      <c r="F315" s="120" t="s">
        <v>297</v>
      </c>
    </row>
    <row r="316">
      <c r="A316" s="210">
        <v>43515.773911122684</v>
      </c>
      <c r="B316" s="120" t="s">
        <v>435</v>
      </c>
      <c r="C316" s="120" t="s">
        <v>55</v>
      </c>
      <c r="D316" s="120" t="s">
        <v>289</v>
      </c>
      <c r="E316" s="120" t="s">
        <v>522</v>
      </c>
      <c r="F316" s="120" t="s">
        <v>297</v>
      </c>
    </row>
    <row r="317">
      <c r="A317" s="210">
        <v>43514.888591423616</v>
      </c>
      <c r="B317" s="120" t="s">
        <v>435</v>
      </c>
      <c r="C317" s="120" t="s">
        <v>55</v>
      </c>
      <c r="D317" s="120" t="s">
        <v>289</v>
      </c>
      <c r="E317" s="120" t="s">
        <v>40</v>
      </c>
      <c r="F317" s="120" t="s">
        <v>65</v>
      </c>
      <c r="G317" s="120" t="s">
        <v>523</v>
      </c>
    </row>
    <row r="318">
      <c r="A318" s="210">
        <v>43514.708099386575</v>
      </c>
      <c r="B318" s="120" t="s">
        <v>40</v>
      </c>
      <c r="C318" s="120" t="s">
        <v>524</v>
      </c>
      <c r="D318" s="120" t="s">
        <v>289</v>
      </c>
      <c r="E318" s="120" t="s">
        <v>525</v>
      </c>
      <c r="F318" s="120" t="s">
        <v>308</v>
      </c>
    </row>
    <row r="319">
      <c r="A319" s="210">
        <v>43514.70753525463</v>
      </c>
      <c r="B319" s="120" t="s">
        <v>40</v>
      </c>
      <c r="C319" s="120" t="s">
        <v>524</v>
      </c>
      <c r="D319" s="120" t="s">
        <v>289</v>
      </c>
      <c r="E319" s="120" t="s">
        <v>85</v>
      </c>
      <c r="F319" s="120" t="s">
        <v>308</v>
      </c>
    </row>
    <row r="320">
      <c r="A320" s="210">
        <v>43514.706953773144</v>
      </c>
      <c r="B320" s="120" t="s">
        <v>40</v>
      </c>
      <c r="C320" s="120" t="s">
        <v>524</v>
      </c>
      <c r="D320" s="120" t="s">
        <v>289</v>
      </c>
      <c r="E320" s="120" t="s">
        <v>85</v>
      </c>
      <c r="F320" s="120" t="s">
        <v>308</v>
      </c>
    </row>
    <row r="321">
      <c r="A321" s="210">
        <v>43514.70657888889</v>
      </c>
      <c r="B321" s="120" t="s">
        <v>40</v>
      </c>
      <c r="C321" s="120" t="s">
        <v>524</v>
      </c>
      <c r="D321" s="120" t="s">
        <v>289</v>
      </c>
      <c r="E321" s="120" t="s">
        <v>526</v>
      </c>
      <c r="F321" s="120" t="s">
        <v>297</v>
      </c>
    </row>
    <row r="322">
      <c r="A322" s="210">
        <v>43514.704992314815</v>
      </c>
      <c r="B322" s="120" t="s">
        <v>40</v>
      </c>
      <c r="C322" s="120" t="s">
        <v>524</v>
      </c>
      <c r="D322" s="120" t="s">
        <v>289</v>
      </c>
      <c r="E322" s="120" t="s">
        <v>85</v>
      </c>
      <c r="F322" s="120" t="s">
        <v>308</v>
      </c>
    </row>
    <row r="323">
      <c r="A323" s="210">
        <v>43514.70473881945</v>
      </c>
      <c r="B323" s="120" t="s">
        <v>40</v>
      </c>
      <c r="C323" s="120" t="s">
        <v>524</v>
      </c>
      <c r="D323" s="120" t="s">
        <v>289</v>
      </c>
      <c r="E323" s="120" t="s">
        <v>527</v>
      </c>
      <c r="F323" s="120" t="s">
        <v>297</v>
      </c>
    </row>
    <row r="324">
      <c r="A324" s="210">
        <v>43514.6966162037</v>
      </c>
      <c r="B324" s="120" t="s">
        <v>442</v>
      </c>
      <c r="C324" s="120" t="s">
        <v>528</v>
      </c>
      <c r="D324" s="120" t="s">
        <v>289</v>
      </c>
      <c r="E324" s="120" t="s">
        <v>40</v>
      </c>
      <c r="F324" s="120" t="s">
        <v>102</v>
      </c>
      <c r="G324" s="120" t="s">
        <v>529</v>
      </c>
    </row>
    <row r="325">
      <c r="A325" s="210">
        <v>43514.04427193287</v>
      </c>
      <c r="B325" s="120" t="s">
        <v>116</v>
      </c>
      <c r="C325" s="120" t="s">
        <v>55</v>
      </c>
      <c r="D325" s="120" t="s">
        <v>289</v>
      </c>
      <c r="E325" s="120" t="s">
        <v>530</v>
      </c>
      <c r="F325" s="120" t="s">
        <v>300</v>
      </c>
    </row>
    <row r="326">
      <c r="A326" s="210">
        <v>43513.78440925926</v>
      </c>
      <c r="B326" s="120" t="s">
        <v>442</v>
      </c>
      <c r="C326" s="120" t="s">
        <v>528</v>
      </c>
      <c r="D326" s="120" t="s">
        <v>289</v>
      </c>
      <c r="E326" s="120" t="s">
        <v>531</v>
      </c>
      <c r="F326" s="120" t="s">
        <v>97</v>
      </c>
      <c r="G326" s="120" t="s">
        <v>532</v>
      </c>
    </row>
    <row r="327">
      <c r="A327" s="210">
        <v>43512.92686313657</v>
      </c>
      <c r="B327" s="120" t="s">
        <v>351</v>
      </c>
      <c r="C327" s="120" t="s">
        <v>55</v>
      </c>
      <c r="D327" s="120" t="s">
        <v>289</v>
      </c>
      <c r="E327" s="120" t="s">
        <v>530</v>
      </c>
      <c r="F327" s="120" t="s">
        <v>297</v>
      </c>
      <c r="G327" s="120" t="s">
        <v>533</v>
      </c>
    </row>
    <row r="328">
      <c r="A328" s="210">
        <v>43512.764750358794</v>
      </c>
      <c r="B328" s="120" t="s">
        <v>116</v>
      </c>
      <c r="C328" s="120" t="s">
        <v>55</v>
      </c>
      <c r="D328" s="120" t="s">
        <v>289</v>
      </c>
      <c r="E328" s="120" t="s">
        <v>534</v>
      </c>
      <c r="F328" s="120" t="s">
        <v>300</v>
      </c>
    </row>
    <row r="329">
      <c r="A329" s="210">
        <v>43512.76438277778</v>
      </c>
      <c r="B329" s="120" t="s">
        <v>116</v>
      </c>
      <c r="C329" s="120" t="s">
        <v>55</v>
      </c>
      <c r="D329" s="120" t="s">
        <v>289</v>
      </c>
      <c r="E329" s="120" t="s">
        <v>535</v>
      </c>
      <c r="F329" s="120" t="s">
        <v>300</v>
      </c>
    </row>
    <row r="330">
      <c r="A330" s="210">
        <v>43512.218546585646</v>
      </c>
      <c r="B330" s="120" t="s">
        <v>536</v>
      </c>
      <c r="C330" s="120" t="s">
        <v>537</v>
      </c>
      <c r="D330" s="120" t="s">
        <v>289</v>
      </c>
      <c r="E330" s="120" t="s">
        <v>538</v>
      </c>
      <c r="F330" s="120" t="s">
        <v>297</v>
      </c>
    </row>
    <row r="331">
      <c r="A331" s="210">
        <v>43512.02235842592</v>
      </c>
      <c r="B331" s="120" t="s">
        <v>351</v>
      </c>
      <c r="C331" s="120" t="s">
        <v>55</v>
      </c>
      <c r="D331" s="120" t="s">
        <v>289</v>
      </c>
      <c r="E331" s="120" t="s">
        <v>60</v>
      </c>
      <c r="F331" s="120" t="s">
        <v>301</v>
      </c>
    </row>
    <row r="332">
      <c r="A332" s="210">
        <v>43511.93581196759</v>
      </c>
      <c r="B332" s="120" t="s">
        <v>351</v>
      </c>
      <c r="C332" s="120" t="s">
        <v>55</v>
      </c>
      <c r="D332" s="120" t="s">
        <v>289</v>
      </c>
      <c r="E332" s="120" t="s">
        <v>539</v>
      </c>
      <c r="F332" s="120" t="s">
        <v>297</v>
      </c>
    </row>
    <row r="333">
      <c r="A333" s="210">
        <v>43511.93464744213</v>
      </c>
      <c r="B333" s="120" t="s">
        <v>351</v>
      </c>
      <c r="C333" s="120" t="s">
        <v>55</v>
      </c>
      <c r="D333" s="120" t="s">
        <v>289</v>
      </c>
      <c r="E333" s="120" t="s">
        <v>540</v>
      </c>
      <c r="F333" s="120" t="s">
        <v>46</v>
      </c>
      <c r="G333" s="120" t="s">
        <v>503</v>
      </c>
    </row>
    <row r="334">
      <c r="A334" s="210">
        <v>43511.72082737269</v>
      </c>
      <c r="B334" s="120" t="s">
        <v>435</v>
      </c>
      <c r="C334" s="120" t="s">
        <v>55</v>
      </c>
      <c r="D334" s="120" t="s">
        <v>289</v>
      </c>
      <c r="E334" s="120" t="s">
        <v>512</v>
      </c>
      <c r="F334" s="120" t="s">
        <v>46</v>
      </c>
      <c r="G334" s="120" t="s">
        <v>541</v>
      </c>
    </row>
    <row r="335">
      <c r="A335" s="210">
        <v>43511.01645494213</v>
      </c>
      <c r="B335" s="120" t="s">
        <v>351</v>
      </c>
      <c r="C335" s="120" t="s">
        <v>55</v>
      </c>
      <c r="D335" s="120" t="s">
        <v>289</v>
      </c>
      <c r="E335" s="120" t="s">
        <v>542</v>
      </c>
      <c r="F335" s="120" t="s">
        <v>307</v>
      </c>
    </row>
    <row r="336">
      <c r="A336" s="210">
        <v>43511.01622171296</v>
      </c>
      <c r="B336" s="120" t="s">
        <v>543</v>
      </c>
      <c r="C336" s="120" t="s">
        <v>55</v>
      </c>
      <c r="D336" s="120" t="s">
        <v>289</v>
      </c>
      <c r="E336" s="120" t="s">
        <v>544</v>
      </c>
      <c r="F336" s="120" t="s">
        <v>301</v>
      </c>
    </row>
    <row r="337">
      <c r="A337" s="210">
        <v>43511.01579329861</v>
      </c>
      <c r="B337" s="120" t="s">
        <v>543</v>
      </c>
      <c r="C337" s="120" t="s">
        <v>55</v>
      </c>
      <c r="D337" s="120" t="s">
        <v>289</v>
      </c>
      <c r="E337" s="120" t="s">
        <v>545</v>
      </c>
      <c r="F337" s="120" t="s">
        <v>308</v>
      </c>
    </row>
    <row r="338">
      <c r="A338" s="210">
        <v>43510.70395210648</v>
      </c>
      <c r="B338" s="120" t="s">
        <v>402</v>
      </c>
      <c r="C338" s="120" t="s">
        <v>65</v>
      </c>
      <c r="D338" s="120" t="s">
        <v>289</v>
      </c>
      <c r="E338" s="120" t="s">
        <v>60</v>
      </c>
      <c r="F338" s="120" t="s">
        <v>301</v>
      </c>
      <c r="G338" s="120" t="s">
        <v>546</v>
      </c>
    </row>
    <row r="339">
      <c r="A339" s="210">
        <v>43509.716981412035</v>
      </c>
      <c r="B339" s="120" t="s">
        <v>432</v>
      </c>
      <c r="C339" s="120" t="s">
        <v>358</v>
      </c>
      <c r="D339" s="120" t="s">
        <v>289</v>
      </c>
      <c r="E339" s="120" t="s">
        <v>85</v>
      </c>
      <c r="F339" s="120" t="s">
        <v>46</v>
      </c>
    </row>
    <row r="340">
      <c r="A340" s="210">
        <v>43509.716713437505</v>
      </c>
      <c r="B340" s="120" t="s">
        <v>432</v>
      </c>
      <c r="C340" s="120" t="s">
        <v>358</v>
      </c>
      <c r="D340" s="120" t="s">
        <v>289</v>
      </c>
      <c r="E340" s="120" t="s">
        <v>512</v>
      </c>
      <c r="F340" s="120" t="s">
        <v>46</v>
      </c>
      <c r="G340" s="120" t="s">
        <v>547</v>
      </c>
    </row>
    <row r="341">
      <c r="A341" s="210">
        <v>43508.96084190972</v>
      </c>
      <c r="B341" s="120" t="s">
        <v>466</v>
      </c>
      <c r="C341" s="120" t="s">
        <v>131</v>
      </c>
      <c r="D341" s="120" t="s">
        <v>289</v>
      </c>
      <c r="E341" s="120" t="s">
        <v>548</v>
      </c>
      <c r="F341" s="120" t="s">
        <v>300</v>
      </c>
      <c r="G341" s="120" t="s">
        <v>349</v>
      </c>
    </row>
    <row r="342">
      <c r="A342" s="210">
        <v>43508.960822442124</v>
      </c>
      <c r="B342" s="120" t="s">
        <v>466</v>
      </c>
      <c r="C342" s="120" t="s">
        <v>131</v>
      </c>
      <c r="D342" s="120" t="s">
        <v>289</v>
      </c>
      <c r="E342" s="120" t="s">
        <v>549</v>
      </c>
      <c r="F342" s="120" t="s">
        <v>300</v>
      </c>
      <c r="G342" s="120" t="s">
        <v>349</v>
      </c>
    </row>
    <row r="343">
      <c r="A343" s="210">
        <v>43508.960537708335</v>
      </c>
      <c r="B343" s="120" t="s">
        <v>466</v>
      </c>
      <c r="C343" s="120" t="s">
        <v>131</v>
      </c>
      <c r="D343" s="120" t="s">
        <v>289</v>
      </c>
      <c r="E343" s="120" t="s">
        <v>548</v>
      </c>
      <c r="F343" s="120" t="s">
        <v>297</v>
      </c>
      <c r="G343" s="120" t="s">
        <v>349</v>
      </c>
    </row>
    <row r="344">
      <c r="A344" s="210">
        <v>43508.1502053588</v>
      </c>
      <c r="B344" s="120" t="s">
        <v>435</v>
      </c>
      <c r="C344" s="120" t="s">
        <v>55</v>
      </c>
      <c r="D344" s="120" t="s">
        <v>289</v>
      </c>
      <c r="E344" s="120" t="s">
        <v>550</v>
      </c>
      <c r="F344" s="120" t="s">
        <v>297</v>
      </c>
    </row>
    <row r="345">
      <c r="A345" s="210">
        <v>43508.149612430556</v>
      </c>
      <c r="B345" s="120" t="s">
        <v>435</v>
      </c>
      <c r="C345" s="120" t="s">
        <v>55</v>
      </c>
      <c r="D345" s="120" t="s">
        <v>289</v>
      </c>
      <c r="E345" s="120" t="s">
        <v>549</v>
      </c>
      <c r="F345" s="120" t="s">
        <v>297</v>
      </c>
    </row>
    <row r="346">
      <c r="A346" s="210">
        <v>43507.98621142361</v>
      </c>
      <c r="B346" s="120" t="s">
        <v>466</v>
      </c>
      <c r="C346" s="120" t="s">
        <v>131</v>
      </c>
      <c r="D346" s="120" t="s">
        <v>289</v>
      </c>
      <c r="E346" s="120" t="s">
        <v>540</v>
      </c>
      <c r="F346" s="120" t="s">
        <v>300</v>
      </c>
      <c r="G346" s="120" t="s">
        <v>349</v>
      </c>
    </row>
    <row r="347">
      <c r="A347" s="210">
        <v>43507.97361055556</v>
      </c>
      <c r="B347" s="120" t="s">
        <v>57</v>
      </c>
      <c r="C347" s="120" t="s">
        <v>97</v>
      </c>
      <c r="D347" s="120" t="s">
        <v>289</v>
      </c>
      <c r="E347" s="120" t="s">
        <v>551</v>
      </c>
      <c r="F347" s="120" t="s">
        <v>297</v>
      </c>
      <c r="G347" s="120" t="s">
        <v>552</v>
      </c>
    </row>
    <row r="348">
      <c r="A348" s="210">
        <v>43507.97317186343</v>
      </c>
      <c r="B348" s="120" t="s">
        <v>57</v>
      </c>
      <c r="C348" s="120" t="s">
        <v>97</v>
      </c>
      <c r="D348" s="120" t="s">
        <v>289</v>
      </c>
      <c r="E348" s="120" t="s">
        <v>553</v>
      </c>
      <c r="F348" s="120" t="s">
        <v>290</v>
      </c>
      <c r="G348" s="120" t="s">
        <v>554</v>
      </c>
    </row>
    <row r="349">
      <c r="A349" s="210">
        <v>43507.74576174769</v>
      </c>
      <c r="B349" s="120" t="s">
        <v>466</v>
      </c>
      <c r="C349" s="120" t="s">
        <v>131</v>
      </c>
      <c r="D349" s="120" t="s">
        <v>289</v>
      </c>
      <c r="E349" s="120" t="s">
        <v>555</v>
      </c>
      <c r="F349" s="120" t="s">
        <v>371</v>
      </c>
      <c r="G349" s="120" t="s">
        <v>349</v>
      </c>
    </row>
    <row r="350">
      <c r="A350" s="210">
        <v>43506.85700607639</v>
      </c>
      <c r="B350" s="120" t="s">
        <v>466</v>
      </c>
      <c r="C350" s="120" t="s">
        <v>131</v>
      </c>
      <c r="D350" s="120" t="s">
        <v>289</v>
      </c>
      <c r="E350" s="120" t="s">
        <v>556</v>
      </c>
      <c r="F350" s="120" t="s">
        <v>46</v>
      </c>
      <c r="G350" s="120" t="s">
        <v>349</v>
      </c>
    </row>
    <row r="351">
      <c r="A351" s="210">
        <v>43506.72408724537</v>
      </c>
      <c r="B351" s="120" t="s">
        <v>351</v>
      </c>
      <c r="C351" s="120" t="s">
        <v>55</v>
      </c>
      <c r="D351" s="120" t="s">
        <v>289</v>
      </c>
      <c r="E351" s="120" t="s">
        <v>512</v>
      </c>
      <c r="F351" s="120" t="s">
        <v>300</v>
      </c>
      <c r="G351" s="120" t="s">
        <v>503</v>
      </c>
    </row>
    <row r="352">
      <c r="A352" s="210">
        <v>43506.72376783565</v>
      </c>
      <c r="B352" s="120" t="s">
        <v>351</v>
      </c>
      <c r="C352" s="120" t="s">
        <v>55</v>
      </c>
      <c r="D352" s="120" t="s">
        <v>289</v>
      </c>
      <c r="E352" s="120" t="s">
        <v>557</v>
      </c>
      <c r="F352" s="120" t="s">
        <v>297</v>
      </c>
    </row>
    <row r="353">
      <c r="A353" s="210">
        <v>43506.72339194444</v>
      </c>
      <c r="B353" s="120" t="s">
        <v>351</v>
      </c>
      <c r="C353" s="120" t="s">
        <v>55</v>
      </c>
      <c r="D353" s="120" t="s">
        <v>289</v>
      </c>
      <c r="E353" s="120" t="s">
        <v>432</v>
      </c>
      <c r="F353" s="120" t="s">
        <v>358</v>
      </c>
      <c r="G353" s="120" t="s">
        <v>507</v>
      </c>
    </row>
    <row r="354">
      <c r="A354" s="210">
        <v>43506.449802442134</v>
      </c>
      <c r="B354" s="120" t="s">
        <v>466</v>
      </c>
      <c r="C354" s="120" t="s">
        <v>131</v>
      </c>
      <c r="D354" s="120" t="s">
        <v>289</v>
      </c>
      <c r="E354" s="120" t="s">
        <v>558</v>
      </c>
      <c r="F354" s="120" t="s">
        <v>102</v>
      </c>
      <c r="G354" s="120" t="s">
        <v>349</v>
      </c>
    </row>
    <row r="355">
      <c r="A355" s="210">
        <v>43506.406071273144</v>
      </c>
      <c r="B355" s="120" t="s">
        <v>559</v>
      </c>
      <c r="C355" s="120" t="s">
        <v>131</v>
      </c>
      <c r="D355" s="120" t="s">
        <v>289</v>
      </c>
      <c r="E355" s="120" t="s">
        <v>60</v>
      </c>
      <c r="F355" s="120" t="s">
        <v>290</v>
      </c>
      <c r="G355" s="120" t="s">
        <v>349</v>
      </c>
    </row>
    <row r="356">
      <c r="A356" s="210">
        <v>43505.903327395834</v>
      </c>
      <c r="B356" s="120" t="s">
        <v>466</v>
      </c>
      <c r="C356" s="120" t="s">
        <v>131</v>
      </c>
      <c r="D356" s="120" t="s">
        <v>289</v>
      </c>
      <c r="E356" s="120" t="s">
        <v>545</v>
      </c>
      <c r="F356" s="120" t="s">
        <v>46</v>
      </c>
      <c r="G356" s="120" t="s">
        <v>349</v>
      </c>
    </row>
    <row r="357">
      <c r="A357" s="210">
        <v>43505.846594629635</v>
      </c>
      <c r="B357" s="120" t="s">
        <v>435</v>
      </c>
      <c r="C357" s="120" t="s">
        <v>55</v>
      </c>
      <c r="D357" s="120" t="s">
        <v>293</v>
      </c>
      <c r="E357" s="120" t="s">
        <v>560</v>
      </c>
      <c r="F357" s="120" t="s">
        <v>307</v>
      </c>
      <c r="G357" s="120" t="s">
        <v>561</v>
      </c>
    </row>
    <row r="358">
      <c r="A358" s="210">
        <v>43505.76877009259</v>
      </c>
      <c r="B358" s="120" t="s">
        <v>466</v>
      </c>
      <c r="C358" s="120" t="s">
        <v>131</v>
      </c>
      <c r="D358" s="120" t="s">
        <v>289</v>
      </c>
      <c r="E358" s="120" t="s">
        <v>562</v>
      </c>
      <c r="F358" s="120" t="s">
        <v>46</v>
      </c>
      <c r="G358" s="120" t="s">
        <v>349</v>
      </c>
    </row>
    <row r="359">
      <c r="A359" s="210">
        <v>43505.76874539352</v>
      </c>
      <c r="B359" s="120" t="s">
        <v>466</v>
      </c>
      <c r="C359" s="120" t="s">
        <v>131</v>
      </c>
      <c r="D359" s="120" t="s">
        <v>289</v>
      </c>
      <c r="E359" s="120" t="s">
        <v>563</v>
      </c>
      <c r="F359" s="120" t="s">
        <v>46</v>
      </c>
      <c r="G359" s="120" t="s">
        <v>349</v>
      </c>
    </row>
    <row r="360">
      <c r="A360" s="210">
        <v>43505.76873081019</v>
      </c>
      <c r="B360" s="120" t="s">
        <v>466</v>
      </c>
      <c r="C360" s="120" t="s">
        <v>131</v>
      </c>
      <c r="D360" s="120" t="s">
        <v>289</v>
      </c>
      <c r="E360" s="120" t="s">
        <v>382</v>
      </c>
      <c r="F360" s="120" t="s">
        <v>55</v>
      </c>
      <c r="G360" s="120" t="s">
        <v>349</v>
      </c>
    </row>
    <row r="361">
      <c r="A361" s="210">
        <v>43505.66882314815</v>
      </c>
      <c r="B361" s="120" t="s">
        <v>351</v>
      </c>
      <c r="C361" s="120" t="s">
        <v>55</v>
      </c>
      <c r="D361" s="120" t="s">
        <v>289</v>
      </c>
      <c r="E361" s="120" t="s">
        <v>40</v>
      </c>
      <c r="F361" s="120" t="s">
        <v>294</v>
      </c>
      <c r="G361" s="120" t="s">
        <v>564</v>
      </c>
    </row>
    <row r="362">
      <c r="A362" s="210">
        <v>43505.64836097222</v>
      </c>
      <c r="B362" s="120" t="s">
        <v>565</v>
      </c>
      <c r="C362" s="120" t="s">
        <v>55</v>
      </c>
      <c r="D362" s="120" t="s">
        <v>289</v>
      </c>
      <c r="E362" s="120" t="s">
        <v>540</v>
      </c>
      <c r="F362" s="120" t="s">
        <v>297</v>
      </c>
    </row>
    <row r="363">
      <c r="A363" s="210">
        <v>43505.143033726854</v>
      </c>
      <c r="B363" s="120" t="s">
        <v>382</v>
      </c>
      <c r="C363" s="120" t="s">
        <v>358</v>
      </c>
      <c r="D363" s="120" t="s">
        <v>289</v>
      </c>
      <c r="E363" s="120" t="s">
        <v>566</v>
      </c>
      <c r="F363" s="120" t="s">
        <v>297</v>
      </c>
    </row>
    <row r="364">
      <c r="A364" s="210">
        <v>43505.142671678244</v>
      </c>
      <c r="B364" s="120" t="s">
        <v>382</v>
      </c>
      <c r="C364" s="120" t="s">
        <v>358</v>
      </c>
      <c r="D364" s="120" t="s">
        <v>289</v>
      </c>
      <c r="E364" s="120" t="s">
        <v>545</v>
      </c>
      <c r="F364" s="120" t="s">
        <v>307</v>
      </c>
    </row>
    <row r="365">
      <c r="A365" s="210">
        <v>43505.14235252315</v>
      </c>
      <c r="B365" s="120" t="s">
        <v>382</v>
      </c>
      <c r="C365" s="120" t="s">
        <v>358</v>
      </c>
      <c r="D365" s="120" t="s">
        <v>289</v>
      </c>
      <c r="E365" s="120" t="s">
        <v>567</v>
      </c>
      <c r="F365" s="120" t="s">
        <v>297</v>
      </c>
    </row>
    <row r="366">
      <c r="A366" s="210">
        <v>43503.96808140047</v>
      </c>
      <c r="B366" s="120" t="s">
        <v>435</v>
      </c>
      <c r="C366" s="120" t="s">
        <v>55</v>
      </c>
      <c r="D366" s="120" t="s">
        <v>289</v>
      </c>
      <c r="E366" s="120" t="s">
        <v>568</v>
      </c>
      <c r="F366" s="120" t="s">
        <v>301</v>
      </c>
    </row>
    <row r="367">
      <c r="A367" s="210">
        <v>43503.94369289352</v>
      </c>
      <c r="B367" s="120" t="s">
        <v>435</v>
      </c>
      <c r="C367" s="120" t="s">
        <v>55</v>
      </c>
      <c r="D367" s="120" t="s">
        <v>289</v>
      </c>
      <c r="E367" s="120" t="s">
        <v>569</v>
      </c>
      <c r="F367" s="120" t="s">
        <v>46</v>
      </c>
    </row>
    <row r="368">
      <c r="A368" s="210">
        <v>43503.94343034722</v>
      </c>
      <c r="B368" s="120" t="s">
        <v>435</v>
      </c>
      <c r="C368" s="120" t="s">
        <v>55</v>
      </c>
      <c r="D368" s="120" t="s">
        <v>289</v>
      </c>
      <c r="E368" s="120" t="s">
        <v>560</v>
      </c>
      <c r="F368" s="120" t="s">
        <v>307</v>
      </c>
    </row>
    <row r="369">
      <c r="A369" s="210">
        <v>43503.94301106481</v>
      </c>
      <c r="B369" s="120" t="s">
        <v>435</v>
      </c>
      <c r="C369" s="120" t="s">
        <v>55</v>
      </c>
      <c r="D369" s="120" t="s">
        <v>289</v>
      </c>
      <c r="E369" s="120" t="s">
        <v>568</v>
      </c>
      <c r="F369" s="120" t="s">
        <v>301</v>
      </c>
    </row>
    <row r="370">
      <c r="A370" s="210">
        <v>43503.94215815973</v>
      </c>
      <c r="B370" s="120" t="s">
        <v>435</v>
      </c>
      <c r="C370" s="120" t="s">
        <v>55</v>
      </c>
      <c r="D370" s="120" t="s">
        <v>289</v>
      </c>
      <c r="E370" s="120" t="s">
        <v>553</v>
      </c>
      <c r="F370" s="120" t="s">
        <v>308</v>
      </c>
    </row>
    <row r="371">
      <c r="A371" s="210">
        <v>43503.2850559838</v>
      </c>
      <c r="B371" s="120" t="s">
        <v>382</v>
      </c>
      <c r="C371" s="120" t="s">
        <v>358</v>
      </c>
      <c r="D371" s="120" t="s">
        <v>289</v>
      </c>
      <c r="E371" s="120" t="s">
        <v>57</v>
      </c>
      <c r="F371" s="120" t="s">
        <v>97</v>
      </c>
    </row>
    <row r="372">
      <c r="A372" s="210">
        <v>43503.28484072917</v>
      </c>
      <c r="B372" s="120" t="s">
        <v>382</v>
      </c>
      <c r="C372" s="120" t="s">
        <v>358</v>
      </c>
      <c r="D372" s="120" t="s">
        <v>289</v>
      </c>
      <c r="E372" s="120" t="s">
        <v>558</v>
      </c>
      <c r="F372" s="120" t="s">
        <v>294</v>
      </c>
    </row>
    <row r="373">
      <c r="A373" s="210">
        <v>43503.06128325232</v>
      </c>
      <c r="B373" s="120" t="s">
        <v>351</v>
      </c>
      <c r="C373" s="120" t="s">
        <v>55</v>
      </c>
      <c r="D373" s="120" t="s">
        <v>289</v>
      </c>
      <c r="E373" s="120" t="s">
        <v>570</v>
      </c>
      <c r="F373" s="120" t="s">
        <v>340</v>
      </c>
      <c r="G373" s="120" t="s">
        <v>503</v>
      </c>
    </row>
    <row r="374">
      <c r="A374" s="210">
        <v>43502.90941871528</v>
      </c>
      <c r="B374" s="120" t="s">
        <v>466</v>
      </c>
      <c r="C374" s="120" t="s">
        <v>131</v>
      </c>
      <c r="D374" s="120" t="s">
        <v>289</v>
      </c>
      <c r="E374" s="120" t="s">
        <v>560</v>
      </c>
      <c r="F374" s="120" t="s">
        <v>300</v>
      </c>
      <c r="G374" s="120" t="s">
        <v>349</v>
      </c>
    </row>
    <row r="375">
      <c r="A375" s="210">
        <v>43502.04450354166</v>
      </c>
      <c r="B375" s="120" t="s">
        <v>115</v>
      </c>
      <c r="C375" s="120" t="s">
        <v>50</v>
      </c>
      <c r="D375" s="120" t="s">
        <v>289</v>
      </c>
      <c r="E375" s="120" t="s">
        <v>351</v>
      </c>
      <c r="F375" s="120" t="s">
        <v>55</v>
      </c>
      <c r="G375" s="120" t="s">
        <v>507</v>
      </c>
    </row>
    <row r="376">
      <c r="A376" s="210">
        <v>43501.751353287036</v>
      </c>
      <c r="B376" s="120" t="s">
        <v>466</v>
      </c>
      <c r="C376" s="120" t="s">
        <v>131</v>
      </c>
      <c r="D376" s="120" t="s">
        <v>289</v>
      </c>
      <c r="E376" s="120" t="s">
        <v>569</v>
      </c>
      <c r="F376" s="120" t="s">
        <v>307</v>
      </c>
      <c r="G376" s="120" t="s">
        <v>349</v>
      </c>
    </row>
    <row r="377">
      <c r="A377" s="210">
        <v>43501.75112018519</v>
      </c>
      <c r="B377" s="120" t="s">
        <v>466</v>
      </c>
      <c r="C377" s="120" t="s">
        <v>131</v>
      </c>
      <c r="D377" s="120" t="s">
        <v>289</v>
      </c>
      <c r="E377" s="120" t="s">
        <v>569</v>
      </c>
      <c r="F377" s="120" t="s">
        <v>300</v>
      </c>
      <c r="G377" s="120" t="s">
        <v>349</v>
      </c>
    </row>
    <row r="378">
      <c r="A378" s="210">
        <v>43501.74959168982</v>
      </c>
      <c r="B378" s="120" t="s">
        <v>466</v>
      </c>
      <c r="C378" s="120" t="s">
        <v>131</v>
      </c>
      <c r="D378" s="120" t="s">
        <v>289</v>
      </c>
      <c r="E378" s="120" t="s">
        <v>569</v>
      </c>
      <c r="F378" s="120" t="s">
        <v>297</v>
      </c>
      <c r="G378" s="120" t="s">
        <v>349</v>
      </c>
    </row>
    <row r="379">
      <c r="A379" s="210">
        <v>43501.74956542824</v>
      </c>
      <c r="B379" s="120" t="s">
        <v>466</v>
      </c>
      <c r="C379" s="120" t="s">
        <v>131</v>
      </c>
      <c r="D379" s="120" t="s">
        <v>289</v>
      </c>
      <c r="E379" s="120" t="s">
        <v>116</v>
      </c>
      <c r="F379" s="120" t="s">
        <v>55</v>
      </c>
      <c r="G379" s="120" t="s">
        <v>349</v>
      </c>
    </row>
    <row r="380">
      <c r="A380" s="210">
        <v>43501.68744016204</v>
      </c>
      <c r="B380" s="120" t="s">
        <v>435</v>
      </c>
      <c r="C380" s="120" t="s">
        <v>371</v>
      </c>
      <c r="D380" s="120" t="s">
        <v>289</v>
      </c>
      <c r="E380" s="120" t="s">
        <v>402</v>
      </c>
      <c r="F380" s="120" t="s">
        <v>65</v>
      </c>
    </row>
    <row r="381">
      <c r="A381" s="210">
        <v>43499.99156079861</v>
      </c>
      <c r="B381" s="120" t="s">
        <v>116</v>
      </c>
      <c r="C381" s="120" t="s">
        <v>292</v>
      </c>
      <c r="D381" s="120" t="s">
        <v>289</v>
      </c>
      <c r="E381" s="120" t="s">
        <v>571</v>
      </c>
      <c r="F381" s="120" t="s">
        <v>297</v>
      </c>
    </row>
    <row r="382">
      <c r="A382" s="210">
        <v>43499.99128677083</v>
      </c>
      <c r="B382" s="120" t="s">
        <v>116</v>
      </c>
      <c r="C382" s="120" t="s">
        <v>292</v>
      </c>
      <c r="D382" s="120" t="s">
        <v>289</v>
      </c>
      <c r="E382" s="120" t="s">
        <v>572</v>
      </c>
      <c r="F382" s="120" t="s">
        <v>46</v>
      </c>
    </row>
    <row r="383">
      <c r="A383" s="210">
        <v>43499.702233738426</v>
      </c>
      <c r="B383" s="120" t="s">
        <v>435</v>
      </c>
      <c r="C383" s="120" t="s">
        <v>371</v>
      </c>
      <c r="D383" s="120" t="s">
        <v>289</v>
      </c>
      <c r="E383" s="120" t="s">
        <v>573</v>
      </c>
      <c r="F383" s="120" t="s">
        <v>46</v>
      </c>
    </row>
    <row r="384">
      <c r="A384" s="210">
        <v>43499.24733961806</v>
      </c>
      <c r="B384" s="120" t="s">
        <v>435</v>
      </c>
      <c r="C384" s="120" t="s">
        <v>371</v>
      </c>
      <c r="D384" s="120" t="s">
        <v>289</v>
      </c>
      <c r="E384" s="120" t="s">
        <v>573</v>
      </c>
      <c r="F384" s="120" t="s">
        <v>307</v>
      </c>
    </row>
    <row r="385">
      <c r="A385" s="210">
        <v>43499.12983934028</v>
      </c>
      <c r="B385" s="120" t="s">
        <v>382</v>
      </c>
      <c r="C385" s="120" t="s">
        <v>358</v>
      </c>
      <c r="D385" s="120" t="s">
        <v>289</v>
      </c>
      <c r="E385" s="120" t="s">
        <v>573</v>
      </c>
      <c r="F385" s="120" t="s">
        <v>297</v>
      </c>
    </row>
    <row r="386">
      <c r="A386" s="210">
        <v>43499.1295275463</v>
      </c>
      <c r="B386" s="120" t="s">
        <v>382</v>
      </c>
      <c r="C386" s="120" t="s">
        <v>358</v>
      </c>
      <c r="D386" s="120" t="s">
        <v>289</v>
      </c>
      <c r="E386" s="120" t="s">
        <v>57</v>
      </c>
      <c r="F386" s="120" t="s">
        <v>294</v>
      </c>
    </row>
    <row r="387">
      <c r="A387" s="210">
        <v>43499.04777853009</v>
      </c>
      <c r="B387" s="120" t="s">
        <v>435</v>
      </c>
      <c r="C387" s="120" t="s">
        <v>371</v>
      </c>
      <c r="D387" s="120" t="s">
        <v>289</v>
      </c>
      <c r="E387" s="120" t="s">
        <v>574</v>
      </c>
      <c r="F387" s="120" t="s">
        <v>300</v>
      </c>
    </row>
    <row r="388">
      <c r="A388" s="210">
        <v>43499.047164895834</v>
      </c>
      <c r="B388" s="120" t="s">
        <v>435</v>
      </c>
      <c r="C388" s="120" t="s">
        <v>371</v>
      </c>
      <c r="D388" s="120" t="s">
        <v>289</v>
      </c>
      <c r="E388" s="120" t="s">
        <v>575</v>
      </c>
      <c r="F388" s="120" t="s">
        <v>300</v>
      </c>
    </row>
    <row r="389">
      <c r="A389" s="210">
        <v>43499.04623640046</v>
      </c>
      <c r="B389" s="120" t="s">
        <v>435</v>
      </c>
      <c r="C389" s="120" t="s">
        <v>371</v>
      </c>
      <c r="D389" s="120" t="s">
        <v>289</v>
      </c>
      <c r="E389" s="120" t="s">
        <v>576</v>
      </c>
      <c r="F389" s="120" t="s">
        <v>300</v>
      </c>
    </row>
    <row r="390">
      <c r="A390" s="210">
        <v>43499.025674386576</v>
      </c>
      <c r="B390" s="120" t="s">
        <v>466</v>
      </c>
      <c r="C390" s="120" t="s">
        <v>131</v>
      </c>
      <c r="D390" s="120" t="s">
        <v>289</v>
      </c>
      <c r="E390" s="120" t="s">
        <v>553</v>
      </c>
      <c r="F390" s="120" t="s">
        <v>46</v>
      </c>
      <c r="G390" s="120" t="s">
        <v>349</v>
      </c>
    </row>
    <row r="391">
      <c r="A391" s="210">
        <v>43498.95373652778</v>
      </c>
      <c r="B391" s="120" t="s">
        <v>435</v>
      </c>
      <c r="C391" s="120" t="s">
        <v>371</v>
      </c>
      <c r="D391" s="120" t="s">
        <v>289</v>
      </c>
      <c r="E391" s="120" t="s">
        <v>40</v>
      </c>
      <c r="F391" s="120" t="s">
        <v>340</v>
      </c>
    </row>
    <row r="392">
      <c r="A392" s="210">
        <v>43498.951481006945</v>
      </c>
      <c r="B392" s="120" t="s">
        <v>351</v>
      </c>
      <c r="C392" s="120" t="s">
        <v>292</v>
      </c>
      <c r="D392" s="120" t="s">
        <v>289</v>
      </c>
      <c r="E392" s="120" t="s">
        <v>577</v>
      </c>
      <c r="F392" s="120" t="s">
        <v>300</v>
      </c>
      <c r="G392" s="120" t="s">
        <v>503</v>
      </c>
    </row>
    <row r="393">
      <c r="A393" s="210">
        <v>43498.26445126157</v>
      </c>
      <c r="B393" s="120" t="s">
        <v>435</v>
      </c>
      <c r="C393" s="120" t="s">
        <v>371</v>
      </c>
      <c r="D393" s="120" t="s">
        <v>289</v>
      </c>
      <c r="E393" s="120" t="s">
        <v>553</v>
      </c>
      <c r="F393" s="120" t="s">
        <v>307</v>
      </c>
      <c r="G393" s="120" t="s">
        <v>578</v>
      </c>
    </row>
    <row r="394">
      <c r="A394" s="210">
        <v>43497.99660859954</v>
      </c>
      <c r="B394" s="120" t="s">
        <v>351</v>
      </c>
      <c r="C394" s="120" t="s">
        <v>292</v>
      </c>
      <c r="D394" s="120" t="s">
        <v>289</v>
      </c>
      <c r="E394" s="120" t="s">
        <v>579</v>
      </c>
      <c r="F394" s="120" t="s">
        <v>300</v>
      </c>
      <c r="G394" s="120" t="s">
        <v>502</v>
      </c>
    </row>
    <row r="395">
      <c r="A395" s="210">
        <v>43497.99619118056</v>
      </c>
      <c r="B395" s="120" t="s">
        <v>351</v>
      </c>
      <c r="C395" s="120" t="s">
        <v>292</v>
      </c>
      <c r="D395" s="120" t="s">
        <v>289</v>
      </c>
      <c r="E395" s="120" t="s">
        <v>577</v>
      </c>
      <c r="F395" s="120" t="s">
        <v>297</v>
      </c>
      <c r="G395" s="120" t="s">
        <v>503</v>
      </c>
    </row>
    <row r="396">
      <c r="A396" s="210">
        <v>43497.239493726855</v>
      </c>
      <c r="B396" s="120" t="s">
        <v>435</v>
      </c>
      <c r="C396" s="120" t="s">
        <v>371</v>
      </c>
      <c r="D396" s="120" t="s">
        <v>289</v>
      </c>
      <c r="E396" s="120" t="s">
        <v>580</v>
      </c>
      <c r="F396" s="120" t="s">
        <v>581</v>
      </c>
    </row>
    <row r="397">
      <c r="A397" s="210">
        <v>43497.23833547454</v>
      </c>
      <c r="B397" s="120" t="s">
        <v>435</v>
      </c>
      <c r="C397" s="120" t="s">
        <v>371</v>
      </c>
      <c r="D397" s="120" t="s">
        <v>289</v>
      </c>
      <c r="E397" s="120" t="s">
        <v>582</v>
      </c>
      <c r="F397" s="120" t="s">
        <v>301</v>
      </c>
    </row>
    <row r="398">
      <c r="A398" s="210">
        <v>43497.23798653935</v>
      </c>
      <c r="B398" s="120" t="s">
        <v>435</v>
      </c>
      <c r="C398" s="120" t="s">
        <v>371</v>
      </c>
      <c r="D398" s="120" t="s">
        <v>289</v>
      </c>
      <c r="E398" s="120" t="s">
        <v>583</v>
      </c>
      <c r="F398" s="120" t="s">
        <v>297</v>
      </c>
    </row>
    <row r="399">
      <c r="A399" s="210">
        <v>43497.12393622685</v>
      </c>
      <c r="B399" s="120" t="s">
        <v>466</v>
      </c>
      <c r="C399" s="120" t="s">
        <v>131</v>
      </c>
      <c r="D399" s="120" t="s">
        <v>289</v>
      </c>
      <c r="E399" s="120" t="s">
        <v>558</v>
      </c>
      <c r="F399" s="120" t="s">
        <v>301</v>
      </c>
      <c r="G399" s="120" t="s">
        <v>349</v>
      </c>
    </row>
    <row r="400">
      <c r="A400" s="210">
        <v>43496.88510071759</v>
      </c>
      <c r="B400" s="120" t="s">
        <v>466</v>
      </c>
      <c r="C400" s="120" t="s">
        <v>131</v>
      </c>
      <c r="D400" s="120" t="s">
        <v>289</v>
      </c>
      <c r="E400" s="120" t="s">
        <v>584</v>
      </c>
      <c r="F400" s="120" t="s">
        <v>297</v>
      </c>
      <c r="G400" s="120" t="s">
        <v>349</v>
      </c>
    </row>
    <row r="401">
      <c r="A401" s="210">
        <v>43496.8850855787</v>
      </c>
      <c r="B401" s="120" t="s">
        <v>466</v>
      </c>
      <c r="C401" s="120" t="s">
        <v>131</v>
      </c>
      <c r="D401" s="120" t="s">
        <v>289</v>
      </c>
      <c r="E401" s="120" t="s">
        <v>60</v>
      </c>
      <c r="F401" s="120" t="s">
        <v>308</v>
      </c>
      <c r="G401" s="120" t="s">
        <v>349</v>
      </c>
    </row>
    <row r="402">
      <c r="A402" s="210">
        <v>43496.76965630787</v>
      </c>
      <c r="B402" s="120" t="s">
        <v>435</v>
      </c>
      <c r="C402" s="120" t="s">
        <v>371</v>
      </c>
      <c r="D402" s="120" t="s">
        <v>289</v>
      </c>
      <c r="E402" s="120" t="s">
        <v>432</v>
      </c>
      <c r="F402" s="120" t="s">
        <v>97</v>
      </c>
    </row>
    <row r="403">
      <c r="A403" s="210">
        <v>43496.67467541667</v>
      </c>
      <c r="B403" s="120" t="s">
        <v>466</v>
      </c>
      <c r="C403" s="120" t="s">
        <v>131</v>
      </c>
      <c r="D403" s="120" t="s">
        <v>289</v>
      </c>
      <c r="E403" s="120" t="s">
        <v>585</v>
      </c>
      <c r="F403" s="120" t="s">
        <v>46</v>
      </c>
      <c r="G403" s="120" t="s">
        <v>349</v>
      </c>
    </row>
    <row r="404">
      <c r="A404" s="210">
        <v>43496.674656874995</v>
      </c>
      <c r="B404" s="120" t="s">
        <v>466</v>
      </c>
      <c r="C404" s="120" t="s">
        <v>131</v>
      </c>
      <c r="D404" s="120" t="s">
        <v>289</v>
      </c>
      <c r="E404" s="120" t="s">
        <v>586</v>
      </c>
      <c r="F404" s="120" t="s">
        <v>301</v>
      </c>
      <c r="G404" s="120" t="s">
        <v>349</v>
      </c>
    </row>
    <row r="405">
      <c r="A405" s="210">
        <v>43496.67464378472</v>
      </c>
      <c r="B405" s="120" t="s">
        <v>466</v>
      </c>
      <c r="C405" s="120" t="s">
        <v>131</v>
      </c>
      <c r="D405" s="120" t="s">
        <v>289</v>
      </c>
      <c r="E405" s="120" t="s">
        <v>587</v>
      </c>
      <c r="F405" s="120" t="s">
        <v>301</v>
      </c>
      <c r="G405" s="120" t="s">
        <v>349</v>
      </c>
    </row>
    <row r="406">
      <c r="A406" s="210">
        <v>43496.00159127315</v>
      </c>
      <c r="B406" s="120" t="s">
        <v>466</v>
      </c>
      <c r="C406" s="120" t="s">
        <v>131</v>
      </c>
      <c r="D406" s="120" t="s">
        <v>289</v>
      </c>
      <c r="E406" s="120" t="s">
        <v>435</v>
      </c>
      <c r="F406" s="120" t="s">
        <v>55</v>
      </c>
      <c r="G406" s="120" t="s">
        <v>349</v>
      </c>
    </row>
    <row r="407">
      <c r="A407" s="210">
        <v>43496.00079789352</v>
      </c>
      <c r="B407" s="120" t="s">
        <v>466</v>
      </c>
      <c r="C407" s="120" t="s">
        <v>131</v>
      </c>
      <c r="D407" s="120" t="s">
        <v>289</v>
      </c>
      <c r="E407" s="120" t="s">
        <v>435</v>
      </c>
      <c r="F407" s="120" t="s">
        <v>39</v>
      </c>
      <c r="G407" s="120" t="s">
        <v>349</v>
      </c>
    </row>
    <row r="408">
      <c r="A408" s="210">
        <v>43496.00078120371</v>
      </c>
      <c r="B408" s="120" t="s">
        <v>466</v>
      </c>
      <c r="C408" s="120" t="s">
        <v>131</v>
      </c>
      <c r="D408" s="120" t="s">
        <v>289</v>
      </c>
      <c r="E408" s="120" t="s">
        <v>351</v>
      </c>
      <c r="F408" s="120" t="s">
        <v>292</v>
      </c>
      <c r="G408" s="120" t="s">
        <v>349</v>
      </c>
    </row>
    <row r="409">
      <c r="A409" s="210">
        <v>43495.826248425925</v>
      </c>
      <c r="B409" s="120" t="s">
        <v>435</v>
      </c>
      <c r="C409" s="120" t="s">
        <v>358</v>
      </c>
      <c r="D409" s="120" t="s">
        <v>289</v>
      </c>
      <c r="E409" s="120" t="s">
        <v>171</v>
      </c>
      <c r="F409" s="120" t="s">
        <v>297</v>
      </c>
    </row>
    <row r="410">
      <c r="A410" s="210">
        <v>43495.237844421295</v>
      </c>
      <c r="B410" s="120" t="s">
        <v>588</v>
      </c>
      <c r="C410" s="120" t="s">
        <v>589</v>
      </c>
      <c r="D410" s="120" t="s">
        <v>289</v>
      </c>
      <c r="E410" s="120" t="s">
        <v>590</v>
      </c>
      <c r="F410" s="120" t="s">
        <v>297</v>
      </c>
    </row>
    <row r="411">
      <c r="A411" s="210">
        <v>43494.816636504635</v>
      </c>
      <c r="B411" s="120" t="s">
        <v>435</v>
      </c>
      <c r="C411" s="120" t="s">
        <v>358</v>
      </c>
      <c r="D411" s="120" t="s">
        <v>289</v>
      </c>
      <c r="E411" s="120" t="s">
        <v>60</v>
      </c>
      <c r="F411" s="120" t="s">
        <v>46</v>
      </c>
      <c r="G411" s="120" t="s">
        <v>591</v>
      </c>
    </row>
    <row r="412">
      <c r="A412" s="210">
        <v>43494.67922013889</v>
      </c>
      <c r="B412" s="120" t="s">
        <v>466</v>
      </c>
      <c r="C412" s="120" t="s">
        <v>131</v>
      </c>
      <c r="D412" s="120" t="s">
        <v>289</v>
      </c>
      <c r="E412" s="120" t="s">
        <v>585</v>
      </c>
      <c r="F412" s="120" t="s">
        <v>297</v>
      </c>
      <c r="G412" s="120" t="s">
        <v>349</v>
      </c>
    </row>
    <row r="413">
      <c r="A413" s="210">
        <v>43493.85537239583</v>
      </c>
      <c r="B413" s="120" t="s">
        <v>592</v>
      </c>
      <c r="C413" s="120" t="s">
        <v>131</v>
      </c>
      <c r="D413" s="120" t="s">
        <v>289</v>
      </c>
      <c r="E413" s="120" t="s">
        <v>593</v>
      </c>
      <c r="F413" s="120" t="s">
        <v>297</v>
      </c>
      <c r="G413" s="120" t="s">
        <v>349</v>
      </c>
    </row>
    <row r="414">
      <c r="A414" s="210">
        <v>43493.85533020833</v>
      </c>
      <c r="B414" s="120" t="s">
        <v>592</v>
      </c>
      <c r="C414" s="120" t="s">
        <v>131</v>
      </c>
      <c r="D414" s="120" t="s">
        <v>289</v>
      </c>
      <c r="E414" s="120" t="s">
        <v>594</v>
      </c>
      <c r="F414" s="120" t="s">
        <v>297</v>
      </c>
      <c r="G414" s="120" t="s">
        <v>349</v>
      </c>
    </row>
    <row r="415">
      <c r="A415" s="210">
        <v>43493.8552890162</v>
      </c>
      <c r="B415" s="120" t="s">
        <v>592</v>
      </c>
      <c r="C415" s="120" t="s">
        <v>131</v>
      </c>
      <c r="D415" s="120" t="s">
        <v>289</v>
      </c>
      <c r="E415" s="120" t="s">
        <v>582</v>
      </c>
      <c r="F415" s="120" t="s">
        <v>290</v>
      </c>
      <c r="G415" s="120" t="s">
        <v>349</v>
      </c>
    </row>
    <row r="416">
      <c r="A416" s="210">
        <v>43493.855253333335</v>
      </c>
      <c r="B416" s="120" t="s">
        <v>592</v>
      </c>
      <c r="C416" s="120" t="s">
        <v>131</v>
      </c>
      <c r="D416" s="120" t="s">
        <v>289</v>
      </c>
      <c r="E416" s="120" t="s">
        <v>586</v>
      </c>
      <c r="F416" s="120" t="s">
        <v>290</v>
      </c>
      <c r="G416" s="120" t="s">
        <v>349</v>
      </c>
    </row>
    <row r="417">
      <c r="A417" s="210">
        <v>43493.85522978009</v>
      </c>
      <c r="B417" s="120" t="s">
        <v>592</v>
      </c>
      <c r="C417" s="120" t="s">
        <v>131</v>
      </c>
      <c r="D417" s="120" t="s">
        <v>289</v>
      </c>
      <c r="E417" s="120" t="s">
        <v>587</v>
      </c>
      <c r="F417" s="120" t="s">
        <v>290</v>
      </c>
      <c r="G417" s="120" t="s">
        <v>349</v>
      </c>
    </row>
    <row r="418">
      <c r="A418" s="210">
        <v>43493.15174644676</v>
      </c>
      <c r="B418" s="120" t="s">
        <v>351</v>
      </c>
      <c r="C418" s="120" t="s">
        <v>460</v>
      </c>
      <c r="D418" s="120" t="s">
        <v>289</v>
      </c>
      <c r="E418" s="120" t="s">
        <v>595</v>
      </c>
      <c r="F418" s="120" t="s">
        <v>307</v>
      </c>
    </row>
    <row r="419">
      <c r="A419" s="210">
        <v>43493.1510553588</v>
      </c>
      <c r="B419" s="120" t="s">
        <v>351</v>
      </c>
      <c r="C419" s="120" t="s">
        <v>460</v>
      </c>
      <c r="D419" s="120" t="s">
        <v>289</v>
      </c>
      <c r="E419" s="120" t="s">
        <v>586</v>
      </c>
      <c r="F419" s="120" t="s">
        <v>308</v>
      </c>
    </row>
    <row r="420">
      <c r="A420" s="210">
        <v>43493.097187604166</v>
      </c>
      <c r="B420" s="120" t="s">
        <v>351</v>
      </c>
      <c r="C420" s="120" t="s">
        <v>460</v>
      </c>
      <c r="D420" s="120" t="s">
        <v>289</v>
      </c>
      <c r="E420" s="120" t="s">
        <v>596</v>
      </c>
      <c r="F420" s="120" t="s">
        <v>290</v>
      </c>
    </row>
    <row r="421">
      <c r="A421" s="210">
        <v>43493.068486793985</v>
      </c>
      <c r="B421" s="120" t="s">
        <v>351</v>
      </c>
      <c r="C421" s="120" t="s">
        <v>460</v>
      </c>
      <c r="D421" s="120" t="s">
        <v>289</v>
      </c>
      <c r="E421" s="120" t="s">
        <v>586</v>
      </c>
      <c r="F421" s="120" t="s">
        <v>308</v>
      </c>
    </row>
    <row r="422">
      <c r="A422" s="210">
        <v>43493.05279898148</v>
      </c>
      <c r="B422" s="120" t="s">
        <v>592</v>
      </c>
      <c r="C422" s="120" t="s">
        <v>131</v>
      </c>
      <c r="D422" s="120" t="s">
        <v>289</v>
      </c>
      <c r="E422" s="120" t="s">
        <v>597</v>
      </c>
      <c r="F422" s="120" t="s">
        <v>297</v>
      </c>
      <c r="G422" s="120" t="s">
        <v>349</v>
      </c>
    </row>
    <row r="423">
      <c r="A423" s="210">
        <v>43493.05276560185</v>
      </c>
      <c r="B423" s="120" t="s">
        <v>592</v>
      </c>
      <c r="C423" s="120" t="s">
        <v>131</v>
      </c>
      <c r="D423" s="120" t="s">
        <v>289</v>
      </c>
      <c r="E423" s="120" t="s">
        <v>595</v>
      </c>
      <c r="F423" s="120" t="s">
        <v>297</v>
      </c>
      <c r="G423" s="120" t="s">
        <v>349</v>
      </c>
    </row>
    <row r="424">
      <c r="A424" s="210">
        <v>43493.05274402778</v>
      </c>
      <c r="B424" s="120" t="s">
        <v>592</v>
      </c>
      <c r="C424" s="120" t="s">
        <v>131</v>
      </c>
      <c r="D424" s="120" t="s">
        <v>289</v>
      </c>
      <c r="E424" s="120" t="s">
        <v>598</v>
      </c>
      <c r="F424" s="120" t="s">
        <v>297</v>
      </c>
      <c r="G424" s="120" t="s">
        <v>349</v>
      </c>
    </row>
    <row r="425">
      <c r="A425" s="210">
        <v>43492.69698299769</v>
      </c>
      <c r="B425" s="120" t="s">
        <v>466</v>
      </c>
      <c r="C425" s="120" t="s">
        <v>131</v>
      </c>
      <c r="D425" s="120" t="s">
        <v>289</v>
      </c>
      <c r="E425" s="120" t="s">
        <v>570</v>
      </c>
      <c r="F425" s="120" t="s">
        <v>301</v>
      </c>
      <c r="G425" s="120" t="s">
        <v>349</v>
      </c>
    </row>
    <row r="426">
      <c r="A426" s="210">
        <v>43492.68953373843</v>
      </c>
      <c r="B426" s="120" t="s">
        <v>351</v>
      </c>
      <c r="C426" s="120" t="s">
        <v>460</v>
      </c>
      <c r="D426" s="120" t="s">
        <v>289</v>
      </c>
      <c r="E426" s="120" t="s">
        <v>40</v>
      </c>
      <c r="F426" s="120" t="s">
        <v>301</v>
      </c>
    </row>
    <row r="427">
      <c r="A427" s="210">
        <v>43492.09810185185</v>
      </c>
      <c r="B427" s="120" t="s">
        <v>351</v>
      </c>
      <c r="C427" s="120" t="s">
        <v>460</v>
      </c>
      <c r="D427" s="120" t="s">
        <v>289</v>
      </c>
      <c r="E427" s="120" t="s">
        <v>435</v>
      </c>
      <c r="F427" s="120" t="s">
        <v>358</v>
      </c>
    </row>
    <row r="428">
      <c r="A428" s="210">
        <v>43492.09587962963</v>
      </c>
      <c r="B428" s="120" t="s">
        <v>351</v>
      </c>
      <c r="C428" s="120" t="s">
        <v>460</v>
      </c>
      <c r="D428" s="120" t="s">
        <v>293</v>
      </c>
      <c r="E428" s="120" t="s">
        <v>435</v>
      </c>
      <c r="F428" s="120" t="s">
        <v>97</v>
      </c>
    </row>
    <row r="429">
      <c r="A429" s="210">
        <v>43492.09439359954</v>
      </c>
      <c r="B429" s="120" t="s">
        <v>351</v>
      </c>
      <c r="C429" s="120" t="s">
        <v>460</v>
      </c>
      <c r="D429" s="120" t="s">
        <v>289</v>
      </c>
      <c r="E429" s="120" t="s">
        <v>587</v>
      </c>
      <c r="F429" s="120" t="s">
        <v>308</v>
      </c>
    </row>
    <row r="430">
      <c r="A430" s="210">
        <v>43492.09413765046</v>
      </c>
      <c r="B430" s="120" t="s">
        <v>351</v>
      </c>
      <c r="C430" s="120" t="s">
        <v>460</v>
      </c>
      <c r="D430" s="120" t="s">
        <v>289</v>
      </c>
      <c r="E430" s="120" t="s">
        <v>599</v>
      </c>
      <c r="F430" s="120" t="s">
        <v>297</v>
      </c>
    </row>
    <row r="431">
      <c r="A431" s="210">
        <v>43492.09376986111</v>
      </c>
      <c r="B431" s="120" t="s">
        <v>351</v>
      </c>
      <c r="C431" s="120" t="s">
        <v>460</v>
      </c>
      <c r="D431" s="120" t="s">
        <v>289</v>
      </c>
      <c r="E431" s="120" t="s">
        <v>382</v>
      </c>
      <c r="F431" s="120" t="s">
        <v>358</v>
      </c>
    </row>
    <row r="432">
      <c r="A432" s="210">
        <v>43491.40413357639</v>
      </c>
      <c r="B432" s="120" t="s">
        <v>555</v>
      </c>
      <c r="C432" s="120" t="s">
        <v>600</v>
      </c>
      <c r="D432" s="120" t="s">
        <v>289</v>
      </c>
      <c r="E432" s="120" t="s">
        <v>516</v>
      </c>
      <c r="F432" s="120" t="s">
        <v>46</v>
      </c>
      <c r="G432" s="120" t="s">
        <v>601</v>
      </c>
    </row>
    <row r="433">
      <c r="A433" s="210">
        <v>43491.09081136574</v>
      </c>
      <c r="B433" s="120" t="s">
        <v>602</v>
      </c>
      <c r="C433" s="120" t="s">
        <v>602</v>
      </c>
      <c r="D433" s="120" t="s">
        <v>289</v>
      </c>
      <c r="E433" s="120" t="s">
        <v>603</v>
      </c>
      <c r="F433" s="120" t="s">
        <v>297</v>
      </c>
    </row>
    <row r="434">
      <c r="A434" s="210">
        <v>43491.09047040509</v>
      </c>
      <c r="B434" s="120" t="s">
        <v>602</v>
      </c>
      <c r="C434" s="120" t="s">
        <v>602</v>
      </c>
      <c r="D434" s="120" t="s">
        <v>289</v>
      </c>
      <c r="E434" s="120" t="s">
        <v>604</v>
      </c>
      <c r="F434" s="120" t="s">
        <v>297</v>
      </c>
    </row>
    <row r="435">
      <c r="A435" s="210">
        <v>43491.08958649306</v>
      </c>
      <c r="B435" s="120" t="s">
        <v>351</v>
      </c>
      <c r="C435" s="120" t="s">
        <v>371</v>
      </c>
      <c r="D435" s="120" t="s">
        <v>289</v>
      </c>
      <c r="E435" s="120" t="s">
        <v>605</v>
      </c>
      <c r="F435" s="120" t="s">
        <v>297</v>
      </c>
    </row>
    <row r="436">
      <c r="A436" s="210">
        <v>43489.946509814814</v>
      </c>
      <c r="B436" s="120" t="s">
        <v>435</v>
      </c>
      <c r="C436" s="120" t="s">
        <v>97</v>
      </c>
      <c r="D436" s="120" t="s">
        <v>289</v>
      </c>
      <c r="E436" s="120" t="s">
        <v>60</v>
      </c>
      <c r="F436" s="120" t="s">
        <v>46</v>
      </c>
    </row>
    <row r="437">
      <c r="A437" s="210">
        <v>43489.885355046295</v>
      </c>
      <c r="B437" s="120" t="s">
        <v>435</v>
      </c>
      <c r="C437" s="120" t="s">
        <v>97</v>
      </c>
      <c r="D437" s="120" t="s">
        <v>289</v>
      </c>
      <c r="E437" s="120" t="s">
        <v>60</v>
      </c>
      <c r="F437" s="120" t="s">
        <v>307</v>
      </c>
    </row>
    <row r="438">
      <c r="A438" s="210">
        <v>43489.88470708333</v>
      </c>
      <c r="B438" s="120" t="s">
        <v>435</v>
      </c>
      <c r="C438" s="120" t="s">
        <v>97</v>
      </c>
      <c r="D438" s="120" t="s">
        <v>289</v>
      </c>
      <c r="E438" s="120" t="s">
        <v>606</v>
      </c>
      <c r="F438" s="120" t="s">
        <v>46</v>
      </c>
    </row>
    <row r="439">
      <c r="A439" s="210">
        <v>43489.75199614583</v>
      </c>
      <c r="B439" s="120" t="s">
        <v>382</v>
      </c>
      <c r="C439" s="120" t="s">
        <v>97</v>
      </c>
      <c r="D439" s="120" t="s">
        <v>289</v>
      </c>
      <c r="E439" s="120" t="s">
        <v>586</v>
      </c>
      <c r="F439" s="120" t="s">
        <v>46</v>
      </c>
    </row>
    <row r="440">
      <c r="A440" s="210">
        <v>43489.75169547454</v>
      </c>
      <c r="B440" s="120" t="s">
        <v>382</v>
      </c>
      <c r="C440" s="120" t="s">
        <v>97</v>
      </c>
      <c r="D440" s="120" t="s">
        <v>289</v>
      </c>
      <c r="E440" s="120" t="s">
        <v>587</v>
      </c>
      <c r="F440" s="120" t="s">
        <v>46</v>
      </c>
    </row>
    <row r="441">
      <c r="A441" s="210">
        <v>43489.751548368055</v>
      </c>
      <c r="B441" s="120" t="s">
        <v>559</v>
      </c>
      <c r="C441" s="120" t="s">
        <v>131</v>
      </c>
      <c r="D441" s="120" t="s">
        <v>289</v>
      </c>
      <c r="E441" s="120" t="s">
        <v>587</v>
      </c>
      <c r="F441" s="120" t="s">
        <v>46</v>
      </c>
      <c r="G441" s="120" t="s">
        <v>349</v>
      </c>
    </row>
    <row r="442">
      <c r="A442" s="210">
        <v>43489.75152888889</v>
      </c>
      <c r="B442" s="120" t="s">
        <v>559</v>
      </c>
      <c r="C442" s="120" t="s">
        <v>131</v>
      </c>
      <c r="D442" s="120" t="s">
        <v>289</v>
      </c>
      <c r="E442" s="120" t="s">
        <v>586</v>
      </c>
      <c r="F442" s="120" t="s">
        <v>46</v>
      </c>
      <c r="G442" s="120" t="s">
        <v>349</v>
      </c>
    </row>
    <row r="443">
      <c r="A443" s="210">
        <v>43489.595944988425</v>
      </c>
      <c r="B443" s="120" t="s">
        <v>466</v>
      </c>
      <c r="C443" s="120" t="s">
        <v>131</v>
      </c>
      <c r="D443" s="120" t="s">
        <v>289</v>
      </c>
      <c r="E443" s="120" t="s">
        <v>607</v>
      </c>
      <c r="F443" s="120" t="s">
        <v>300</v>
      </c>
      <c r="G443" s="120" t="s">
        <v>349</v>
      </c>
    </row>
    <row r="444">
      <c r="A444" s="210">
        <v>43489.59593001158</v>
      </c>
      <c r="B444" s="120" t="s">
        <v>466</v>
      </c>
      <c r="C444" s="120" t="s">
        <v>131</v>
      </c>
      <c r="D444" s="120" t="s">
        <v>289</v>
      </c>
      <c r="E444" s="120" t="s">
        <v>608</v>
      </c>
      <c r="F444" s="120" t="s">
        <v>46</v>
      </c>
      <c r="G444" s="120" t="s">
        <v>349</v>
      </c>
    </row>
    <row r="445">
      <c r="A445" s="210">
        <v>43489.59549744213</v>
      </c>
      <c r="B445" s="120" t="s">
        <v>466</v>
      </c>
      <c r="C445" s="120" t="s">
        <v>131</v>
      </c>
      <c r="D445" s="120" t="s">
        <v>289</v>
      </c>
      <c r="E445" s="120" t="s">
        <v>609</v>
      </c>
      <c r="F445" s="120" t="s">
        <v>65</v>
      </c>
      <c r="G445" s="120" t="s">
        <v>349</v>
      </c>
    </row>
    <row r="446">
      <c r="A446" s="210">
        <v>43489.59388451389</v>
      </c>
      <c r="B446" s="120" t="s">
        <v>466</v>
      </c>
      <c r="C446" s="120" t="s">
        <v>131</v>
      </c>
      <c r="D446" s="120" t="s">
        <v>289</v>
      </c>
      <c r="E446" s="120" t="s">
        <v>607</v>
      </c>
      <c r="F446" s="120" t="s">
        <v>297</v>
      </c>
      <c r="G446" s="120" t="s">
        <v>349</v>
      </c>
    </row>
    <row r="447">
      <c r="A447" s="210">
        <v>43489.059196111106</v>
      </c>
      <c r="B447" s="120" t="s">
        <v>351</v>
      </c>
      <c r="C447" s="120" t="s">
        <v>460</v>
      </c>
      <c r="D447" s="120" t="s">
        <v>289</v>
      </c>
      <c r="E447" s="120" t="s">
        <v>570</v>
      </c>
      <c r="F447" s="120" t="s">
        <v>290</v>
      </c>
    </row>
    <row r="448">
      <c r="A448" s="210">
        <v>43489.05895298611</v>
      </c>
      <c r="B448" s="120" t="s">
        <v>351</v>
      </c>
      <c r="C448" s="120" t="s">
        <v>460</v>
      </c>
      <c r="D448" s="120" t="s">
        <v>289</v>
      </c>
      <c r="E448" s="120" t="s">
        <v>455</v>
      </c>
      <c r="F448" s="120" t="s">
        <v>97</v>
      </c>
    </row>
    <row r="449">
      <c r="A449" s="210">
        <v>43489.05783311343</v>
      </c>
      <c r="B449" s="120" t="s">
        <v>351</v>
      </c>
      <c r="C449" s="120" t="s">
        <v>460</v>
      </c>
      <c r="D449" s="120" t="s">
        <v>289</v>
      </c>
      <c r="E449" s="120" t="s">
        <v>587</v>
      </c>
      <c r="F449" s="120" t="s">
        <v>307</v>
      </c>
    </row>
    <row r="450">
      <c r="A450" s="210">
        <v>43489.05764119213</v>
      </c>
      <c r="B450" s="120" t="s">
        <v>351</v>
      </c>
      <c r="C450" s="249" t="s">
        <v>460</v>
      </c>
      <c r="D450" s="120" t="s">
        <v>289</v>
      </c>
      <c r="E450" s="120" t="s">
        <v>586</v>
      </c>
      <c r="F450" s="120" t="s">
        <v>307</v>
      </c>
    </row>
    <row r="451">
      <c r="A451" s="210">
        <v>43489.056382152776</v>
      </c>
      <c r="B451" s="120" t="s">
        <v>351</v>
      </c>
      <c r="C451" s="249" t="s">
        <v>460</v>
      </c>
      <c r="D451" s="120" t="s">
        <v>289</v>
      </c>
      <c r="E451" s="120" t="s">
        <v>60</v>
      </c>
      <c r="F451" s="120" t="s">
        <v>297</v>
      </c>
    </row>
    <row r="452">
      <c r="A452" s="210">
        <v>43488.96960163194</v>
      </c>
      <c r="B452" s="120" t="s">
        <v>351</v>
      </c>
      <c r="C452" s="120" t="s">
        <v>460</v>
      </c>
      <c r="D452" s="120" t="s">
        <v>289</v>
      </c>
      <c r="E452" s="120" t="s">
        <v>610</v>
      </c>
      <c r="F452" s="120" t="s">
        <v>307</v>
      </c>
    </row>
    <row r="453">
      <c r="A453" s="210">
        <v>43488.96909991898</v>
      </c>
      <c r="B453" s="120" t="s">
        <v>351</v>
      </c>
      <c r="C453" s="120" t="s">
        <v>460</v>
      </c>
      <c r="D453" s="120" t="s">
        <v>289</v>
      </c>
      <c r="E453" s="120" t="s">
        <v>611</v>
      </c>
      <c r="F453" s="120" t="s">
        <v>102</v>
      </c>
      <c r="G453" s="120" t="s">
        <v>507</v>
      </c>
    </row>
    <row r="454">
      <c r="A454" s="210">
        <v>43488.96207040509</v>
      </c>
      <c r="B454" s="120" t="s">
        <v>351</v>
      </c>
      <c r="C454" s="120" t="s">
        <v>460</v>
      </c>
      <c r="D454" s="120" t="s">
        <v>289</v>
      </c>
      <c r="E454" s="120" t="s">
        <v>596</v>
      </c>
      <c r="F454" s="120" t="s">
        <v>308</v>
      </c>
      <c r="G454" s="120" t="s">
        <v>612</v>
      </c>
    </row>
    <row r="455">
      <c r="A455" s="210">
        <v>43488.940273263885</v>
      </c>
      <c r="B455" s="120" t="s">
        <v>435</v>
      </c>
      <c r="C455" s="120" t="s">
        <v>97</v>
      </c>
      <c r="D455" s="120" t="s">
        <v>289</v>
      </c>
      <c r="E455" s="120" t="s">
        <v>610</v>
      </c>
      <c r="F455" s="120" t="s">
        <v>300</v>
      </c>
    </row>
    <row r="456">
      <c r="A456" s="210">
        <v>43488.94006028935</v>
      </c>
      <c r="B456" s="120" t="s">
        <v>435</v>
      </c>
      <c r="C456" s="120" t="s">
        <v>97</v>
      </c>
      <c r="D456" s="120" t="s">
        <v>289</v>
      </c>
      <c r="E456" s="120" t="s">
        <v>586</v>
      </c>
      <c r="F456" s="120" t="s">
        <v>300</v>
      </c>
    </row>
    <row r="457">
      <c r="A457" s="210">
        <v>43488.939806168986</v>
      </c>
      <c r="B457" s="120" t="s">
        <v>435</v>
      </c>
      <c r="C457" s="120" t="s">
        <v>97</v>
      </c>
      <c r="D457" s="120" t="s">
        <v>289</v>
      </c>
      <c r="E457" s="120" t="s">
        <v>587</v>
      </c>
      <c r="F457" s="120" t="s">
        <v>300</v>
      </c>
    </row>
    <row r="458">
      <c r="A458" s="210">
        <v>43488.882868518514</v>
      </c>
      <c r="B458" s="120" t="s">
        <v>435</v>
      </c>
      <c r="C458" s="120" t="s">
        <v>97</v>
      </c>
      <c r="D458" s="120" t="s">
        <v>289</v>
      </c>
      <c r="E458" s="120" t="s">
        <v>613</v>
      </c>
      <c r="F458" s="120" t="s">
        <v>297</v>
      </c>
    </row>
    <row r="459">
      <c r="A459" s="210">
        <v>43488.882868518514</v>
      </c>
      <c r="B459" s="120" t="s">
        <v>435</v>
      </c>
      <c r="C459" s="120" t="s">
        <v>97</v>
      </c>
      <c r="D459" s="120" t="s">
        <v>289</v>
      </c>
      <c r="E459" s="120" t="s">
        <v>586</v>
      </c>
      <c r="F459" s="120" t="s">
        <v>297</v>
      </c>
    </row>
    <row r="460">
      <c r="A460" s="210">
        <v>43488.8821804051</v>
      </c>
      <c r="B460" s="120" t="s">
        <v>435</v>
      </c>
      <c r="C460" s="120" t="s">
        <v>97</v>
      </c>
      <c r="D460" s="120" t="s">
        <v>289</v>
      </c>
      <c r="E460" s="120" t="s">
        <v>606</v>
      </c>
      <c r="F460" s="120" t="s">
        <v>307</v>
      </c>
      <c r="G460" s="120" t="s">
        <v>614</v>
      </c>
    </row>
    <row r="461">
      <c r="A461" s="210">
        <v>43487.849138958336</v>
      </c>
      <c r="B461" s="120" t="s">
        <v>615</v>
      </c>
      <c r="C461" s="120" t="s">
        <v>97</v>
      </c>
      <c r="D461" s="120" t="s">
        <v>289</v>
      </c>
      <c r="E461" s="120" t="s">
        <v>616</v>
      </c>
      <c r="F461" s="120" t="s">
        <v>297</v>
      </c>
    </row>
    <row r="462">
      <c r="A462" s="210">
        <v>43487.848914305556</v>
      </c>
      <c r="B462" s="120" t="s">
        <v>382</v>
      </c>
      <c r="C462" s="120" t="s">
        <v>97</v>
      </c>
      <c r="D462" s="120" t="s">
        <v>289</v>
      </c>
      <c r="E462" s="120" t="s">
        <v>606</v>
      </c>
      <c r="F462" s="120" t="s">
        <v>297</v>
      </c>
    </row>
    <row r="463">
      <c r="A463" s="210">
        <v>43487.473869733796</v>
      </c>
      <c r="B463" s="120" t="s">
        <v>617</v>
      </c>
      <c r="C463" s="120" t="s">
        <v>131</v>
      </c>
      <c r="D463" s="120" t="s">
        <v>289</v>
      </c>
      <c r="E463" s="120" t="s">
        <v>618</v>
      </c>
      <c r="F463" s="120" t="s">
        <v>46</v>
      </c>
      <c r="G463" s="120" t="s">
        <v>349</v>
      </c>
    </row>
    <row r="464">
      <c r="A464" s="210">
        <v>43487.473502152774</v>
      </c>
      <c r="B464" s="120" t="s">
        <v>617</v>
      </c>
      <c r="C464" s="120" t="s">
        <v>131</v>
      </c>
      <c r="D464" s="120" t="s">
        <v>289</v>
      </c>
      <c r="E464" s="120" t="s">
        <v>618</v>
      </c>
      <c r="F464" s="120" t="s">
        <v>307</v>
      </c>
      <c r="G464" s="120" t="s">
        <v>349</v>
      </c>
    </row>
    <row r="465">
      <c r="A465" s="210">
        <v>43486.78815613426</v>
      </c>
      <c r="B465" s="120" t="s">
        <v>455</v>
      </c>
      <c r="C465" s="120" t="s">
        <v>65</v>
      </c>
      <c r="D465" s="120" t="s">
        <v>289</v>
      </c>
      <c r="E465" s="120" t="s">
        <v>619</v>
      </c>
      <c r="F465" s="120" t="s">
        <v>300</v>
      </c>
      <c r="G465" s="120" t="s">
        <v>620</v>
      </c>
    </row>
    <row r="466">
      <c r="A466" s="210">
        <v>43486.78643197917</v>
      </c>
      <c r="B466" s="120" t="s">
        <v>455</v>
      </c>
      <c r="C466" s="120" t="s">
        <v>65</v>
      </c>
      <c r="D466" s="120" t="s">
        <v>289</v>
      </c>
      <c r="E466" s="120" t="s">
        <v>621</v>
      </c>
      <c r="F466" s="120" t="s">
        <v>307</v>
      </c>
      <c r="G466" s="120" t="s">
        <v>620</v>
      </c>
    </row>
    <row r="467">
      <c r="A467" s="210">
        <v>43486.730687222225</v>
      </c>
      <c r="B467" s="120" t="s">
        <v>466</v>
      </c>
      <c r="C467" s="120" t="s">
        <v>131</v>
      </c>
      <c r="D467" s="120" t="s">
        <v>289</v>
      </c>
      <c r="E467" s="120" t="s">
        <v>117</v>
      </c>
      <c r="F467" s="120" t="s">
        <v>292</v>
      </c>
      <c r="G467" s="120" t="s">
        <v>349</v>
      </c>
    </row>
    <row r="468">
      <c r="A468" s="210">
        <v>43486.698706979165</v>
      </c>
      <c r="B468" s="120" t="s">
        <v>351</v>
      </c>
      <c r="C468" s="120" t="s">
        <v>371</v>
      </c>
      <c r="D468" s="120" t="s">
        <v>289</v>
      </c>
      <c r="E468" s="120" t="s">
        <v>621</v>
      </c>
      <c r="F468" s="120" t="s">
        <v>300</v>
      </c>
    </row>
    <row r="469">
      <c r="A469" s="210">
        <v>43486.69845549768</v>
      </c>
      <c r="B469" s="120" t="s">
        <v>351</v>
      </c>
      <c r="C469" s="120" t="s">
        <v>460</v>
      </c>
      <c r="D469" s="120" t="s">
        <v>289</v>
      </c>
      <c r="E469" s="120" t="s">
        <v>570</v>
      </c>
      <c r="F469" s="120" t="s">
        <v>308</v>
      </c>
    </row>
    <row r="470">
      <c r="A470" s="210">
        <v>43485.99736149306</v>
      </c>
      <c r="B470" s="120" t="s">
        <v>455</v>
      </c>
      <c r="C470" s="120" t="s">
        <v>65</v>
      </c>
      <c r="D470" s="120" t="s">
        <v>289</v>
      </c>
      <c r="E470" s="120" t="s">
        <v>166</v>
      </c>
      <c r="F470" s="120" t="s">
        <v>46</v>
      </c>
      <c r="G470" s="120" t="s">
        <v>622</v>
      </c>
    </row>
    <row r="471">
      <c r="A471" s="210">
        <v>43485.99705106481</v>
      </c>
      <c r="B471" s="120" t="s">
        <v>455</v>
      </c>
      <c r="C471" s="120" t="s">
        <v>65</v>
      </c>
      <c r="D471" s="120" t="s">
        <v>289</v>
      </c>
      <c r="E471" s="120" t="s">
        <v>623</v>
      </c>
      <c r="F471" s="120" t="s">
        <v>46</v>
      </c>
      <c r="G471" s="120" t="s">
        <v>624</v>
      </c>
    </row>
    <row r="472">
      <c r="A472" s="210">
        <v>43485.7383290162</v>
      </c>
      <c r="B472" s="120" t="s">
        <v>351</v>
      </c>
      <c r="C472" s="120" t="s">
        <v>371</v>
      </c>
      <c r="D472" s="120" t="s">
        <v>289</v>
      </c>
      <c r="E472" s="120" t="s">
        <v>618</v>
      </c>
      <c r="F472" s="120" t="s">
        <v>300</v>
      </c>
      <c r="G472" s="120" t="s">
        <v>625</v>
      </c>
    </row>
    <row r="473">
      <c r="A473" s="210">
        <v>43485.67067144676</v>
      </c>
      <c r="B473" s="120" t="s">
        <v>351</v>
      </c>
      <c r="C473" s="120" t="s">
        <v>371</v>
      </c>
      <c r="D473" s="120" t="s">
        <v>289</v>
      </c>
      <c r="E473" s="120" t="s">
        <v>587</v>
      </c>
      <c r="F473" s="120" t="s">
        <v>297</v>
      </c>
    </row>
    <row r="474">
      <c r="A474" s="210">
        <v>43485.204744664356</v>
      </c>
      <c r="B474" s="120" t="s">
        <v>382</v>
      </c>
      <c r="C474" s="120" t="s">
        <v>97</v>
      </c>
      <c r="D474" s="120" t="s">
        <v>289</v>
      </c>
      <c r="E474" s="120" t="s">
        <v>626</v>
      </c>
      <c r="F474" s="120" t="s">
        <v>301</v>
      </c>
    </row>
    <row r="475">
      <c r="A475" s="210">
        <v>43485.203973310185</v>
      </c>
      <c r="B475" s="120" t="s">
        <v>382</v>
      </c>
      <c r="C475" s="120" t="s">
        <v>97</v>
      </c>
      <c r="D475" s="120" t="s">
        <v>289</v>
      </c>
      <c r="E475" s="120" t="s">
        <v>627</v>
      </c>
      <c r="F475" s="120" t="s">
        <v>297</v>
      </c>
    </row>
    <row r="476">
      <c r="A476" s="210">
        <v>43485.20354587963</v>
      </c>
      <c r="B476" s="120" t="s">
        <v>382</v>
      </c>
      <c r="C476" s="120" t="s">
        <v>97</v>
      </c>
      <c r="D476" s="120" t="s">
        <v>289</v>
      </c>
      <c r="E476" s="120" t="s">
        <v>628</v>
      </c>
      <c r="F476" s="120" t="s">
        <v>301</v>
      </c>
    </row>
    <row r="477">
      <c r="A477" s="210">
        <v>43485.20318494213</v>
      </c>
      <c r="B477" s="120" t="s">
        <v>382</v>
      </c>
      <c r="C477" s="120" t="s">
        <v>97</v>
      </c>
      <c r="D477" s="120" t="s">
        <v>289</v>
      </c>
      <c r="E477" s="120" t="s">
        <v>629</v>
      </c>
      <c r="F477" s="120" t="s">
        <v>297</v>
      </c>
    </row>
    <row r="478">
      <c r="A478" s="210">
        <v>43485.01331041667</v>
      </c>
      <c r="B478" s="120" t="s">
        <v>291</v>
      </c>
      <c r="C478" s="120" t="s">
        <v>55</v>
      </c>
      <c r="D478" s="120" t="s">
        <v>289</v>
      </c>
      <c r="E478" s="120" t="s">
        <v>611</v>
      </c>
      <c r="F478" s="120" t="s">
        <v>294</v>
      </c>
    </row>
    <row r="479">
      <c r="A479" s="210">
        <v>43484.87338209491</v>
      </c>
      <c r="B479" s="120" t="s">
        <v>291</v>
      </c>
      <c r="C479" s="120" t="s">
        <v>55</v>
      </c>
      <c r="D479" s="120" t="s">
        <v>289</v>
      </c>
      <c r="E479" s="120" t="s">
        <v>568</v>
      </c>
      <c r="F479" s="120" t="s">
        <v>290</v>
      </c>
    </row>
    <row r="480">
      <c r="A480" s="210">
        <v>43484.849062002315</v>
      </c>
      <c r="B480" s="120" t="s">
        <v>351</v>
      </c>
      <c r="C480" s="120" t="s">
        <v>371</v>
      </c>
      <c r="D480" s="120" t="s">
        <v>289</v>
      </c>
      <c r="E480" s="120" t="s">
        <v>630</v>
      </c>
      <c r="F480" s="120" t="s">
        <v>294</v>
      </c>
      <c r="G480" s="120" t="s">
        <v>631</v>
      </c>
    </row>
    <row r="481">
      <c r="A481" s="210">
        <v>43484.84816940972</v>
      </c>
      <c r="B481" s="120" t="s">
        <v>351</v>
      </c>
      <c r="C481" s="120" t="s">
        <v>371</v>
      </c>
      <c r="D481" s="120" t="s">
        <v>289</v>
      </c>
      <c r="E481" s="120" t="s">
        <v>570</v>
      </c>
      <c r="F481" s="120" t="s">
        <v>46</v>
      </c>
      <c r="G481" s="120" t="s">
        <v>507</v>
      </c>
    </row>
    <row r="482">
      <c r="A482" s="210">
        <v>43484.61926784722</v>
      </c>
      <c r="B482" s="120" t="s">
        <v>291</v>
      </c>
      <c r="C482" s="120" t="s">
        <v>55</v>
      </c>
      <c r="D482" s="120" t="s">
        <v>289</v>
      </c>
      <c r="E482" s="120" t="s">
        <v>632</v>
      </c>
      <c r="F482" s="120" t="s">
        <v>290</v>
      </c>
    </row>
    <row r="483">
      <c r="A483" s="210">
        <v>43484.61897048611</v>
      </c>
      <c r="B483" s="120" t="s">
        <v>291</v>
      </c>
      <c r="C483" s="120" t="s">
        <v>55</v>
      </c>
      <c r="D483" s="120" t="s">
        <v>289</v>
      </c>
      <c r="E483" s="120" t="s">
        <v>85</v>
      </c>
      <c r="F483" s="120" t="s">
        <v>307</v>
      </c>
    </row>
    <row r="484">
      <c r="A484" s="210">
        <v>43483.88472662037</v>
      </c>
      <c r="B484" s="120" t="s">
        <v>466</v>
      </c>
      <c r="C484" s="120" t="s">
        <v>131</v>
      </c>
      <c r="D484" s="120" t="s">
        <v>289</v>
      </c>
      <c r="E484" s="120" t="s">
        <v>623</v>
      </c>
      <c r="F484" s="120" t="s">
        <v>300</v>
      </c>
      <c r="G484" s="120" t="s">
        <v>349</v>
      </c>
    </row>
    <row r="485">
      <c r="A485" s="210">
        <v>43483.884708275466</v>
      </c>
      <c r="B485" s="120" t="s">
        <v>466</v>
      </c>
      <c r="C485" s="120" t="s">
        <v>131</v>
      </c>
      <c r="D485" s="120" t="s">
        <v>289</v>
      </c>
      <c r="E485" s="120" t="s">
        <v>85</v>
      </c>
      <c r="F485" s="120" t="s">
        <v>300</v>
      </c>
      <c r="G485" s="120" t="s">
        <v>349</v>
      </c>
    </row>
    <row r="486">
      <c r="A486" s="210">
        <v>43483.73150599537</v>
      </c>
      <c r="B486" s="120" t="s">
        <v>382</v>
      </c>
      <c r="C486" s="120" t="s">
        <v>97</v>
      </c>
      <c r="D486" s="120" t="s">
        <v>289</v>
      </c>
      <c r="E486" s="120" t="s">
        <v>633</v>
      </c>
      <c r="F486" s="120" t="s">
        <v>297</v>
      </c>
    </row>
    <row r="487">
      <c r="A487" s="210">
        <v>43482.96676329861</v>
      </c>
      <c r="B487" s="120" t="s">
        <v>466</v>
      </c>
      <c r="C487" s="120" t="s">
        <v>131</v>
      </c>
      <c r="D487" s="120" t="s">
        <v>289</v>
      </c>
      <c r="E487" s="120" t="s">
        <v>568</v>
      </c>
      <c r="F487" s="120" t="s">
        <v>308</v>
      </c>
      <c r="G487" s="120" t="s">
        <v>349</v>
      </c>
    </row>
    <row r="488">
      <c r="A488" s="210">
        <v>43482.63676616898</v>
      </c>
      <c r="B488" s="120" t="s">
        <v>466</v>
      </c>
      <c r="C488" s="120" t="s">
        <v>131</v>
      </c>
      <c r="D488" s="120" t="s">
        <v>289</v>
      </c>
      <c r="E488" s="120" t="s">
        <v>634</v>
      </c>
      <c r="F488" s="120" t="s">
        <v>297</v>
      </c>
      <c r="G488" s="120" t="s">
        <v>349</v>
      </c>
    </row>
    <row r="489">
      <c r="A489" s="210">
        <v>43482.636743668976</v>
      </c>
      <c r="B489" s="120" t="s">
        <v>466</v>
      </c>
      <c r="C489" s="120" t="s">
        <v>131</v>
      </c>
      <c r="D489" s="120" t="s">
        <v>289</v>
      </c>
      <c r="E489" s="120" t="s">
        <v>635</v>
      </c>
      <c r="F489" s="120" t="s">
        <v>297</v>
      </c>
      <c r="G489" s="120" t="s">
        <v>349</v>
      </c>
    </row>
    <row r="490">
      <c r="A490" s="210">
        <v>43482.636717719906</v>
      </c>
      <c r="B490" s="120" t="s">
        <v>466</v>
      </c>
      <c r="C490" s="120" t="s">
        <v>131</v>
      </c>
      <c r="D490" s="120" t="s">
        <v>289</v>
      </c>
      <c r="E490" s="120" t="s">
        <v>636</v>
      </c>
      <c r="F490" s="120" t="s">
        <v>297</v>
      </c>
      <c r="G490" s="120" t="s">
        <v>349</v>
      </c>
    </row>
    <row r="491">
      <c r="A491" s="210">
        <v>43482.63669771991</v>
      </c>
      <c r="B491" s="120" t="s">
        <v>466</v>
      </c>
      <c r="C491" s="120" t="s">
        <v>131</v>
      </c>
      <c r="D491" s="120" t="s">
        <v>289</v>
      </c>
      <c r="E491" s="120" t="s">
        <v>419</v>
      </c>
      <c r="F491" s="120" t="s">
        <v>46</v>
      </c>
      <c r="G491" s="120" t="s">
        <v>349</v>
      </c>
    </row>
    <row r="492">
      <c r="A492" s="210">
        <v>43482.53616123843</v>
      </c>
      <c r="B492" s="120" t="s">
        <v>466</v>
      </c>
      <c r="C492" s="120" t="s">
        <v>131</v>
      </c>
      <c r="D492" s="120" t="s">
        <v>289</v>
      </c>
      <c r="E492" s="120" t="s">
        <v>40</v>
      </c>
      <c r="F492" s="120" t="s">
        <v>290</v>
      </c>
      <c r="G492" s="120" t="s">
        <v>349</v>
      </c>
    </row>
    <row r="493">
      <c r="A493" s="210">
        <v>43482.02985100694</v>
      </c>
      <c r="B493" s="120" t="s">
        <v>351</v>
      </c>
      <c r="C493" s="120" t="s">
        <v>371</v>
      </c>
      <c r="D493" s="120" t="s">
        <v>289</v>
      </c>
      <c r="E493" s="120" t="s">
        <v>596</v>
      </c>
      <c r="F493" s="120" t="s">
        <v>46</v>
      </c>
    </row>
    <row r="494">
      <c r="A494" s="210">
        <v>43482.02751847223</v>
      </c>
      <c r="B494" s="120" t="s">
        <v>351</v>
      </c>
      <c r="C494" s="120" t="s">
        <v>371</v>
      </c>
      <c r="D494" s="120" t="s">
        <v>289</v>
      </c>
      <c r="E494" s="120" t="s">
        <v>570</v>
      </c>
      <c r="F494" s="120" t="s">
        <v>307</v>
      </c>
    </row>
    <row r="495">
      <c r="A495" s="210">
        <v>43481.662735659724</v>
      </c>
      <c r="B495" s="120" t="s">
        <v>382</v>
      </c>
      <c r="C495" s="120" t="s">
        <v>97</v>
      </c>
      <c r="D495" s="120" t="s">
        <v>289</v>
      </c>
      <c r="E495" s="120" t="s">
        <v>637</v>
      </c>
      <c r="F495" s="120" t="s">
        <v>308</v>
      </c>
    </row>
    <row r="496">
      <c r="A496" s="210">
        <v>43481.66227494213</v>
      </c>
      <c r="B496" s="120" t="s">
        <v>435</v>
      </c>
      <c r="C496" s="120" t="s">
        <v>39</v>
      </c>
      <c r="D496" s="120" t="s">
        <v>289</v>
      </c>
      <c r="E496" s="120" t="s">
        <v>623</v>
      </c>
      <c r="F496" s="120" t="s">
        <v>297</v>
      </c>
    </row>
    <row r="497">
      <c r="A497" s="210">
        <v>43481.659704351856</v>
      </c>
      <c r="B497" s="120" t="s">
        <v>555</v>
      </c>
      <c r="C497" s="120" t="s">
        <v>39</v>
      </c>
      <c r="D497" s="120" t="s">
        <v>293</v>
      </c>
      <c r="E497" s="120" t="s">
        <v>637</v>
      </c>
      <c r="F497" s="120" t="s">
        <v>46</v>
      </c>
    </row>
    <row r="498">
      <c r="A498" s="210">
        <v>43481.659271944445</v>
      </c>
      <c r="B498" s="120" t="s">
        <v>555</v>
      </c>
      <c r="C498" s="120" t="s">
        <v>39</v>
      </c>
      <c r="D498" s="120" t="s">
        <v>293</v>
      </c>
      <c r="E498" s="120" t="s">
        <v>637</v>
      </c>
      <c r="F498" s="120" t="s">
        <v>46</v>
      </c>
      <c r="G498" s="120" t="s">
        <v>638</v>
      </c>
    </row>
    <row r="499">
      <c r="A499" s="210">
        <v>43481.65778461806</v>
      </c>
      <c r="B499" s="120" t="s">
        <v>466</v>
      </c>
      <c r="C499" s="120" t="s">
        <v>131</v>
      </c>
      <c r="D499" s="120" t="s">
        <v>289</v>
      </c>
      <c r="E499" s="120" t="s">
        <v>609</v>
      </c>
      <c r="F499" s="120" t="s">
        <v>102</v>
      </c>
      <c r="G499" s="120" t="s">
        <v>349</v>
      </c>
    </row>
    <row r="500">
      <c r="A500" s="210">
        <v>43481.576838125</v>
      </c>
      <c r="B500" s="120" t="s">
        <v>466</v>
      </c>
      <c r="C500" s="120" t="s">
        <v>131</v>
      </c>
      <c r="D500" s="120" t="s">
        <v>289</v>
      </c>
      <c r="E500" s="120" t="s">
        <v>419</v>
      </c>
      <c r="F500" s="120" t="s">
        <v>307</v>
      </c>
      <c r="G500" s="120" t="s">
        <v>349</v>
      </c>
    </row>
    <row r="501">
      <c r="A501" s="210">
        <v>43480.963855208334</v>
      </c>
      <c r="B501" s="120" t="s">
        <v>466</v>
      </c>
      <c r="C501" s="120" t="s">
        <v>131</v>
      </c>
      <c r="D501" s="120" t="s">
        <v>289</v>
      </c>
      <c r="E501" s="120" t="s">
        <v>596</v>
      </c>
      <c r="F501" s="120" t="s">
        <v>297</v>
      </c>
      <c r="G501" s="120" t="s">
        <v>349</v>
      </c>
    </row>
    <row r="502">
      <c r="A502" s="210">
        <v>43480.963837268515</v>
      </c>
      <c r="B502" s="120" t="s">
        <v>466</v>
      </c>
      <c r="C502" s="120" t="s">
        <v>131</v>
      </c>
      <c r="D502" s="120" t="s">
        <v>289</v>
      </c>
      <c r="E502" s="120" t="s">
        <v>568</v>
      </c>
      <c r="F502" s="120" t="s">
        <v>46</v>
      </c>
      <c r="G502" s="120" t="s">
        <v>349</v>
      </c>
    </row>
    <row r="503">
      <c r="A503" s="210">
        <v>43480.926790219906</v>
      </c>
      <c r="B503" s="120" t="s">
        <v>466</v>
      </c>
      <c r="C503" s="120" t="s">
        <v>131</v>
      </c>
      <c r="D503" s="120" t="s">
        <v>289</v>
      </c>
      <c r="E503" s="120" t="s">
        <v>639</v>
      </c>
      <c r="F503" s="120" t="s">
        <v>46</v>
      </c>
      <c r="G503" s="120" t="s">
        <v>349</v>
      </c>
    </row>
    <row r="504">
      <c r="A504" s="210">
        <v>43480.92677554398</v>
      </c>
      <c r="B504" s="120" t="s">
        <v>466</v>
      </c>
      <c r="C504" s="120" t="s">
        <v>131</v>
      </c>
      <c r="D504" s="120" t="s">
        <v>289</v>
      </c>
      <c r="E504" s="120" t="s">
        <v>628</v>
      </c>
      <c r="F504" s="120" t="s">
        <v>290</v>
      </c>
      <c r="G504" s="120" t="s">
        <v>349</v>
      </c>
    </row>
    <row r="505">
      <c r="A505" s="210">
        <v>43480.74972127315</v>
      </c>
      <c r="B505" s="120" t="s">
        <v>640</v>
      </c>
      <c r="C505" s="120" t="s">
        <v>641</v>
      </c>
      <c r="D505" s="120" t="s">
        <v>289</v>
      </c>
      <c r="E505" s="120" t="s">
        <v>642</v>
      </c>
      <c r="F505" s="120" t="s">
        <v>301</v>
      </c>
    </row>
    <row r="506">
      <c r="A506" s="210">
        <v>43480.74887136574</v>
      </c>
      <c r="B506" s="120" t="s">
        <v>640</v>
      </c>
      <c r="C506" s="120" t="s">
        <v>641</v>
      </c>
      <c r="D506" s="120" t="s">
        <v>289</v>
      </c>
      <c r="E506" s="120" t="s">
        <v>639</v>
      </c>
      <c r="F506" s="120" t="s">
        <v>307</v>
      </c>
      <c r="G506" s="120" t="s">
        <v>48</v>
      </c>
    </row>
    <row r="507">
      <c r="A507" s="210">
        <v>43480.67231359954</v>
      </c>
      <c r="B507" s="120" t="s">
        <v>466</v>
      </c>
      <c r="C507" s="120" t="s">
        <v>131</v>
      </c>
      <c r="D507" s="120" t="s">
        <v>289</v>
      </c>
      <c r="E507" s="120" t="s">
        <v>419</v>
      </c>
      <c r="F507" s="120" t="s">
        <v>300</v>
      </c>
      <c r="G507" s="120" t="s">
        <v>349</v>
      </c>
    </row>
    <row r="508">
      <c r="A508" s="210">
        <v>43479.953745543986</v>
      </c>
      <c r="B508" s="120" t="s">
        <v>466</v>
      </c>
      <c r="C508" s="120" t="s">
        <v>131</v>
      </c>
      <c r="D508" s="120" t="s">
        <v>289</v>
      </c>
      <c r="E508" s="120" t="s">
        <v>643</v>
      </c>
      <c r="F508" s="120" t="s">
        <v>300</v>
      </c>
      <c r="G508" s="120" t="s">
        <v>349</v>
      </c>
    </row>
    <row r="509">
      <c r="A509" s="210">
        <v>43479.95372586805</v>
      </c>
      <c r="B509" s="120" t="s">
        <v>466</v>
      </c>
      <c r="C509" s="120" t="s">
        <v>131</v>
      </c>
      <c r="D509" s="120" t="s">
        <v>289</v>
      </c>
      <c r="E509" s="120" t="s">
        <v>351</v>
      </c>
      <c r="F509" s="120" t="s">
        <v>371</v>
      </c>
      <c r="G509" s="120" t="s">
        <v>349</v>
      </c>
    </row>
    <row r="510">
      <c r="A510" s="210">
        <v>43479.852996608795</v>
      </c>
      <c r="B510" s="120" t="s">
        <v>117</v>
      </c>
      <c r="C510" s="120" t="s">
        <v>437</v>
      </c>
      <c r="D510" s="120" t="s">
        <v>289</v>
      </c>
      <c r="E510" s="120" t="s">
        <v>568</v>
      </c>
      <c r="F510" s="120" t="s">
        <v>307</v>
      </c>
    </row>
    <row r="511">
      <c r="A511" s="210">
        <v>43479.813334502316</v>
      </c>
      <c r="B511" s="120" t="s">
        <v>117</v>
      </c>
      <c r="C511" s="120" t="s">
        <v>437</v>
      </c>
      <c r="D511" s="120" t="s">
        <v>289</v>
      </c>
      <c r="E511" s="120" t="s">
        <v>568</v>
      </c>
      <c r="F511" s="120" t="s">
        <v>300</v>
      </c>
    </row>
    <row r="512">
      <c r="A512" s="210">
        <v>43479.81329269676</v>
      </c>
      <c r="B512" s="120" t="s">
        <v>117</v>
      </c>
      <c r="C512" s="120" t="s">
        <v>437</v>
      </c>
      <c r="D512" s="120" t="s">
        <v>289</v>
      </c>
      <c r="E512" s="120" t="s">
        <v>643</v>
      </c>
      <c r="F512" s="120" t="s">
        <v>297</v>
      </c>
    </row>
    <row r="513">
      <c r="A513" s="210">
        <v>43479.718960300925</v>
      </c>
      <c r="B513" s="120" t="s">
        <v>466</v>
      </c>
      <c r="C513" s="120" t="s">
        <v>131</v>
      </c>
      <c r="D513" s="120" t="s">
        <v>289</v>
      </c>
      <c r="E513" s="120" t="s">
        <v>419</v>
      </c>
      <c r="F513" s="120" t="s">
        <v>297</v>
      </c>
      <c r="G513" s="120" t="s">
        <v>349</v>
      </c>
    </row>
    <row r="514">
      <c r="A514" s="210">
        <v>43479.71893990741</v>
      </c>
      <c r="B514" s="120" t="s">
        <v>466</v>
      </c>
      <c r="C514" s="120" t="s">
        <v>131</v>
      </c>
      <c r="D514" s="120" t="s">
        <v>289</v>
      </c>
      <c r="E514" s="120" t="s">
        <v>639</v>
      </c>
      <c r="F514" s="120" t="s">
        <v>300</v>
      </c>
      <c r="G514" s="120" t="s">
        <v>349</v>
      </c>
    </row>
    <row r="515">
      <c r="A515" s="210">
        <v>43479.52886332176</v>
      </c>
      <c r="B515" s="120" t="s">
        <v>466</v>
      </c>
      <c r="C515" s="120" t="s">
        <v>131</v>
      </c>
      <c r="D515" s="120" t="s">
        <v>289</v>
      </c>
      <c r="E515" s="120" t="s">
        <v>639</v>
      </c>
      <c r="F515" s="120" t="s">
        <v>297</v>
      </c>
      <c r="G515" s="120" t="s">
        <v>349</v>
      </c>
    </row>
    <row r="516">
      <c r="A516" s="210">
        <v>43479.528845671295</v>
      </c>
      <c r="B516" s="120" t="s">
        <v>466</v>
      </c>
      <c r="C516" s="120" t="s">
        <v>131</v>
      </c>
      <c r="D516" s="120" t="s">
        <v>289</v>
      </c>
      <c r="E516" s="120" t="s">
        <v>642</v>
      </c>
      <c r="F516" s="120" t="s">
        <v>290</v>
      </c>
      <c r="G516" s="120" t="s">
        <v>349</v>
      </c>
    </row>
    <row r="517">
      <c r="A517" s="210">
        <v>43478.954020868056</v>
      </c>
      <c r="B517" s="120" t="s">
        <v>466</v>
      </c>
      <c r="C517" s="120" t="s">
        <v>131</v>
      </c>
      <c r="D517" s="120" t="s">
        <v>289</v>
      </c>
      <c r="E517" s="120" t="s">
        <v>568</v>
      </c>
      <c r="F517" s="120" t="s">
        <v>297</v>
      </c>
      <c r="G517" s="120" t="s">
        <v>349</v>
      </c>
    </row>
    <row r="518">
      <c r="A518" s="210">
        <v>43478.79805733796</v>
      </c>
      <c r="B518" s="120" t="s">
        <v>617</v>
      </c>
      <c r="C518" s="120" t="s">
        <v>131</v>
      </c>
      <c r="D518" s="120" t="s">
        <v>289</v>
      </c>
      <c r="E518" s="120" t="s">
        <v>40</v>
      </c>
      <c r="F518" s="120" t="s">
        <v>46</v>
      </c>
      <c r="G518" s="120" t="s">
        <v>349</v>
      </c>
    </row>
    <row r="519">
      <c r="A519" s="210">
        <v>43478.7977475463</v>
      </c>
      <c r="B519" s="120" t="s">
        <v>291</v>
      </c>
      <c r="C519" s="120" t="s">
        <v>55</v>
      </c>
      <c r="D519" s="120" t="s">
        <v>289</v>
      </c>
      <c r="E519" s="120" t="s">
        <v>644</v>
      </c>
      <c r="F519" s="120" t="s">
        <v>46</v>
      </c>
    </row>
    <row r="520">
      <c r="A520" s="210">
        <v>43478.734082766205</v>
      </c>
      <c r="B520" s="120" t="s">
        <v>291</v>
      </c>
      <c r="C520" s="120" t="s">
        <v>55</v>
      </c>
      <c r="D520" s="120" t="s">
        <v>289</v>
      </c>
      <c r="E520" s="120" t="s">
        <v>645</v>
      </c>
      <c r="F520" s="120" t="s">
        <v>294</v>
      </c>
    </row>
    <row r="521">
      <c r="A521" s="210">
        <v>43478.50350306713</v>
      </c>
      <c r="B521" s="120" t="s">
        <v>640</v>
      </c>
      <c r="C521" s="120" t="s">
        <v>641</v>
      </c>
      <c r="D521" s="120" t="s">
        <v>289</v>
      </c>
      <c r="E521" s="120" t="s">
        <v>646</v>
      </c>
      <c r="F521" s="120" t="s">
        <v>46</v>
      </c>
      <c r="G521" s="120" t="s">
        <v>48</v>
      </c>
    </row>
    <row r="522">
      <c r="A522" s="210">
        <v>43478.50319509259</v>
      </c>
      <c r="B522" s="120" t="s">
        <v>640</v>
      </c>
      <c r="C522" s="120" t="s">
        <v>641</v>
      </c>
      <c r="D522" s="120" t="s">
        <v>289</v>
      </c>
      <c r="E522" s="120" t="s">
        <v>647</v>
      </c>
      <c r="F522" s="120" t="s">
        <v>297</v>
      </c>
      <c r="G522" s="120" t="s">
        <v>48</v>
      </c>
    </row>
    <row r="523">
      <c r="A523" s="210">
        <v>43478.50280987268</v>
      </c>
      <c r="B523" s="120" t="s">
        <v>640</v>
      </c>
      <c r="C523" s="120" t="s">
        <v>641</v>
      </c>
      <c r="D523" s="120" t="s">
        <v>289</v>
      </c>
      <c r="E523" s="120" t="s">
        <v>648</v>
      </c>
      <c r="F523" s="120" t="s">
        <v>297</v>
      </c>
      <c r="G523" s="120" t="s">
        <v>48</v>
      </c>
    </row>
    <row r="524">
      <c r="A524" s="210">
        <v>43478.41094622685</v>
      </c>
      <c r="B524" s="120" t="s">
        <v>382</v>
      </c>
      <c r="C524" s="120" t="s">
        <v>97</v>
      </c>
      <c r="D524" s="120" t="s">
        <v>289</v>
      </c>
      <c r="E524" s="120" t="s">
        <v>646</v>
      </c>
      <c r="F524" s="120" t="s">
        <v>307</v>
      </c>
    </row>
    <row r="525">
      <c r="A525" s="210">
        <v>43476.951486342594</v>
      </c>
      <c r="B525" s="120" t="s">
        <v>466</v>
      </c>
      <c r="C525" s="120" t="s">
        <v>131</v>
      </c>
      <c r="D525" s="120" t="s">
        <v>289</v>
      </c>
      <c r="E525" s="120" t="s">
        <v>40</v>
      </c>
      <c r="F525" s="120" t="s">
        <v>307</v>
      </c>
      <c r="G525" s="120" t="s">
        <v>349</v>
      </c>
    </row>
    <row r="526">
      <c r="A526" s="210">
        <v>43476.95114942129</v>
      </c>
      <c r="B526" s="120" t="s">
        <v>466</v>
      </c>
      <c r="C526" s="120" t="s">
        <v>131</v>
      </c>
      <c r="D526" s="120" t="s">
        <v>289</v>
      </c>
      <c r="E526" s="120" t="s">
        <v>649</v>
      </c>
      <c r="F526" s="120" t="s">
        <v>46</v>
      </c>
      <c r="G526" s="120" t="s">
        <v>349</v>
      </c>
    </row>
    <row r="527">
      <c r="A527" s="210">
        <v>43476.95100914352</v>
      </c>
      <c r="B527" s="120" t="s">
        <v>466</v>
      </c>
      <c r="C527" s="120" t="s">
        <v>131</v>
      </c>
      <c r="D527" s="120" t="s">
        <v>289</v>
      </c>
      <c r="E527" s="120" t="s">
        <v>650</v>
      </c>
      <c r="F527" s="120" t="s">
        <v>308</v>
      </c>
      <c r="G527" s="120" t="s">
        <v>349</v>
      </c>
    </row>
    <row r="528">
      <c r="A528" s="210">
        <v>43476.929937685185</v>
      </c>
      <c r="B528" s="120" t="s">
        <v>466</v>
      </c>
      <c r="C528" s="120" t="s">
        <v>131</v>
      </c>
      <c r="D528" s="120" t="s">
        <v>289</v>
      </c>
      <c r="E528" s="120" t="s">
        <v>40</v>
      </c>
      <c r="F528" s="120" t="s">
        <v>300</v>
      </c>
      <c r="G528" s="120" t="s">
        <v>349</v>
      </c>
    </row>
    <row r="529">
      <c r="A529" s="210">
        <v>43476.929916064815</v>
      </c>
      <c r="B529" s="120" t="s">
        <v>466</v>
      </c>
      <c r="C529" s="120" t="s">
        <v>131</v>
      </c>
      <c r="D529" s="120" t="s">
        <v>289</v>
      </c>
      <c r="E529" s="120" t="s">
        <v>649</v>
      </c>
      <c r="F529" s="120" t="s">
        <v>307</v>
      </c>
      <c r="G529" s="120" t="s">
        <v>349</v>
      </c>
    </row>
    <row r="530">
      <c r="A530" s="210">
        <v>43476.92971626157</v>
      </c>
      <c r="B530" s="120" t="s">
        <v>466</v>
      </c>
      <c r="C530" s="120" t="s">
        <v>131</v>
      </c>
      <c r="D530" s="120" t="s">
        <v>289</v>
      </c>
      <c r="E530" s="120" t="s">
        <v>480</v>
      </c>
      <c r="F530" s="120" t="s">
        <v>46</v>
      </c>
      <c r="G530" s="120" t="s">
        <v>349</v>
      </c>
    </row>
    <row r="531">
      <c r="A531" s="210">
        <v>43476.92969145833</v>
      </c>
      <c r="B531" s="120" t="s">
        <v>466</v>
      </c>
      <c r="C531" s="120" t="s">
        <v>131</v>
      </c>
      <c r="D531" s="120" t="s">
        <v>289</v>
      </c>
      <c r="E531" s="120" t="s">
        <v>651</v>
      </c>
      <c r="F531" s="120" t="s">
        <v>46</v>
      </c>
      <c r="G531" s="120" t="s">
        <v>349</v>
      </c>
    </row>
    <row r="532">
      <c r="A532" s="210">
        <v>43476.757869189816</v>
      </c>
      <c r="B532" s="120" t="s">
        <v>466</v>
      </c>
      <c r="C532" s="120" t="s">
        <v>131</v>
      </c>
      <c r="D532" s="120" t="s">
        <v>289</v>
      </c>
      <c r="E532" s="120" t="s">
        <v>480</v>
      </c>
      <c r="F532" s="120" t="s">
        <v>307</v>
      </c>
      <c r="G532" s="120" t="s">
        <v>349</v>
      </c>
    </row>
    <row r="533">
      <c r="A533" s="210">
        <v>43476.75784543982</v>
      </c>
      <c r="B533" s="120" t="s">
        <v>466</v>
      </c>
      <c r="C533" s="120" t="s">
        <v>131</v>
      </c>
      <c r="D533" s="120" t="s">
        <v>289</v>
      </c>
      <c r="E533" s="120" t="s">
        <v>651</v>
      </c>
      <c r="F533" s="120" t="s">
        <v>307</v>
      </c>
      <c r="G533" s="120" t="s">
        <v>349</v>
      </c>
    </row>
    <row r="534">
      <c r="A534" s="210">
        <v>43476.75763877315</v>
      </c>
      <c r="B534" s="120" t="s">
        <v>466</v>
      </c>
      <c r="C534" s="120" t="s">
        <v>131</v>
      </c>
      <c r="D534" s="120" t="s">
        <v>289</v>
      </c>
      <c r="E534" s="120" t="s">
        <v>40</v>
      </c>
      <c r="F534" s="120" t="s">
        <v>297</v>
      </c>
      <c r="G534" s="120" t="s">
        <v>349</v>
      </c>
    </row>
    <row r="535">
      <c r="A535" s="210">
        <v>43476.63422850694</v>
      </c>
      <c r="B535" s="120" t="s">
        <v>466</v>
      </c>
      <c r="C535" s="120" t="s">
        <v>131</v>
      </c>
      <c r="D535" s="120" t="s">
        <v>289</v>
      </c>
      <c r="E535" s="120" t="s">
        <v>652</v>
      </c>
      <c r="F535" s="120" t="s">
        <v>46</v>
      </c>
      <c r="G535" s="120" t="s">
        <v>349</v>
      </c>
    </row>
    <row r="536">
      <c r="A536" s="210">
        <v>43476.49690730324</v>
      </c>
      <c r="B536" s="120" t="s">
        <v>466</v>
      </c>
      <c r="C536" s="120" t="s">
        <v>131</v>
      </c>
      <c r="D536" s="120" t="s">
        <v>289</v>
      </c>
      <c r="E536" s="120" t="s">
        <v>642</v>
      </c>
      <c r="F536" s="120" t="s">
        <v>308</v>
      </c>
      <c r="G536" s="120" t="s">
        <v>349</v>
      </c>
    </row>
    <row r="537">
      <c r="A537" s="210">
        <v>43476.37186290509</v>
      </c>
      <c r="B537" s="120" t="s">
        <v>382</v>
      </c>
      <c r="C537" s="120" t="s">
        <v>97</v>
      </c>
      <c r="D537" s="120" t="s">
        <v>289</v>
      </c>
      <c r="E537" s="120" t="s">
        <v>649</v>
      </c>
      <c r="F537" s="120" t="s">
        <v>300</v>
      </c>
    </row>
    <row r="538">
      <c r="A538" s="210">
        <v>43476.37147658565</v>
      </c>
      <c r="B538" s="120" t="s">
        <v>382</v>
      </c>
      <c r="C538" s="120" t="s">
        <v>97</v>
      </c>
      <c r="D538" s="120" t="s">
        <v>289</v>
      </c>
      <c r="E538" s="120" t="s">
        <v>646</v>
      </c>
      <c r="F538" s="120" t="s">
        <v>300</v>
      </c>
    </row>
    <row r="539">
      <c r="A539" s="210">
        <v>43476.3711128125</v>
      </c>
      <c r="B539" s="120" t="s">
        <v>382</v>
      </c>
      <c r="C539" s="120" t="s">
        <v>97</v>
      </c>
      <c r="D539" s="120" t="s">
        <v>289</v>
      </c>
      <c r="E539" s="120" t="s">
        <v>653</v>
      </c>
      <c r="F539" s="120" t="s">
        <v>297</v>
      </c>
    </row>
    <row r="540">
      <c r="A540" s="210">
        <v>43475.96902820602</v>
      </c>
      <c r="B540" s="120" t="s">
        <v>466</v>
      </c>
      <c r="C540" s="120" t="s">
        <v>131</v>
      </c>
      <c r="D540" s="120" t="s">
        <v>289</v>
      </c>
      <c r="E540" s="120" t="s">
        <v>480</v>
      </c>
      <c r="F540" s="120" t="s">
        <v>300</v>
      </c>
      <c r="G540" s="120" t="s">
        <v>349</v>
      </c>
    </row>
    <row r="541">
      <c r="A541" s="210">
        <v>43475.96900701389</v>
      </c>
      <c r="B541" s="120" t="s">
        <v>466</v>
      </c>
      <c r="C541" s="120" t="s">
        <v>131</v>
      </c>
      <c r="D541" s="120" t="s">
        <v>289</v>
      </c>
      <c r="E541" s="120" t="s">
        <v>651</v>
      </c>
      <c r="F541" s="120" t="s">
        <v>300</v>
      </c>
      <c r="G541" s="120" t="s">
        <v>349</v>
      </c>
    </row>
    <row r="542">
      <c r="A542" s="210">
        <v>43475.93704725694</v>
      </c>
      <c r="B542" s="120" t="s">
        <v>466</v>
      </c>
      <c r="C542" s="120" t="s">
        <v>131</v>
      </c>
      <c r="D542" s="120" t="s">
        <v>289</v>
      </c>
      <c r="E542" s="120" t="s">
        <v>480</v>
      </c>
      <c r="F542" s="120" t="s">
        <v>297</v>
      </c>
      <c r="G542" s="120" t="s">
        <v>349</v>
      </c>
    </row>
    <row r="543">
      <c r="A543" s="210">
        <v>43475.93703045139</v>
      </c>
      <c r="B543" s="120" t="s">
        <v>466</v>
      </c>
      <c r="C543" s="120" t="s">
        <v>131</v>
      </c>
      <c r="D543" s="120" t="s">
        <v>289</v>
      </c>
      <c r="E543" s="120" t="s">
        <v>651</v>
      </c>
      <c r="F543" s="120" t="s">
        <v>297</v>
      </c>
      <c r="G543" s="120" t="s">
        <v>349</v>
      </c>
    </row>
    <row r="544">
      <c r="A544" s="210">
        <v>43475.93591385416</v>
      </c>
      <c r="B544" s="120" t="s">
        <v>466</v>
      </c>
      <c r="C544" s="120" t="s">
        <v>131</v>
      </c>
      <c r="D544" s="120" t="s">
        <v>289</v>
      </c>
      <c r="E544" s="120" t="s">
        <v>455</v>
      </c>
      <c r="F544" s="120" t="s">
        <v>65</v>
      </c>
      <c r="G544" s="120" t="s">
        <v>349</v>
      </c>
    </row>
    <row r="545">
      <c r="A545" s="210">
        <v>43475.740851932875</v>
      </c>
      <c r="B545" s="120" t="s">
        <v>654</v>
      </c>
      <c r="C545" s="120" t="s">
        <v>97</v>
      </c>
      <c r="D545" s="120" t="s">
        <v>289</v>
      </c>
      <c r="E545" s="120" t="s">
        <v>653</v>
      </c>
      <c r="F545" s="120" t="s">
        <v>46</v>
      </c>
      <c r="G545" s="120" t="s">
        <v>655</v>
      </c>
    </row>
    <row r="546">
      <c r="A546" s="210">
        <v>43475.21379878472</v>
      </c>
      <c r="B546" s="120" t="s">
        <v>382</v>
      </c>
      <c r="C546" s="120" t="s">
        <v>97</v>
      </c>
      <c r="D546" s="120" t="s">
        <v>289</v>
      </c>
      <c r="E546" s="120" t="s">
        <v>653</v>
      </c>
      <c r="F546" s="120" t="s">
        <v>297</v>
      </c>
    </row>
    <row r="547">
      <c r="A547" s="210">
        <v>43475.104524166665</v>
      </c>
      <c r="B547" s="120" t="s">
        <v>588</v>
      </c>
      <c r="C547" s="120" t="s">
        <v>589</v>
      </c>
      <c r="D547" s="120" t="s">
        <v>289</v>
      </c>
      <c r="E547" s="120" t="s">
        <v>57</v>
      </c>
      <c r="F547" s="120" t="s">
        <v>340</v>
      </c>
    </row>
    <row r="548">
      <c r="A548" s="210">
        <v>43475.10415421297</v>
      </c>
      <c r="B548" s="120" t="s">
        <v>559</v>
      </c>
      <c r="C548" s="120" t="s">
        <v>131</v>
      </c>
      <c r="D548" s="120" t="s">
        <v>289</v>
      </c>
      <c r="E548" s="120" t="s">
        <v>57</v>
      </c>
      <c r="F548" s="120" t="s">
        <v>340</v>
      </c>
      <c r="G548" s="120" t="s">
        <v>349</v>
      </c>
    </row>
    <row r="549">
      <c r="A549" s="210">
        <v>43474.933758900464</v>
      </c>
      <c r="B549" s="120" t="s">
        <v>466</v>
      </c>
      <c r="C549" s="120" t="s">
        <v>131</v>
      </c>
      <c r="D549" s="120" t="s">
        <v>289</v>
      </c>
      <c r="E549" s="120" t="s">
        <v>558</v>
      </c>
      <c r="F549" s="120" t="s">
        <v>290</v>
      </c>
      <c r="G549" s="120" t="s">
        <v>349</v>
      </c>
    </row>
    <row r="550">
      <c r="A550" s="210">
        <v>43474.83548576389</v>
      </c>
      <c r="B550" s="120" t="s">
        <v>656</v>
      </c>
      <c r="C550" s="120" t="s">
        <v>657</v>
      </c>
      <c r="D550" s="120" t="s">
        <v>289</v>
      </c>
      <c r="E550" s="120" t="s">
        <v>658</v>
      </c>
      <c r="F550" s="120" t="s">
        <v>308</v>
      </c>
    </row>
    <row r="551">
      <c r="A551" s="210">
        <v>43474.835216770836</v>
      </c>
      <c r="B551" s="120" t="s">
        <v>442</v>
      </c>
      <c r="C551" s="120" t="s">
        <v>659</v>
      </c>
      <c r="D551" s="120" t="s">
        <v>289</v>
      </c>
      <c r="E551" s="120" t="s">
        <v>660</v>
      </c>
      <c r="F551" s="120" t="s">
        <v>307</v>
      </c>
    </row>
    <row r="552">
      <c r="A552" s="210">
        <v>43474.68799237268</v>
      </c>
      <c r="B552" s="120" t="s">
        <v>466</v>
      </c>
      <c r="C552" s="120" t="s">
        <v>131</v>
      </c>
      <c r="D552" s="120" t="s">
        <v>289</v>
      </c>
      <c r="E552" s="120" t="s">
        <v>645</v>
      </c>
      <c r="F552" s="120" t="s">
        <v>340</v>
      </c>
      <c r="G552" s="120" t="s">
        <v>349</v>
      </c>
    </row>
    <row r="553">
      <c r="A553" s="210">
        <v>43474.677438321756</v>
      </c>
      <c r="B553" s="120" t="s">
        <v>466</v>
      </c>
      <c r="C553" s="120" t="s">
        <v>131</v>
      </c>
      <c r="D553" s="120" t="s">
        <v>289</v>
      </c>
      <c r="E553" s="120" t="s">
        <v>661</v>
      </c>
      <c r="F553" s="120" t="s">
        <v>46</v>
      </c>
      <c r="G553" s="120" t="s">
        <v>349</v>
      </c>
    </row>
    <row r="554">
      <c r="A554" s="210">
        <v>43474.49314048611</v>
      </c>
      <c r="B554" s="120" t="s">
        <v>435</v>
      </c>
      <c r="C554" s="120" t="s">
        <v>39</v>
      </c>
      <c r="D554" s="120" t="s">
        <v>289</v>
      </c>
      <c r="E554" s="120" t="s">
        <v>432</v>
      </c>
      <c r="F554" s="120" t="s">
        <v>294</v>
      </c>
    </row>
    <row r="555">
      <c r="A555" s="210">
        <v>43473.76349</v>
      </c>
      <c r="B555" s="120" t="s">
        <v>555</v>
      </c>
      <c r="C555" s="120" t="s">
        <v>659</v>
      </c>
      <c r="D555" s="120" t="s">
        <v>289</v>
      </c>
      <c r="E555" s="120" t="s">
        <v>662</v>
      </c>
      <c r="F555" s="120" t="s">
        <v>297</v>
      </c>
    </row>
    <row r="556">
      <c r="A556" s="210">
        <v>43473.76317527778</v>
      </c>
      <c r="B556" s="120" t="s">
        <v>656</v>
      </c>
      <c r="C556" s="120" t="s">
        <v>659</v>
      </c>
      <c r="D556" s="120" t="s">
        <v>289</v>
      </c>
      <c r="E556" s="120" t="s">
        <v>646</v>
      </c>
      <c r="F556" s="120" t="s">
        <v>297</v>
      </c>
    </row>
    <row r="557">
      <c r="A557" s="210">
        <v>43473.35054921296</v>
      </c>
      <c r="B557" s="120" t="s">
        <v>382</v>
      </c>
      <c r="C557" s="120" t="s">
        <v>97</v>
      </c>
      <c r="D557" s="120" t="s">
        <v>289</v>
      </c>
      <c r="E557" s="120" t="s">
        <v>663</v>
      </c>
      <c r="F557" s="120" t="s">
        <v>307</v>
      </c>
    </row>
    <row r="558">
      <c r="A558" s="210">
        <v>43473.350196747684</v>
      </c>
      <c r="B558" s="120" t="s">
        <v>382</v>
      </c>
      <c r="C558" s="120" t="s">
        <v>97</v>
      </c>
      <c r="D558" s="120" t="s">
        <v>289</v>
      </c>
      <c r="E558" s="120" t="s">
        <v>642</v>
      </c>
      <c r="F558" s="120" t="s">
        <v>46</v>
      </c>
    </row>
    <row r="559">
      <c r="A559" s="210">
        <v>43473.26907185186</v>
      </c>
      <c r="B559" s="120" t="s">
        <v>382</v>
      </c>
      <c r="C559" s="120" t="s">
        <v>97</v>
      </c>
      <c r="D559" s="120" t="s">
        <v>289</v>
      </c>
      <c r="E559" s="120" t="s">
        <v>664</v>
      </c>
      <c r="F559" s="120" t="s">
        <v>297</v>
      </c>
    </row>
    <row r="560">
      <c r="A560" s="210">
        <v>43472.908364745366</v>
      </c>
      <c r="B560" s="120" t="s">
        <v>291</v>
      </c>
      <c r="C560" s="120" t="s">
        <v>55</v>
      </c>
      <c r="D560" s="120" t="s">
        <v>289</v>
      </c>
      <c r="E560" s="120" t="s">
        <v>57</v>
      </c>
      <c r="F560" s="120" t="s">
        <v>301</v>
      </c>
    </row>
    <row r="561">
      <c r="A561" s="210">
        <v>43472.83849310185</v>
      </c>
      <c r="B561" s="120" t="s">
        <v>291</v>
      </c>
      <c r="C561" s="120" t="s">
        <v>55</v>
      </c>
      <c r="D561" s="120" t="s">
        <v>289</v>
      </c>
      <c r="E561" s="120" t="s">
        <v>665</v>
      </c>
      <c r="F561" s="120" t="s">
        <v>297</v>
      </c>
    </row>
    <row r="562">
      <c r="A562" s="210">
        <v>43472.558823495376</v>
      </c>
      <c r="B562" s="120" t="s">
        <v>466</v>
      </c>
      <c r="C562" s="120" t="s">
        <v>131</v>
      </c>
      <c r="D562" s="120" t="s">
        <v>289</v>
      </c>
      <c r="E562" s="120" t="s">
        <v>664</v>
      </c>
      <c r="F562" s="120" t="s">
        <v>297</v>
      </c>
      <c r="G562" s="120" t="s">
        <v>349</v>
      </c>
    </row>
    <row r="563">
      <c r="A563" s="210">
        <v>43472.55878677084</v>
      </c>
      <c r="B563" s="120" t="s">
        <v>466</v>
      </c>
      <c r="C563" s="120" t="s">
        <v>131</v>
      </c>
      <c r="D563" s="120" t="s">
        <v>289</v>
      </c>
      <c r="E563" s="120" t="s">
        <v>666</v>
      </c>
      <c r="F563" s="120" t="s">
        <v>307</v>
      </c>
      <c r="G563" s="120" t="s">
        <v>349</v>
      </c>
    </row>
    <row r="564">
      <c r="A564" s="210">
        <v>43472.55875943287</v>
      </c>
      <c r="B564" s="120" t="s">
        <v>466</v>
      </c>
      <c r="C564" s="120" t="s">
        <v>131</v>
      </c>
      <c r="D564" s="120" t="s">
        <v>289</v>
      </c>
      <c r="E564" s="120" t="s">
        <v>642</v>
      </c>
      <c r="F564" s="120" t="s">
        <v>46</v>
      </c>
      <c r="G564" s="120" t="s">
        <v>349</v>
      </c>
    </row>
    <row r="565">
      <c r="A565" s="210">
        <v>43472.55873123843</v>
      </c>
      <c r="B565" s="120" t="s">
        <v>466</v>
      </c>
      <c r="C565" s="120" t="s">
        <v>131</v>
      </c>
      <c r="D565" s="120" t="s">
        <v>289</v>
      </c>
      <c r="E565" s="120" t="s">
        <v>609</v>
      </c>
      <c r="F565" s="120" t="s">
        <v>340</v>
      </c>
      <c r="G565" s="120" t="s">
        <v>349</v>
      </c>
    </row>
    <row r="566">
      <c r="A566" s="210">
        <v>43472.46065017361</v>
      </c>
      <c r="B566" s="120" t="s">
        <v>466</v>
      </c>
      <c r="C566" s="120" t="s">
        <v>131</v>
      </c>
      <c r="D566" s="120" t="s">
        <v>289</v>
      </c>
      <c r="E566" s="120" t="s">
        <v>382</v>
      </c>
      <c r="F566" s="120" t="s">
        <v>97</v>
      </c>
      <c r="G566" s="120" t="s">
        <v>349</v>
      </c>
    </row>
    <row r="567">
      <c r="A567" s="210">
        <v>43472.4078415625</v>
      </c>
      <c r="B567" s="120" t="s">
        <v>466</v>
      </c>
      <c r="C567" s="120" t="s">
        <v>131</v>
      </c>
      <c r="D567" s="120" t="s">
        <v>289</v>
      </c>
      <c r="E567" s="120" t="s">
        <v>663</v>
      </c>
      <c r="F567" s="120" t="s">
        <v>297</v>
      </c>
      <c r="G567" s="120" t="s">
        <v>349</v>
      </c>
    </row>
    <row r="568">
      <c r="A568" s="210">
        <v>43472.40780863426</v>
      </c>
      <c r="B568" s="120" t="s">
        <v>466</v>
      </c>
      <c r="C568" s="120" t="s">
        <v>131</v>
      </c>
      <c r="D568" s="120" t="s">
        <v>289</v>
      </c>
      <c r="E568" s="120" t="s">
        <v>666</v>
      </c>
      <c r="F568" s="120" t="s">
        <v>297</v>
      </c>
      <c r="G568" s="120" t="s">
        <v>349</v>
      </c>
    </row>
    <row r="569">
      <c r="A569" s="210">
        <v>43472.40774964121</v>
      </c>
      <c r="B569" s="120" t="s">
        <v>466</v>
      </c>
      <c r="C569" s="120" t="s">
        <v>131</v>
      </c>
      <c r="D569" s="120" t="s">
        <v>289</v>
      </c>
      <c r="E569" s="120" t="s">
        <v>667</v>
      </c>
      <c r="F569" s="120" t="s">
        <v>297</v>
      </c>
      <c r="G569" s="120" t="s">
        <v>349</v>
      </c>
    </row>
    <row r="570">
      <c r="A570" s="210">
        <v>43472.4077322338</v>
      </c>
      <c r="B570" s="120" t="s">
        <v>466</v>
      </c>
      <c r="C570" s="120" t="s">
        <v>131</v>
      </c>
      <c r="D570" s="120" t="s">
        <v>289</v>
      </c>
      <c r="E570" s="120" t="s">
        <v>558</v>
      </c>
      <c r="F570" s="120" t="s">
        <v>308</v>
      </c>
      <c r="G570" s="120" t="s">
        <v>349</v>
      </c>
    </row>
    <row r="571">
      <c r="A571" s="210">
        <v>43472.21726984954</v>
      </c>
      <c r="B571" s="120" t="s">
        <v>382</v>
      </c>
      <c r="C571" s="120" t="s">
        <v>65</v>
      </c>
      <c r="D571" s="120" t="s">
        <v>289</v>
      </c>
      <c r="E571" s="120" t="s">
        <v>668</v>
      </c>
      <c r="F571" s="120" t="s">
        <v>308</v>
      </c>
    </row>
    <row r="572">
      <c r="A572" s="210">
        <v>43472.191159375</v>
      </c>
      <c r="B572" s="120" t="s">
        <v>382</v>
      </c>
      <c r="C572" s="120" t="s">
        <v>65</v>
      </c>
      <c r="D572" s="120" t="s">
        <v>289</v>
      </c>
      <c r="E572" s="120" t="s">
        <v>668</v>
      </c>
      <c r="F572" s="120" t="s">
        <v>46</v>
      </c>
    </row>
    <row r="573">
      <c r="A573" s="210">
        <v>43472.19058825231</v>
      </c>
      <c r="B573" s="120" t="s">
        <v>382</v>
      </c>
      <c r="C573" s="120" t="s">
        <v>65</v>
      </c>
      <c r="D573" s="120" t="s">
        <v>289</v>
      </c>
      <c r="E573" s="120" t="s">
        <v>668</v>
      </c>
      <c r="F573" s="120" t="s">
        <v>46</v>
      </c>
    </row>
    <row r="574">
      <c r="A574" s="210">
        <v>43471.865415625</v>
      </c>
      <c r="B574" s="120" t="s">
        <v>351</v>
      </c>
      <c r="C574" s="120" t="s">
        <v>39</v>
      </c>
      <c r="D574" s="120" t="s">
        <v>289</v>
      </c>
      <c r="E574" s="120" t="s">
        <v>669</v>
      </c>
      <c r="F574" s="120" t="s">
        <v>307</v>
      </c>
      <c r="G574" s="120" t="s">
        <v>670</v>
      </c>
    </row>
    <row r="575">
      <c r="A575" s="210">
        <v>43471.80976600695</v>
      </c>
      <c r="B575" s="120" t="s">
        <v>466</v>
      </c>
      <c r="C575" s="120" t="s">
        <v>131</v>
      </c>
      <c r="D575" s="120" t="s">
        <v>289</v>
      </c>
      <c r="E575" s="120" t="s">
        <v>115</v>
      </c>
      <c r="F575" s="120" t="s">
        <v>50</v>
      </c>
      <c r="G575" s="120" t="s">
        <v>349</v>
      </c>
    </row>
    <row r="576">
      <c r="A576" s="210">
        <v>43471.00832140046</v>
      </c>
      <c r="B576" s="120" t="s">
        <v>291</v>
      </c>
      <c r="C576" s="120" t="s">
        <v>55</v>
      </c>
      <c r="D576" s="120" t="s">
        <v>289</v>
      </c>
      <c r="E576" s="120" t="s">
        <v>671</v>
      </c>
      <c r="F576" s="120" t="s">
        <v>297</v>
      </c>
    </row>
    <row r="577">
      <c r="A577" s="210">
        <v>43471.00794920139</v>
      </c>
      <c r="B577" s="120" t="s">
        <v>291</v>
      </c>
      <c r="C577" s="120" t="s">
        <v>55</v>
      </c>
      <c r="D577" s="120" t="s">
        <v>289</v>
      </c>
      <c r="E577" s="120" t="s">
        <v>652</v>
      </c>
      <c r="F577" s="120" t="s">
        <v>307</v>
      </c>
    </row>
    <row r="578">
      <c r="A578" s="210">
        <v>43470.94791109954</v>
      </c>
      <c r="B578" s="120" t="s">
        <v>466</v>
      </c>
      <c r="C578" s="120" t="s">
        <v>131</v>
      </c>
      <c r="D578" s="120" t="s">
        <v>289</v>
      </c>
      <c r="E578" s="120" t="s">
        <v>637</v>
      </c>
      <c r="F578" s="120" t="s">
        <v>308</v>
      </c>
      <c r="G578" s="120" t="s">
        <v>349</v>
      </c>
    </row>
    <row r="579">
      <c r="A579" s="210">
        <v>43470.551888726855</v>
      </c>
      <c r="B579" s="120" t="s">
        <v>123</v>
      </c>
      <c r="C579" s="120" t="s">
        <v>443</v>
      </c>
      <c r="D579" s="120" t="s">
        <v>289</v>
      </c>
      <c r="E579" s="120" t="s">
        <v>672</v>
      </c>
      <c r="F579" s="120" t="s">
        <v>297</v>
      </c>
    </row>
    <row r="580">
      <c r="A580" s="210">
        <v>43470.55117723379</v>
      </c>
      <c r="B580" s="120" t="s">
        <v>123</v>
      </c>
      <c r="C580" s="120" t="s">
        <v>443</v>
      </c>
      <c r="D580" s="120" t="s">
        <v>289</v>
      </c>
      <c r="E580" s="120" t="s">
        <v>673</v>
      </c>
      <c r="F580" s="120" t="s">
        <v>297</v>
      </c>
    </row>
    <row r="581">
      <c r="A581" s="210">
        <v>43470.55064112268</v>
      </c>
      <c r="B581" s="120" t="s">
        <v>123</v>
      </c>
      <c r="C581" s="120" t="s">
        <v>443</v>
      </c>
      <c r="D581" s="120" t="s">
        <v>289</v>
      </c>
      <c r="E581" s="120" t="s">
        <v>674</v>
      </c>
      <c r="F581" s="120" t="s">
        <v>297</v>
      </c>
    </row>
    <row r="582">
      <c r="A582" s="210">
        <v>43470.55016863426</v>
      </c>
      <c r="B582" s="120" t="s">
        <v>123</v>
      </c>
      <c r="C582" s="120" t="s">
        <v>443</v>
      </c>
      <c r="D582" s="120" t="s">
        <v>289</v>
      </c>
      <c r="E582" s="120" t="s">
        <v>675</v>
      </c>
      <c r="F582" s="120" t="s">
        <v>297</v>
      </c>
    </row>
    <row r="583">
      <c r="A583" s="210">
        <v>43470.54985309028</v>
      </c>
      <c r="B583" s="120" t="s">
        <v>123</v>
      </c>
      <c r="C583" s="120" t="s">
        <v>443</v>
      </c>
      <c r="D583" s="120" t="s">
        <v>289</v>
      </c>
      <c r="E583" s="120" t="s">
        <v>676</v>
      </c>
      <c r="F583" s="120" t="s">
        <v>297</v>
      </c>
    </row>
    <row r="584">
      <c r="A584" s="210">
        <v>43470.429169814815</v>
      </c>
      <c r="B584" s="120" t="s">
        <v>466</v>
      </c>
      <c r="C584" s="120" t="s">
        <v>131</v>
      </c>
      <c r="D584" s="120" t="s">
        <v>289</v>
      </c>
      <c r="E584" s="120" t="s">
        <v>652</v>
      </c>
      <c r="F584" s="120" t="s">
        <v>300</v>
      </c>
      <c r="G584" s="120" t="s">
        <v>349</v>
      </c>
    </row>
    <row r="585">
      <c r="A585" s="210">
        <v>43470.42418534722</v>
      </c>
      <c r="B585" s="120" t="s">
        <v>466</v>
      </c>
      <c r="C585" s="120" t="s">
        <v>131</v>
      </c>
      <c r="D585" s="120" t="s">
        <v>289</v>
      </c>
      <c r="E585" s="120" t="s">
        <v>677</v>
      </c>
      <c r="F585" s="120" t="s">
        <v>294</v>
      </c>
      <c r="G585" s="120" t="s">
        <v>349</v>
      </c>
    </row>
    <row r="586">
      <c r="A586" s="210">
        <v>43470.270047314814</v>
      </c>
      <c r="B586" s="120" t="s">
        <v>678</v>
      </c>
      <c r="C586" s="120" t="s">
        <v>679</v>
      </c>
      <c r="D586" s="120" t="s">
        <v>289</v>
      </c>
      <c r="E586" s="120" t="s">
        <v>117</v>
      </c>
      <c r="F586" s="120" t="s">
        <v>371</v>
      </c>
      <c r="G586" s="120" t="s">
        <v>680</v>
      </c>
    </row>
    <row r="587">
      <c r="A587" s="210">
        <v>43470.26856991898</v>
      </c>
      <c r="B587" s="120" t="s">
        <v>678</v>
      </c>
      <c r="C587" s="120" t="s">
        <v>679</v>
      </c>
      <c r="D587" s="120" t="s">
        <v>293</v>
      </c>
      <c r="E587" s="120" t="s">
        <v>117</v>
      </c>
      <c r="F587" s="120" t="s">
        <v>437</v>
      </c>
      <c r="G587" s="120" t="s">
        <v>681</v>
      </c>
    </row>
    <row r="588">
      <c r="A588" s="210">
        <v>43470.21362268519</v>
      </c>
      <c r="B588" s="120" t="s">
        <v>382</v>
      </c>
      <c r="C588" s="120" t="s">
        <v>65</v>
      </c>
      <c r="D588" s="120" t="s">
        <v>289</v>
      </c>
      <c r="E588" s="120" t="s">
        <v>558</v>
      </c>
      <c r="F588" s="120" t="s">
        <v>46</v>
      </c>
    </row>
    <row r="589">
      <c r="A589" s="210">
        <v>43470.21303626157</v>
      </c>
      <c r="B589" s="120" t="s">
        <v>382</v>
      </c>
      <c r="C589" s="120" t="s">
        <v>65</v>
      </c>
      <c r="D589" s="120" t="s">
        <v>289</v>
      </c>
      <c r="E589" s="120" t="s">
        <v>650</v>
      </c>
      <c r="F589" s="120" t="s">
        <v>46</v>
      </c>
    </row>
    <row r="590">
      <c r="A590" s="210">
        <v>43469.91583819444</v>
      </c>
      <c r="B590" s="120" t="s">
        <v>442</v>
      </c>
      <c r="C590" s="120" t="s">
        <v>39</v>
      </c>
      <c r="D590" s="120" t="s">
        <v>289</v>
      </c>
      <c r="E590" s="120" t="s">
        <v>669</v>
      </c>
      <c r="F590" s="120" t="s">
        <v>300</v>
      </c>
    </row>
    <row r="591">
      <c r="A591" s="210">
        <v>43469.915629317125</v>
      </c>
      <c r="B591" s="120" t="s">
        <v>442</v>
      </c>
      <c r="C591" s="120" t="s">
        <v>39</v>
      </c>
      <c r="D591" s="120" t="s">
        <v>289</v>
      </c>
      <c r="E591" s="120" t="s">
        <v>628</v>
      </c>
      <c r="F591" s="120" t="s">
        <v>46</v>
      </c>
    </row>
    <row r="592">
      <c r="A592" s="210">
        <v>43469.91544311342</v>
      </c>
      <c r="B592" s="120" t="s">
        <v>442</v>
      </c>
      <c r="C592" s="120" t="s">
        <v>39</v>
      </c>
      <c r="D592" s="120" t="s">
        <v>289</v>
      </c>
      <c r="E592" s="120" t="s">
        <v>652</v>
      </c>
      <c r="F592" s="120" t="s">
        <v>297</v>
      </c>
    </row>
    <row r="593">
      <c r="A593" s="210">
        <v>43469.502888993055</v>
      </c>
      <c r="B593" s="120" t="s">
        <v>442</v>
      </c>
      <c r="C593" s="120" t="s">
        <v>682</v>
      </c>
      <c r="D593" s="120" t="s">
        <v>289</v>
      </c>
      <c r="E593" s="120" t="s">
        <v>683</v>
      </c>
      <c r="F593" s="120" t="s">
        <v>300</v>
      </c>
    </row>
    <row r="594">
      <c r="A594" s="210">
        <v>43469.50286680556</v>
      </c>
      <c r="B594" s="120" t="s">
        <v>442</v>
      </c>
      <c r="C594" s="120" t="s">
        <v>682</v>
      </c>
      <c r="D594" s="120" t="s">
        <v>289</v>
      </c>
      <c r="E594" s="120" t="s">
        <v>684</v>
      </c>
      <c r="F594" s="120" t="s">
        <v>307</v>
      </c>
    </row>
    <row r="595">
      <c r="A595" s="210">
        <v>43469.502786412035</v>
      </c>
      <c r="B595" s="120" t="s">
        <v>442</v>
      </c>
      <c r="C595" s="120" t="s">
        <v>682</v>
      </c>
      <c r="D595" s="120" t="s">
        <v>289</v>
      </c>
      <c r="E595" s="120" t="s">
        <v>685</v>
      </c>
      <c r="F595" s="120" t="s">
        <v>300</v>
      </c>
    </row>
    <row r="596">
      <c r="A596" s="210">
        <v>43469.2151669213</v>
      </c>
      <c r="B596" s="120" t="s">
        <v>686</v>
      </c>
      <c r="C596" s="120" t="s">
        <v>687</v>
      </c>
      <c r="D596" s="120" t="s">
        <v>289</v>
      </c>
      <c r="E596" s="120" t="s">
        <v>685</v>
      </c>
      <c r="F596" s="120" t="s">
        <v>307</v>
      </c>
      <c r="G596" s="120" t="s">
        <v>688</v>
      </c>
    </row>
    <row r="597">
      <c r="A597" s="210">
        <v>43469.06610324074</v>
      </c>
      <c r="B597" s="120" t="s">
        <v>466</v>
      </c>
      <c r="C597" s="120" t="s">
        <v>131</v>
      </c>
      <c r="D597" s="120" t="s">
        <v>289</v>
      </c>
      <c r="E597" s="120" t="s">
        <v>668</v>
      </c>
      <c r="F597" s="120" t="s">
        <v>307</v>
      </c>
      <c r="G597" s="120" t="s">
        <v>349</v>
      </c>
    </row>
    <row r="598">
      <c r="A598" s="210">
        <v>43468.93967649306</v>
      </c>
      <c r="B598" s="120" t="s">
        <v>291</v>
      </c>
      <c r="C598" s="120" t="s">
        <v>55</v>
      </c>
      <c r="D598" s="120" t="s">
        <v>289</v>
      </c>
      <c r="E598" s="120" t="s">
        <v>442</v>
      </c>
      <c r="F598" s="120" t="s">
        <v>39</v>
      </c>
    </row>
    <row r="599">
      <c r="A599" s="210">
        <v>43468.93939104167</v>
      </c>
      <c r="B599" s="120" t="s">
        <v>291</v>
      </c>
      <c r="C599" s="120" t="s">
        <v>55</v>
      </c>
      <c r="D599" s="120" t="s">
        <v>289</v>
      </c>
      <c r="E599" s="120" t="s">
        <v>402</v>
      </c>
      <c r="F599" s="120" t="s">
        <v>102</v>
      </c>
    </row>
    <row r="600">
      <c r="A600" s="210">
        <v>43468.9390921875</v>
      </c>
      <c r="B600" s="120" t="s">
        <v>291</v>
      </c>
      <c r="C600" s="120" t="s">
        <v>55</v>
      </c>
      <c r="D600" s="120" t="s">
        <v>289</v>
      </c>
      <c r="E600" s="120" t="s">
        <v>628</v>
      </c>
      <c r="F600" s="120" t="s">
        <v>297</v>
      </c>
    </row>
    <row r="601">
      <c r="A601" s="210">
        <v>43468.71096145833</v>
      </c>
      <c r="B601" s="120" t="s">
        <v>442</v>
      </c>
      <c r="C601" s="120" t="s">
        <v>682</v>
      </c>
      <c r="D601" s="120" t="s">
        <v>289</v>
      </c>
      <c r="E601" s="120" t="s">
        <v>683</v>
      </c>
      <c r="F601" s="120" t="s">
        <v>300</v>
      </c>
    </row>
    <row r="602">
      <c r="A602" s="210">
        <v>43468.71050489583</v>
      </c>
      <c r="B602" s="120" t="s">
        <v>442</v>
      </c>
      <c r="C602" s="120" t="s">
        <v>682</v>
      </c>
      <c r="D602" s="120" t="s">
        <v>289</v>
      </c>
      <c r="E602" s="120" t="s">
        <v>684</v>
      </c>
      <c r="F602" s="120" t="s">
        <v>307</v>
      </c>
    </row>
    <row r="603">
      <c r="A603" s="210">
        <v>43468.52758866898</v>
      </c>
      <c r="B603" s="120" t="s">
        <v>442</v>
      </c>
      <c r="C603" s="120" t="s">
        <v>682</v>
      </c>
      <c r="D603" s="120" t="s">
        <v>289</v>
      </c>
      <c r="E603" s="120" t="s">
        <v>685</v>
      </c>
      <c r="F603" s="120" t="s">
        <v>300</v>
      </c>
    </row>
    <row r="604">
      <c r="A604" s="210">
        <v>43468.19799778935</v>
      </c>
      <c r="B604" s="120" t="s">
        <v>382</v>
      </c>
      <c r="C604" s="120" t="s">
        <v>65</v>
      </c>
      <c r="D604" s="120" t="s">
        <v>289</v>
      </c>
      <c r="E604" s="120" t="s">
        <v>684</v>
      </c>
      <c r="F604" s="120" t="s">
        <v>300</v>
      </c>
    </row>
    <row r="605">
      <c r="A605" s="210">
        <v>43467.824447245366</v>
      </c>
      <c r="B605" s="120" t="s">
        <v>466</v>
      </c>
      <c r="C605" s="120" t="s">
        <v>131</v>
      </c>
      <c r="D605" s="120" t="s">
        <v>293</v>
      </c>
      <c r="E605" s="120" t="s">
        <v>120</v>
      </c>
      <c r="F605" s="120" t="s">
        <v>371</v>
      </c>
      <c r="G605" s="120" t="s">
        <v>347</v>
      </c>
    </row>
    <row r="606">
      <c r="A606" s="210">
        <v>43467.460967129635</v>
      </c>
      <c r="B606" s="120" t="s">
        <v>382</v>
      </c>
      <c r="C606" s="120" t="s">
        <v>65</v>
      </c>
      <c r="D606" s="120" t="s">
        <v>289</v>
      </c>
      <c r="E606" s="120" t="s">
        <v>644</v>
      </c>
      <c r="F606" s="120" t="s">
        <v>307</v>
      </c>
    </row>
    <row r="607">
      <c r="A607" s="210">
        <v>43467.460690520835</v>
      </c>
      <c r="B607" s="120" t="s">
        <v>382</v>
      </c>
      <c r="C607" s="120" t="s">
        <v>65</v>
      </c>
      <c r="D607" s="120" t="s">
        <v>289</v>
      </c>
      <c r="E607" s="120" t="s">
        <v>668</v>
      </c>
      <c r="F607" s="120" t="s">
        <v>300</v>
      </c>
    </row>
    <row r="608">
      <c r="A608" s="210">
        <v>43467.415032731486</v>
      </c>
      <c r="B608" s="120" t="s">
        <v>382</v>
      </c>
      <c r="C608" s="120" t="s">
        <v>65</v>
      </c>
      <c r="D608" s="120" t="s">
        <v>289</v>
      </c>
      <c r="E608" s="120" t="s">
        <v>668</v>
      </c>
      <c r="F608" s="120" t="s">
        <v>297</v>
      </c>
    </row>
    <row r="609">
      <c r="A609" s="210">
        <v>43467.4106999537</v>
      </c>
      <c r="B609" s="120" t="s">
        <v>382</v>
      </c>
      <c r="C609" s="120" t="s">
        <v>65</v>
      </c>
      <c r="D609" s="120" t="s">
        <v>289</v>
      </c>
      <c r="E609" s="120" t="s">
        <v>645</v>
      </c>
      <c r="F609" s="120" t="s">
        <v>301</v>
      </c>
    </row>
    <row r="610">
      <c r="A610" s="210">
        <v>43467.25629363426</v>
      </c>
      <c r="B610" s="120" t="s">
        <v>382</v>
      </c>
      <c r="C610" s="120" t="s">
        <v>65</v>
      </c>
      <c r="D610" s="120" t="s">
        <v>289</v>
      </c>
      <c r="E610" s="120" t="s">
        <v>689</v>
      </c>
      <c r="F610" s="120" t="s">
        <v>46</v>
      </c>
    </row>
    <row r="611">
      <c r="A611" s="210">
        <v>43467.25185197916</v>
      </c>
      <c r="B611" s="120" t="s">
        <v>382</v>
      </c>
      <c r="C611" s="120" t="s">
        <v>65</v>
      </c>
      <c r="D611" s="120" t="s">
        <v>289</v>
      </c>
      <c r="E611" s="120" t="s">
        <v>689</v>
      </c>
      <c r="F611" s="120" t="s">
        <v>307</v>
      </c>
    </row>
    <row r="612">
      <c r="A612" s="210">
        <v>43466.96188512731</v>
      </c>
      <c r="B612" s="120" t="s">
        <v>291</v>
      </c>
      <c r="C612" s="120" t="s">
        <v>55</v>
      </c>
      <c r="D612" s="120" t="s">
        <v>289</v>
      </c>
      <c r="E612" s="120" t="s">
        <v>689</v>
      </c>
      <c r="F612" s="120" t="s">
        <v>300</v>
      </c>
    </row>
    <row r="613">
      <c r="A613" s="210">
        <v>43466.96166086805</v>
      </c>
      <c r="B613" s="120" t="s">
        <v>291</v>
      </c>
      <c r="C613" s="120" t="s">
        <v>55</v>
      </c>
      <c r="D613" s="120" t="s">
        <v>289</v>
      </c>
      <c r="E613" s="120" t="s">
        <v>684</v>
      </c>
      <c r="F613" s="120" t="s">
        <v>297</v>
      </c>
    </row>
    <row r="614">
      <c r="A614" s="210">
        <v>43466.72457881944</v>
      </c>
      <c r="B614" s="120" t="s">
        <v>466</v>
      </c>
      <c r="C614" s="120" t="s">
        <v>131</v>
      </c>
      <c r="D614" s="120" t="s">
        <v>289</v>
      </c>
      <c r="E614" s="120" t="s">
        <v>690</v>
      </c>
      <c r="F614" s="120" t="s">
        <v>300</v>
      </c>
      <c r="G614" s="120" t="s">
        <v>349</v>
      </c>
    </row>
    <row r="615">
      <c r="A615" s="210">
        <v>43466.7242677662</v>
      </c>
      <c r="B615" s="120" t="s">
        <v>466</v>
      </c>
      <c r="C615" s="120" t="s">
        <v>131</v>
      </c>
      <c r="D615" s="120" t="s">
        <v>289</v>
      </c>
      <c r="E615" s="120" t="s">
        <v>691</v>
      </c>
      <c r="F615" s="120" t="s">
        <v>46</v>
      </c>
      <c r="G615" s="120" t="s">
        <v>349</v>
      </c>
    </row>
    <row r="616">
      <c r="A616" s="210">
        <v>43466.70308554398</v>
      </c>
      <c r="B616" s="120" t="s">
        <v>351</v>
      </c>
      <c r="C616" s="120" t="s">
        <v>39</v>
      </c>
      <c r="D616" s="120" t="s">
        <v>289</v>
      </c>
      <c r="E616" s="120" t="s">
        <v>690</v>
      </c>
      <c r="F616" s="120" t="s">
        <v>297</v>
      </c>
    </row>
    <row r="617">
      <c r="A617" s="210">
        <v>43466.70257260417</v>
      </c>
      <c r="B617" s="120" t="s">
        <v>351</v>
      </c>
      <c r="C617" s="120" t="s">
        <v>39</v>
      </c>
      <c r="D617" s="120" t="s">
        <v>289</v>
      </c>
      <c r="E617" s="120" t="s">
        <v>691</v>
      </c>
      <c r="F617" s="120" t="s">
        <v>307</v>
      </c>
    </row>
    <row r="618">
      <c r="A618" s="210">
        <v>43465.68826472222</v>
      </c>
      <c r="B618" s="120" t="s">
        <v>382</v>
      </c>
      <c r="C618" s="120" t="s">
        <v>65</v>
      </c>
      <c r="D618" s="120" t="s">
        <v>289</v>
      </c>
      <c r="E618" s="120" t="s">
        <v>691</v>
      </c>
      <c r="F618" s="120" t="s">
        <v>300</v>
      </c>
    </row>
    <row r="619">
      <c r="A619" s="210">
        <v>43465.68752450231</v>
      </c>
      <c r="B619" s="120" t="s">
        <v>382</v>
      </c>
      <c r="C619" s="120" t="s">
        <v>65</v>
      </c>
      <c r="D619" s="120" t="s">
        <v>289</v>
      </c>
      <c r="E619" s="120" t="s">
        <v>689</v>
      </c>
      <c r="F619" s="120" t="s">
        <v>297</v>
      </c>
    </row>
    <row r="620">
      <c r="A620" s="210">
        <v>43464.588417997686</v>
      </c>
      <c r="B620" s="120" t="s">
        <v>382</v>
      </c>
      <c r="C620" s="120" t="s">
        <v>65</v>
      </c>
      <c r="D620" s="120" t="s">
        <v>289</v>
      </c>
      <c r="E620" s="120" t="s">
        <v>645</v>
      </c>
      <c r="F620" s="120" t="s">
        <v>290</v>
      </c>
    </row>
    <row r="621">
      <c r="A621" s="210">
        <v>43464.58775716435</v>
      </c>
      <c r="B621" s="120" t="s">
        <v>382</v>
      </c>
      <c r="C621" s="120" t="s">
        <v>65</v>
      </c>
      <c r="D621" s="120" t="s">
        <v>289</v>
      </c>
      <c r="E621" s="120" t="s">
        <v>645</v>
      </c>
      <c r="F621" s="120" t="s">
        <v>290</v>
      </c>
    </row>
    <row r="622">
      <c r="A622" s="210">
        <v>43464.27890651621</v>
      </c>
      <c r="B622" s="120" t="s">
        <v>382</v>
      </c>
      <c r="C622" s="120" t="s">
        <v>65</v>
      </c>
      <c r="D622" s="120" t="s">
        <v>289</v>
      </c>
      <c r="E622" s="120" t="s">
        <v>692</v>
      </c>
      <c r="F622" s="120" t="s">
        <v>46</v>
      </c>
    </row>
    <row r="623">
      <c r="A623" s="210">
        <v>43464.09314354167</v>
      </c>
      <c r="B623" s="120" t="s">
        <v>382</v>
      </c>
      <c r="C623" s="120" t="s">
        <v>65</v>
      </c>
      <c r="D623" s="120" t="s">
        <v>289</v>
      </c>
      <c r="E623" s="120" t="s">
        <v>683</v>
      </c>
      <c r="F623" s="120" t="s">
        <v>297</v>
      </c>
    </row>
    <row r="624">
      <c r="A624" s="210">
        <v>43464.09287655093</v>
      </c>
      <c r="B624" s="120" t="s">
        <v>382</v>
      </c>
      <c r="C624" s="120" t="s">
        <v>65</v>
      </c>
      <c r="D624" s="120" t="s">
        <v>289</v>
      </c>
      <c r="E624" s="120" t="s">
        <v>693</v>
      </c>
      <c r="F624" s="120" t="s">
        <v>297</v>
      </c>
    </row>
    <row r="625">
      <c r="A625" s="210">
        <v>43463.99488186343</v>
      </c>
      <c r="B625" s="120" t="s">
        <v>466</v>
      </c>
      <c r="C625" s="120" t="s">
        <v>131</v>
      </c>
      <c r="D625" s="120" t="s">
        <v>289</v>
      </c>
      <c r="E625" s="120" t="s">
        <v>661</v>
      </c>
      <c r="F625" s="120" t="s">
        <v>307</v>
      </c>
      <c r="G625" s="120" t="s">
        <v>349</v>
      </c>
    </row>
    <row r="626">
      <c r="A626" s="210">
        <v>43463.99485880787</v>
      </c>
      <c r="B626" s="120" t="s">
        <v>466</v>
      </c>
      <c r="C626" s="120" t="s">
        <v>131</v>
      </c>
      <c r="D626" s="120" t="s">
        <v>289</v>
      </c>
      <c r="E626" s="120" t="s">
        <v>455</v>
      </c>
      <c r="F626" s="120" t="s">
        <v>102</v>
      </c>
      <c r="G626" s="120" t="s">
        <v>349</v>
      </c>
    </row>
    <row r="627">
      <c r="A627" s="210">
        <v>43463.99415611111</v>
      </c>
      <c r="B627" s="120" t="s">
        <v>291</v>
      </c>
      <c r="C627" s="120" t="s">
        <v>55</v>
      </c>
      <c r="D627" s="120" t="s">
        <v>289</v>
      </c>
      <c r="E627" s="120" t="s">
        <v>442</v>
      </c>
      <c r="F627" s="120" t="s">
        <v>358</v>
      </c>
    </row>
    <row r="628">
      <c r="A628" s="210">
        <v>43463.934414131945</v>
      </c>
      <c r="B628" s="120" t="s">
        <v>382</v>
      </c>
      <c r="C628" s="120" t="s">
        <v>65</v>
      </c>
      <c r="D628" s="120" t="s">
        <v>289</v>
      </c>
      <c r="E628" s="120" t="s">
        <v>661</v>
      </c>
      <c r="F628" s="120" t="s">
        <v>300</v>
      </c>
    </row>
    <row r="629">
      <c r="A629" s="210">
        <v>43463.89924940972</v>
      </c>
      <c r="B629" s="120" t="s">
        <v>123</v>
      </c>
      <c r="C629" s="120" t="s">
        <v>443</v>
      </c>
      <c r="D629" s="120" t="s">
        <v>289</v>
      </c>
      <c r="E629" s="120" t="s">
        <v>694</v>
      </c>
      <c r="F629" s="120" t="s">
        <v>307</v>
      </c>
    </row>
    <row r="630">
      <c r="A630" s="210">
        <v>43463.74310040509</v>
      </c>
      <c r="B630" s="120" t="s">
        <v>291</v>
      </c>
      <c r="C630" s="120" t="s">
        <v>55</v>
      </c>
      <c r="D630" s="120" t="s">
        <v>289</v>
      </c>
      <c r="E630" s="120" t="s">
        <v>695</v>
      </c>
      <c r="F630" s="120" t="s">
        <v>297</v>
      </c>
    </row>
    <row r="631">
      <c r="A631" s="210">
        <v>43463.742146689816</v>
      </c>
      <c r="B631" s="120" t="s">
        <v>291</v>
      </c>
      <c r="C631" s="120" t="s">
        <v>55</v>
      </c>
      <c r="D631" s="120" t="s">
        <v>289</v>
      </c>
      <c r="E631" s="120" t="s">
        <v>694</v>
      </c>
      <c r="F631" s="120" t="s">
        <v>300</v>
      </c>
    </row>
    <row r="632">
      <c r="A632" s="210">
        <v>43463.74059826389</v>
      </c>
      <c r="B632" s="120" t="s">
        <v>291</v>
      </c>
      <c r="C632" s="120" t="s">
        <v>55</v>
      </c>
      <c r="D632" s="120" t="s">
        <v>289</v>
      </c>
      <c r="E632" s="120" t="s">
        <v>696</v>
      </c>
      <c r="F632" s="120" t="s">
        <v>297</v>
      </c>
    </row>
    <row r="633">
      <c r="A633" s="210">
        <v>43463.74025043982</v>
      </c>
      <c r="B633" s="120" t="s">
        <v>291</v>
      </c>
      <c r="C633" s="120" t="s">
        <v>55</v>
      </c>
      <c r="D633" s="120" t="s">
        <v>289</v>
      </c>
      <c r="E633" s="120" t="s">
        <v>697</v>
      </c>
      <c r="F633" s="120" t="s">
        <v>102</v>
      </c>
    </row>
    <row r="634">
      <c r="A634" s="210">
        <v>43463.66692472222</v>
      </c>
      <c r="B634" s="120" t="s">
        <v>291</v>
      </c>
      <c r="C634" s="120" t="s">
        <v>55</v>
      </c>
      <c r="D634" s="120" t="s">
        <v>289</v>
      </c>
      <c r="E634" s="120" t="s">
        <v>402</v>
      </c>
      <c r="F634" s="120" t="s">
        <v>301</v>
      </c>
    </row>
    <row r="635">
      <c r="A635" s="210">
        <v>43463.61780553241</v>
      </c>
      <c r="B635" s="120" t="s">
        <v>291</v>
      </c>
      <c r="C635" s="120" t="s">
        <v>55</v>
      </c>
      <c r="D635" s="120" t="s">
        <v>289</v>
      </c>
      <c r="E635" s="120" t="s">
        <v>698</v>
      </c>
      <c r="F635" s="120" t="s">
        <v>300</v>
      </c>
    </row>
    <row r="636">
      <c r="A636" s="210">
        <v>43463.61756711805</v>
      </c>
      <c r="B636" s="120" t="s">
        <v>291</v>
      </c>
      <c r="C636" s="120" t="s">
        <v>55</v>
      </c>
      <c r="D636" s="120" t="s">
        <v>289</v>
      </c>
      <c r="E636" s="120" t="s">
        <v>699</v>
      </c>
      <c r="F636" s="120" t="s">
        <v>297</v>
      </c>
    </row>
    <row r="637">
      <c r="A637" s="210">
        <v>43463.6160241551</v>
      </c>
      <c r="B637" s="120" t="s">
        <v>555</v>
      </c>
      <c r="C637" s="120" t="s">
        <v>700</v>
      </c>
      <c r="D637" s="120" t="s">
        <v>289</v>
      </c>
      <c r="E637" s="120" t="s">
        <v>701</v>
      </c>
      <c r="F637" s="120" t="s">
        <v>297</v>
      </c>
    </row>
    <row r="638">
      <c r="A638" s="210">
        <v>43463.580478564814</v>
      </c>
      <c r="B638" s="120" t="s">
        <v>382</v>
      </c>
      <c r="C638" s="120" t="s">
        <v>65</v>
      </c>
      <c r="D638" s="120" t="s">
        <v>289</v>
      </c>
      <c r="E638" s="120" t="s">
        <v>694</v>
      </c>
      <c r="F638" s="120" t="s">
        <v>297</v>
      </c>
    </row>
    <row r="639">
      <c r="A639" s="210">
        <v>43463.57993842593</v>
      </c>
      <c r="B639" s="120" t="s">
        <v>382</v>
      </c>
      <c r="C639" s="120" t="s">
        <v>65</v>
      </c>
      <c r="D639" s="120" t="s">
        <v>289</v>
      </c>
      <c r="E639" s="120" t="s">
        <v>702</v>
      </c>
      <c r="F639" s="120" t="s">
        <v>297</v>
      </c>
    </row>
    <row r="640">
      <c r="A640" s="210">
        <v>43463.57958097222</v>
      </c>
      <c r="B640" s="120" t="s">
        <v>382</v>
      </c>
      <c r="C640" s="120" t="s">
        <v>65</v>
      </c>
      <c r="D640" s="120" t="s">
        <v>289</v>
      </c>
      <c r="E640" s="120" t="s">
        <v>703</v>
      </c>
      <c r="F640" s="120" t="s">
        <v>297</v>
      </c>
    </row>
    <row r="641">
      <c r="A641" s="210">
        <v>43463.0840140625</v>
      </c>
      <c r="B641" s="120" t="s">
        <v>351</v>
      </c>
      <c r="C641" s="120" t="s">
        <v>704</v>
      </c>
      <c r="D641" s="120" t="s">
        <v>289</v>
      </c>
      <c r="E641" s="120" t="s">
        <v>661</v>
      </c>
      <c r="F641" s="120" t="s">
        <v>300</v>
      </c>
    </row>
    <row r="642">
      <c r="A642" s="210">
        <v>43463.08350797454</v>
      </c>
      <c r="B642" s="120" t="s">
        <v>351</v>
      </c>
      <c r="C642" s="120" t="s">
        <v>705</v>
      </c>
      <c r="D642" s="120" t="s">
        <v>289</v>
      </c>
    </row>
    <row r="643">
      <c r="A643" s="210">
        <v>43463.083029444446</v>
      </c>
      <c r="B643" s="120" t="s">
        <v>351</v>
      </c>
      <c r="C643" s="120" t="s">
        <v>706</v>
      </c>
      <c r="D643" s="120" t="s">
        <v>289</v>
      </c>
      <c r="E643" s="120" t="s">
        <v>707</v>
      </c>
      <c r="F643" s="120" t="s">
        <v>297</v>
      </c>
    </row>
    <row r="644">
      <c r="A644" s="210">
        <v>43463.08274701389</v>
      </c>
      <c r="B644" s="120" t="s">
        <v>351</v>
      </c>
      <c r="C644" s="120" t="s">
        <v>39</v>
      </c>
      <c r="D644" s="120" t="s">
        <v>289</v>
      </c>
      <c r="E644" s="120" t="s">
        <v>661</v>
      </c>
      <c r="F644" s="120" t="s">
        <v>300</v>
      </c>
    </row>
    <row r="645">
      <c r="A645" s="210">
        <v>43463.020131620375</v>
      </c>
      <c r="B645" s="120" t="s">
        <v>555</v>
      </c>
      <c r="C645" s="120" t="s">
        <v>700</v>
      </c>
      <c r="D645" s="120" t="s">
        <v>289</v>
      </c>
      <c r="E645" s="120" t="s">
        <v>701</v>
      </c>
      <c r="F645" s="120" t="s">
        <v>297</v>
      </c>
    </row>
    <row r="646">
      <c r="A646" s="210">
        <v>43463.01996609954</v>
      </c>
      <c r="B646" s="120" t="s">
        <v>442</v>
      </c>
      <c r="C646" s="120" t="s">
        <v>682</v>
      </c>
      <c r="D646" s="120" t="s">
        <v>289</v>
      </c>
      <c r="E646" s="120" t="s">
        <v>708</v>
      </c>
      <c r="F646" s="120" t="s">
        <v>102</v>
      </c>
    </row>
    <row r="647">
      <c r="A647" s="210">
        <v>43462.537175590274</v>
      </c>
      <c r="B647" s="120" t="s">
        <v>382</v>
      </c>
      <c r="C647" s="120" t="s">
        <v>65</v>
      </c>
      <c r="D647" s="120" t="s">
        <v>289</v>
      </c>
      <c r="E647" s="120" t="s">
        <v>676</v>
      </c>
      <c r="F647" s="120" t="s">
        <v>297</v>
      </c>
    </row>
    <row r="648">
      <c r="A648" s="210">
        <v>43461.91092576389</v>
      </c>
      <c r="B648" s="120" t="s">
        <v>592</v>
      </c>
      <c r="C648" s="120" t="s">
        <v>131</v>
      </c>
      <c r="D648" s="120" t="s">
        <v>293</v>
      </c>
      <c r="E648" s="120" t="s">
        <v>351</v>
      </c>
      <c r="F648" s="120" t="s">
        <v>39</v>
      </c>
      <c r="G648" s="120" t="s">
        <v>347</v>
      </c>
    </row>
    <row r="649">
      <c r="A649" s="210">
        <v>43461.89985420139</v>
      </c>
      <c r="B649" s="120" t="s">
        <v>120</v>
      </c>
      <c r="C649" s="120" t="s">
        <v>50</v>
      </c>
      <c r="D649" s="120" t="s">
        <v>289</v>
      </c>
      <c r="E649" s="120" t="s">
        <v>455</v>
      </c>
      <c r="F649" s="120" t="s">
        <v>294</v>
      </c>
    </row>
    <row r="650">
      <c r="A650" s="210">
        <v>43461.89906072916</v>
      </c>
      <c r="B650" s="120" t="s">
        <v>120</v>
      </c>
      <c r="C650" s="120" t="s">
        <v>50</v>
      </c>
      <c r="D650" s="120" t="s">
        <v>289</v>
      </c>
      <c r="E650" s="120" t="s">
        <v>382</v>
      </c>
      <c r="F650" s="120" t="s">
        <v>65</v>
      </c>
      <c r="G650" s="120" t="s">
        <v>709</v>
      </c>
    </row>
    <row r="651">
      <c r="A651" s="210">
        <v>43461.89298340278</v>
      </c>
      <c r="C651" s="120" t="s">
        <v>131</v>
      </c>
      <c r="D651" s="120" t="s">
        <v>289</v>
      </c>
      <c r="E651" s="120" t="s">
        <v>351</v>
      </c>
      <c r="F651" s="120" t="s">
        <v>371</v>
      </c>
      <c r="G651" s="120" t="s">
        <v>349</v>
      </c>
    </row>
    <row r="652">
      <c r="A652" s="210">
        <v>43461.69698930555</v>
      </c>
      <c r="B652" s="120" t="s">
        <v>291</v>
      </c>
      <c r="C652" s="120" t="s">
        <v>55</v>
      </c>
      <c r="D652" s="120" t="s">
        <v>289</v>
      </c>
      <c r="E652" s="120" t="s">
        <v>351</v>
      </c>
      <c r="F652" s="120" t="s">
        <v>39</v>
      </c>
    </row>
    <row r="653">
      <c r="A653" s="210">
        <v>43460.9163930787</v>
      </c>
      <c r="B653" s="120" t="s">
        <v>555</v>
      </c>
      <c r="C653" s="120" t="s">
        <v>450</v>
      </c>
      <c r="D653" s="120" t="s">
        <v>289</v>
      </c>
      <c r="E653" s="120" t="s">
        <v>710</v>
      </c>
      <c r="F653" s="120" t="s">
        <v>294</v>
      </c>
    </row>
    <row r="654">
      <c r="A654" s="210">
        <v>43457.9300190625</v>
      </c>
      <c r="B654" s="120" t="s">
        <v>291</v>
      </c>
      <c r="C654" s="120" t="s">
        <v>55</v>
      </c>
      <c r="D654" s="120" t="s">
        <v>289</v>
      </c>
      <c r="E654" s="120" t="s">
        <v>382</v>
      </c>
      <c r="F654" s="120" t="s">
        <v>102</v>
      </c>
    </row>
    <row r="655">
      <c r="A655" s="210">
        <v>43457.74720856482</v>
      </c>
      <c r="B655" s="120" t="s">
        <v>466</v>
      </c>
      <c r="C655" s="120" t="s">
        <v>131</v>
      </c>
      <c r="D655" s="120" t="s">
        <v>289</v>
      </c>
      <c r="E655" s="120" t="s">
        <v>555</v>
      </c>
      <c r="F655" s="120" t="s">
        <v>97</v>
      </c>
      <c r="G655" s="120" t="s">
        <v>349</v>
      </c>
    </row>
    <row r="656">
      <c r="A656" s="210">
        <v>43457.70797192129</v>
      </c>
      <c r="B656" s="120" t="s">
        <v>588</v>
      </c>
      <c r="C656" s="120" t="s">
        <v>589</v>
      </c>
      <c r="D656" s="120" t="s">
        <v>289</v>
      </c>
      <c r="E656" s="120" t="s">
        <v>645</v>
      </c>
      <c r="F656" s="120" t="s">
        <v>308</v>
      </c>
    </row>
    <row r="657">
      <c r="A657" s="210">
        <v>43457.70710083333</v>
      </c>
      <c r="B657" s="120" t="s">
        <v>559</v>
      </c>
      <c r="C657" s="120" t="s">
        <v>131</v>
      </c>
      <c r="D657" s="120" t="s">
        <v>289</v>
      </c>
      <c r="E657" s="120" t="s">
        <v>645</v>
      </c>
      <c r="F657" s="120" t="s">
        <v>308</v>
      </c>
      <c r="G657" s="120" t="s">
        <v>349</v>
      </c>
    </row>
    <row r="658">
      <c r="A658" s="210">
        <v>43457.15272107639</v>
      </c>
      <c r="B658" s="120" t="s">
        <v>466</v>
      </c>
      <c r="C658" s="120" t="s">
        <v>131</v>
      </c>
      <c r="D658" s="120" t="s">
        <v>289</v>
      </c>
      <c r="E658" s="120" t="s">
        <v>291</v>
      </c>
      <c r="F658" s="120" t="s">
        <v>55</v>
      </c>
      <c r="G658" s="120" t="s">
        <v>349</v>
      </c>
    </row>
    <row r="659">
      <c r="A659" s="210">
        <v>43456.98638905093</v>
      </c>
      <c r="B659" s="120" t="s">
        <v>291</v>
      </c>
      <c r="C659" s="120" t="s">
        <v>55</v>
      </c>
      <c r="D659" s="120" t="s">
        <v>289</v>
      </c>
      <c r="E659" s="120" t="s">
        <v>711</v>
      </c>
      <c r="F659" s="120" t="s">
        <v>297</v>
      </c>
    </row>
    <row r="660">
      <c r="A660" s="210">
        <v>43456.93010491898</v>
      </c>
      <c r="B660" s="120" t="s">
        <v>291</v>
      </c>
      <c r="C660" s="120" t="s">
        <v>443</v>
      </c>
      <c r="D660" s="120" t="s">
        <v>293</v>
      </c>
      <c r="E660" s="120" t="s">
        <v>712</v>
      </c>
      <c r="F660" s="120" t="s">
        <v>307</v>
      </c>
    </row>
    <row r="661">
      <c r="A661" s="210">
        <v>43456.72166509259</v>
      </c>
      <c r="B661" s="120" t="s">
        <v>588</v>
      </c>
      <c r="C661" s="120" t="s">
        <v>457</v>
      </c>
      <c r="D661" s="120" t="s">
        <v>289</v>
      </c>
      <c r="E661" s="120" t="s">
        <v>713</v>
      </c>
      <c r="F661" s="120" t="s">
        <v>300</v>
      </c>
    </row>
    <row r="662">
      <c r="A662" s="210">
        <v>43456.65481440972</v>
      </c>
      <c r="B662" s="120" t="s">
        <v>588</v>
      </c>
      <c r="C662" s="120" t="s">
        <v>457</v>
      </c>
      <c r="D662" s="120" t="s">
        <v>289</v>
      </c>
      <c r="E662" s="120" t="s">
        <v>714</v>
      </c>
      <c r="F662" s="120" t="s">
        <v>297</v>
      </c>
    </row>
    <row r="663">
      <c r="A663" s="210">
        <v>43456.65462446759</v>
      </c>
      <c r="B663" s="120" t="s">
        <v>588</v>
      </c>
      <c r="C663" s="120" t="s">
        <v>457</v>
      </c>
      <c r="D663" s="120" t="s">
        <v>289</v>
      </c>
      <c r="E663" s="120" t="s">
        <v>713</v>
      </c>
      <c r="F663" s="120" t="s">
        <v>297</v>
      </c>
    </row>
    <row r="664">
      <c r="A664" s="210">
        <v>43455.6943225463</v>
      </c>
      <c r="B664" s="120" t="s">
        <v>559</v>
      </c>
      <c r="C664" s="120" t="s">
        <v>131</v>
      </c>
      <c r="D664" s="120" t="s">
        <v>289</v>
      </c>
      <c r="E664" s="120" t="s">
        <v>344</v>
      </c>
      <c r="F664" s="120" t="s">
        <v>308</v>
      </c>
      <c r="G664" s="120" t="s">
        <v>349</v>
      </c>
    </row>
    <row r="665">
      <c r="A665" s="210">
        <v>43455.694090370365</v>
      </c>
      <c r="B665" s="120" t="s">
        <v>588</v>
      </c>
      <c r="C665" s="120" t="s">
        <v>715</v>
      </c>
      <c r="D665" s="120" t="s">
        <v>289</v>
      </c>
      <c r="E665" s="120" t="s">
        <v>716</v>
      </c>
      <c r="F665" s="120" t="s">
        <v>46</v>
      </c>
    </row>
    <row r="666">
      <c r="A666" s="210">
        <v>43455.60659445602</v>
      </c>
      <c r="B666" s="120" t="s">
        <v>466</v>
      </c>
      <c r="C666" s="120" t="s">
        <v>131</v>
      </c>
      <c r="D666" s="120" t="s">
        <v>289</v>
      </c>
      <c r="E666" s="120" t="s">
        <v>716</v>
      </c>
      <c r="F666" s="120" t="s">
        <v>307</v>
      </c>
      <c r="G666" s="120" t="s">
        <v>349</v>
      </c>
    </row>
    <row r="667">
      <c r="A667" s="210">
        <v>43455.60657380787</v>
      </c>
      <c r="B667" s="120" t="s">
        <v>466</v>
      </c>
      <c r="C667" s="120" t="s">
        <v>131</v>
      </c>
      <c r="D667" s="120" t="s">
        <v>289</v>
      </c>
      <c r="E667" s="120" t="s">
        <v>609</v>
      </c>
      <c r="F667" s="120" t="s">
        <v>301</v>
      </c>
      <c r="G667" s="120" t="s">
        <v>349</v>
      </c>
    </row>
    <row r="668">
      <c r="A668" s="210">
        <v>43455.60655943287</v>
      </c>
      <c r="B668" s="120" t="s">
        <v>466</v>
      </c>
      <c r="C668" s="120" t="s">
        <v>131</v>
      </c>
      <c r="D668" s="120" t="s">
        <v>289</v>
      </c>
      <c r="E668" s="120" t="s">
        <v>697</v>
      </c>
      <c r="F668" s="120" t="s">
        <v>340</v>
      </c>
      <c r="G668" s="120" t="s">
        <v>349</v>
      </c>
    </row>
    <row r="669">
      <c r="A669" s="210">
        <v>43454.78062114584</v>
      </c>
      <c r="B669" s="120" t="s">
        <v>617</v>
      </c>
      <c r="C669" s="120" t="s">
        <v>131</v>
      </c>
      <c r="D669" s="120" t="s">
        <v>289</v>
      </c>
      <c r="E669" s="120" t="s">
        <v>645</v>
      </c>
      <c r="F669" s="120" t="s">
        <v>46</v>
      </c>
      <c r="G669" s="120" t="s">
        <v>349</v>
      </c>
    </row>
    <row r="670">
      <c r="A670" s="210">
        <v>43454.78060414352</v>
      </c>
      <c r="B670" s="120" t="s">
        <v>617</v>
      </c>
      <c r="C670" s="120" t="s">
        <v>131</v>
      </c>
      <c r="D670" s="120" t="s">
        <v>289</v>
      </c>
      <c r="E670" s="120" t="s">
        <v>609</v>
      </c>
      <c r="F670" s="120" t="s">
        <v>290</v>
      </c>
      <c r="G670" s="120" t="s">
        <v>349</v>
      </c>
    </row>
    <row r="671">
      <c r="A671" s="210">
        <v>43454.695548414355</v>
      </c>
      <c r="B671" s="120" t="s">
        <v>351</v>
      </c>
      <c r="C671" s="120" t="s">
        <v>358</v>
      </c>
      <c r="D671" s="120" t="s">
        <v>289</v>
      </c>
      <c r="E671" s="120" t="s">
        <v>645</v>
      </c>
      <c r="F671" s="120" t="s">
        <v>307</v>
      </c>
      <c r="G671" s="120" t="s">
        <v>717</v>
      </c>
    </row>
    <row r="672">
      <c r="A672" s="210">
        <v>43453.92093619213</v>
      </c>
      <c r="B672" s="120" t="s">
        <v>291</v>
      </c>
      <c r="C672" s="120" t="s">
        <v>443</v>
      </c>
      <c r="D672" s="120" t="s">
        <v>289</v>
      </c>
      <c r="E672" s="120" t="s">
        <v>716</v>
      </c>
      <c r="F672" s="120" t="s">
        <v>300</v>
      </c>
    </row>
    <row r="673">
      <c r="A673" s="210">
        <v>43453.9204547338</v>
      </c>
      <c r="B673" s="120" t="s">
        <v>291</v>
      </c>
      <c r="C673" s="120" t="s">
        <v>443</v>
      </c>
      <c r="D673" s="120" t="s">
        <v>289</v>
      </c>
      <c r="E673" s="120" t="s">
        <v>712</v>
      </c>
      <c r="F673" s="120" t="s">
        <v>307</v>
      </c>
    </row>
    <row r="674">
      <c r="A674" s="210">
        <v>43453.92026849537</v>
      </c>
      <c r="B674" s="120" t="s">
        <v>291</v>
      </c>
      <c r="C674" s="120" t="s">
        <v>443</v>
      </c>
      <c r="D674" s="120" t="s">
        <v>289</v>
      </c>
      <c r="E674" s="120" t="s">
        <v>718</v>
      </c>
      <c r="F674" s="120" t="s">
        <v>297</v>
      </c>
    </row>
    <row r="675">
      <c r="A675" s="210">
        <v>43453.8502652662</v>
      </c>
      <c r="B675" s="120" t="s">
        <v>351</v>
      </c>
      <c r="C675" s="120" t="s">
        <v>358</v>
      </c>
      <c r="D675" s="120" t="s">
        <v>289</v>
      </c>
      <c r="E675" s="120" t="s">
        <v>719</v>
      </c>
      <c r="F675" s="120" t="s">
        <v>300</v>
      </c>
    </row>
    <row r="676">
      <c r="A676" s="210">
        <v>43453.84969289352</v>
      </c>
      <c r="B676" s="120" t="s">
        <v>351</v>
      </c>
      <c r="C676" s="120" t="s">
        <v>358</v>
      </c>
      <c r="D676" s="120" t="s">
        <v>289</v>
      </c>
      <c r="E676" s="120" t="s">
        <v>712</v>
      </c>
      <c r="F676" s="120" t="s">
        <v>300</v>
      </c>
    </row>
    <row r="677">
      <c r="A677" s="210">
        <v>43453.84885318287</v>
      </c>
      <c r="B677" s="120" t="s">
        <v>351</v>
      </c>
      <c r="C677" s="120" t="s">
        <v>358</v>
      </c>
      <c r="D677" s="120" t="s">
        <v>289</v>
      </c>
      <c r="E677" s="120" t="s">
        <v>382</v>
      </c>
      <c r="F677" s="120" t="s">
        <v>294</v>
      </c>
      <c r="G677" s="120" t="s">
        <v>503</v>
      </c>
    </row>
    <row r="678">
      <c r="A678" s="210">
        <v>43452.99474581018</v>
      </c>
      <c r="B678" s="120" t="s">
        <v>466</v>
      </c>
      <c r="C678" s="120" t="s">
        <v>131</v>
      </c>
      <c r="D678" s="120" t="s">
        <v>289</v>
      </c>
      <c r="E678" s="120" t="s">
        <v>716</v>
      </c>
      <c r="F678" s="120" t="s">
        <v>297</v>
      </c>
      <c r="G678" s="120" t="s">
        <v>349</v>
      </c>
    </row>
    <row r="679">
      <c r="A679" s="210">
        <v>43452.99473284722</v>
      </c>
      <c r="B679" s="120" t="s">
        <v>466</v>
      </c>
      <c r="C679" s="120" t="s">
        <v>131</v>
      </c>
      <c r="D679" s="120" t="s">
        <v>289</v>
      </c>
      <c r="E679" s="120" t="s">
        <v>697</v>
      </c>
      <c r="F679" s="120" t="s">
        <v>301</v>
      </c>
      <c r="G679" s="120" t="s">
        <v>349</v>
      </c>
    </row>
    <row r="680">
      <c r="A680" s="210">
        <v>43452.7668987963</v>
      </c>
      <c r="B680" s="120" t="s">
        <v>617</v>
      </c>
      <c r="C680" s="120" t="s">
        <v>131</v>
      </c>
      <c r="D680" s="120" t="s">
        <v>289</v>
      </c>
      <c r="E680" s="120" t="s">
        <v>645</v>
      </c>
      <c r="F680" s="120" t="s">
        <v>300</v>
      </c>
      <c r="G680" s="120" t="s">
        <v>349</v>
      </c>
    </row>
    <row r="681">
      <c r="A681" s="210">
        <v>43452.70973465277</v>
      </c>
      <c r="B681" s="120" t="s">
        <v>466</v>
      </c>
      <c r="C681" s="120" t="s">
        <v>131</v>
      </c>
      <c r="D681" s="120" t="s">
        <v>289</v>
      </c>
      <c r="E681" s="120" t="s">
        <v>645</v>
      </c>
      <c r="F681" s="120" t="s">
        <v>297</v>
      </c>
      <c r="G681" s="120" t="s">
        <v>349</v>
      </c>
    </row>
    <row r="682">
      <c r="A682" s="210">
        <v>43452.70970733796</v>
      </c>
      <c r="B682" s="120" t="s">
        <v>466</v>
      </c>
      <c r="C682" s="120" t="s">
        <v>131</v>
      </c>
      <c r="D682" s="120" t="s">
        <v>289</v>
      </c>
      <c r="E682" s="120" t="s">
        <v>609</v>
      </c>
      <c r="F682" s="120" t="s">
        <v>308</v>
      </c>
      <c r="G682" s="120" t="s">
        <v>349</v>
      </c>
    </row>
    <row r="683">
      <c r="A683" s="210">
        <v>43452.70969200232</v>
      </c>
      <c r="B683" s="120" t="s">
        <v>466</v>
      </c>
      <c r="C683" s="120" t="s">
        <v>131</v>
      </c>
      <c r="D683" s="120" t="s">
        <v>289</v>
      </c>
      <c r="E683" s="120" t="s">
        <v>611</v>
      </c>
      <c r="F683" s="120" t="s">
        <v>340</v>
      </c>
      <c r="G683" s="120" t="s">
        <v>349</v>
      </c>
    </row>
    <row r="684">
      <c r="A684" s="210">
        <v>43451.92489738426</v>
      </c>
      <c r="B684" s="120" t="s">
        <v>123</v>
      </c>
      <c r="C684" s="120" t="s">
        <v>55</v>
      </c>
      <c r="D684" s="120" t="s">
        <v>293</v>
      </c>
      <c r="E684" s="120" t="s">
        <v>123</v>
      </c>
      <c r="F684" s="120" t="s">
        <v>39</v>
      </c>
      <c r="G684" s="120" t="s">
        <v>720</v>
      </c>
    </row>
    <row r="685">
      <c r="A685" s="210">
        <v>43450.935358055554</v>
      </c>
      <c r="B685" s="120" t="s">
        <v>466</v>
      </c>
      <c r="C685" s="120" t="s">
        <v>131</v>
      </c>
      <c r="D685" s="120" t="s">
        <v>289</v>
      </c>
      <c r="E685" s="120" t="s">
        <v>721</v>
      </c>
      <c r="F685" s="120" t="s">
        <v>300</v>
      </c>
      <c r="G685" s="120" t="s">
        <v>349</v>
      </c>
    </row>
    <row r="686">
      <c r="A686" s="210">
        <v>43450.923993240736</v>
      </c>
      <c r="B686" s="120" t="s">
        <v>466</v>
      </c>
      <c r="C686" s="120" t="s">
        <v>131</v>
      </c>
      <c r="D686" s="120" t="s">
        <v>289</v>
      </c>
      <c r="E686" s="120" t="s">
        <v>611</v>
      </c>
      <c r="F686" s="120" t="s">
        <v>301</v>
      </c>
      <c r="G686" s="120" t="s">
        <v>349</v>
      </c>
    </row>
    <row r="687">
      <c r="A687" s="210">
        <v>43450.9239818287</v>
      </c>
      <c r="B687" s="120" t="s">
        <v>466</v>
      </c>
      <c r="C687" s="120" t="s">
        <v>131</v>
      </c>
      <c r="D687" s="120" t="s">
        <v>289</v>
      </c>
      <c r="E687" s="120" t="s">
        <v>351</v>
      </c>
      <c r="F687" s="120" t="s">
        <v>358</v>
      </c>
      <c r="G687" s="120" t="s">
        <v>349</v>
      </c>
    </row>
    <row r="688">
      <c r="A688" s="210">
        <v>43450.88117232639</v>
      </c>
      <c r="B688" s="120" t="s">
        <v>291</v>
      </c>
      <c r="C688" s="120" t="s">
        <v>443</v>
      </c>
      <c r="D688" s="120" t="s">
        <v>289</v>
      </c>
      <c r="E688" s="120" t="s">
        <v>722</v>
      </c>
      <c r="F688" s="120" t="s">
        <v>46</v>
      </c>
    </row>
    <row r="689">
      <c r="A689" s="210">
        <v>43450.87942170139</v>
      </c>
      <c r="B689" s="120" t="s">
        <v>291</v>
      </c>
      <c r="C689" s="120" t="s">
        <v>443</v>
      </c>
      <c r="D689" s="120" t="s">
        <v>289</v>
      </c>
      <c r="E689" s="120" t="s">
        <v>722</v>
      </c>
      <c r="F689" s="120" t="s">
        <v>46</v>
      </c>
    </row>
    <row r="690">
      <c r="A690" s="210">
        <v>43450.879105520835</v>
      </c>
      <c r="B690" s="120" t="s">
        <v>291</v>
      </c>
      <c r="C690" s="120" t="s">
        <v>443</v>
      </c>
      <c r="D690" s="120" t="s">
        <v>289</v>
      </c>
      <c r="E690" s="120" t="s">
        <v>721</v>
      </c>
      <c r="F690" s="120" t="s">
        <v>297</v>
      </c>
    </row>
    <row r="691">
      <c r="A691" s="210">
        <v>43450.720345567126</v>
      </c>
      <c r="B691" s="120" t="s">
        <v>291</v>
      </c>
      <c r="C691" s="120" t="s">
        <v>443</v>
      </c>
      <c r="D691" s="120" t="s">
        <v>289</v>
      </c>
      <c r="E691" s="120" t="s">
        <v>609</v>
      </c>
      <c r="F691" s="120" t="s">
        <v>46</v>
      </c>
    </row>
    <row r="692">
      <c r="A692" s="210">
        <v>43450.65229648148</v>
      </c>
      <c r="B692" s="120" t="s">
        <v>291</v>
      </c>
      <c r="C692" s="120" t="s">
        <v>443</v>
      </c>
      <c r="D692" s="120" t="s">
        <v>289</v>
      </c>
      <c r="E692" s="120" t="s">
        <v>697</v>
      </c>
      <c r="F692" s="120" t="s">
        <v>290</v>
      </c>
    </row>
    <row r="693">
      <c r="A693" s="210">
        <v>43450.56129409722</v>
      </c>
      <c r="B693" s="120" t="s">
        <v>442</v>
      </c>
      <c r="C693" s="120" t="s">
        <v>65</v>
      </c>
      <c r="D693" s="120" t="s">
        <v>289</v>
      </c>
      <c r="E693" s="120" t="s">
        <v>609</v>
      </c>
      <c r="F693" s="120" t="s">
        <v>307</v>
      </c>
    </row>
    <row r="694">
      <c r="A694" s="210">
        <v>43449.86165888888</v>
      </c>
      <c r="B694" s="120" t="s">
        <v>291</v>
      </c>
      <c r="C694" s="120" t="s">
        <v>443</v>
      </c>
      <c r="D694" s="120" t="s">
        <v>289</v>
      </c>
      <c r="E694" s="120" t="s">
        <v>723</v>
      </c>
      <c r="F694" s="120" t="s">
        <v>300</v>
      </c>
    </row>
    <row r="695">
      <c r="A695" s="210">
        <v>43449.79321157407</v>
      </c>
      <c r="B695" s="120" t="s">
        <v>291</v>
      </c>
      <c r="C695" s="120" t="s">
        <v>443</v>
      </c>
      <c r="D695" s="120" t="s">
        <v>289</v>
      </c>
      <c r="E695" s="120" t="s">
        <v>697</v>
      </c>
      <c r="F695" s="120" t="s">
        <v>308</v>
      </c>
    </row>
    <row r="696">
      <c r="A696" s="210">
        <v>43449.79295109954</v>
      </c>
      <c r="B696" s="120" t="s">
        <v>291</v>
      </c>
      <c r="C696" s="120" t="s">
        <v>443</v>
      </c>
      <c r="D696" s="120" t="s">
        <v>289</v>
      </c>
      <c r="E696" s="120" t="s">
        <v>609</v>
      </c>
      <c r="F696" s="120" t="s">
        <v>300</v>
      </c>
    </row>
    <row r="697">
      <c r="A697" s="210">
        <v>43449.5435805787</v>
      </c>
      <c r="B697" s="120" t="s">
        <v>351</v>
      </c>
      <c r="C697" s="120" t="s">
        <v>97</v>
      </c>
      <c r="D697" s="120" t="s">
        <v>289</v>
      </c>
      <c r="E697" s="120" t="s">
        <v>382</v>
      </c>
      <c r="F697" s="120" t="s">
        <v>340</v>
      </c>
      <c r="G697" s="120" t="s">
        <v>724</v>
      </c>
    </row>
    <row r="698">
      <c r="A698" s="210">
        <v>43448.82145422454</v>
      </c>
      <c r="B698" s="120" t="s">
        <v>291</v>
      </c>
      <c r="C698" s="120" t="s">
        <v>443</v>
      </c>
      <c r="D698" s="120" t="s">
        <v>289</v>
      </c>
      <c r="E698" s="120" t="s">
        <v>609</v>
      </c>
      <c r="F698" s="120" t="s">
        <v>297</v>
      </c>
    </row>
    <row r="699">
      <c r="A699" s="210">
        <v>43448.81854979167</v>
      </c>
      <c r="B699" s="120" t="s">
        <v>291</v>
      </c>
      <c r="C699" s="120" t="s">
        <v>443</v>
      </c>
      <c r="D699" s="120" t="s">
        <v>289</v>
      </c>
      <c r="E699" s="120" t="s">
        <v>725</v>
      </c>
      <c r="F699" s="120" t="s">
        <v>297</v>
      </c>
    </row>
    <row r="700">
      <c r="A700" s="210">
        <v>43447.80748083333</v>
      </c>
      <c r="B700" s="120" t="s">
        <v>351</v>
      </c>
      <c r="C700" s="120" t="s">
        <v>97</v>
      </c>
      <c r="D700" s="120" t="s">
        <v>289</v>
      </c>
      <c r="E700" s="120" t="s">
        <v>726</v>
      </c>
      <c r="F700" s="120" t="s">
        <v>297</v>
      </c>
      <c r="G700" s="120" t="s">
        <v>717</v>
      </c>
    </row>
    <row r="701">
      <c r="A701" s="210">
        <v>43447.72443732639</v>
      </c>
      <c r="B701" s="120" t="s">
        <v>555</v>
      </c>
      <c r="C701" s="120" t="s">
        <v>727</v>
      </c>
      <c r="D701" s="120" t="s">
        <v>289</v>
      </c>
      <c r="E701" s="120" t="s">
        <v>728</v>
      </c>
      <c r="F701" s="120" t="s">
        <v>301</v>
      </c>
      <c r="G701" s="120" t="s">
        <v>729</v>
      </c>
    </row>
    <row r="702">
      <c r="A702" s="210">
        <v>43447.645133275466</v>
      </c>
      <c r="B702" s="120" t="s">
        <v>555</v>
      </c>
      <c r="C702" s="120" t="s">
        <v>727</v>
      </c>
      <c r="D702" s="120" t="s">
        <v>289</v>
      </c>
      <c r="E702" s="120" t="s">
        <v>697</v>
      </c>
      <c r="F702" s="120" t="s">
        <v>46</v>
      </c>
    </row>
    <row r="703">
      <c r="A703" s="210">
        <v>43446.9294062963</v>
      </c>
      <c r="B703" s="120" t="s">
        <v>291</v>
      </c>
      <c r="C703" s="120" t="s">
        <v>443</v>
      </c>
      <c r="D703" s="120" t="s">
        <v>289</v>
      </c>
      <c r="E703" s="120" t="s">
        <v>722</v>
      </c>
      <c r="F703" s="120" t="s">
        <v>307</v>
      </c>
    </row>
    <row r="704">
      <c r="A704" s="210">
        <v>43446.92914208333</v>
      </c>
      <c r="B704" s="120" t="s">
        <v>291</v>
      </c>
      <c r="C704" s="120" t="s">
        <v>443</v>
      </c>
      <c r="D704" s="120" t="s">
        <v>289</v>
      </c>
      <c r="E704" s="120" t="s">
        <v>697</v>
      </c>
      <c r="F704" s="120" t="s">
        <v>307</v>
      </c>
    </row>
    <row r="705">
      <c r="A705" s="210">
        <v>43446.928900694445</v>
      </c>
      <c r="B705" s="120" t="s">
        <v>291</v>
      </c>
      <c r="C705" s="120" t="s">
        <v>443</v>
      </c>
      <c r="D705" s="120" t="s">
        <v>289</v>
      </c>
      <c r="E705" s="120" t="s">
        <v>730</v>
      </c>
      <c r="F705" s="120" t="s">
        <v>300</v>
      </c>
    </row>
    <row r="706">
      <c r="A706" s="210">
        <v>43446.871093194444</v>
      </c>
      <c r="B706" s="120" t="s">
        <v>466</v>
      </c>
      <c r="C706" s="120" t="s">
        <v>131</v>
      </c>
      <c r="D706" s="120" t="s">
        <v>289</v>
      </c>
      <c r="E706" s="120" t="s">
        <v>722</v>
      </c>
      <c r="F706" s="120" t="s">
        <v>300</v>
      </c>
      <c r="G706" s="120" t="s">
        <v>349</v>
      </c>
    </row>
    <row r="707">
      <c r="A707" s="210">
        <v>43446.87040943287</v>
      </c>
      <c r="B707" s="120" t="s">
        <v>466</v>
      </c>
      <c r="C707" s="120" t="s">
        <v>131</v>
      </c>
      <c r="D707" s="120" t="s">
        <v>289</v>
      </c>
      <c r="E707" s="120" t="s">
        <v>722</v>
      </c>
      <c r="F707" s="120" t="s">
        <v>297</v>
      </c>
      <c r="G707" s="120" t="s">
        <v>349</v>
      </c>
    </row>
    <row r="708">
      <c r="A708" s="210">
        <v>43446.87039246528</v>
      </c>
      <c r="B708" s="120" t="s">
        <v>466</v>
      </c>
      <c r="C708" s="120" t="s">
        <v>131</v>
      </c>
      <c r="D708" s="120" t="s">
        <v>289</v>
      </c>
      <c r="E708" s="120" t="s">
        <v>697</v>
      </c>
      <c r="F708" s="120" t="s">
        <v>300</v>
      </c>
      <c r="G708" s="120" t="s">
        <v>349</v>
      </c>
    </row>
    <row r="709">
      <c r="A709" s="210">
        <v>43446.81201592593</v>
      </c>
      <c r="B709" s="120" t="s">
        <v>351</v>
      </c>
      <c r="C709" s="120" t="s">
        <v>97</v>
      </c>
      <c r="D709" s="120" t="s">
        <v>289</v>
      </c>
      <c r="E709" s="120" t="s">
        <v>723</v>
      </c>
      <c r="F709" s="120" t="s">
        <v>297</v>
      </c>
      <c r="G709" s="120" t="s">
        <v>717</v>
      </c>
    </row>
    <row r="710">
      <c r="A710" s="210">
        <v>43446.7703940625</v>
      </c>
      <c r="B710" s="120" t="s">
        <v>351</v>
      </c>
      <c r="C710" s="120" t="s">
        <v>97</v>
      </c>
      <c r="D710" s="120" t="s">
        <v>289</v>
      </c>
      <c r="E710" s="120" t="s">
        <v>730</v>
      </c>
      <c r="F710" s="120" t="s">
        <v>297</v>
      </c>
      <c r="G710" s="120" t="s">
        <v>731</v>
      </c>
    </row>
    <row r="711">
      <c r="A711" s="210">
        <v>43445.9925396412</v>
      </c>
      <c r="B711" s="120" t="s">
        <v>732</v>
      </c>
      <c r="C711" s="120" t="s">
        <v>39</v>
      </c>
      <c r="D711" s="120" t="s">
        <v>289</v>
      </c>
      <c r="E711" s="120" t="s">
        <v>697</v>
      </c>
      <c r="F711" s="120" t="s">
        <v>297</v>
      </c>
      <c r="G711" s="120" t="s">
        <v>733</v>
      </c>
    </row>
    <row r="712">
      <c r="A712" s="210">
        <v>43445.99228534722</v>
      </c>
      <c r="B712" s="120" t="s">
        <v>732</v>
      </c>
      <c r="C712" s="120" t="s">
        <v>39</v>
      </c>
      <c r="D712" s="120" t="s">
        <v>289</v>
      </c>
      <c r="E712" s="120" t="s">
        <v>734</v>
      </c>
      <c r="F712" s="120" t="s">
        <v>297</v>
      </c>
      <c r="G712" s="120" t="s">
        <v>735</v>
      </c>
    </row>
    <row r="713">
      <c r="A713" s="210">
        <v>43445.761541643515</v>
      </c>
      <c r="B713" s="120" t="s">
        <v>732</v>
      </c>
      <c r="C713" s="120" t="s">
        <v>391</v>
      </c>
      <c r="D713" s="120" t="s">
        <v>289</v>
      </c>
      <c r="E713" s="120" t="s">
        <v>611</v>
      </c>
      <c r="F713" s="120" t="s">
        <v>290</v>
      </c>
      <c r="G713" s="120" t="s">
        <v>736</v>
      </c>
    </row>
    <row r="714">
      <c r="A714" s="210">
        <v>43444.814999953705</v>
      </c>
      <c r="B714" s="120" t="s">
        <v>291</v>
      </c>
      <c r="C714" s="120" t="s">
        <v>443</v>
      </c>
      <c r="D714" s="120" t="s">
        <v>289</v>
      </c>
      <c r="E714" s="120" t="s">
        <v>737</v>
      </c>
      <c r="F714" s="120" t="s">
        <v>290</v>
      </c>
      <c r="G714" s="120" t="s">
        <v>738</v>
      </c>
    </row>
    <row r="715">
      <c r="A715" s="210">
        <v>43444.71633701389</v>
      </c>
      <c r="B715" s="120" t="s">
        <v>466</v>
      </c>
      <c r="C715" s="120" t="s">
        <v>131</v>
      </c>
      <c r="D715" s="120" t="s">
        <v>289</v>
      </c>
      <c r="E715" s="120" t="s">
        <v>739</v>
      </c>
      <c r="F715" s="120" t="s">
        <v>297</v>
      </c>
      <c r="G715" s="120" t="s">
        <v>349</v>
      </c>
    </row>
    <row r="716">
      <c r="A716" s="210">
        <v>43444.02125233796</v>
      </c>
      <c r="B716" s="120" t="s">
        <v>466</v>
      </c>
      <c r="C716" s="120" t="s">
        <v>131</v>
      </c>
      <c r="D716" s="120" t="s">
        <v>289</v>
      </c>
      <c r="E716" s="120" t="s">
        <v>555</v>
      </c>
      <c r="F716" s="120" t="s">
        <v>65</v>
      </c>
      <c r="G716" s="120" t="s">
        <v>349</v>
      </c>
    </row>
    <row r="717">
      <c r="A717" s="210">
        <v>43443.945409988424</v>
      </c>
      <c r="B717" s="120" t="s">
        <v>120</v>
      </c>
      <c r="C717" s="120" t="s">
        <v>740</v>
      </c>
      <c r="D717" s="120" t="s">
        <v>289</v>
      </c>
      <c r="E717" s="120" t="s">
        <v>115</v>
      </c>
      <c r="F717" s="120" t="s">
        <v>55</v>
      </c>
    </row>
    <row r="718">
      <c r="A718" s="210">
        <v>43443.90478460648</v>
      </c>
      <c r="B718" s="120" t="s">
        <v>466</v>
      </c>
      <c r="C718" s="120" t="s">
        <v>131</v>
      </c>
      <c r="D718" s="120" t="s">
        <v>289</v>
      </c>
      <c r="E718" s="120" t="s">
        <v>741</v>
      </c>
      <c r="F718" s="120" t="s">
        <v>308</v>
      </c>
      <c r="G718" s="120" t="s">
        <v>349</v>
      </c>
    </row>
    <row r="719">
      <c r="A719" s="210">
        <v>43443.854421296295</v>
      </c>
      <c r="B719" s="120" t="s">
        <v>559</v>
      </c>
      <c r="C719" s="120" t="s">
        <v>131</v>
      </c>
      <c r="D719" s="120" t="s">
        <v>289</v>
      </c>
      <c r="E719" s="120" t="s">
        <v>120</v>
      </c>
      <c r="F719" s="120" t="s">
        <v>50</v>
      </c>
      <c r="G719" s="120" t="s">
        <v>51</v>
      </c>
    </row>
    <row r="720">
      <c r="A720" s="210">
        <v>43443.776676724534</v>
      </c>
      <c r="B720" s="120" t="s">
        <v>351</v>
      </c>
      <c r="C720" s="120" t="s">
        <v>97</v>
      </c>
      <c r="D720" s="120" t="s">
        <v>289</v>
      </c>
      <c r="E720" s="120" t="s">
        <v>742</v>
      </c>
      <c r="F720" s="120" t="s">
        <v>301</v>
      </c>
      <c r="G720" s="120" t="s">
        <v>743</v>
      </c>
    </row>
    <row r="721">
      <c r="A721" s="210">
        <v>43443.01655925926</v>
      </c>
      <c r="B721" s="120" t="s">
        <v>466</v>
      </c>
      <c r="C721" s="120" t="s">
        <v>131</v>
      </c>
      <c r="D721" s="120" t="s">
        <v>289</v>
      </c>
      <c r="E721" s="120" t="s">
        <v>741</v>
      </c>
      <c r="F721" s="120" t="s">
        <v>46</v>
      </c>
      <c r="G721" s="120" t="s">
        <v>349</v>
      </c>
    </row>
    <row r="722">
      <c r="A722" s="210">
        <v>43442.97950601851</v>
      </c>
      <c r="B722" s="120" t="s">
        <v>466</v>
      </c>
      <c r="C722" s="120" t="s">
        <v>131</v>
      </c>
      <c r="D722" s="120" t="s">
        <v>289</v>
      </c>
      <c r="E722" s="120" t="s">
        <v>382</v>
      </c>
      <c r="F722" s="120" t="s">
        <v>301</v>
      </c>
      <c r="G722" s="120" t="s">
        <v>349</v>
      </c>
    </row>
    <row r="723">
      <c r="A723" s="210">
        <v>43442.97922929398</v>
      </c>
      <c r="B723" s="120" t="s">
        <v>466</v>
      </c>
      <c r="C723" s="120" t="s">
        <v>131</v>
      </c>
      <c r="D723" s="120" t="s">
        <v>289</v>
      </c>
      <c r="E723" s="120" t="s">
        <v>744</v>
      </c>
      <c r="F723" s="120" t="s">
        <v>297</v>
      </c>
      <c r="G723" s="120" t="s">
        <v>349</v>
      </c>
    </row>
    <row r="724">
      <c r="A724" s="210">
        <v>43442.97920818287</v>
      </c>
      <c r="B724" s="120" t="s">
        <v>466</v>
      </c>
      <c r="C724" s="120" t="s">
        <v>131</v>
      </c>
      <c r="D724" s="120" t="s">
        <v>289</v>
      </c>
      <c r="E724" s="120" t="s">
        <v>745</v>
      </c>
      <c r="F724" s="120" t="s">
        <v>297</v>
      </c>
      <c r="G724" s="120" t="s">
        <v>349</v>
      </c>
    </row>
    <row r="725">
      <c r="A725" s="210">
        <v>43442.979188576384</v>
      </c>
      <c r="B725" s="120" t="s">
        <v>466</v>
      </c>
      <c r="C725" s="120" t="s">
        <v>131</v>
      </c>
      <c r="D725" s="120" t="s">
        <v>289</v>
      </c>
      <c r="E725" s="120" t="s">
        <v>746</v>
      </c>
      <c r="F725" s="120" t="s">
        <v>297</v>
      </c>
      <c r="G725" s="120" t="s">
        <v>349</v>
      </c>
    </row>
    <row r="726">
      <c r="A726" s="210">
        <v>43442.9791754051</v>
      </c>
      <c r="B726" s="120" t="s">
        <v>466</v>
      </c>
      <c r="C726" s="120" t="s">
        <v>131</v>
      </c>
      <c r="D726" s="120" t="s">
        <v>289</v>
      </c>
      <c r="E726" s="120" t="s">
        <v>382</v>
      </c>
      <c r="F726" s="120" t="s">
        <v>290</v>
      </c>
      <c r="G726" s="120" t="s">
        <v>349</v>
      </c>
    </row>
    <row r="727">
      <c r="A727" s="210">
        <v>43442.60293523148</v>
      </c>
      <c r="B727" s="120" t="s">
        <v>351</v>
      </c>
      <c r="C727" s="120" t="s">
        <v>97</v>
      </c>
      <c r="D727" s="120" t="s">
        <v>293</v>
      </c>
      <c r="E727" s="120" t="s">
        <v>747</v>
      </c>
      <c r="F727" s="120" t="s">
        <v>308</v>
      </c>
      <c r="G727" s="120" t="s">
        <v>748</v>
      </c>
    </row>
    <row r="728">
      <c r="A728" s="210">
        <v>43442.60284622685</v>
      </c>
      <c r="B728" s="120" t="s">
        <v>291</v>
      </c>
      <c r="C728" s="120" t="s">
        <v>443</v>
      </c>
      <c r="D728" s="120" t="s">
        <v>289</v>
      </c>
      <c r="E728" s="120" t="s">
        <v>344</v>
      </c>
      <c r="F728" s="120" t="s">
        <v>46</v>
      </c>
    </row>
    <row r="729">
      <c r="A729" s="210">
        <v>43442.55859854167</v>
      </c>
      <c r="B729" s="120" t="s">
        <v>442</v>
      </c>
      <c r="C729" s="120" t="s">
        <v>749</v>
      </c>
      <c r="D729" s="120" t="s">
        <v>289</v>
      </c>
      <c r="E729" s="120" t="s">
        <v>741</v>
      </c>
      <c r="F729" s="120" t="s">
        <v>307</v>
      </c>
      <c r="G729" s="120" t="s">
        <v>750</v>
      </c>
    </row>
    <row r="730">
      <c r="A730" s="210">
        <v>43442.181493888886</v>
      </c>
      <c r="B730" s="120" t="s">
        <v>466</v>
      </c>
      <c r="C730" s="120" t="s">
        <v>131</v>
      </c>
      <c r="D730" s="120" t="s">
        <v>289</v>
      </c>
      <c r="E730" s="120" t="s">
        <v>751</v>
      </c>
      <c r="F730" s="120" t="s">
        <v>307</v>
      </c>
      <c r="G730" s="120" t="s">
        <v>349</v>
      </c>
    </row>
    <row r="731">
      <c r="A731" s="210">
        <v>43442.00293927084</v>
      </c>
      <c r="B731" s="120" t="s">
        <v>351</v>
      </c>
      <c r="C731" s="120" t="s">
        <v>97</v>
      </c>
      <c r="D731" s="120" t="s">
        <v>289</v>
      </c>
      <c r="E731" s="120" t="s">
        <v>737</v>
      </c>
      <c r="F731" s="120" t="s">
        <v>308</v>
      </c>
      <c r="G731" s="120" t="s">
        <v>743</v>
      </c>
    </row>
    <row r="732">
      <c r="A732" s="210">
        <v>43441.97467732639</v>
      </c>
      <c r="B732" s="120" t="s">
        <v>351</v>
      </c>
      <c r="C732" s="120" t="s">
        <v>97</v>
      </c>
      <c r="D732" s="120" t="s">
        <v>289</v>
      </c>
      <c r="E732" s="120" t="s">
        <v>737</v>
      </c>
      <c r="F732" s="120" t="s">
        <v>308</v>
      </c>
      <c r="G732" s="120" t="s">
        <v>752</v>
      </c>
    </row>
    <row r="733">
      <c r="A733" s="210">
        <v>43441.87628975694</v>
      </c>
      <c r="B733" s="120" t="s">
        <v>351</v>
      </c>
      <c r="C733" s="120" t="s">
        <v>97</v>
      </c>
      <c r="D733" s="120" t="s">
        <v>289</v>
      </c>
      <c r="E733" s="120" t="s">
        <v>753</v>
      </c>
      <c r="F733" s="120" t="s">
        <v>300</v>
      </c>
      <c r="G733" s="120" t="s">
        <v>754</v>
      </c>
    </row>
    <row r="734">
      <c r="A734" s="210">
        <v>43441.05726128472</v>
      </c>
      <c r="B734" s="120" t="s">
        <v>755</v>
      </c>
      <c r="C734" s="120" t="s">
        <v>371</v>
      </c>
      <c r="D734" s="120" t="s">
        <v>289</v>
      </c>
      <c r="E734" s="120" t="s">
        <v>382</v>
      </c>
      <c r="F734" s="120" t="s">
        <v>308</v>
      </c>
    </row>
    <row r="735">
      <c r="A735" s="210">
        <v>43441.04126744213</v>
      </c>
      <c r="B735" s="120" t="s">
        <v>466</v>
      </c>
      <c r="C735" s="120" t="s">
        <v>131</v>
      </c>
      <c r="D735" s="120" t="s">
        <v>289</v>
      </c>
      <c r="E735" s="120" t="s">
        <v>751</v>
      </c>
      <c r="F735" s="120" t="s">
        <v>300</v>
      </c>
      <c r="G735" s="120" t="s">
        <v>349</v>
      </c>
    </row>
    <row r="736">
      <c r="A736" s="210">
        <v>43441.04125439815</v>
      </c>
      <c r="B736" s="120" t="s">
        <v>466</v>
      </c>
      <c r="C736" s="120" t="s">
        <v>131</v>
      </c>
      <c r="D736" s="120" t="s">
        <v>289</v>
      </c>
      <c r="E736" s="120" t="s">
        <v>455</v>
      </c>
      <c r="F736" s="120" t="s">
        <v>340</v>
      </c>
      <c r="G736" s="120" t="s">
        <v>349</v>
      </c>
    </row>
    <row r="737">
      <c r="A737" s="210">
        <v>43440.99707490741</v>
      </c>
      <c r="B737" s="120" t="s">
        <v>755</v>
      </c>
      <c r="C737" s="120" t="s">
        <v>371</v>
      </c>
      <c r="D737" s="120" t="s">
        <v>289</v>
      </c>
      <c r="E737" s="120" t="s">
        <v>741</v>
      </c>
      <c r="F737" s="120" t="s">
        <v>300</v>
      </c>
    </row>
    <row r="738">
      <c r="A738" s="210">
        <v>43440.99686584491</v>
      </c>
      <c r="B738" s="120" t="s">
        <v>755</v>
      </c>
      <c r="C738" s="120" t="s">
        <v>371</v>
      </c>
      <c r="D738" s="120" t="s">
        <v>289</v>
      </c>
      <c r="E738" s="120" t="s">
        <v>751</v>
      </c>
      <c r="F738" s="120" t="s">
        <v>297</v>
      </c>
    </row>
    <row r="739">
      <c r="A739" s="210">
        <v>43440.8402993287</v>
      </c>
      <c r="B739" s="120" t="s">
        <v>120</v>
      </c>
      <c r="C739" s="120" t="s">
        <v>292</v>
      </c>
      <c r="D739" s="120" t="s">
        <v>289</v>
      </c>
      <c r="E739" s="120" t="s">
        <v>737</v>
      </c>
      <c r="F739" s="120" t="s">
        <v>46</v>
      </c>
    </row>
    <row r="740">
      <c r="A740" s="210">
        <v>43440.73722248843</v>
      </c>
      <c r="B740" s="120" t="s">
        <v>442</v>
      </c>
      <c r="C740" s="120" t="s">
        <v>756</v>
      </c>
      <c r="D740" s="120" t="s">
        <v>289</v>
      </c>
      <c r="E740" s="120" t="s">
        <v>741</v>
      </c>
      <c r="F740" s="120" t="s">
        <v>297</v>
      </c>
    </row>
    <row r="741">
      <c r="A741" s="210">
        <v>43440.00705587963</v>
      </c>
      <c r="B741" s="120" t="s">
        <v>435</v>
      </c>
      <c r="C741" s="120" t="s">
        <v>358</v>
      </c>
      <c r="D741" s="120" t="s">
        <v>289</v>
      </c>
      <c r="E741" s="120" t="s">
        <v>570</v>
      </c>
      <c r="F741" s="120" t="s">
        <v>297</v>
      </c>
    </row>
    <row r="742">
      <c r="A742" s="210">
        <v>43440.00623600694</v>
      </c>
      <c r="B742" s="120" t="s">
        <v>435</v>
      </c>
      <c r="C742" s="120" t="s">
        <v>358</v>
      </c>
      <c r="D742" s="120" t="s">
        <v>289</v>
      </c>
      <c r="E742" s="120" t="s">
        <v>737</v>
      </c>
      <c r="F742" s="120" t="s">
        <v>307</v>
      </c>
    </row>
    <row r="743">
      <c r="A743" s="210">
        <v>43439.93421287037</v>
      </c>
      <c r="B743" s="120" t="s">
        <v>435</v>
      </c>
      <c r="C743" s="120" t="s">
        <v>358</v>
      </c>
      <c r="D743" s="120" t="s">
        <v>289</v>
      </c>
      <c r="E743" s="120" t="s">
        <v>455</v>
      </c>
      <c r="F743" s="120" t="s">
        <v>301</v>
      </c>
    </row>
    <row r="744">
      <c r="A744" s="210">
        <v>43439.93373039352</v>
      </c>
      <c r="B744" s="120" t="s">
        <v>435</v>
      </c>
      <c r="C744" s="120" t="s">
        <v>358</v>
      </c>
      <c r="D744" s="120" t="s">
        <v>289</v>
      </c>
      <c r="E744" s="120" t="s">
        <v>757</v>
      </c>
      <c r="F744" s="120" t="s">
        <v>290</v>
      </c>
    </row>
    <row r="745">
      <c r="A745" s="210">
        <v>43439.873200925926</v>
      </c>
      <c r="B745" s="120" t="s">
        <v>466</v>
      </c>
      <c r="C745" s="120" t="s">
        <v>131</v>
      </c>
      <c r="D745" s="120" t="s">
        <v>289</v>
      </c>
      <c r="E745" s="120" t="s">
        <v>611</v>
      </c>
      <c r="F745" s="120" t="s">
        <v>308</v>
      </c>
      <c r="G745" s="120" t="s">
        <v>349</v>
      </c>
    </row>
    <row r="746">
      <c r="A746" s="210">
        <v>43439.87296383102</v>
      </c>
      <c r="B746" s="120" t="s">
        <v>466</v>
      </c>
      <c r="C746" s="120" t="s">
        <v>131</v>
      </c>
      <c r="D746" s="120" t="s">
        <v>289</v>
      </c>
      <c r="E746" s="120" t="s">
        <v>611</v>
      </c>
      <c r="F746" s="120" t="s">
        <v>308</v>
      </c>
      <c r="G746" s="120" t="s">
        <v>349</v>
      </c>
    </row>
    <row r="747">
      <c r="A747" s="210">
        <v>43439.78853145833</v>
      </c>
      <c r="B747" s="120" t="s">
        <v>291</v>
      </c>
      <c r="C747" s="120" t="s">
        <v>443</v>
      </c>
      <c r="D747" s="120" t="s">
        <v>289</v>
      </c>
      <c r="E747" s="120" t="s">
        <v>741</v>
      </c>
      <c r="F747" s="120" t="s">
        <v>297</v>
      </c>
    </row>
    <row r="748">
      <c r="A748" s="210">
        <v>43438.9854359375</v>
      </c>
      <c r="B748" s="120" t="s">
        <v>351</v>
      </c>
      <c r="C748" s="120" t="s">
        <v>97</v>
      </c>
      <c r="D748" s="120" t="s">
        <v>289</v>
      </c>
      <c r="E748" s="120" t="s">
        <v>737</v>
      </c>
      <c r="F748" s="120" t="s">
        <v>300</v>
      </c>
      <c r="G748" s="120" t="s">
        <v>758</v>
      </c>
    </row>
    <row r="749">
      <c r="A749" s="210">
        <v>43437.964325266206</v>
      </c>
      <c r="B749" s="120" t="s">
        <v>759</v>
      </c>
      <c r="C749" s="120" t="s">
        <v>97</v>
      </c>
      <c r="D749" s="120" t="s">
        <v>289</v>
      </c>
      <c r="E749" s="120" t="s">
        <v>757</v>
      </c>
      <c r="F749" s="120" t="s">
        <v>308</v>
      </c>
    </row>
    <row r="750">
      <c r="A750" s="210">
        <v>43437.836355</v>
      </c>
      <c r="B750" s="120" t="s">
        <v>291</v>
      </c>
      <c r="C750" s="120" t="s">
        <v>443</v>
      </c>
      <c r="D750" s="120" t="s">
        <v>289</v>
      </c>
      <c r="E750" s="120" t="s">
        <v>611</v>
      </c>
      <c r="F750" s="120" t="s">
        <v>46</v>
      </c>
    </row>
    <row r="751">
      <c r="A751" s="210">
        <v>43437.82984116898</v>
      </c>
      <c r="B751" s="120" t="s">
        <v>291</v>
      </c>
      <c r="C751" s="120" t="s">
        <v>443</v>
      </c>
      <c r="D751" s="120" t="s">
        <v>289</v>
      </c>
      <c r="E751" s="120" t="s">
        <v>382</v>
      </c>
      <c r="F751" s="120" t="s">
        <v>46</v>
      </c>
    </row>
    <row r="752">
      <c r="A752" s="210">
        <v>43437.78232322917</v>
      </c>
      <c r="B752" s="120" t="s">
        <v>466</v>
      </c>
      <c r="C752" s="120" t="s">
        <v>131</v>
      </c>
      <c r="D752" s="120" t="s">
        <v>289</v>
      </c>
      <c r="E752" s="120" t="s">
        <v>611</v>
      </c>
      <c r="F752" s="120" t="s">
        <v>46</v>
      </c>
      <c r="G752" s="120" t="s">
        <v>349</v>
      </c>
    </row>
    <row r="753">
      <c r="A753" s="210">
        <v>43437.77564740741</v>
      </c>
      <c r="B753" s="120" t="s">
        <v>760</v>
      </c>
      <c r="C753" s="120" t="s">
        <v>371</v>
      </c>
      <c r="D753" s="120" t="s">
        <v>289</v>
      </c>
      <c r="E753" s="120" t="s">
        <v>382</v>
      </c>
      <c r="F753" s="120" t="s">
        <v>300</v>
      </c>
    </row>
    <row r="754">
      <c r="A754" s="210">
        <v>43437.775186122686</v>
      </c>
      <c r="B754" s="120" t="s">
        <v>760</v>
      </c>
      <c r="C754" s="120" t="s">
        <v>371</v>
      </c>
      <c r="D754" s="120" t="s">
        <v>289</v>
      </c>
      <c r="E754" s="120" t="s">
        <v>611</v>
      </c>
      <c r="F754" s="120" t="s">
        <v>307</v>
      </c>
    </row>
    <row r="755">
      <c r="A755" s="210">
        <v>43436.85882480324</v>
      </c>
      <c r="B755" s="120" t="s">
        <v>351</v>
      </c>
      <c r="C755" s="120" t="s">
        <v>97</v>
      </c>
      <c r="D755" s="120" t="s">
        <v>289</v>
      </c>
      <c r="E755" s="120" t="s">
        <v>611</v>
      </c>
      <c r="F755" s="120" t="s">
        <v>300</v>
      </c>
      <c r="G755" s="120" t="s">
        <v>761</v>
      </c>
    </row>
    <row r="756">
      <c r="A756" s="210">
        <v>43436.80003907408</v>
      </c>
      <c r="B756" s="120" t="s">
        <v>678</v>
      </c>
      <c r="C756" s="120" t="s">
        <v>679</v>
      </c>
      <c r="D756" s="120" t="s">
        <v>289</v>
      </c>
      <c r="E756" s="120" t="s">
        <v>115</v>
      </c>
      <c r="F756" s="120" t="s">
        <v>371</v>
      </c>
    </row>
    <row r="757">
      <c r="A757" s="210">
        <v>43436.79980166667</v>
      </c>
      <c r="B757" s="120" t="s">
        <v>678</v>
      </c>
      <c r="C757" s="120" t="s">
        <v>679</v>
      </c>
      <c r="D757" s="120" t="s">
        <v>289</v>
      </c>
      <c r="E757" s="120" t="s">
        <v>291</v>
      </c>
      <c r="F757" s="120" t="s">
        <v>443</v>
      </c>
    </row>
    <row r="758">
      <c r="A758" s="210">
        <v>43436.79961756944</v>
      </c>
      <c r="B758" s="120" t="s">
        <v>678</v>
      </c>
      <c r="C758" s="120" t="s">
        <v>679</v>
      </c>
      <c r="D758" s="120" t="s">
        <v>289</v>
      </c>
      <c r="E758" s="120" t="s">
        <v>611</v>
      </c>
      <c r="F758" s="120" t="s">
        <v>297</v>
      </c>
      <c r="G758" s="120" t="s">
        <v>762</v>
      </c>
    </row>
    <row r="759">
      <c r="A759" s="210">
        <v>43436.79939783565</v>
      </c>
      <c r="B759" s="120" t="s">
        <v>678</v>
      </c>
      <c r="C759" s="120" t="s">
        <v>679</v>
      </c>
      <c r="D759" s="120" t="s">
        <v>289</v>
      </c>
      <c r="E759" s="120" t="s">
        <v>351</v>
      </c>
      <c r="F759" s="120" t="s">
        <v>97</v>
      </c>
    </row>
    <row r="760">
      <c r="A760" s="210">
        <v>43436.79921188657</v>
      </c>
      <c r="B760" s="120" t="s">
        <v>678</v>
      </c>
      <c r="C760" s="120" t="s">
        <v>679</v>
      </c>
      <c r="D760" s="120" t="s">
        <v>289</v>
      </c>
      <c r="E760" s="120" t="s">
        <v>120</v>
      </c>
      <c r="F760" s="120" t="s">
        <v>292</v>
      </c>
    </row>
    <row r="761">
      <c r="A761" s="210">
        <v>43435.94692929398</v>
      </c>
      <c r="B761" s="120" t="s">
        <v>291</v>
      </c>
      <c r="C761" s="120" t="s">
        <v>292</v>
      </c>
      <c r="D761" s="120" t="s">
        <v>289</v>
      </c>
      <c r="E761" s="120" t="s">
        <v>455</v>
      </c>
      <c r="F761" s="120" t="s">
        <v>290</v>
      </c>
      <c r="G761" s="120" t="s">
        <v>763</v>
      </c>
    </row>
    <row r="762">
      <c r="A762" s="210">
        <v>43435.88495950232</v>
      </c>
      <c r="B762" s="120" t="s">
        <v>678</v>
      </c>
      <c r="C762" s="120" t="s">
        <v>679</v>
      </c>
      <c r="D762" s="120" t="s">
        <v>289</v>
      </c>
      <c r="E762" s="120" t="s">
        <v>435</v>
      </c>
      <c r="F762" s="120" t="s">
        <v>358</v>
      </c>
      <c r="G762" s="120" t="s">
        <v>764</v>
      </c>
    </row>
    <row r="763">
      <c r="A763" s="210">
        <v>43432.904512939815</v>
      </c>
      <c r="B763" s="120" t="s">
        <v>466</v>
      </c>
      <c r="C763" s="120" t="s">
        <v>131</v>
      </c>
      <c r="D763" s="120" t="s">
        <v>289</v>
      </c>
      <c r="E763" s="120" t="s">
        <v>765</v>
      </c>
      <c r="F763" s="120" t="s">
        <v>297</v>
      </c>
      <c r="G763" s="120" t="s">
        <v>349</v>
      </c>
    </row>
    <row r="764">
      <c r="A764" s="210">
        <v>43431.78980229166</v>
      </c>
      <c r="B764" s="120" t="s">
        <v>678</v>
      </c>
      <c r="C764" s="120" t="s">
        <v>679</v>
      </c>
      <c r="D764" s="120" t="s">
        <v>289</v>
      </c>
      <c r="E764" s="120" t="s">
        <v>442</v>
      </c>
      <c r="F764" s="120" t="s">
        <v>102</v>
      </c>
      <c r="G764" s="120" t="s">
        <v>766</v>
      </c>
    </row>
    <row r="765">
      <c r="A765" s="210">
        <v>43431.08232611111</v>
      </c>
      <c r="B765" s="120" t="s">
        <v>351</v>
      </c>
      <c r="C765" s="120" t="s">
        <v>102</v>
      </c>
      <c r="D765" s="120" t="s">
        <v>289</v>
      </c>
      <c r="E765" s="120" t="s">
        <v>757</v>
      </c>
      <c r="F765" s="120" t="s">
        <v>300</v>
      </c>
      <c r="G765" s="120" t="s">
        <v>767</v>
      </c>
    </row>
    <row r="766">
      <c r="A766" s="210">
        <v>43431.00392920139</v>
      </c>
      <c r="B766" s="120" t="s">
        <v>435</v>
      </c>
      <c r="C766" s="120" t="s">
        <v>65</v>
      </c>
      <c r="D766" s="120" t="s">
        <v>289</v>
      </c>
      <c r="E766" s="120" t="s">
        <v>768</v>
      </c>
      <c r="F766" s="120" t="s">
        <v>46</v>
      </c>
    </row>
    <row r="767">
      <c r="A767" s="210">
        <v>43430.934894351856</v>
      </c>
      <c r="B767" s="120" t="s">
        <v>435</v>
      </c>
      <c r="C767" s="120" t="s">
        <v>65</v>
      </c>
      <c r="D767" s="120" t="s">
        <v>289</v>
      </c>
      <c r="E767" s="120" t="s">
        <v>769</v>
      </c>
      <c r="F767" s="120" t="s">
        <v>46</v>
      </c>
      <c r="G767" s="120" t="s">
        <v>770</v>
      </c>
    </row>
    <row r="768">
      <c r="A768" s="210">
        <v>43430.93400875</v>
      </c>
      <c r="B768" s="120" t="s">
        <v>435</v>
      </c>
      <c r="C768" s="120" t="s">
        <v>65</v>
      </c>
      <c r="D768" s="120" t="s">
        <v>289</v>
      </c>
      <c r="E768" s="120" t="s">
        <v>768</v>
      </c>
      <c r="F768" s="120" t="s">
        <v>307</v>
      </c>
      <c r="G768" s="120" t="s">
        <v>771</v>
      </c>
    </row>
    <row r="769">
      <c r="A769" s="210">
        <v>43429.65132128472</v>
      </c>
      <c r="B769" s="120" t="s">
        <v>760</v>
      </c>
      <c r="C769" s="120" t="s">
        <v>371</v>
      </c>
      <c r="D769" s="120" t="s">
        <v>289</v>
      </c>
      <c r="E769" s="120" t="s">
        <v>769</v>
      </c>
      <c r="F769" s="120" t="s">
        <v>297</v>
      </c>
    </row>
    <row r="770">
      <c r="A770" s="210">
        <v>43429.651292696755</v>
      </c>
      <c r="B770" s="120" t="s">
        <v>760</v>
      </c>
      <c r="C770" s="120" t="s">
        <v>371</v>
      </c>
      <c r="D770" s="120" t="s">
        <v>289</v>
      </c>
      <c r="E770" s="120" t="s">
        <v>772</v>
      </c>
      <c r="F770" s="120" t="s">
        <v>46</v>
      </c>
    </row>
    <row r="771">
      <c r="A771" s="210">
        <v>43429.651269803246</v>
      </c>
      <c r="B771" s="120" t="s">
        <v>760</v>
      </c>
      <c r="C771" s="120" t="s">
        <v>371</v>
      </c>
      <c r="D771" s="120" t="s">
        <v>289</v>
      </c>
      <c r="E771" s="120" t="s">
        <v>773</v>
      </c>
      <c r="F771" s="120" t="s">
        <v>300</v>
      </c>
    </row>
    <row r="772">
      <c r="A772" s="210">
        <v>43429.013820416665</v>
      </c>
      <c r="B772" s="120" t="s">
        <v>291</v>
      </c>
      <c r="C772" s="120" t="s">
        <v>292</v>
      </c>
      <c r="D772" s="120" t="s">
        <v>289</v>
      </c>
      <c r="E772" s="120" t="s">
        <v>747</v>
      </c>
      <c r="F772" s="120" t="s">
        <v>290</v>
      </c>
      <c r="G772" s="120" t="s">
        <v>774</v>
      </c>
    </row>
    <row r="773">
      <c r="A773" s="210">
        <v>43427.73151054398</v>
      </c>
      <c r="B773" s="120" t="s">
        <v>760</v>
      </c>
      <c r="C773" s="120" t="s">
        <v>371</v>
      </c>
      <c r="D773" s="120" t="s">
        <v>289</v>
      </c>
      <c r="E773" s="120" t="s">
        <v>775</v>
      </c>
      <c r="F773" s="120" t="s">
        <v>307</v>
      </c>
      <c r="G773" s="120" t="s">
        <v>776</v>
      </c>
    </row>
    <row r="774">
      <c r="A774" s="210">
        <v>43427.73105883102</v>
      </c>
      <c r="B774" s="120" t="s">
        <v>760</v>
      </c>
      <c r="C774" s="120" t="s">
        <v>371</v>
      </c>
      <c r="D774" s="120" t="s">
        <v>289</v>
      </c>
      <c r="E774" s="120" t="s">
        <v>435</v>
      </c>
      <c r="F774" s="120" t="s">
        <v>65</v>
      </c>
      <c r="G774" s="120" t="s">
        <v>507</v>
      </c>
    </row>
    <row r="775">
      <c r="A775" s="210">
        <v>43427.677597789356</v>
      </c>
      <c r="B775" s="120" t="s">
        <v>466</v>
      </c>
      <c r="C775" s="120" t="s">
        <v>131</v>
      </c>
      <c r="D775" s="120" t="s">
        <v>289</v>
      </c>
      <c r="E775" s="120" t="s">
        <v>402</v>
      </c>
      <c r="F775" s="120" t="s">
        <v>290</v>
      </c>
      <c r="G775" s="120" t="s">
        <v>349</v>
      </c>
    </row>
    <row r="776">
      <c r="A776" s="210">
        <v>43427.67708982639</v>
      </c>
      <c r="B776" s="120" t="s">
        <v>466</v>
      </c>
      <c r="C776" s="120" t="s">
        <v>131</v>
      </c>
      <c r="D776" s="120" t="s">
        <v>289</v>
      </c>
      <c r="E776" s="120" t="s">
        <v>777</v>
      </c>
      <c r="F776" s="120" t="s">
        <v>300</v>
      </c>
      <c r="G776" s="120" t="s">
        <v>349</v>
      </c>
    </row>
    <row r="777">
      <c r="A777" s="210">
        <v>43427.677077002314</v>
      </c>
      <c r="B777" s="120" t="s">
        <v>466</v>
      </c>
      <c r="C777" s="120" t="s">
        <v>131</v>
      </c>
      <c r="D777" s="120" t="s">
        <v>289</v>
      </c>
      <c r="E777" s="120" t="s">
        <v>775</v>
      </c>
      <c r="F777" s="120" t="s">
        <v>300</v>
      </c>
      <c r="G777" s="120" t="s">
        <v>349</v>
      </c>
    </row>
    <row r="778">
      <c r="A778" s="210">
        <v>43427.67706716435</v>
      </c>
      <c r="B778" s="120" t="s">
        <v>466</v>
      </c>
      <c r="C778" s="120" t="s">
        <v>131</v>
      </c>
      <c r="D778" s="120" t="s">
        <v>289</v>
      </c>
      <c r="E778" s="120" t="s">
        <v>402</v>
      </c>
      <c r="F778" s="120" t="s">
        <v>308</v>
      </c>
      <c r="G778" s="120" t="s">
        <v>349</v>
      </c>
    </row>
    <row r="779">
      <c r="A779" s="210">
        <v>43427.607186724534</v>
      </c>
      <c r="B779" s="120" t="s">
        <v>466</v>
      </c>
      <c r="C779" s="120" t="s">
        <v>131</v>
      </c>
      <c r="D779" s="120" t="s">
        <v>289</v>
      </c>
      <c r="E779" s="120" t="s">
        <v>777</v>
      </c>
      <c r="F779" s="120" t="s">
        <v>297</v>
      </c>
      <c r="G779" s="120" t="s">
        <v>349</v>
      </c>
    </row>
    <row r="780">
      <c r="A780" s="210">
        <v>43427.607177812504</v>
      </c>
      <c r="B780" s="120" t="s">
        <v>466</v>
      </c>
      <c r="C780" s="120" t="s">
        <v>131</v>
      </c>
      <c r="D780" s="120" t="s">
        <v>289</v>
      </c>
      <c r="E780" s="120" t="s">
        <v>775</v>
      </c>
      <c r="F780" s="120" t="s">
        <v>297</v>
      </c>
      <c r="G780" s="120" t="s">
        <v>349</v>
      </c>
    </row>
    <row r="781">
      <c r="A781" s="210">
        <v>43427.58591591435</v>
      </c>
      <c r="B781" s="120" t="s">
        <v>559</v>
      </c>
      <c r="C781" s="120" t="s">
        <v>131</v>
      </c>
      <c r="D781" s="120" t="s">
        <v>293</v>
      </c>
      <c r="E781" s="120" t="s">
        <v>117</v>
      </c>
      <c r="F781" s="120" t="s">
        <v>55</v>
      </c>
      <c r="G781" s="120" t="s">
        <v>347</v>
      </c>
    </row>
    <row r="782">
      <c r="A782" s="210">
        <v>43427.19146886574</v>
      </c>
      <c r="B782" s="120" t="s">
        <v>115</v>
      </c>
      <c r="C782" s="120" t="s">
        <v>391</v>
      </c>
      <c r="D782" s="120" t="s">
        <v>289</v>
      </c>
      <c r="E782" s="120" t="s">
        <v>778</v>
      </c>
      <c r="F782" s="120" t="s">
        <v>308</v>
      </c>
      <c r="G782" s="120" t="s">
        <v>779</v>
      </c>
    </row>
    <row r="783">
      <c r="A783" s="210">
        <v>43426.04599380787</v>
      </c>
      <c r="B783" s="120" t="s">
        <v>759</v>
      </c>
      <c r="C783" s="120" t="s">
        <v>358</v>
      </c>
      <c r="D783" s="120" t="s">
        <v>289</v>
      </c>
      <c r="E783" s="120" t="s">
        <v>780</v>
      </c>
      <c r="F783" s="120" t="s">
        <v>297</v>
      </c>
    </row>
    <row r="784">
      <c r="A784" s="210">
        <v>43426.04585372686</v>
      </c>
      <c r="B784" s="120" t="s">
        <v>759</v>
      </c>
      <c r="C784" s="120" t="s">
        <v>358</v>
      </c>
      <c r="D784" s="120" t="s">
        <v>289</v>
      </c>
      <c r="E784" s="120" t="s">
        <v>781</v>
      </c>
      <c r="F784" s="120" t="s">
        <v>297</v>
      </c>
    </row>
    <row r="785">
      <c r="A785" s="210">
        <v>43425.861063125005</v>
      </c>
      <c r="B785" s="120" t="s">
        <v>291</v>
      </c>
      <c r="C785" s="120" t="s">
        <v>292</v>
      </c>
      <c r="D785" s="120" t="s">
        <v>289</v>
      </c>
      <c r="E785" s="120" t="s">
        <v>435</v>
      </c>
      <c r="F785" s="120" t="s">
        <v>102</v>
      </c>
    </row>
    <row r="786">
      <c r="A786" s="210">
        <v>43425.86060694444</v>
      </c>
      <c r="B786" s="120" t="s">
        <v>291</v>
      </c>
      <c r="C786" s="120" t="s">
        <v>292</v>
      </c>
      <c r="D786" s="120" t="s">
        <v>289</v>
      </c>
      <c r="E786" s="120" t="s">
        <v>778</v>
      </c>
      <c r="F786" s="120" t="s">
        <v>46</v>
      </c>
    </row>
    <row r="787">
      <c r="A787" s="210">
        <v>43425.860275694446</v>
      </c>
      <c r="B787" s="120" t="s">
        <v>291</v>
      </c>
      <c r="C787" s="120" t="s">
        <v>292</v>
      </c>
      <c r="D787" s="120" t="s">
        <v>289</v>
      </c>
      <c r="E787" s="120" t="s">
        <v>782</v>
      </c>
      <c r="F787" s="120" t="s">
        <v>46</v>
      </c>
    </row>
    <row r="788">
      <c r="A788" s="210">
        <v>43425.85967672453</v>
      </c>
      <c r="B788" s="120" t="s">
        <v>291</v>
      </c>
      <c r="C788" s="120" t="s">
        <v>292</v>
      </c>
      <c r="D788" s="120" t="s">
        <v>289</v>
      </c>
      <c r="E788" s="120" t="s">
        <v>783</v>
      </c>
      <c r="F788" s="120" t="s">
        <v>307</v>
      </c>
    </row>
    <row r="789">
      <c r="A789" s="210">
        <v>43425.859397418986</v>
      </c>
      <c r="B789" s="120" t="s">
        <v>291</v>
      </c>
      <c r="C789" s="120" t="s">
        <v>292</v>
      </c>
      <c r="D789" s="120" t="s">
        <v>289</v>
      </c>
      <c r="E789" s="120" t="s">
        <v>784</v>
      </c>
      <c r="F789" s="120" t="s">
        <v>300</v>
      </c>
    </row>
    <row r="790">
      <c r="A790" s="210">
        <v>43425.82659586806</v>
      </c>
      <c r="B790" s="120" t="s">
        <v>123</v>
      </c>
      <c r="C790" s="120" t="s">
        <v>55</v>
      </c>
      <c r="D790" s="120" t="s">
        <v>289</v>
      </c>
      <c r="E790" s="120" t="s">
        <v>782</v>
      </c>
      <c r="F790" s="120" t="s">
        <v>307</v>
      </c>
    </row>
    <row r="791">
      <c r="A791" s="210">
        <v>43425.826239664355</v>
      </c>
      <c r="B791" s="120" t="s">
        <v>123</v>
      </c>
      <c r="C791" s="120" t="s">
        <v>55</v>
      </c>
      <c r="D791" s="120" t="s">
        <v>289</v>
      </c>
      <c r="E791" s="120" t="s">
        <v>784</v>
      </c>
      <c r="F791" s="120" t="s">
        <v>297</v>
      </c>
    </row>
    <row r="792">
      <c r="A792" s="210">
        <v>43425.826030219905</v>
      </c>
      <c r="B792" s="120" t="s">
        <v>123</v>
      </c>
      <c r="C792" s="120" t="s">
        <v>55</v>
      </c>
      <c r="D792" s="120" t="s">
        <v>289</v>
      </c>
      <c r="E792" s="120" t="s">
        <v>785</v>
      </c>
      <c r="F792" s="120" t="s">
        <v>297</v>
      </c>
    </row>
    <row r="793">
      <c r="A793" s="210">
        <v>43425.82573547454</v>
      </c>
      <c r="B793" s="120" t="s">
        <v>678</v>
      </c>
      <c r="C793" s="120" t="s">
        <v>679</v>
      </c>
      <c r="D793" s="120" t="s">
        <v>289</v>
      </c>
      <c r="E793" s="120" t="s">
        <v>755</v>
      </c>
      <c r="F793" s="120" t="s">
        <v>371</v>
      </c>
    </row>
    <row r="794">
      <c r="A794" s="210">
        <v>43425.8233759838</v>
      </c>
      <c r="B794" s="120" t="s">
        <v>588</v>
      </c>
      <c r="C794" s="120" t="s">
        <v>786</v>
      </c>
      <c r="D794" s="120" t="s">
        <v>289</v>
      </c>
      <c r="E794" s="120" t="s">
        <v>115</v>
      </c>
      <c r="F794" s="120" t="s">
        <v>39</v>
      </c>
      <c r="G794" s="120" t="s">
        <v>787</v>
      </c>
    </row>
    <row r="795">
      <c r="A795" s="210">
        <v>43425.74546938657</v>
      </c>
      <c r="B795" s="120" t="s">
        <v>678</v>
      </c>
      <c r="C795" s="120" t="s">
        <v>679</v>
      </c>
      <c r="D795" s="120" t="s">
        <v>289</v>
      </c>
      <c r="E795" s="120" t="s">
        <v>788</v>
      </c>
      <c r="F795" s="120" t="s">
        <v>300</v>
      </c>
    </row>
    <row r="796">
      <c r="A796" s="210">
        <v>43425.74496253472</v>
      </c>
      <c r="B796" s="120" t="s">
        <v>678</v>
      </c>
      <c r="C796" s="120" t="s">
        <v>679</v>
      </c>
      <c r="D796" s="120" t="s">
        <v>289</v>
      </c>
      <c r="E796" s="120" t="s">
        <v>747</v>
      </c>
      <c r="F796" s="120" t="s">
        <v>300</v>
      </c>
    </row>
    <row r="797">
      <c r="A797" s="210">
        <v>43425.621372615744</v>
      </c>
      <c r="B797" s="120" t="s">
        <v>588</v>
      </c>
      <c r="C797" s="120" t="s">
        <v>786</v>
      </c>
      <c r="D797" s="120" t="s">
        <v>289</v>
      </c>
      <c r="E797" s="120" t="s">
        <v>782</v>
      </c>
      <c r="F797" s="120" t="s">
        <v>297</v>
      </c>
    </row>
    <row r="798">
      <c r="A798" s="210">
        <v>43424.83837696759</v>
      </c>
      <c r="B798" s="120" t="s">
        <v>760</v>
      </c>
      <c r="C798" s="120" t="s">
        <v>371</v>
      </c>
      <c r="D798" s="120" t="s">
        <v>289</v>
      </c>
      <c r="E798" s="120" t="s">
        <v>789</v>
      </c>
      <c r="F798" s="120" t="s">
        <v>297</v>
      </c>
    </row>
    <row r="799">
      <c r="A799" s="210">
        <v>43424.19122893519</v>
      </c>
      <c r="B799" s="120" t="s">
        <v>759</v>
      </c>
      <c r="C799" s="120" t="s">
        <v>358</v>
      </c>
      <c r="D799" s="120" t="s">
        <v>289</v>
      </c>
      <c r="E799" s="120" t="s">
        <v>790</v>
      </c>
      <c r="F799" s="120" t="s">
        <v>297</v>
      </c>
      <c r="G799" s="120" t="s">
        <v>791</v>
      </c>
    </row>
    <row r="800">
      <c r="A800" s="210">
        <v>43424.11899149306</v>
      </c>
      <c r="B800" s="120" t="s">
        <v>755</v>
      </c>
      <c r="C800" s="120" t="s">
        <v>39</v>
      </c>
      <c r="D800" s="120" t="s">
        <v>289</v>
      </c>
      <c r="E800" s="120" t="s">
        <v>792</v>
      </c>
      <c r="F800" s="120" t="s">
        <v>297</v>
      </c>
    </row>
    <row r="801">
      <c r="A801" s="210">
        <v>43424.07641309028</v>
      </c>
      <c r="B801" s="120" t="s">
        <v>115</v>
      </c>
      <c r="C801" s="120" t="s">
        <v>358</v>
      </c>
      <c r="D801" s="120" t="s">
        <v>289</v>
      </c>
      <c r="E801" s="120" t="s">
        <v>793</v>
      </c>
      <c r="F801" s="120" t="s">
        <v>297</v>
      </c>
    </row>
    <row r="802">
      <c r="A802" s="210">
        <v>43424.07618364583</v>
      </c>
      <c r="B802" s="120" t="s">
        <v>115</v>
      </c>
      <c r="C802" s="120" t="s">
        <v>358</v>
      </c>
      <c r="D802" s="120" t="s">
        <v>289</v>
      </c>
      <c r="E802" s="120" t="s">
        <v>794</v>
      </c>
      <c r="F802" s="120" t="s">
        <v>297</v>
      </c>
    </row>
    <row r="803">
      <c r="A803" s="210">
        <v>43424.07599375</v>
      </c>
      <c r="B803" s="120" t="s">
        <v>115</v>
      </c>
      <c r="C803" s="120" t="s">
        <v>358</v>
      </c>
      <c r="D803" s="120" t="s">
        <v>289</v>
      </c>
      <c r="E803" s="120" t="s">
        <v>747</v>
      </c>
      <c r="F803" s="120" t="s">
        <v>297</v>
      </c>
    </row>
    <row r="804">
      <c r="A804" s="210">
        <v>43424.038591585646</v>
      </c>
      <c r="B804" s="120" t="s">
        <v>115</v>
      </c>
      <c r="C804" s="120" t="s">
        <v>358</v>
      </c>
      <c r="D804" s="120" t="s">
        <v>289</v>
      </c>
      <c r="E804" s="120" t="s">
        <v>435</v>
      </c>
      <c r="F804" s="120" t="s">
        <v>294</v>
      </c>
      <c r="G804" s="120" t="s">
        <v>795</v>
      </c>
    </row>
    <row r="805">
      <c r="A805" s="210">
        <v>43424.03794253472</v>
      </c>
      <c r="B805" s="120" t="s">
        <v>115</v>
      </c>
      <c r="C805" s="120" t="s">
        <v>358</v>
      </c>
      <c r="D805" s="120" t="s">
        <v>289</v>
      </c>
      <c r="E805" s="120" t="s">
        <v>351</v>
      </c>
      <c r="F805" s="120" t="s">
        <v>102</v>
      </c>
      <c r="G805" s="120" t="s">
        <v>385</v>
      </c>
    </row>
    <row r="806">
      <c r="A806" s="210">
        <v>43423.84501185185</v>
      </c>
      <c r="B806" s="120" t="s">
        <v>120</v>
      </c>
      <c r="C806" s="120" t="s">
        <v>371</v>
      </c>
      <c r="D806" s="120" t="s">
        <v>289</v>
      </c>
      <c r="E806" s="120" t="s">
        <v>796</v>
      </c>
      <c r="F806" s="120" t="s">
        <v>340</v>
      </c>
    </row>
    <row r="807">
      <c r="A807" s="210">
        <v>43423.803019074076</v>
      </c>
      <c r="B807" s="120" t="s">
        <v>678</v>
      </c>
      <c r="C807" s="120" t="s">
        <v>797</v>
      </c>
      <c r="D807" s="120" t="s">
        <v>289</v>
      </c>
      <c r="E807" s="120" t="s">
        <v>291</v>
      </c>
      <c r="F807" s="120" t="s">
        <v>292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34.29"/>
    <col customWidth="1" min="5" max="5" width="21.57"/>
    <col customWidth="1" min="6" max="6" width="16.57"/>
    <col customWidth="1" min="7" max="12" width="21.57"/>
  </cols>
  <sheetData>
    <row r="1">
      <c r="A1" t="s">
        <v>145</v>
      </c>
      <c r="B1" t="s">
        <v>283</v>
      </c>
      <c r="C1" t="s">
        <v>284</v>
      </c>
      <c r="D1" t="s">
        <v>798</v>
      </c>
      <c r="E1" t="s">
        <v>799</v>
      </c>
      <c r="F1" s="120" t="s">
        <v>800</v>
      </c>
      <c r="G1" s="70" t="str">
        <f t="array" ref="G1:G1880">If(isblank(TL!$A$1:$A1880),"",IF(TL!$A$1:$A1880 &gt; TODAY() - 7, "Yes", "No"))</f>
        <v>Yes</v>
      </c>
      <c r="H1" t="str">
        <f t="array" ref="H1:H1880">If(isblank(TL!$A$1:$A1880),"",IF(TL!$E$1:$E1880 &gt; 3, "Yes", "No"))</f>
        <v>Yes</v>
      </c>
    </row>
    <row r="2">
      <c r="A2" s="210">
        <v>43591.15109356481</v>
      </c>
      <c r="B2" s="120" t="s">
        <v>180</v>
      </c>
      <c r="C2" s="120" t="s">
        <v>801</v>
      </c>
      <c r="D2" s="120" t="s">
        <v>802</v>
      </c>
      <c r="E2" s="120">
        <v>3.0</v>
      </c>
      <c r="F2" s="120" t="s">
        <v>236</v>
      </c>
      <c r="G2" t="s">
        <v>803</v>
      </c>
      <c r="H2" t="s">
        <v>236</v>
      </c>
    </row>
    <row r="3">
      <c r="A3" s="210">
        <v>43581.70682204861</v>
      </c>
      <c r="B3" s="120" t="s">
        <v>804</v>
      </c>
      <c r="C3" s="120" t="s">
        <v>65</v>
      </c>
      <c r="D3" s="120" t="s">
        <v>805</v>
      </c>
      <c r="E3" s="120">
        <v>7.0</v>
      </c>
      <c r="F3" s="120" t="s">
        <v>236</v>
      </c>
      <c r="G3" t="s">
        <v>236</v>
      </c>
      <c r="H3" t="s">
        <v>803</v>
      </c>
    </row>
    <row r="4">
      <c r="A4" s="210">
        <v>43579.967073692125</v>
      </c>
      <c r="B4" s="120" t="s">
        <v>168</v>
      </c>
      <c r="C4" s="120" t="s">
        <v>308</v>
      </c>
      <c r="D4" s="120" t="s">
        <v>806</v>
      </c>
      <c r="E4" s="120">
        <v>3.0</v>
      </c>
      <c r="F4" s="120" t="s">
        <v>236</v>
      </c>
      <c r="G4" t="s">
        <v>236</v>
      </c>
      <c r="H4" t="s">
        <v>236</v>
      </c>
    </row>
    <row r="5">
      <c r="A5" s="210">
        <v>43579.8160890162</v>
      </c>
      <c r="B5" s="120" t="s">
        <v>168</v>
      </c>
      <c r="C5" s="120" t="s">
        <v>308</v>
      </c>
      <c r="D5" s="120" t="s">
        <v>807</v>
      </c>
      <c r="E5" s="120">
        <v>1.0</v>
      </c>
      <c r="F5" s="120" t="s">
        <v>236</v>
      </c>
      <c r="G5" t="s">
        <v>236</v>
      </c>
      <c r="H5" t="s">
        <v>236</v>
      </c>
    </row>
    <row r="6">
      <c r="A6" s="210">
        <v>43577.83606693287</v>
      </c>
      <c r="B6" s="120" t="s">
        <v>168</v>
      </c>
      <c r="C6" s="120" t="s">
        <v>46</v>
      </c>
      <c r="D6" s="120" t="s">
        <v>808</v>
      </c>
      <c r="E6" s="120">
        <v>3.0</v>
      </c>
      <c r="F6" s="120" t="s">
        <v>236</v>
      </c>
      <c r="G6" t="s">
        <v>236</v>
      </c>
      <c r="H6" t="s">
        <v>236</v>
      </c>
    </row>
    <row r="7">
      <c r="A7" s="210">
        <v>43577.591489328704</v>
      </c>
      <c r="B7" s="120" t="s">
        <v>62</v>
      </c>
      <c r="C7" s="120" t="s">
        <v>55</v>
      </c>
      <c r="D7" s="120" t="s">
        <v>809</v>
      </c>
      <c r="E7" s="120">
        <v>9.0</v>
      </c>
      <c r="F7" s="120" t="s">
        <v>236</v>
      </c>
      <c r="G7" t="s">
        <v>236</v>
      </c>
      <c r="H7" t="s">
        <v>803</v>
      </c>
    </row>
    <row r="8">
      <c r="A8" s="210">
        <v>43574.95210354167</v>
      </c>
      <c r="B8" s="120" t="s">
        <v>630</v>
      </c>
      <c r="C8" s="120" t="s">
        <v>301</v>
      </c>
      <c r="D8" s="120" t="s">
        <v>810</v>
      </c>
      <c r="E8" s="120">
        <v>9.0</v>
      </c>
      <c r="F8" s="120" t="s">
        <v>236</v>
      </c>
      <c r="G8" t="s">
        <v>236</v>
      </c>
      <c r="H8" t="s">
        <v>803</v>
      </c>
    </row>
    <row r="9">
      <c r="A9" s="210">
        <v>43574.88152487269</v>
      </c>
      <c r="B9" s="120" t="s">
        <v>151</v>
      </c>
      <c r="C9" s="120" t="s">
        <v>308</v>
      </c>
      <c r="D9" s="120" t="s">
        <v>811</v>
      </c>
      <c r="E9" s="120">
        <v>3.0</v>
      </c>
      <c r="F9" s="120" t="s">
        <v>236</v>
      </c>
      <c r="G9" t="s">
        <v>236</v>
      </c>
      <c r="H9" t="s">
        <v>236</v>
      </c>
    </row>
    <row r="10">
      <c r="A10" s="210">
        <v>43573.74126859954</v>
      </c>
      <c r="B10" s="120" t="s">
        <v>60</v>
      </c>
      <c r="C10" s="120" t="s">
        <v>55</v>
      </c>
      <c r="D10" s="120" t="s">
        <v>812</v>
      </c>
      <c r="E10" s="120">
        <v>11.0</v>
      </c>
      <c r="F10" s="120" t="s">
        <v>236</v>
      </c>
      <c r="G10" t="s">
        <v>236</v>
      </c>
      <c r="H10" t="s">
        <v>803</v>
      </c>
    </row>
    <row r="11">
      <c r="A11" s="210">
        <v>43573.74086666667</v>
      </c>
      <c r="B11" s="120" t="s">
        <v>62</v>
      </c>
      <c r="C11" s="120" t="s">
        <v>55</v>
      </c>
      <c r="D11" s="120" t="s">
        <v>813</v>
      </c>
      <c r="E11" s="120">
        <v>8.0</v>
      </c>
      <c r="F11" s="120" t="s">
        <v>236</v>
      </c>
      <c r="G11" t="s">
        <v>236</v>
      </c>
      <c r="H11" t="s">
        <v>803</v>
      </c>
    </row>
    <row r="12">
      <c r="A12" s="210">
        <v>43571.45821873842</v>
      </c>
      <c r="B12" s="120" t="s">
        <v>60</v>
      </c>
      <c r="C12" s="120" t="s">
        <v>55</v>
      </c>
      <c r="D12" s="120" t="s">
        <v>814</v>
      </c>
      <c r="E12" s="120">
        <v>7.0</v>
      </c>
      <c r="F12" s="120" t="s">
        <v>236</v>
      </c>
      <c r="G12" t="s">
        <v>236</v>
      </c>
      <c r="H12" t="s">
        <v>803</v>
      </c>
    </row>
    <row r="13">
      <c r="A13" s="210">
        <v>43571.000841076384</v>
      </c>
      <c r="B13" s="120" t="s">
        <v>180</v>
      </c>
      <c r="C13" s="120" t="s">
        <v>301</v>
      </c>
      <c r="D13" s="120" t="s">
        <v>815</v>
      </c>
      <c r="E13" s="120">
        <v>7.0</v>
      </c>
      <c r="F13" s="120" t="s">
        <v>236</v>
      </c>
      <c r="G13" t="s">
        <v>236</v>
      </c>
      <c r="H13" t="s">
        <v>803</v>
      </c>
    </row>
    <row r="14">
      <c r="A14" s="210">
        <v>43571.00069490741</v>
      </c>
      <c r="B14" s="120" t="s">
        <v>326</v>
      </c>
      <c r="C14" s="120" t="s">
        <v>97</v>
      </c>
      <c r="D14" s="120" t="s">
        <v>815</v>
      </c>
      <c r="E14" s="120">
        <v>7.0</v>
      </c>
      <c r="F14" s="120" t="s">
        <v>236</v>
      </c>
      <c r="G14" t="s">
        <v>236</v>
      </c>
      <c r="H14" t="s">
        <v>803</v>
      </c>
    </row>
    <row r="15">
      <c r="A15" s="210">
        <v>43570.75651082176</v>
      </c>
      <c r="B15" s="120" t="s">
        <v>326</v>
      </c>
      <c r="C15" s="120" t="s">
        <v>97</v>
      </c>
      <c r="D15" s="120" t="s">
        <v>816</v>
      </c>
      <c r="E15" s="120">
        <v>1.0</v>
      </c>
      <c r="F15" s="120" t="s">
        <v>236</v>
      </c>
      <c r="G15" t="s">
        <v>236</v>
      </c>
      <c r="H15" t="s">
        <v>236</v>
      </c>
    </row>
    <row r="16">
      <c r="A16" s="210">
        <v>43570.66277412037</v>
      </c>
      <c r="B16" s="120" t="s">
        <v>60</v>
      </c>
      <c r="C16" s="120" t="s">
        <v>55</v>
      </c>
      <c r="D16" s="120" t="s">
        <v>269</v>
      </c>
      <c r="E16" s="120">
        <v>4.0</v>
      </c>
      <c r="F16" s="120" t="s">
        <v>236</v>
      </c>
      <c r="G16" t="s">
        <v>236</v>
      </c>
      <c r="H16" t="s">
        <v>803</v>
      </c>
    </row>
    <row r="17">
      <c r="A17" s="210">
        <v>43567.377573969905</v>
      </c>
      <c r="B17" s="120" t="s">
        <v>62</v>
      </c>
      <c r="C17" s="120" t="s">
        <v>292</v>
      </c>
      <c r="D17" s="120" t="s">
        <v>817</v>
      </c>
      <c r="E17" s="120">
        <v>4.0</v>
      </c>
      <c r="F17" s="120" t="s">
        <v>236</v>
      </c>
      <c r="G17" t="s">
        <v>236</v>
      </c>
      <c r="H17" t="s">
        <v>803</v>
      </c>
    </row>
    <row r="18">
      <c r="A18" s="210">
        <v>43566.53080375</v>
      </c>
      <c r="B18" s="120" t="s">
        <v>60</v>
      </c>
      <c r="C18" s="120" t="s">
        <v>55</v>
      </c>
      <c r="D18" s="120" t="s">
        <v>818</v>
      </c>
      <c r="E18" s="120">
        <v>5.0</v>
      </c>
      <c r="F18" s="120" t="s">
        <v>236</v>
      </c>
      <c r="G18" t="s">
        <v>236</v>
      </c>
      <c r="H18" t="s">
        <v>803</v>
      </c>
    </row>
    <row r="19">
      <c r="A19" s="210">
        <v>43566.52904555555</v>
      </c>
      <c r="B19" s="120" t="s">
        <v>62</v>
      </c>
      <c r="C19" s="120" t="s">
        <v>292</v>
      </c>
      <c r="D19" s="120" t="s">
        <v>819</v>
      </c>
      <c r="E19" s="120">
        <v>3.0</v>
      </c>
      <c r="F19" s="120" t="s">
        <v>236</v>
      </c>
      <c r="G19" t="s">
        <v>236</v>
      </c>
      <c r="H19" t="s">
        <v>236</v>
      </c>
    </row>
    <row r="20">
      <c r="A20" s="210">
        <v>43564.6635981713</v>
      </c>
      <c r="B20" s="120" t="s">
        <v>227</v>
      </c>
      <c r="C20" s="120" t="s">
        <v>290</v>
      </c>
      <c r="D20" s="120" t="s">
        <v>816</v>
      </c>
      <c r="E20" s="120">
        <v>2.0</v>
      </c>
      <c r="F20" s="120" t="s">
        <v>236</v>
      </c>
      <c r="G20" t="s">
        <v>236</v>
      </c>
      <c r="H20" t="s">
        <v>236</v>
      </c>
    </row>
    <row r="21">
      <c r="A21" s="210">
        <v>43560.08034649305</v>
      </c>
      <c r="B21" s="120" t="s">
        <v>354</v>
      </c>
      <c r="C21" s="120" t="s">
        <v>301</v>
      </c>
      <c r="D21" s="120" t="s">
        <v>820</v>
      </c>
      <c r="E21" s="120">
        <v>3.0</v>
      </c>
      <c r="F21" s="120" t="s">
        <v>821</v>
      </c>
      <c r="G21" t="s">
        <v>236</v>
      </c>
      <c r="H21" t="s">
        <v>236</v>
      </c>
    </row>
    <row r="22">
      <c r="A22" s="210">
        <v>43560.079929976855</v>
      </c>
      <c r="B22" s="120" t="s">
        <v>354</v>
      </c>
      <c r="C22" s="120" t="s">
        <v>301</v>
      </c>
      <c r="D22" s="120" t="s">
        <v>820</v>
      </c>
      <c r="E22" s="120">
        <v>2.5</v>
      </c>
      <c r="F22" s="120" t="s">
        <v>803</v>
      </c>
      <c r="G22" t="s">
        <v>236</v>
      </c>
      <c r="H22" t="s">
        <v>236</v>
      </c>
    </row>
    <row r="23">
      <c r="A23" s="210">
        <v>43560.07504516204</v>
      </c>
      <c r="B23" s="120" t="s">
        <v>180</v>
      </c>
      <c r="C23" s="120" t="s">
        <v>290</v>
      </c>
      <c r="D23" s="120" t="s">
        <v>822</v>
      </c>
      <c r="E23" s="120">
        <v>3.0</v>
      </c>
      <c r="F23" s="120" t="s">
        <v>236</v>
      </c>
      <c r="G23" t="s">
        <v>236</v>
      </c>
      <c r="H23" t="s">
        <v>236</v>
      </c>
    </row>
    <row r="24">
      <c r="A24" s="210">
        <v>43560.074913414355</v>
      </c>
      <c r="B24" s="120" t="s">
        <v>326</v>
      </c>
      <c r="C24" s="120" t="s">
        <v>290</v>
      </c>
      <c r="D24" s="120" t="s">
        <v>816</v>
      </c>
      <c r="E24" s="120">
        <v>3.0</v>
      </c>
      <c r="F24" s="120" t="s">
        <v>236</v>
      </c>
      <c r="G24" t="s">
        <v>236</v>
      </c>
      <c r="H24" t="s">
        <v>236</v>
      </c>
    </row>
    <row r="25">
      <c r="A25" s="210">
        <v>43558.10621244213</v>
      </c>
      <c r="B25" s="120" t="s">
        <v>180</v>
      </c>
      <c r="C25" s="120" t="s">
        <v>290</v>
      </c>
      <c r="D25" s="120" t="s">
        <v>823</v>
      </c>
      <c r="E25" s="120">
        <v>7.0</v>
      </c>
      <c r="F25" s="120" t="s">
        <v>803</v>
      </c>
      <c r="G25" t="s">
        <v>236</v>
      </c>
      <c r="H25" t="s">
        <v>803</v>
      </c>
    </row>
    <row r="26">
      <c r="A26" s="210">
        <v>43558.105701423614</v>
      </c>
      <c r="B26" s="120" t="s">
        <v>326</v>
      </c>
      <c r="C26" s="120" t="s">
        <v>308</v>
      </c>
      <c r="D26" s="120" t="s">
        <v>824</v>
      </c>
      <c r="E26" s="120">
        <v>7.0</v>
      </c>
      <c r="F26" s="120" t="s">
        <v>803</v>
      </c>
      <c r="G26" t="s">
        <v>236</v>
      </c>
      <c r="H26" t="s">
        <v>803</v>
      </c>
    </row>
    <row r="27">
      <c r="A27" s="210">
        <v>43558.10114229166</v>
      </c>
      <c r="B27" s="120" t="s">
        <v>57</v>
      </c>
      <c r="C27" s="120" t="s">
        <v>358</v>
      </c>
      <c r="D27" s="120" t="s">
        <v>820</v>
      </c>
      <c r="E27" s="120">
        <v>7.0</v>
      </c>
      <c r="F27" s="120" t="s">
        <v>803</v>
      </c>
      <c r="G27" t="s">
        <v>236</v>
      </c>
      <c r="H27" t="s">
        <v>803</v>
      </c>
    </row>
    <row r="28">
      <c r="A28" s="210">
        <v>43557.14100362269</v>
      </c>
      <c r="B28" s="120" t="s">
        <v>326</v>
      </c>
      <c r="C28" s="120" t="s">
        <v>308</v>
      </c>
      <c r="D28" s="120" t="s">
        <v>825</v>
      </c>
      <c r="E28" s="120">
        <v>2.0</v>
      </c>
      <c r="F28" s="120" t="s">
        <v>236</v>
      </c>
      <c r="G28" t="s">
        <v>236</v>
      </c>
      <c r="H28" t="s">
        <v>236</v>
      </c>
    </row>
    <row r="29">
      <c r="A29" s="210">
        <v>43554.8541444213</v>
      </c>
      <c r="B29" s="120" t="s">
        <v>57</v>
      </c>
      <c r="C29" s="120" t="s">
        <v>358</v>
      </c>
      <c r="D29" s="120" t="s">
        <v>826</v>
      </c>
      <c r="E29" s="120">
        <v>7.0</v>
      </c>
      <c r="F29" s="120" t="s">
        <v>236</v>
      </c>
      <c r="G29" t="s">
        <v>236</v>
      </c>
      <c r="H29" t="s">
        <v>803</v>
      </c>
    </row>
    <row r="30">
      <c r="A30" s="210">
        <v>43554.83566729167</v>
      </c>
      <c r="B30" s="120" t="s">
        <v>57</v>
      </c>
      <c r="C30" s="120" t="s">
        <v>358</v>
      </c>
      <c r="D30" s="120" t="s">
        <v>827</v>
      </c>
      <c r="E30" s="120">
        <v>6.0</v>
      </c>
      <c r="F30" s="120" t="s">
        <v>236</v>
      </c>
      <c r="G30" t="s">
        <v>236</v>
      </c>
      <c r="H30" t="s">
        <v>803</v>
      </c>
    </row>
    <row r="31">
      <c r="A31" s="210">
        <v>43554.7322884375</v>
      </c>
      <c r="B31" s="120" t="s">
        <v>83</v>
      </c>
      <c r="C31" s="120" t="s">
        <v>102</v>
      </c>
      <c r="D31" s="120" t="s">
        <v>828</v>
      </c>
      <c r="E31" s="120">
        <v>16.0</v>
      </c>
      <c r="F31" s="120" t="s">
        <v>236</v>
      </c>
      <c r="G31" t="s">
        <v>236</v>
      </c>
      <c r="H31" t="s">
        <v>803</v>
      </c>
    </row>
    <row r="32">
      <c r="A32" s="210">
        <v>43552.9402508912</v>
      </c>
      <c r="B32" s="120" t="s">
        <v>60</v>
      </c>
      <c r="C32" s="120" t="s">
        <v>371</v>
      </c>
      <c r="D32" s="120" t="s">
        <v>829</v>
      </c>
      <c r="E32" s="120">
        <v>3.0</v>
      </c>
      <c r="F32" s="120" t="s">
        <v>236</v>
      </c>
      <c r="G32" t="s">
        <v>236</v>
      </c>
      <c r="H32" t="s">
        <v>236</v>
      </c>
    </row>
    <row r="33">
      <c r="A33" s="210">
        <v>43552.91518052084</v>
      </c>
      <c r="B33" s="120" t="s">
        <v>83</v>
      </c>
      <c r="C33" s="120" t="s">
        <v>294</v>
      </c>
      <c r="D33" s="120" t="s">
        <v>830</v>
      </c>
      <c r="E33" s="120">
        <v>5.0</v>
      </c>
      <c r="F33" s="120" t="s">
        <v>236</v>
      </c>
      <c r="G33" t="s">
        <v>236</v>
      </c>
      <c r="H33" t="s">
        <v>803</v>
      </c>
    </row>
    <row r="34">
      <c r="A34" s="210">
        <v>43552.91437820602</v>
      </c>
      <c r="B34" s="120" t="s">
        <v>831</v>
      </c>
      <c r="C34" s="120" t="s">
        <v>294</v>
      </c>
      <c r="D34" s="120" t="s">
        <v>832</v>
      </c>
      <c r="E34" s="120">
        <v>4.0</v>
      </c>
      <c r="F34" s="120" t="s">
        <v>236</v>
      </c>
      <c r="G34" t="s">
        <v>236</v>
      </c>
      <c r="H34" t="s">
        <v>803</v>
      </c>
    </row>
    <row r="35">
      <c r="A35" s="210">
        <v>43550.49801512732</v>
      </c>
      <c r="B35" s="120" t="s">
        <v>60</v>
      </c>
      <c r="C35" s="120" t="s">
        <v>371</v>
      </c>
      <c r="D35" s="120" t="s">
        <v>833</v>
      </c>
      <c r="E35" s="120">
        <v>3.0</v>
      </c>
      <c r="F35" s="120" t="s">
        <v>236</v>
      </c>
      <c r="G35" t="s">
        <v>236</v>
      </c>
      <c r="H35" t="s">
        <v>236</v>
      </c>
    </row>
    <row r="36">
      <c r="A36" s="210">
        <v>43548.619593553245</v>
      </c>
      <c r="B36" s="120" t="s">
        <v>62</v>
      </c>
      <c r="C36" s="120" t="s">
        <v>292</v>
      </c>
      <c r="D36" s="120" t="s">
        <v>834</v>
      </c>
      <c r="E36" s="120">
        <v>4.0</v>
      </c>
      <c r="F36" s="120" t="s">
        <v>236</v>
      </c>
      <c r="G36" t="s">
        <v>236</v>
      </c>
      <c r="H36" t="s">
        <v>803</v>
      </c>
    </row>
    <row r="37">
      <c r="A37" s="210">
        <v>43548.619496087966</v>
      </c>
      <c r="B37" s="120" t="s">
        <v>60</v>
      </c>
      <c r="C37" s="120" t="s">
        <v>371</v>
      </c>
      <c r="D37" s="120" t="s">
        <v>818</v>
      </c>
      <c r="E37" s="120">
        <v>4.0</v>
      </c>
      <c r="F37" s="120" t="s">
        <v>236</v>
      </c>
      <c r="G37" t="s">
        <v>236</v>
      </c>
      <c r="H37" t="s">
        <v>803</v>
      </c>
    </row>
    <row r="38">
      <c r="A38" s="210">
        <v>43547.93306200231</v>
      </c>
      <c r="B38" s="120" t="s">
        <v>85</v>
      </c>
      <c r="C38" s="120" t="s">
        <v>301</v>
      </c>
      <c r="D38" s="120" t="s">
        <v>835</v>
      </c>
      <c r="E38" s="120">
        <v>5.0</v>
      </c>
      <c r="F38" s="120" t="s">
        <v>236</v>
      </c>
      <c r="G38" t="s">
        <v>236</v>
      </c>
      <c r="H38" t="s">
        <v>803</v>
      </c>
    </row>
    <row r="39">
      <c r="A39" s="210">
        <v>43547.61503850695</v>
      </c>
      <c r="B39" s="120" t="s">
        <v>62</v>
      </c>
      <c r="C39" s="120" t="s">
        <v>443</v>
      </c>
      <c r="D39" s="120" t="s">
        <v>836</v>
      </c>
      <c r="E39" s="120">
        <v>7.0</v>
      </c>
      <c r="F39" s="120" t="s">
        <v>236</v>
      </c>
      <c r="G39" t="s">
        <v>236</v>
      </c>
      <c r="H39" t="s">
        <v>803</v>
      </c>
    </row>
    <row r="40">
      <c r="A40" s="210">
        <v>43545.82472600695</v>
      </c>
      <c r="B40" s="120" t="s">
        <v>393</v>
      </c>
      <c r="C40" s="120" t="s">
        <v>290</v>
      </c>
      <c r="D40" s="120" t="s">
        <v>837</v>
      </c>
      <c r="E40" s="120">
        <v>4.0</v>
      </c>
      <c r="F40" s="120" t="s">
        <v>803</v>
      </c>
      <c r="G40" t="s">
        <v>236</v>
      </c>
      <c r="H40" t="s">
        <v>803</v>
      </c>
    </row>
    <row r="41">
      <c r="A41" s="210">
        <v>43545.57055568287</v>
      </c>
      <c r="B41" s="120" t="s">
        <v>60</v>
      </c>
      <c r="C41" s="120" t="s">
        <v>371</v>
      </c>
      <c r="D41" s="120" t="s">
        <v>838</v>
      </c>
      <c r="E41" s="120">
        <v>7.0</v>
      </c>
      <c r="F41" s="120" t="s">
        <v>236</v>
      </c>
      <c r="G41" t="s">
        <v>236</v>
      </c>
      <c r="H41" t="s">
        <v>803</v>
      </c>
    </row>
    <row r="42">
      <c r="A42" s="210">
        <v>43544.933024722224</v>
      </c>
      <c r="B42" s="120" t="s">
        <v>40</v>
      </c>
      <c r="C42" s="120" t="s">
        <v>65</v>
      </c>
      <c r="D42" s="120" t="s">
        <v>839</v>
      </c>
      <c r="E42" s="120">
        <v>4.0</v>
      </c>
      <c r="F42" s="120" t="s">
        <v>803</v>
      </c>
      <c r="G42" t="s">
        <v>236</v>
      </c>
      <c r="H42" t="s">
        <v>803</v>
      </c>
    </row>
    <row r="43">
      <c r="A43" s="210">
        <v>43542.58372681713</v>
      </c>
      <c r="B43" s="120" t="s">
        <v>62</v>
      </c>
      <c r="C43" s="120" t="s">
        <v>292</v>
      </c>
      <c r="D43" s="120" t="s">
        <v>840</v>
      </c>
      <c r="E43" s="120">
        <v>7.0</v>
      </c>
      <c r="F43" s="120" t="s">
        <v>236</v>
      </c>
      <c r="G43" t="s">
        <v>236</v>
      </c>
      <c r="H43" t="s">
        <v>803</v>
      </c>
    </row>
    <row r="44">
      <c r="A44" s="210">
        <v>43541.81354787037</v>
      </c>
      <c r="B44" s="120" t="s">
        <v>57</v>
      </c>
      <c r="C44" s="120" t="s">
        <v>97</v>
      </c>
      <c r="D44" s="120" t="s">
        <v>841</v>
      </c>
      <c r="E44" s="120">
        <v>5.0</v>
      </c>
      <c r="F44" s="120" t="s">
        <v>236</v>
      </c>
      <c r="G44" t="s">
        <v>236</v>
      </c>
      <c r="H44" t="s">
        <v>803</v>
      </c>
    </row>
    <row r="45">
      <c r="A45" s="210">
        <v>43541.75159513889</v>
      </c>
      <c r="B45" s="120" t="s">
        <v>393</v>
      </c>
      <c r="C45" s="120" t="s">
        <v>290</v>
      </c>
      <c r="D45" s="120" t="s">
        <v>842</v>
      </c>
      <c r="E45" s="120">
        <v>5.0</v>
      </c>
      <c r="F45" s="120" t="s">
        <v>803</v>
      </c>
      <c r="G45" t="s">
        <v>236</v>
      </c>
      <c r="H45" t="s">
        <v>803</v>
      </c>
    </row>
    <row r="46">
      <c r="A46" s="210">
        <v>43540.93663560185</v>
      </c>
      <c r="B46" s="120" t="s">
        <v>62</v>
      </c>
      <c r="C46" s="120" t="s">
        <v>443</v>
      </c>
      <c r="D46" s="120" t="s">
        <v>843</v>
      </c>
      <c r="E46" s="120">
        <v>6.0</v>
      </c>
      <c r="F46" s="120" t="s">
        <v>236</v>
      </c>
      <c r="G46" t="s">
        <v>236</v>
      </c>
      <c r="H46" t="s">
        <v>803</v>
      </c>
    </row>
    <row r="47">
      <c r="A47" s="210">
        <v>43538.641612314816</v>
      </c>
      <c r="B47" s="120" t="s">
        <v>472</v>
      </c>
      <c r="C47" s="120" t="s">
        <v>301</v>
      </c>
      <c r="D47" s="120" t="s">
        <v>844</v>
      </c>
      <c r="E47" s="120">
        <v>4.0</v>
      </c>
      <c r="F47" s="120" t="s">
        <v>236</v>
      </c>
      <c r="G47" t="s">
        <v>236</v>
      </c>
      <c r="H47" t="s">
        <v>803</v>
      </c>
    </row>
    <row r="48">
      <c r="A48" s="210">
        <v>43538.597476863426</v>
      </c>
      <c r="B48" s="120" t="s">
        <v>381</v>
      </c>
      <c r="C48" s="120" t="s">
        <v>294</v>
      </c>
      <c r="D48" s="120" t="s">
        <v>845</v>
      </c>
      <c r="E48" s="120">
        <v>4.0</v>
      </c>
      <c r="F48" s="120" t="s">
        <v>236</v>
      </c>
      <c r="G48" t="s">
        <v>236</v>
      </c>
      <c r="H48" t="s">
        <v>803</v>
      </c>
    </row>
    <row r="49">
      <c r="A49" s="210">
        <v>43537.7211687963</v>
      </c>
      <c r="B49" s="120" t="s">
        <v>442</v>
      </c>
      <c r="C49" s="120" t="s">
        <v>443</v>
      </c>
      <c r="D49" s="120" t="s">
        <v>846</v>
      </c>
      <c r="E49" s="120">
        <v>10.0</v>
      </c>
      <c r="F49" s="120" t="s">
        <v>236</v>
      </c>
      <c r="G49" t="s">
        <v>236</v>
      </c>
      <c r="H49" t="s">
        <v>803</v>
      </c>
    </row>
    <row r="50">
      <c r="A50" s="210">
        <v>43535.648586296295</v>
      </c>
      <c r="B50" s="120" t="s">
        <v>40</v>
      </c>
      <c r="C50" s="120" t="s">
        <v>437</v>
      </c>
      <c r="D50" s="120" t="s">
        <v>248</v>
      </c>
      <c r="E50" s="120">
        <v>4.0</v>
      </c>
      <c r="F50" s="120" t="s">
        <v>803</v>
      </c>
      <c r="G50" t="s">
        <v>236</v>
      </c>
      <c r="H50" t="s">
        <v>803</v>
      </c>
    </row>
    <row r="51">
      <c r="A51" s="210">
        <v>43534.807196747686</v>
      </c>
      <c r="B51" s="120" t="s">
        <v>442</v>
      </c>
      <c r="C51" s="120" t="s">
        <v>443</v>
      </c>
      <c r="D51" s="120" t="s">
        <v>847</v>
      </c>
      <c r="E51" s="120">
        <v>12.0</v>
      </c>
      <c r="F51" s="120" t="s">
        <v>236</v>
      </c>
      <c r="G51" t="s">
        <v>236</v>
      </c>
      <c r="H51" t="s">
        <v>803</v>
      </c>
    </row>
    <row r="52">
      <c r="A52" s="210">
        <v>43534.58905134259</v>
      </c>
      <c r="B52" s="120" t="s">
        <v>442</v>
      </c>
      <c r="C52" s="120" t="s">
        <v>443</v>
      </c>
      <c r="D52" s="120" t="s">
        <v>848</v>
      </c>
      <c r="E52" s="120">
        <v>12.0</v>
      </c>
      <c r="F52" s="120" t="s">
        <v>236</v>
      </c>
      <c r="G52" t="s">
        <v>236</v>
      </c>
      <c r="H52" t="s">
        <v>803</v>
      </c>
    </row>
    <row r="53">
      <c r="A53" s="210">
        <v>43534.2237422801</v>
      </c>
      <c r="B53" s="120" t="s">
        <v>379</v>
      </c>
      <c r="C53" s="120" t="s">
        <v>97</v>
      </c>
      <c r="D53" s="120" t="s">
        <v>849</v>
      </c>
      <c r="E53" s="120">
        <v>5.0</v>
      </c>
      <c r="F53" s="120" t="s">
        <v>236</v>
      </c>
      <c r="G53" t="s">
        <v>236</v>
      </c>
      <c r="H53" t="s">
        <v>803</v>
      </c>
    </row>
    <row r="54">
      <c r="A54" s="210">
        <v>43534.19826943287</v>
      </c>
      <c r="B54" s="120" t="s">
        <v>379</v>
      </c>
      <c r="C54" s="120" t="s">
        <v>97</v>
      </c>
      <c r="D54" s="120" t="s">
        <v>850</v>
      </c>
      <c r="E54" s="120">
        <v>12.0</v>
      </c>
      <c r="F54" s="120" t="s">
        <v>236</v>
      </c>
      <c r="G54" t="s">
        <v>236</v>
      </c>
      <c r="H54" t="s">
        <v>803</v>
      </c>
    </row>
    <row r="55">
      <c r="A55" s="210">
        <v>43534.051284444446</v>
      </c>
      <c r="B55" s="120" t="s">
        <v>442</v>
      </c>
      <c r="C55" s="120" t="s">
        <v>443</v>
      </c>
      <c r="D55" s="120" t="s">
        <v>851</v>
      </c>
      <c r="E55" s="120">
        <v>5.0</v>
      </c>
      <c r="F55" s="120" t="s">
        <v>236</v>
      </c>
      <c r="G55" t="s">
        <v>236</v>
      </c>
      <c r="H55" t="s">
        <v>803</v>
      </c>
    </row>
    <row r="56">
      <c r="A56" s="210">
        <v>43533.79107197917</v>
      </c>
      <c r="B56" s="120" t="s">
        <v>442</v>
      </c>
      <c r="C56" s="120" t="s">
        <v>443</v>
      </c>
      <c r="D56" s="120" t="s">
        <v>852</v>
      </c>
      <c r="E56" s="120">
        <v>5.0</v>
      </c>
      <c r="F56" s="120" t="s">
        <v>236</v>
      </c>
      <c r="G56" t="s">
        <v>236</v>
      </c>
      <c r="H56" t="s">
        <v>803</v>
      </c>
    </row>
    <row r="57">
      <c r="A57" s="210">
        <v>43533.713836678246</v>
      </c>
      <c r="B57" s="120" t="s">
        <v>393</v>
      </c>
      <c r="C57" s="120" t="s">
        <v>102</v>
      </c>
      <c r="D57" s="120" t="s">
        <v>837</v>
      </c>
      <c r="E57" s="120">
        <v>4.0</v>
      </c>
      <c r="F57" s="120" t="s">
        <v>803</v>
      </c>
      <c r="G57" t="s">
        <v>236</v>
      </c>
      <c r="H57" t="s">
        <v>803</v>
      </c>
    </row>
    <row r="58">
      <c r="A58" s="210">
        <v>43533.71307902777</v>
      </c>
      <c r="B58" s="120" t="s">
        <v>338</v>
      </c>
      <c r="C58" s="120" t="s">
        <v>102</v>
      </c>
      <c r="D58" s="120" t="s">
        <v>837</v>
      </c>
      <c r="E58" s="120">
        <v>4.0</v>
      </c>
      <c r="F58" s="120" t="s">
        <v>803</v>
      </c>
      <c r="G58" t="s">
        <v>236</v>
      </c>
      <c r="H58" t="s">
        <v>803</v>
      </c>
    </row>
    <row r="59">
      <c r="A59" s="210">
        <v>43533.459368344906</v>
      </c>
      <c r="B59" s="120" t="s">
        <v>336</v>
      </c>
      <c r="C59" s="120" t="s">
        <v>102</v>
      </c>
      <c r="D59" s="120" t="s">
        <v>853</v>
      </c>
      <c r="E59" s="120">
        <v>4.0</v>
      </c>
      <c r="F59" s="120" t="s">
        <v>803</v>
      </c>
      <c r="G59" t="s">
        <v>236</v>
      </c>
      <c r="H59" t="s">
        <v>803</v>
      </c>
    </row>
    <row r="60">
      <c r="A60" s="210">
        <v>43533.43808762731</v>
      </c>
      <c r="B60" s="120" t="s">
        <v>854</v>
      </c>
      <c r="C60" s="120" t="s">
        <v>46</v>
      </c>
      <c r="D60" s="120" t="s">
        <v>855</v>
      </c>
      <c r="E60" s="120">
        <v>4.0</v>
      </c>
      <c r="F60" s="120" t="s">
        <v>236</v>
      </c>
      <c r="G60" t="s">
        <v>236</v>
      </c>
      <c r="H60" t="s">
        <v>803</v>
      </c>
    </row>
    <row r="61">
      <c r="A61" s="210">
        <v>43533.41310497685</v>
      </c>
      <c r="B61" s="120" t="s">
        <v>442</v>
      </c>
      <c r="C61" s="120" t="s">
        <v>443</v>
      </c>
      <c r="D61" s="120" t="s">
        <v>852</v>
      </c>
      <c r="E61" s="120">
        <v>5.0</v>
      </c>
      <c r="F61" s="120" t="s">
        <v>236</v>
      </c>
      <c r="G61" t="s">
        <v>236</v>
      </c>
      <c r="H61" t="s">
        <v>803</v>
      </c>
    </row>
    <row r="62">
      <c r="A62" s="210">
        <v>43533.02948574074</v>
      </c>
      <c r="B62" s="120" t="s">
        <v>379</v>
      </c>
      <c r="C62" s="120" t="s">
        <v>102</v>
      </c>
      <c r="D62" s="120" t="s">
        <v>856</v>
      </c>
      <c r="E62" s="120">
        <v>3.0</v>
      </c>
      <c r="F62" s="120" t="s">
        <v>236</v>
      </c>
      <c r="G62" t="s">
        <v>236</v>
      </c>
      <c r="H62" t="s">
        <v>236</v>
      </c>
    </row>
    <row r="63">
      <c r="A63" s="210">
        <v>43532.86796793982</v>
      </c>
      <c r="B63" s="120" t="s">
        <v>455</v>
      </c>
      <c r="C63" s="120" t="s">
        <v>97</v>
      </c>
      <c r="D63" s="120" t="s">
        <v>857</v>
      </c>
      <c r="E63" s="120">
        <v>6.0</v>
      </c>
      <c r="F63" s="120" t="s">
        <v>236</v>
      </c>
      <c r="G63" t="s">
        <v>236</v>
      </c>
      <c r="H63" t="s">
        <v>803</v>
      </c>
    </row>
    <row r="64">
      <c r="A64" s="210">
        <v>43532.81582091435</v>
      </c>
      <c r="B64" s="120" t="s">
        <v>452</v>
      </c>
      <c r="C64" s="120" t="s">
        <v>102</v>
      </c>
      <c r="D64" s="120" t="s">
        <v>858</v>
      </c>
      <c r="E64" s="120">
        <v>7.0</v>
      </c>
      <c r="F64" s="120" t="s">
        <v>236</v>
      </c>
      <c r="G64" t="s">
        <v>236</v>
      </c>
      <c r="H64" t="s">
        <v>803</v>
      </c>
    </row>
    <row r="65">
      <c r="A65" s="210">
        <v>43532.78396023148</v>
      </c>
      <c r="B65" s="120" t="s">
        <v>85</v>
      </c>
      <c r="C65" s="120" t="s">
        <v>294</v>
      </c>
      <c r="D65" s="120" t="s">
        <v>859</v>
      </c>
      <c r="E65" s="120">
        <v>5.0</v>
      </c>
      <c r="F65" s="120" t="s">
        <v>236</v>
      </c>
      <c r="G65" t="s">
        <v>236</v>
      </c>
      <c r="H65" t="s">
        <v>803</v>
      </c>
    </row>
    <row r="66">
      <c r="A66" s="210">
        <v>43532.77874042824</v>
      </c>
      <c r="B66" s="120" t="s">
        <v>452</v>
      </c>
      <c r="C66" s="120" t="s">
        <v>102</v>
      </c>
      <c r="D66" s="120" t="s">
        <v>860</v>
      </c>
      <c r="E66" s="120">
        <v>3.0</v>
      </c>
      <c r="F66" s="120" t="s">
        <v>236</v>
      </c>
      <c r="G66" t="s">
        <v>236</v>
      </c>
      <c r="H66" t="s">
        <v>236</v>
      </c>
    </row>
    <row r="67">
      <c r="A67" s="210">
        <v>43532.659361412036</v>
      </c>
      <c r="B67" s="120" t="s">
        <v>40</v>
      </c>
      <c r="C67" s="120" t="s">
        <v>371</v>
      </c>
      <c r="D67" s="120" t="s">
        <v>837</v>
      </c>
      <c r="E67" s="120">
        <v>5.0</v>
      </c>
      <c r="F67" s="120" t="s">
        <v>803</v>
      </c>
      <c r="G67" t="s">
        <v>236</v>
      </c>
      <c r="H67" t="s">
        <v>803</v>
      </c>
    </row>
    <row r="68">
      <c r="A68" s="210">
        <v>43532.63571870371</v>
      </c>
      <c r="B68" s="120" t="s">
        <v>336</v>
      </c>
      <c r="C68" s="120" t="s">
        <v>102</v>
      </c>
      <c r="D68" s="120" t="s">
        <v>861</v>
      </c>
      <c r="E68" s="120">
        <v>1.0</v>
      </c>
      <c r="F68" s="120" t="s">
        <v>236</v>
      </c>
      <c r="G68" t="s">
        <v>236</v>
      </c>
      <c r="H68" t="s">
        <v>236</v>
      </c>
    </row>
    <row r="69">
      <c r="A69" s="210">
        <v>43532.55709153935</v>
      </c>
      <c r="B69" s="120" t="s">
        <v>336</v>
      </c>
      <c r="C69" s="120" t="s">
        <v>102</v>
      </c>
      <c r="D69" s="120" t="s">
        <v>822</v>
      </c>
      <c r="E69" s="120">
        <v>4.0</v>
      </c>
      <c r="F69" s="120" t="s">
        <v>803</v>
      </c>
      <c r="G69" t="s">
        <v>236</v>
      </c>
      <c r="H69" t="s">
        <v>803</v>
      </c>
    </row>
    <row r="70">
      <c r="A70" s="210">
        <v>43532.55058068287</v>
      </c>
      <c r="B70" s="120" t="s">
        <v>336</v>
      </c>
      <c r="C70" s="120" t="s">
        <v>102</v>
      </c>
      <c r="D70" s="120" t="s">
        <v>822</v>
      </c>
      <c r="E70" s="120">
        <v>3.0</v>
      </c>
      <c r="F70" s="120" t="s">
        <v>803</v>
      </c>
      <c r="G70" t="s">
        <v>236</v>
      </c>
      <c r="H70" t="s">
        <v>236</v>
      </c>
    </row>
    <row r="71">
      <c r="A71" s="210">
        <v>43532.524354629626</v>
      </c>
      <c r="B71" s="120" t="s">
        <v>336</v>
      </c>
      <c r="C71" s="120" t="s">
        <v>102</v>
      </c>
      <c r="D71" s="120" t="s">
        <v>822</v>
      </c>
      <c r="E71" s="120">
        <v>3.0</v>
      </c>
      <c r="F71" s="120" t="s">
        <v>236</v>
      </c>
      <c r="G71" t="s">
        <v>236</v>
      </c>
      <c r="H71" t="s">
        <v>236</v>
      </c>
    </row>
    <row r="72">
      <c r="A72" s="210">
        <v>43531.958296701385</v>
      </c>
      <c r="B72" s="120" t="s">
        <v>442</v>
      </c>
      <c r="C72" s="120" t="s">
        <v>862</v>
      </c>
      <c r="D72" s="120" t="s">
        <v>863</v>
      </c>
      <c r="E72" s="120">
        <v>5.0</v>
      </c>
      <c r="F72" s="120" t="s">
        <v>236</v>
      </c>
      <c r="G72" t="s">
        <v>236</v>
      </c>
      <c r="H72" t="s">
        <v>803</v>
      </c>
    </row>
    <row r="73">
      <c r="A73" s="210">
        <v>43530.729737939815</v>
      </c>
      <c r="B73" s="120" t="s">
        <v>338</v>
      </c>
      <c r="C73" s="120" t="s">
        <v>301</v>
      </c>
      <c r="D73" s="120" t="s">
        <v>837</v>
      </c>
      <c r="E73" s="120">
        <v>4.0</v>
      </c>
      <c r="F73" s="120" t="s">
        <v>803</v>
      </c>
      <c r="G73" t="s">
        <v>236</v>
      </c>
      <c r="H73" t="s">
        <v>803</v>
      </c>
    </row>
    <row r="74">
      <c r="A74" s="210">
        <v>43529.835502037036</v>
      </c>
      <c r="B74" s="120" t="s">
        <v>455</v>
      </c>
      <c r="C74" s="120" t="s">
        <v>97</v>
      </c>
      <c r="D74" s="120" t="s">
        <v>864</v>
      </c>
      <c r="E74" s="120">
        <v>8.0</v>
      </c>
      <c r="F74" s="120" t="s">
        <v>236</v>
      </c>
      <c r="G74" t="s">
        <v>236</v>
      </c>
      <c r="H74" t="s">
        <v>803</v>
      </c>
    </row>
    <row r="75">
      <c r="A75" s="210">
        <v>43528.91328199074</v>
      </c>
      <c r="B75" s="120" t="s">
        <v>40</v>
      </c>
      <c r="C75" s="120" t="s">
        <v>39</v>
      </c>
      <c r="D75" s="120" t="s">
        <v>865</v>
      </c>
      <c r="E75" s="120">
        <v>9.0</v>
      </c>
      <c r="F75" s="120" t="s">
        <v>803</v>
      </c>
      <c r="G75" t="s">
        <v>236</v>
      </c>
      <c r="H75" t="s">
        <v>803</v>
      </c>
    </row>
    <row r="76">
      <c r="A76" s="210">
        <v>43528.65238053241</v>
      </c>
      <c r="B76" s="120" t="s">
        <v>60</v>
      </c>
      <c r="C76" s="120" t="s">
        <v>97</v>
      </c>
      <c r="D76" s="120" t="s">
        <v>269</v>
      </c>
      <c r="E76" s="120">
        <v>7.0</v>
      </c>
      <c r="F76" s="120" t="s">
        <v>236</v>
      </c>
      <c r="G76" t="s">
        <v>236</v>
      </c>
      <c r="H76" t="s">
        <v>803</v>
      </c>
    </row>
    <row r="77">
      <c r="A77" s="210">
        <v>43527.7442949074</v>
      </c>
      <c r="B77" s="120" t="s">
        <v>338</v>
      </c>
      <c r="C77" s="120" t="s">
        <v>290</v>
      </c>
      <c r="D77" s="120" t="s">
        <v>837</v>
      </c>
      <c r="E77" s="120">
        <v>2.0</v>
      </c>
      <c r="F77" s="120" t="s">
        <v>236</v>
      </c>
      <c r="G77" t="s">
        <v>236</v>
      </c>
      <c r="H77" t="s">
        <v>236</v>
      </c>
    </row>
    <row r="78">
      <c r="A78" s="210">
        <v>43527.661131608795</v>
      </c>
      <c r="B78" s="120" t="s">
        <v>85</v>
      </c>
      <c r="C78" s="120" t="s">
        <v>866</v>
      </c>
      <c r="D78" s="120" t="s">
        <v>867</v>
      </c>
      <c r="E78" s="120">
        <v>4.0</v>
      </c>
      <c r="F78" s="120" t="s">
        <v>236</v>
      </c>
      <c r="G78" t="s">
        <v>236</v>
      </c>
      <c r="H78" t="s">
        <v>803</v>
      </c>
    </row>
    <row r="79">
      <c r="A79" s="210">
        <v>43526.98855050926</v>
      </c>
      <c r="B79" s="120" t="s">
        <v>442</v>
      </c>
      <c r="C79" s="120" t="s">
        <v>482</v>
      </c>
      <c r="D79" s="120" t="s">
        <v>868</v>
      </c>
      <c r="E79" s="120">
        <v>5.0</v>
      </c>
      <c r="F79" s="120" t="s">
        <v>236</v>
      </c>
      <c r="G79" t="s">
        <v>236</v>
      </c>
      <c r="H79" t="s">
        <v>803</v>
      </c>
    </row>
    <row r="80">
      <c r="A80" s="210">
        <v>43526.98836137731</v>
      </c>
      <c r="B80" s="120" t="s">
        <v>442</v>
      </c>
      <c r="C80" s="120" t="s">
        <v>482</v>
      </c>
      <c r="D80" s="120" t="s">
        <v>869</v>
      </c>
      <c r="E80" s="120">
        <v>9.0</v>
      </c>
      <c r="F80" s="120" t="s">
        <v>236</v>
      </c>
      <c r="G80" t="s">
        <v>236</v>
      </c>
      <c r="H80" t="s">
        <v>803</v>
      </c>
    </row>
    <row r="81">
      <c r="A81" s="210">
        <v>43526.73603291667</v>
      </c>
      <c r="B81" s="120" t="s">
        <v>338</v>
      </c>
      <c r="C81" s="120" t="s">
        <v>290</v>
      </c>
      <c r="D81" s="120" t="s">
        <v>77</v>
      </c>
      <c r="E81" s="120">
        <v>1.0</v>
      </c>
      <c r="F81" s="120" t="s">
        <v>236</v>
      </c>
      <c r="G81" t="s">
        <v>236</v>
      </c>
      <c r="H81" t="s">
        <v>236</v>
      </c>
    </row>
    <row r="82">
      <c r="A82" s="210">
        <v>43526.72319023148</v>
      </c>
      <c r="B82" s="120" t="s">
        <v>338</v>
      </c>
      <c r="C82" s="120" t="s">
        <v>290</v>
      </c>
      <c r="D82" s="120" t="s">
        <v>870</v>
      </c>
      <c r="E82" s="120">
        <v>1.0</v>
      </c>
      <c r="F82" s="120" t="s">
        <v>236</v>
      </c>
      <c r="G82" t="s">
        <v>236</v>
      </c>
      <c r="H82" t="s">
        <v>236</v>
      </c>
    </row>
    <row r="83">
      <c r="A83" s="210">
        <v>43525.49921571759</v>
      </c>
      <c r="B83" s="120" t="s">
        <v>116</v>
      </c>
      <c r="C83" s="120" t="s">
        <v>55</v>
      </c>
      <c r="D83" s="120" t="s">
        <v>871</v>
      </c>
      <c r="E83" s="120">
        <v>7.0</v>
      </c>
      <c r="F83" s="120" t="s">
        <v>236</v>
      </c>
      <c r="G83" t="s">
        <v>236</v>
      </c>
      <c r="H83" t="s">
        <v>803</v>
      </c>
    </row>
    <row r="84">
      <c r="A84" s="210">
        <v>43525.08919493055</v>
      </c>
      <c r="B84" s="120" t="s">
        <v>116</v>
      </c>
      <c r="C84" s="120" t="s">
        <v>55</v>
      </c>
      <c r="D84" s="120" t="s">
        <v>872</v>
      </c>
      <c r="E84" s="120">
        <v>4.0</v>
      </c>
      <c r="F84" s="120" t="s">
        <v>236</v>
      </c>
      <c r="G84" t="s">
        <v>236</v>
      </c>
      <c r="H84" t="s">
        <v>803</v>
      </c>
    </row>
    <row r="85">
      <c r="A85" s="210">
        <v>43525.07214134259</v>
      </c>
      <c r="B85" s="120" t="s">
        <v>382</v>
      </c>
      <c r="C85" s="120" t="s">
        <v>55</v>
      </c>
      <c r="D85" s="120" t="s">
        <v>873</v>
      </c>
      <c r="E85" s="120">
        <v>8.0</v>
      </c>
      <c r="F85" s="120" t="s">
        <v>236</v>
      </c>
      <c r="G85" t="s">
        <v>236</v>
      </c>
      <c r="H85" t="s">
        <v>803</v>
      </c>
    </row>
    <row r="86">
      <c r="A86" s="210">
        <v>43522.27136</v>
      </c>
      <c r="B86" s="120" t="s">
        <v>656</v>
      </c>
      <c r="C86" s="120" t="s">
        <v>874</v>
      </c>
      <c r="D86" s="120" t="s">
        <v>875</v>
      </c>
      <c r="E86" s="120">
        <v>8.0</v>
      </c>
      <c r="F86" s="120" t="s">
        <v>236</v>
      </c>
      <c r="G86" t="s">
        <v>236</v>
      </c>
      <c r="H86" t="s">
        <v>803</v>
      </c>
    </row>
    <row r="87">
      <c r="A87" s="210">
        <v>43521.7134519213</v>
      </c>
      <c r="B87" s="120" t="s">
        <v>40</v>
      </c>
      <c r="C87" s="120" t="s">
        <v>97</v>
      </c>
      <c r="D87" s="120" t="s">
        <v>876</v>
      </c>
      <c r="E87" s="120">
        <v>8.0</v>
      </c>
      <c r="F87" s="120" t="s">
        <v>236</v>
      </c>
      <c r="G87" t="s">
        <v>236</v>
      </c>
      <c r="H87" t="s">
        <v>803</v>
      </c>
    </row>
    <row r="88">
      <c r="A88" s="210">
        <v>43521.67077755787</v>
      </c>
      <c r="B88" s="120" t="s">
        <v>40</v>
      </c>
      <c r="C88" s="120" t="s">
        <v>97</v>
      </c>
      <c r="D88" s="120" t="s">
        <v>877</v>
      </c>
      <c r="E88" s="120">
        <v>6.0</v>
      </c>
      <c r="F88" s="120" t="s">
        <v>803</v>
      </c>
      <c r="G88" t="s">
        <v>236</v>
      </c>
      <c r="H88" t="s">
        <v>803</v>
      </c>
    </row>
    <row r="89">
      <c r="A89" s="210">
        <v>43521.6505187963</v>
      </c>
      <c r="B89" s="120" t="s">
        <v>40</v>
      </c>
      <c r="C89" s="120" t="s">
        <v>97</v>
      </c>
      <c r="D89" s="120" t="s">
        <v>878</v>
      </c>
      <c r="E89" s="120">
        <v>5.0</v>
      </c>
      <c r="F89" s="120" t="s">
        <v>803</v>
      </c>
      <c r="G89" t="s">
        <v>236</v>
      </c>
      <c r="H89" t="s">
        <v>803</v>
      </c>
    </row>
    <row r="90">
      <c r="A90" s="210">
        <v>43520.83753694444</v>
      </c>
      <c r="B90" s="120" t="s">
        <v>656</v>
      </c>
      <c r="C90" s="120" t="s">
        <v>874</v>
      </c>
      <c r="D90" s="120" t="s">
        <v>875</v>
      </c>
      <c r="E90" s="120">
        <v>8.0</v>
      </c>
      <c r="F90" s="120" t="s">
        <v>236</v>
      </c>
      <c r="G90" t="s">
        <v>236</v>
      </c>
      <c r="H90" t="s">
        <v>803</v>
      </c>
    </row>
    <row r="91">
      <c r="A91" s="210">
        <v>43520.756452800924</v>
      </c>
      <c r="B91" s="120" t="s">
        <v>402</v>
      </c>
      <c r="C91" s="120" t="s">
        <v>97</v>
      </c>
      <c r="D91" s="120" t="s">
        <v>879</v>
      </c>
      <c r="E91" s="120">
        <v>5.0</v>
      </c>
      <c r="F91" s="120" t="s">
        <v>236</v>
      </c>
      <c r="G91" t="s">
        <v>236</v>
      </c>
      <c r="H91" t="s">
        <v>803</v>
      </c>
    </row>
    <row r="92">
      <c r="A92" s="210">
        <v>43520.586532326386</v>
      </c>
      <c r="B92" s="120" t="s">
        <v>379</v>
      </c>
      <c r="C92" s="120" t="s">
        <v>290</v>
      </c>
      <c r="D92" s="120" t="s">
        <v>880</v>
      </c>
      <c r="E92" s="120">
        <v>20.0</v>
      </c>
      <c r="F92" s="120" t="s">
        <v>236</v>
      </c>
      <c r="G92" t="s">
        <v>236</v>
      </c>
      <c r="H92" t="s">
        <v>803</v>
      </c>
    </row>
    <row r="93">
      <c r="A93" s="210">
        <v>43519.98418003472</v>
      </c>
      <c r="B93" s="120" t="s">
        <v>379</v>
      </c>
      <c r="C93" s="120" t="s">
        <v>290</v>
      </c>
      <c r="D93" s="120" t="s">
        <v>881</v>
      </c>
      <c r="E93" s="120">
        <v>3.0</v>
      </c>
      <c r="F93" s="120" t="s">
        <v>236</v>
      </c>
      <c r="G93" t="s">
        <v>236</v>
      </c>
      <c r="H93" t="s">
        <v>236</v>
      </c>
    </row>
    <row r="94">
      <c r="A94" s="210">
        <v>43518.80735405092</v>
      </c>
      <c r="B94" s="120" t="s">
        <v>40</v>
      </c>
      <c r="C94" s="120" t="s">
        <v>65</v>
      </c>
      <c r="D94" s="120" t="s">
        <v>882</v>
      </c>
      <c r="E94" s="120">
        <v>4.0</v>
      </c>
      <c r="F94" s="120" t="s">
        <v>803</v>
      </c>
      <c r="G94" t="s">
        <v>236</v>
      </c>
      <c r="H94" t="s">
        <v>803</v>
      </c>
    </row>
    <row r="95">
      <c r="A95" s="210">
        <v>43518.71899650463</v>
      </c>
      <c r="B95" s="120" t="s">
        <v>40</v>
      </c>
      <c r="C95" s="120" t="s">
        <v>65</v>
      </c>
      <c r="D95" s="120" t="s">
        <v>883</v>
      </c>
      <c r="E95" s="120">
        <v>4.0</v>
      </c>
      <c r="F95" s="120" t="s">
        <v>803</v>
      </c>
      <c r="G95" t="s">
        <v>236</v>
      </c>
      <c r="H95" t="s">
        <v>803</v>
      </c>
    </row>
    <row r="96">
      <c r="A96" s="210">
        <v>43518.71818434028</v>
      </c>
      <c r="B96" s="120" t="s">
        <v>40</v>
      </c>
      <c r="C96" s="120" t="s">
        <v>65</v>
      </c>
      <c r="D96" s="120" t="s">
        <v>248</v>
      </c>
      <c r="E96" s="120">
        <v>4.0</v>
      </c>
      <c r="F96" s="120" t="s">
        <v>803</v>
      </c>
      <c r="G96" t="s">
        <v>236</v>
      </c>
      <c r="H96" t="s">
        <v>803</v>
      </c>
    </row>
    <row r="97">
      <c r="A97" s="210">
        <v>43517.68879868055</v>
      </c>
      <c r="B97" s="120" t="s">
        <v>40</v>
      </c>
      <c r="C97" s="120" t="s">
        <v>65</v>
      </c>
      <c r="D97" s="120" t="s">
        <v>884</v>
      </c>
      <c r="E97" s="120">
        <v>4.0</v>
      </c>
      <c r="F97" s="120" t="s">
        <v>803</v>
      </c>
      <c r="G97" t="s">
        <v>236</v>
      </c>
      <c r="H97" t="s">
        <v>803</v>
      </c>
    </row>
    <row r="98">
      <c r="A98" s="210">
        <v>43517.520899560186</v>
      </c>
      <c r="B98" s="120" t="s">
        <v>442</v>
      </c>
      <c r="C98" s="120" t="s">
        <v>528</v>
      </c>
      <c r="D98" s="120" t="s">
        <v>885</v>
      </c>
      <c r="E98" s="120">
        <v>4.0</v>
      </c>
      <c r="F98" s="120" t="s">
        <v>236</v>
      </c>
      <c r="G98" t="s">
        <v>236</v>
      </c>
      <c r="H98" t="s">
        <v>803</v>
      </c>
    </row>
    <row r="99">
      <c r="A99" s="210">
        <v>43515.95105846065</v>
      </c>
      <c r="B99" s="120" t="s">
        <v>886</v>
      </c>
      <c r="C99" s="120" t="s">
        <v>887</v>
      </c>
      <c r="D99" s="120" t="s">
        <v>888</v>
      </c>
      <c r="E99" s="120">
        <v>4.0</v>
      </c>
      <c r="F99" s="120" t="s">
        <v>236</v>
      </c>
      <c r="G99" t="s">
        <v>236</v>
      </c>
      <c r="H99" t="s">
        <v>803</v>
      </c>
    </row>
    <row r="100">
      <c r="A100" s="210">
        <v>43510.73260403935</v>
      </c>
      <c r="B100" s="120" t="s">
        <v>630</v>
      </c>
      <c r="C100" s="120" t="s">
        <v>358</v>
      </c>
      <c r="D100" s="120" t="s">
        <v>837</v>
      </c>
      <c r="E100" s="120">
        <v>6.0</v>
      </c>
      <c r="F100" s="120" t="s">
        <v>236</v>
      </c>
      <c r="G100" t="s">
        <v>236</v>
      </c>
      <c r="H100" t="s">
        <v>803</v>
      </c>
    </row>
    <row r="101">
      <c r="A101" s="210">
        <v>43509.89459171296</v>
      </c>
      <c r="B101" s="120" t="s">
        <v>85</v>
      </c>
      <c r="C101" s="120" t="s">
        <v>46</v>
      </c>
      <c r="D101" s="120" t="s">
        <v>889</v>
      </c>
      <c r="E101" s="120">
        <v>5.0</v>
      </c>
      <c r="F101" s="120" t="s">
        <v>236</v>
      </c>
      <c r="G101" t="s">
        <v>236</v>
      </c>
      <c r="H101" t="s">
        <v>803</v>
      </c>
    </row>
    <row r="102">
      <c r="A102" s="210">
        <v>43509.57695947916</v>
      </c>
      <c r="B102" s="120" t="s">
        <v>442</v>
      </c>
      <c r="C102" s="120" t="s">
        <v>528</v>
      </c>
      <c r="D102" s="120" t="s">
        <v>890</v>
      </c>
      <c r="E102" s="120">
        <v>5.0</v>
      </c>
      <c r="F102" s="120" t="s">
        <v>236</v>
      </c>
      <c r="G102" t="s">
        <v>236</v>
      </c>
      <c r="H102" t="s">
        <v>803</v>
      </c>
    </row>
    <row r="103">
      <c r="A103" s="210">
        <v>43509.53355013889</v>
      </c>
      <c r="B103" s="120" t="s">
        <v>402</v>
      </c>
      <c r="C103" s="120" t="s">
        <v>65</v>
      </c>
      <c r="D103" s="120" t="s">
        <v>879</v>
      </c>
      <c r="E103" s="120">
        <v>5.0</v>
      </c>
      <c r="F103" s="120" t="s">
        <v>236</v>
      </c>
      <c r="G103" t="s">
        <v>236</v>
      </c>
      <c r="H103" t="s">
        <v>803</v>
      </c>
    </row>
    <row r="104">
      <c r="A104" s="210">
        <v>43509.5317834375</v>
      </c>
      <c r="B104" s="120" t="s">
        <v>402</v>
      </c>
      <c r="C104" s="120" t="s">
        <v>65</v>
      </c>
      <c r="D104" s="120" t="s">
        <v>879</v>
      </c>
      <c r="E104" s="120">
        <v>5.0</v>
      </c>
      <c r="F104" s="120" t="s">
        <v>236</v>
      </c>
      <c r="G104" t="s">
        <v>236</v>
      </c>
      <c r="H104" t="s">
        <v>803</v>
      </c>
    </row>
    <row r="105">
      <c r="A105" s="210">
        <v>43507.867911134264</v>
      </c>
      <c r="B105" s="120" t="s">
        <v>57</v>
      </c>
      <c r="C105" s="120" t="s">
        <v>97</v>
      </c>
      <c r="D105" s="120" t="s">
        <v>891</v>
      </c>
      <c r="E105" s="120">
        <v>13.0</v>
      </c>
      <c r="F105" s="120" t="s">
        <v>236</v>
      </c>
      <c r="G105" t="s">
        <v>236</v>
      </c>
      <c r="H105" t="s">
        <v>803</v>
      </c>
    </row>
    <row r="106">
      <c r="A106" s="210">
        <v>43507.62919925926</v>
      </c>
      <c r="B106" s="120" t="s">
        <v>555</v>
      </c>
      <c r="C106" s="120" t="s">
        <v>892</v>
      </c>
      <c r="D106" s="120" t="s">
        <v>893</v>
      </c>
      <c r="E106" s="120">
        <v>4.0</v>
      </c>
      <c r="F106" s="120" t="s">
        <v>236</v>
      </c>
      <c r="G106" t="s">
        <v>236</v>
      </c>
      <c r="H106" t="s">
        <v>803</v>
      </c>
    </row>
    <row r="107">
      <c r="A107" s="210">
        <v>43507.62395666666</v>
      </c>
      <c r="B107" s="120" t="s">
        <v>886</v>
      </c>
      <c r="C107" s="120" t="s">
        <v>391</v>
      </c>
      <c r="D107" s="120" t="s">
        <v>894</v>
      </c>
      <c r="E107" s="120">
        <v>8.0</v>
      </c>
      <c r="F107" s="120" t="s">
        <v>236</v>
      </c>
      <c r="G107" t="s">
        <v>236</v>
      </c>
      <c r="H107" t="s">
        <v>803</v>
      </c>
    </row>
    <row r="108">
      <c r="A108" s="210">
        <v>43507.559989953705</v>
      </c>
      <c r="B108" s="120" t="s">
        <v>442</v>
      </c>
      <c r="C108" s="120" t="s">
        <v>895</v>
      </c>
      <c r="D108" s="120" t="s">
        <v>894</v>
      </c>
      <c r="E108" s="120">
        <v>8.0</v>
      </c>
      <c r="F108" s="120" t="s">
        <v>236</v>
      </c>
      <c r="G108" t="s">
        <v>236</v>
      </c>
      <c r="H108" t="s">
        <v>803</v>
      </c>
    </row>
    <row r="109">
      <c r="A109" s="210">
        <v>43507.55619466435</v>
      </c>
      <c r="B109" s="120" t="s">
        <v>896</v>
      </c>
      <c r="C109" s="120" t="s">
        <v>897</v>
      </c>
      <c r="D109" s="120" t="s">
        <v>898</v>
      </c>
      <c r="E109" s="120">
        <v>4.0</v>
      </c>
      <c r="F109" s="120" t="s">
        <v>236</v>
      </c>
      <c r="G109" t="s">
        <v>236</v>
      </c>
      <c r="H109" t="s">
        <v>803</v>
      </c>
    </row>
    <row r="110">
      <c r="A110" s="210">
        <v>43506.69045037037</v>
      </c>
      <c r="B110" s="120" t="s">
        <v>57</v>
      </c>
      <c r="C110" s="120" t="s">
        <v>102</v>
      </c>
      <c r="D110" s="120" t="s">
        <v>827</v>
      </c>
      <c r="E110" s="120">
        <v>5.0</v>
      </c>
      <c r="F110" s="120" t="s">
        <v>236</v>
      </c>
      <c r="G110" t="s">
        <v>236</v>
      </c>
      <c r="H110" t="s">
        <v>803</v>
      </c>
    </row>
    <row r="111">
      <c r="A111" s="210">
        <v>43505.173916886575</v>
      </c>
      <c r="B111" s="120" t="s">
        <v>553</v>
      </c>
      <c r="C111" s="120" t="s">
        <v>899</v>
      </c>
      <c r="D111" s="120" t="s">
        <v>837</v>
      </c>
      <c r="E111" s="120">
        <v>5.0</v>
      </c>
      <c r="F111" s="120" t="s">
        <v>236</v>
      </c>
      <c r="G111" t="s">
        <v>236</v>
      </c>
      <c r="H111" t="s">
        <v>803</v>
      </c>
    </row>
    <row r="112">
      <c r="A112" s="210">
        <v>43504.81619226852</v>
      </c>
      <c r="B112" s="120" t="s">
        <v>568</v>
      </c>
      <c r="C112" s="120" t="s">
        <v>301</v>
      </c>
      <c r="D112" s="120" t="s">
        <v>900</v>
      </c>
      <c r="E112" s="120">
        <v>4.0</v>
      </c>
      <c r="F112" s="120" t="s">
        <v>821</v>
      </c>
      <c r="G112" t="s">
        <v>236</v>
      </c>
      <c r="H112" t="s">
        <v>803</v>
      </c>
    </row>
    <row r="113">
      <c r="A113" s="210">
        <v>43504.80753615741</v>
      </c>
      <c r="B113" s="120" t="s">
        <v>568</v>
      </c>
      <c r="C113" s="120" t="s">
        <v>301</v>
      </c>
      <c r="D113" s="120" t="s">
        <v>901</v>
      </c>
      <c r="E113" s="120">
        <v>5.0</v>
      </c>
      <c r="F113" s="120" t="s">
        <v>821</v>
      </c>
      <c r="G113" t="s">
        <v>236</v>
      </c>
      <c r="H113" t="s">
        <v>803</v>
      </c>
    </row>
    <row r="114">
      <c r="A114" s="210">
        <v>43503.967764050925</v>
      </c>
      <c r="B114" s="120" t="s">
        <v>568</v>
      </c>
      <c r="C114" s="120" t="s">
        <v>301</v>
      </c>
      <c r="D114" s="120" t="s">
        <v>902</v>
      </c>
      <c r="E114" s="120">
        <v>4.0</v>
      </c>
      <c r="F114" s="120" t="s">
        <v>821</v>
      </c>
      <c r="G114" t="s">
        <v>236</v>
      </c>
      <c r="H114" t="s">
        <v>803</v>
      </c>
    </row>
    <row r="115">
      <c r="A115" s="210">
        <v>43502.622896747685</v>
      </c>
      <c r="B115" s="120" t="s">
        <v>568</v>
      </c>
      <c r="C115" s="120" t="s">
        <v>290</v>
      </c>
      <c r="D115" s="120" t="s">
        <v>903</v>
      </c>
      <c r="E115" s="120">
        <v>4.0</v>
      </c>
      <c r="F115" s="120" t="s">
        <v>821</v>
      </c>
      <c r="G115" t="s">
        <v>236</v>
      </c>
      <c r="H115" t="s">
        <v>803</v>
      </c>
    </row>
    <row r="116">
      <c r="A116" s="210">
        <v>43502.045029409725</v>
      </c>
      <c r="B116" s="120" t="s">
        <v>568</v>
      </c>
      <c r="C116" s="120" t="s">
        <v>290</v>
      </c>
      <c r="D116" s="120" t="s">
        <v>904</v>
      </c>
      <c r="E116" s="120">
        <v>1.0</v>
      </c>
      <c r="F116" s="120" t="s">
        <v>803</v>
      </c>
      <c r="G116" t="s">
        <v>236</v>
      </c>
      <c r="H116" t="s">
        <v>236</v>
      </c>
    </row>
    <row r="117">
      <c r="A117" s="210">
        <v>43500.91436712963</v>
      </c>
      <c r="B117" s="120" t="s">
        <v>57</v>
      </c>
      <c r="C117" s="120" t="s">
        <v>294</v>
      </c>
      <c r="D117" s="120" t="s">
        <v>841</v>
      </c>
      <c r="E117" s="120">
        <v>5.0</v>
      </c>
      <c r="F117" s="120" t="s">
        <v>236</v>
      </c>
      <c r="G117" t="s">
        <v>236</v>
      </c>
      <c r="H117" t="s">
        <v>803</v>
      </c>
    </row>
    <row r="118">
      <c r="A118" s="210">
        <v>43500.903586064815</v>
      </c>
      <c r="B118" s="120" t="s">
        <v>57</v>
      </c>
      <c r="C118" s="120" t="s">
        <v>294</v>
      </c>
      <c r="D118" s="120" t="s">
        <v>905</v>
      </c>
      <c r="E118" s="120">
        <v>5.0</v>
      </c>
      <c r="F118" s="120" t="s">
        <v>236</v>
      </c>
      <c r="G118" t="s">
        <v>236</v>
      </c>
      <c r="H118" t="s">
        <v>803</v>
      </c>
    </row>
    <row r="119">
      <c r="A119" s="210">
        <v>43500.837873125</v>
      </c>
      <c r="B119" s="120" t="s">
        <v>57</v>
      </c>
      <c r="C119" s="120" t="s">
        <v>294</v>
      </c>
      <c r="D119" s="120" t="s">
        <v>841</v>
      </c>
      <c r="E119" s="120">
        <v>4.0</v>
      </c>
      <c r="F119" s="120" t="s">
        <v>236</v>
      </c>
      <c r="G119" t="s">
        <v>236</v>
      </c>
      <c r="H119" t="s">
        <v>803</v>
      </c>
    </row>
    <row r="120">
      <c r="A120" s="210">
        <v>43499.72853840278</v>
      </c>
      <c r="B120" s="120" t="s">
        <v>57</v>
      </c>
      <c r="C120" s="120" t="s">
        <v>294</v>
      </c>
      <c r="D120" s="120" t="s">
        <v>841</v>
      </c>
      <c r="E120" s="120">
        <v>2.0</v>
      </c>
      <c r="F120" s="120" t="s">
        <v>236</v>
      </c>
      <c r="G120" t="s">
        <v>236</v>
      </c>
      <c r="H120" t="s">
        <v>236</v>
      </c>
    </row>
    <row r="121">
      <c r="A121" s="210">
        <v>43499.26630133102</v>
      </c>
      <c r="B121" s="120" t="s">
        <v>57</v>
      </c>
      <c r="C121" s="120" t="s">
        <v>294</v>
      </c>
      <c r="D121" s="120" t="s">
        <v>841</v>
      </c>
      <c r="E121" s="120">
        <v>4.0</v>
      </c>
      <c r="F121" s="120" t="s">
        <v>236</v>
      </c>
      <c r="G121" t="s">
        <v>236</v>
      </c>
      <c r="H121" t="s">
        <v>803</v>
      </c>
    </row>
    <row r="122">
      <c r="A122" s="210">
        <v>43499.03892958333</v>
      </c>
      <c r="B122" s="120" t="s">
        <v>351</v>
      </c>
      <c r="C122" s="120" t="s">
        <v>292</v>
      </c>
      <c r="D122" s="120" t="s">
        <v>906</v>
      </c>
      <c r="E122" s="120">
        <v>15.0</v>
      </c>
      <c r="F122" s="120" t="s">
        <v>236</v>
      </c>
      <c r="G122" t="s">
        <v>236</v>
      </c>
      <c r="H122" t="s">
        <v>803</v>
      </c>
    </row>
    <row r="123">
      <c r="A123" s="210">
        <v>43498.97028325232</v>
      </c>
      <c r="B123" s="120" t="s">
        <v>40</v>
      </c>
      <c r="C123" s="120" t="s">
        <v>340</v>
      </c>
      <c r="D123" s="120" t="s">
        <v>907</v>
      </c>
      <c r="E123" s="120">
        <v>5.0</v>
      </c>
      <c r="F123" s="120" t="s">
        <v>803</v>
      </c>
      <c r="G123" t="s">
        <v>236</v>
      </c>
      <c r="H123" t="s">
        <v>803</v>
      </c>
    </row>
    <row r="124">
      <c r="A124" s="210">
        <v>43497.67271028935</v>
      </c>
      <c r="B124" s="120" t="s">
        <v>442</v>
      </c>
      <c r="C124" s="120" t="s">
        <v>908</v>
      </c>
      <c r="D124" s="120" t="s">
        <v>820</v>
      </c>
      <c r="E124" s="120">
        <v>5.0</v>
      </c>
      <c r="F124" s="120" t="s">
        <v>236</v>
      </c>
      <c r="G124" t="s">
        <v>236</v>
      </c>
      <c r="H124" t="s">
        <v>803</v>
      </c>
    </row>
    <row r="125">
      <c r="A125" s="210">
        <v>43497.55035535879</v>
      </c>
      <c r="B125" s="120" t="s">
        <v>442</v>
      </c>
      <c r="C125" s="120" t="s">
        <v>908</v>
      </c>
      <c r="D125" s="120" t="s">
        <v>820</v>
      </c>
      <c r="E125" s="120">
        <v>5.0</v>
      </c>
      <c r="F125" s="120" t="s">
        <v>236</v>
      </c>
      <c r="G125" t="s">
        <v>236</v>
      </c>
      <c r="H125" t="s">
        <v>803</v>
      </c>
    </row>
    <row r="126">
      <c r="A126" s="210">
        <v>43497.49497638889</v>
      </c>
      <c r="B126" s="120" t="s">
        <v>60</v>
      </c>
      <c r="C126" s="120" t="s">
        <v>308</v>
      </c>
      <c r="D126" s="120" t="s">
        <v>269</v>
      </c>
      <c r="E126" s="120">
        <v>4.0</v>
      </c>
      <c r="F126" s="120" t="s">
        <v>236</v>
      </c>
      <c r="G126" t="s">
        <v>236</v>
      </c>
      <c r="H126" t="s">
        <v>803</v>
      </c>
    </row>
    <row r="127">
      <c r="A127" s="210">
        <v>43495.65271978009</v>
      </c>
      <c r="B127" s="120" t="s">
        <v>291</v>
      </c>
      <c r="C127" s="120" t="s">
        <v>55</v>
      </c>
      <c r="D127" s="120" t="s">
        <v>909</v>
      </c>
      <c r="E127" s="120">
        <v>7.0</v>
      </c>
      <c r="F127" s="120" t="s">
        <v>236</v>
      </c>
      <c r="G127" t="s">
        <v>236</v>
      </c>
      <c r="H127" t="s">
        <v>803</v>
      </c>
    </row>
    <row r="128">
      <c r="A128" s="210">
        <v>43495.48858091435</v>
      </c>
      <c r="B128" s="120" t="s">
        <v>60</v>
      </c>
      <c r="C128" s="120" t="s">
        <v>46</v>
      </c>
      <c r="D128" s="120" t="s">
        <v>910</v>
      </c>
      <c r="E128" s="120">
        <v>2.0</v>
      </c>
      <c r="F128" s="120" t="s">
        <v>236</v>
      </c>
      <c r="G128" t="s">
        <v>236</v>
      </c>
      <c r="H128" t="s">
        <v>236</v>
      </c>
    </row>
    <row r="129">
      <c r="A129" s="210">
        <v>43495.382752627316</v>
      </c>
      <c r="B129" s="120" t="s">
        <v>60</v>
      </c>
      <c r="C129" s="120" t="s">
        <v>46</v>
      </c>
      <c r="D129" s="120" t="s">
        <v>911</v>
      </c>
      <c r="E129" s="120">
        <v>4.0</v>
      </c>
      <c r="F129" s="120" t="s">
        <v>236</v>
      </c>
      <c r="G129" t="s">
        <v>236</v>
      </c>
      <c r="H129" t="s">
        <v>803</v>
      </c>
    </row>
    <row r="130">
      <c r="A130" s="210">
        <v>43494.476217627314</v>
      </c>
      <c r="B130" s="120" t="s">
        <v>60</v>
      </c>
      <c r="C130" s="120" t="s">
        <v>46</v>
      </c>
      <c r="D130" s="120" t="s">
        <v>912</v>
      </c>
      <c r="E130" s="120">
        <v>3.0</v>
      </c>
      <c r="F130" s="120" t="s">
        <v>236</v>
      </c>
      <c r="G130" t="s">
        <v>236</v>
      </c>
      <c r="H130" t="s">
        <v>236</v>
      </c>
    </row>
    <row r="131">
      <c r="A131" s="210">
        <v>43494.47568013889</v>
      </c>
      <c r="B131" s="120" t="s">
        <v>402</v>
      </c>
      <c r="C131" s="120" t="s">
        <v>102</v>
      </c>
      <c r="D131" s="120" t="s">
        <v>913</v>
      </c>
      <c r="E131" s="120">
        <v>3.0</v>
      </c>
      <c r="F131" s="120" t="s">
        <v>236</v>
      </c>
      <c r="G131" t="s">
        <v>236</v>
      </c>
      <c r="H131" t="s">
        <v>236</v>
      </c>
    </row>
    <row r="132">
      <c r="A132" s="210">
        <v>43493.85157290509</v>
      </c>
      <c r="B132" s="120" t="s">
        <v>351</v>
      </c>
      <c r="C132" s="120" t="s">
        <v>460</v>
      </c>
      <c r="D132" s="120" t="s">
        <v>914</v>
      </c>
      <c r="E132" s="120">
        <v>5.0</v>
      </c>
      <c r="F132" s="120" t="s">
        <v>236</v>
      </c>
      <c r="G132" t="s">
        <v>236</v>
      </c>
      <c r="H132" t="s">
        <v>803</v>
      </c>
    </row>
    <row r="133">
      <c r="A133" s="210">
        <v>43492.7405187963</v>
      </c>
      <c r="B133" s="120" t="s">
        <v>40</v>
      </c>
      <c r="C133" s="120" t="s">
        <v>301</v>
      </c>
      <c r="D133" s="120" t="s">
        <v>269</v>
      </c>
      <c r="E133" s="120">
        <v>6.0</v>
      </c>
      <c r="F133" s="120" t="s">
        <v>803</v>
      </c>
      <c r="G133" t="s">
        <v>236</v>
      </c>
      <c r="H133" t="s">
        <v>803</v>
      </c>
    </row>
    <row r="134">
      <c r="A134" s="210">
        <v>43492.01101040509</v>
      </c>
      <c r="B134" s="120" t="s">
        <v>291</v>
      </c>
      <c r="C134" s="120" t="s">
        <v>55</v>
      </c>
      <c r="D134" s="120" t="s">
        <v>915</v>
      </c>
      <c r="E134" s="120">
        <v>7.0</v>
      </c>
      <c r="F134" s="120" t="s">
        <v>236</v>
      </c>
      <c r="G134" t="s">
        <v>236</v>
      </c>
      <c r="H134" t="s">
        <v>803</v>
      </c>
    </row>
    <row r="135">
      <c r="A135" s="210">
        <v>43491.96805140046</v>
      </c>
      <c r="B135" s="120" t="s">
        <v>351</v>
      </c>
      <c r="C135" s="120" t="s">
        <v>460</v>
      </c>
      <c r="D135" s="120" t="s">
        <v>916</v>
      </c>
      <c r="E135" s="120">
        <v>6.0</v>
      </c>
      <c r="F135" s="120" t="s">
        <v>236</v>
      </c>
      <c r="G135" t="s">
        <v>236</v>
      </c>
      <c r="H135" t="s">
        <v>803</v>
      </c>
    </row>
    <row r="136">
      <c r="A136" s="210">
        <v>43490.75554824074</v>
      </c>
      <c r="B136" s="120" t="s">
        <v>291</v>
      </c>
      <c r="C136" s="120" t="s">
        <v>55</v>
      </c>
      <c r="D136" s="120" t="s">
        <v>917</v>
      </c>
      <c r="E136" s="120">
        <v>9.0</v>
      </c>
      <c r="F136" s="120" t="s">
        <v>236</v>
      </c>
      <c r="G136" t="s">
        <v>236</v>
      </c>
      <c r="H136" t="s">
        <v>803</v>
      </c>
    </row>
    <row r="137">
      <c r="A137" s="210">
        <v>43489.95722662037</v>
      </c>
      <c r="B137" s="120" t="s">
        <v>435</v>
      </c>
      <c r="C137" s="120" t="s">
        <v>97</v>
      </c>
      <c r="D137" s="120" t="s">
        <v>918</v>
      </c>
      <c r="E137" s="120">
        <v>8.0</v>
      </c>
      <c r="F137" s="120" t="s">
        <v>236</v>
      </c>
      <c r="G137" t="s">
        <v>236</v>
      </c>
      <c r="H137" t="s">
        <v>803</v>
      </c>
    </row>
    <row r="138">
      <c r="A138" s="210">
        <v>43487.779724594904</v>
      </c>
      <c r="B138" s="120" t="s">
        <v>117</v>
      </c>
      <c r="C138" s="120" t="s">
        <v>292</v>
      </c>
      <c r="D138" s="120" t="s">
        <v>837</v>
      </c>
      <c r="E138" s="120">
        <v>4.0</v>
      </c>
      <c r="F138" s="120" t="s">
        <v>236</v>
      </c>
      <c r="G138" t="s">
        <v>236</v>
      </c>
      <c r="H138" t="s">
        <v>803</v>
      </c>
    </row>
    <row r="139">
      <c r="A139" s="210">
        <v>43487.61324100694</v>
      </c>
      <c r="B139" s="120" t="s">
        <v>442</v>
      </c>
      <c r="C139" s="120" t="s">
        <v>895</v>
      </c>
      <c r="D139" s="120" t="s">
        <v>919</v>
      </c>
      <c r="E139" s="120">
        <v>4.0</v>
      </c>
      <c r="F139" s="120" t="s">
        <v>821</v>
      </c>
      <c r="G139" t="s">
        <v>236</v>
      </c>
      <c r="H139" t="s">
        <v>803</v>
      </c>
    </row>
    <row r="140">
      <c r="A140" s="210">
        <v>43486.913631331015</v>
      </c>
      <c r="B140" s="120" t="s">
        <v>455</v>
      </c>
      <c r="C140" s="120" t="s">
        <v>65</v>
      </c>
      <c r="D140" s="120" t="s">
        <v>920</v>
      </c>
      <c r="E140" s="120">
        <v>6.0</v>
      </c>
      <c r="F140" s="120" t="s">
        <v>236</v>
      </c>
      <c r="G140" t="s">
        <v>236</v>
      </c>
      <c r="H140" t="s">
        <v>803</v>
      </c>
    </row>
    <row r="141">
      <c r="A141" s="210">
        <v>43486.91316011574</v>
      </c>
      <c r="B141" s="120" t="s">
        <v>455</v>
      </c>
      <c r="C141" s="120" t="s">
        <v>65</v>
      </c>
      <c r="D141" s="120" t="s">
        <v>819</v>
      </c>
      <c r="E141" s="120">
        <v>4.0</v>
      </c>
      <c r="F141" s="120" t="s">
        <v>236</v>
      </c>
      <c r="G141" t="s">
        <v>236</v>
      </c>
      <c r="H141" t="s">
        <v>803</v>
      </c>
    </row>
    <row r="142">
      <c r="A142" s="210">
        <v>43486.87600934028</v>
      </c>
      <c r="B142" s="120" t="s">
        <v>611</v>
      </c>
      <c r="C142" s="120" t="s">
        <v>294</v>
      </c>
      <c r="D142" s="120" t="s">
        <v>921</v>
      </c>
      <c r="E142" s="120">
        <v>3.0</v>
      </c>
      <c r="F142" s="120" t="s">
        <v>236</v>
      </c>
      <c r="G142" t="s">
        <v>236</v>
      </c>
      <c r="H142" t="s">
        <v>236</v>
      </c>
    </row>
    <row r="143">
      <c r="A143" s="210">
        <v>43486.8302969213</v>
      </c>
      <c r="B143" s="120" t="s">
        <v>697</v>
      </c>
      <c r="C143" s="120" t="s">
        <v>922</v>
      </c>
      <c r="D143" s="120" t="s">
        <v>837</v>
      </c>
      <c r="E143" s="120">
        <v>4.0</v>
      </c>
      <c r="F143" s="120" t="s">
        <v>821</v>
      </c>
      <c r="G143" t="s">
        <v>236</v>
      </c>
      <c r="H143" t="s">
        <v>803</v>
      </c>
    </row>
    <row r="144">
      <c r="A144" s="210">
        <v>43486.78319884259</v>
      </c>
      <c r="B144" s="120" t="s">
        <v>611</v>
      </c>
      <c r="C144" s="120" t="s">
        <v>294</v>
      </c>
      <c r="D144" s="120" t="s">
        <v>923</v>
      </c>
      <c r="E144" s="120">
        <v>4.0</v>
      </c>
      <c r="F144" s="120" t="s">
        <v>236</v>
      </c>
      <c r="G144" t="s">
        <v>236</v>
      </c>
      <c r="H144" t="s">
        <v>803</v>
      </c>
    </row>
    <row r="145">
      <c r="A145" s="210">
        <v>43486.7573303588</v>
      </c>
      <c r="B145" s="120" t="s">
        <v>117</v>
      </c>
      <c r="C145" s="120" t="s">
        <v>292</v>
      </c>
      <c r="D145" s="120" t="s">
        <v>924</v>
      </c>
      <c r="E145" s="120">
        <v>6.0</v>
      </c>
      <c r="F145" s="120" t="s">
        <v>236</v>
      </c>
      <c r="G145" t="s">
        <v>236</v>
      </c>
      <c r="H145" t="s">
        <v>803</v>
      </c>
    </row>
    <row r="146">
      <c r="A146" s="210">
        <v>43486.7384334838</v>
      </c>
      <c r="B146" s="120" t="s">
        <v>351</v>
      </c>
      <c r="C146" s="120" t="s">
        <v>460</v>
      </c>
      <c r="D146" s="120" t="s">
        <v>925</v>
      </c>
      <c r="E146" s="120">
        <v>5.0</v>
      </c>
      <c r="F146" s="120" t="s">
        <v>236</v>
      </c>
      <c r="G146" t="s">
        <v>236</v>
      </c>
      <c r="H146" t="s">
        <v>803</v>
      </c>
    </row>
    <row r="147">
      <c r="A147" s="210">
        <v>43486.018146284725</v>
      </c>
      <c r="B147" s="120" t="s">
        <v>455</v>
      </c>
      <c r="C147" s="120" t="s">
        <v>65</v>
      </c>
      <c r="D147" s="120" t="s">
        <v>926</v>
      </c>
      <c r="E147" s="120">
        <v>4.0</v>
      </c>
      <c r="F147" s="120" t="s">
        <v>236</v>
      </c>
      <c r="G147" t="s">
        <v>236</v>
      </c>
      <c r="H147" t="s">
        <v>803</v>
      </c>
    </row>
    <row r="148">
      <c r="A148" s="210">
        <v>43485.96447278935</v>
      </c>
      <c r="B148" s="120" t="s">
        <v>382</v>
      </c>
      <c r="C148" s="120" t="s">
        <v>97</v>
      </c>
      <c r="D148" s="120" t="s">
        <v>913</v>
      </c>
      <c r="E148" s="120">
        <v>13.0</v>
      </c>
      <c r="F148" s="120" t="s">
        <v>236</v>
      </c>
      <c r="G148" t="s">
        <v>236</v>
      </c>
      <c r="H148" t="s">
        <v>803</v>
      </c>
    </row>
    <row r="149">
      <c r="A149" s="210">
        <v>43485.05851487268</v>
      </c>
      <c r="B149" s="120" t="s">
        <v>402</v>
      </c>
      <c r="C149" s="120" t="s">
        <v>102</v>
      </c>
      <c r="D149" s="120" t="s">
        <v>913</v>
      </c>
      <c r="E149" s="120">
        <v>4.0</v>
      </c>
      <c r="F149" s="120" t="s">
        <v>236</v>
      </c>
      <c r="G149" t="s">
        <v>236</v>
      </c>
      <c r="H149" t="s">
        <v>803</v>
      </c>
    </row>
    <row r="150">
      <c r="A150" s="210">
        <v>43485.04567585648</v>
      </c>
      <c r="B150" s="120" t="s">
        <v>402</v>
      </c>
      <c r="C150" s="120" t="s">
        <v>102</v>
      </c>
      <c r="D150" s="120" t="s">
        <v>927</v>
      </c>
      <c r="E150" s="120">
        <v>10.0</v>
      </c>
      <c r="F150" s="120" t="s">
        <v>236</v>
      </c>
      <c r="G150" t="s">
        <v>236</v>
      </c>
      <c r="H150" t="s">
        <v>803</v>
      </c>
    </row>
    <row r="151">
      <c r="A151" s="210">
        <v>43483.762136006946</v>
      </c>
      <c r="B151" s="120" t="s">
        <v>442</v>
      </c>
      <c r="C151" s="120" t="s">
        <v>928</v>
      </c>
      <c r="D151" s="120" t="s">
        <v>929</v>
      </c>
      <c r="E151" s="120">
        <v>8.0</v>
      </c>
      <c r="F151" s="120" t="s">
        <v>236</v>
      </c>
      <c r="G151" t="s">
        <v>236</v>
      </c>
      <c r="H151" t="s">
        <v>803</v>
      </c>
    </row>
    <row r="152">
      <c r="A152" s="210">
        <v>43482.97883975694</v>
      </c>
      <c r="B152" s="120" t="s">
        <v>568</v>
      </c>
      <c r="C152" s="120" t="s">
        <v>308</v>
      </c>
      <c r="D152" s="120" t="s">
        <v>930</v>
      </c>
      <c r="E152" s="120">
        <v>1.0</v>
      </c>
      <c r="F152" s="120" t="s">
        <v>803</v>
      </c>
      <c r="G152" t="s">
        <v>236</v>
      </c>
      <c r="H152" t="s">
        <v>236</v>
      </c>
    </row>
    <row r="153">
      <c r="A153" s="210">
        <v>43482.97784792824</v>
      </c>
      <c r="B153" s="120" t="s">
        <v>568</v>
      </c>
      <c r="C153" s="120" t="s">
        <v>308</v>
      </c>
      <c r="D153" s="120" t="s">
        <v>931</v>
      </c>
      <c r="E153" s="120">
        <v>1.0</v>
      </c>
      <c r="F153" s="120" t="s">
        <v>236</v>
      </c>
      <c r="G153" t="s">
        <v>236</v>
      </c>
      <c r="H153" t="s">
        <v>236</v>
      </c>
    </row>
    <row r="154">
      <c r="A154" s="210">
        <v>43482.79850457176</v>
      </c>
      <c r="B154" s="120" t="s">
        <v>435</v>
      </c>
      <c r="C154" s="120" t="s">
        <v>39</v>
      </c>
      <c r="D154" s="120" t="s">
        <v>932</v>
      </c>
      <c r="E154" s="120">
        <v>6.0</v>
      </c>
      <c r="F154" s="120" t="s">
        <v>236</v>
      </c>
      <c r="G154" t="s">
        <v>236</v>
      </c>
      <c r="H154" t="s">
        <v>803</v>
      </c>
    </row>
    <row r="155">
      <c r="A155" s="210">
        <v>43481.956128125</v>
      </c>
      <c r="B155" s="120" t="s">
        <v>435</v>
      </c>
      <c r="C155" s="120" t="s">
        <v>39</v>
      </c>
      <c r="D155" s="120" t="s">
        <v>837</v>
      </c>
      <c r="E155" s="120">
        <v>5.0</v>
      </c>
      <c r="F155" s="120" t="s">
        <v>236</v>
      </c>
      <c r="G155" t="s">
        <v>236</v>
      </c>
      <c r="H155" t="s">
        <v>803</v>
      </c>
    </row>
    <row r="156">
      <c r="A156" s="210">
        <v>43481.82047792824</v>
      </c>
      <c r="B156" s="120" t="s">
        <v>435</v>
      </c>
      <c r="C156" s="120" t="s">
        <v>39</v>
      </c>
      <c r="D156" s="120" t="s">
        <v>933</v>
      </c>
      <c r="E156" s="120">
        <v>5.0</v>
      </c>
      <c r="F156" s="120" t="s">
        <v>236</v>
      </c>
      <c r="G156" t="s">
        <v>236</v>
      </c>
      <c r="H156" t="s">
        <v>803</v>
      </c>
    </row>
    <row r="157">
      <c r="A157" s="210">
        <v>43481.67675832176</v>
      </c>
      <c r="B157" s="120" t="s">
        <v>442</v>
      </c>
      <c r="C157" s="120" t="s">
        <v>928</v>
      </c>
      <c r="D157" s="120" t="s">
        <v>934</v>
      </c>
      <c r="E157" s="120">
        <v>6.0</v>
      </c>
      <c r="F157" s="120" t="s">
        <v>236</v>
      </c>
      <c r="G157" t="s">
        <v>236</v>
      </c>
      <c r="H157" t="s">
        <v>803</v>
      </c>
    </row>
    <row r="158">
      <c r="A158" s="210">
        <v>43479.86077690972</v>
      </c>
      <c r="B158" s="120" t="s">
        <v>117</v>
      </c>
      <c r="C158" s="120" t="s">
        <v>437</v>
      </c>
      <c r="D158" s="120" t="s">
        <v>935</v>
      </c>
      <c r="E158" s="120">
        <v>4.0</v>
      </c>
      <c r="F158" s="120" t="s">
        <v>236</v>
      </c>
      <c r="G158" t="s">
        <v>236</v>
      </c>
      <c r="H158" t="s">
        <v>803</v>
      </c>
    </row>
    <row r="159">
      <c r="A159" s="210">
        <v>43479.73139168981</v>
      </c>
      <c r="B159" s="120" t="s">
        <v>442</v>
      </c>
      <c r="C159" s="120" t="s">
        <v>928</v>
      </c>
      <c r="D159" s="120" t="s">
        <v>936</v>
      </c>
      <c r="E159" s="120">
        <v>3.0</v>
      </c>
      <c r="F159" s="120" t="s">
        <v>236</v>
      </c>
      <c r="G159" t="s">
        <v>236</v>
      </c>
      <c r="H159" t="s">
        <v>236</v>
      </c>
    </row>
    <row r="160">
      <c r="A160" s="210">
        <v>43479.71975815972</v>
      </c>
      <c r="B160" s="120" t="s">
        <v>115</v>
      </c>
      <c r="C160" s="120" t="s">
        <v>50</v>
      </c>
      <c r="D160" s="120" t="s">
        <v>937</v>
      </c>
      <c r="E160" s="120">
        <v>8.0</v>
      </c>
      <c r="F160" s="120" t="s">
        <v>236</v>
      </c>
      <c r="G160" t="s">
        <v>236</v>
      </c>
      <c r="H160" t="s">
        <v>803</v>
      </c>
    </row>
    <row r="161">
      <c r="A161" s="210">
        <v>43479.71975815972</v>
      </c>
      <c r="B161" s="120" t="s">
        <v>628</v>
      </c>
      <c r="C161" s="120" t="s">
        <v>308</v>
      </c>
      <c r="D161" s="120" t="s">
        <v>938</v>
      </c>
      <c r="E161" s="120">
        <v>7.0</v>
      </c>
      <c r="F161" s="120" t="s">
        <v>236</v>
      </c>
      <c r="G161" t="s">
        <v>236</v>
      </c>
      <c r="H161" t="s">
        <v>803</v>
      </c>
    </row>
    <row r="162">
      <c r="A162" s="210">
        <v>43479.68610371528</v>
      </c>
      <c r="B162" s="120" t="s">
        <v>442</v>
      </c>
      <c r="C162" s="120" t="s">
        <v>928</v>
      </c>
      <c r="D162" s="120" t="s">
        <v>939</v>
      </c>
      <c r="E162" s="120">
        <v>8.0</v>
      </c>
      <c r="F162" s="120" t="s">
        <v>236</v>
      </c>
      <c r="G162" t="s">
        <v>236</v>
      </c>
      <c r="H162" t="s">
        <v>803</v>
      </c>
    </row>
    <row r="163">
      <c r="A163" s="210">
        <v>43479.676948113425</v>
      </c>
      <c r="B163" s="120" t="s">
        <v>645</v>
      </c>
      <c r="C163" s="120" t="s">
        <v>294</v>
      </c>
      <c r="D163" s="120" t="s">
        <v>940</v>
      </c>
      <c r="E163" s="120">
        <v>7.0</v>
      </c>
      <c r="F163" s="120" t="s">
        <v>236</v>
      </c>
      <c r="G163" t="s">
        <v>236</v>
      </c>
      <c r="H163" t="s">
        <v>803</v>
      </c>
    </row>
    <row r="164">
      <c r="A164" s="210">
        <v>43479.60864395833</v>
      </c>
      <c r="B164" s="120" t="s">
        <v>435</v>
      </c>
      <c r="C164" s="120" t="s">
        <v>39</v>
      </c>
      <c r="D164" s="120" t="s">
        <v>819</v>
      </c>
      <c r="E164" s="120">
        <v>5.0</v>
      </c>
      <c r="F164" s="120" t="s">
        <v>236</v>
      </c>
      <c r="G164" t="s">
        <v>236</v>
      </c>
      <c r="H164" t="s">
        <v>803</v>
      </c>
    </row>
    <row r="165">
      <c r="A165" s="210">
        <v>43478.96314633102</v>
      </c>
      <c r="B165" s="120" t="s">
        <v>117</v>
      </c>
      <c r="C165" s="120" t="s">
        <v>437</v>
      </c>
      <c r="D165" s="120" t="s">
        <v>837</v>
      </c>
      <c r="E165" s="120">
        <v>4.0</v>
      </c>
      <c r="F165" s="120" t="s">
        <v>236</v>
      </c>
      <c r="G165" t="s">
        <v>236</v>
      </c>
      <c r="H165" t="s">
        <v>803</v>
      </c>
    </row>
    <row r="166">
      <c r="A166" s="210">
        <v>43478.91246878472</v>
      </c>
      <c r="B166" s="120" t="s">
        <v>351</v>
      </c>
      <c r="C166" s="120" t="s">
        <v>39</v>
      </c>
      <c r="D166" s="120" t="s">
        <v>941</v>
      </c>
      <c r="E166" s="120">
        <v>14.0</v>
      </c>
      <c r="F166" s="120" t="s">
        <v>236</v>
      </c>
      <c r="G166" t="s">
        <v>236</v>
      </c>
      <c r="H166" t="s">
        <v>803</v>
      </c>
    </row>
    <row r="167">
      <c r="A167" s="210">
        <v>43478.87759611111</v>
      </c>
      <c r="B167" s="120" t="s">
        <v>351</v>
      </c>
      <c r="C167" s="120" t="s">
        <v>39</v>
      </c>
      <c r="D167" s="120" t="s">
        <v>942</v>
      </c>
      <c r="E167" s="120">
        <v>6.0</v>
      </c>
      <c r="F167" s="120" t="s">
        <v>236</v>
      </c>
      <c r="G167" t="s">
        <v>236</v>
      </c>
      <c r="H167" t="s">
        <v>803</v>
      </c>
    </row>
    <row r="168">
      <c r="A168" s="210">
        <v>43477.816647997686</v>
      </c>
      <c r="B168" s="120" t="s">
        <v>351</v>
      </c>
      <c r="C168" s="120" t="s">
        <v>39</v>
      </c>
      <c r="D168" s="120" t="s">
        <v>943</v>
      </c>
      <c r="E168" s="120">
        <v>4.0</v>
      </c>
      <c r="F168" s="120" t="s">
        <v>236</v>
      </c>
      <c r="G168" t="s">
        <v>236</v>
      </c>
      <c r="H168" t="s">
        <v>803</v>
      </c>
    </row>
    <row r="169">
      <c r="A169" s="210">
        <v>43477.811712442126</v>
      </c>
      <c r="B169" s="120" t="s">
        <v>117</v>
      </c>
      <c r="C169" s="120" t="s">
        <v>437</v>
      </c>
      <c r="D169" s="120" t="s">
        <v>837</v>
      </c>
      <c r="E169" s="120">
        <v>4.0</v>
      </c>
      <c r="F169" s="120" t="s">
        <v>236</v>
      </c>
      <c r="G169" t="s">
        <v>236</v>
      </c>
      <c r="H169" t="s">
        <v>803</v>
      </c>
    </row>
    <row r="170">
      <c r="A170" s="210">
        <v>43475.865005300926</v>
      </c>
      <c r="B170" s="120" t="s">
        <v>628</v>
      </c>
      <c r="C170" s="120" t="s">
        <v>308</v>
      </c>
      <c r="D170" s="120" t="s">
        <v>944</v>
      </c>
      <c r="E170" s="120">
        <v>1.0</v>
      </c>
      <c r="F170" s="120" t="s">
        <v>236</v>
      </c>
      <c r="G170" t="s">
        <v>236</v>
      </c>
      <c r="H170" t="s">
        <v>236</v>
      </c>
    </row>
    <row r="171">
      <c r="A171" s="210">
        <v>43475.86420354167</v>
      </c>
      <c r="B171" s="120" t="s">
        <v>628</v>
      </c>
      <c r="C171" s="120" t="s">
        <v>46</v>
      </c>
      <c r="D171" s="120" t="s">
        <v>945</v>
      </c>
      <c r="E171" s="120">
        <v>5.0</v>
      </c>
      <c r="F171" s="120" t="s">
        <v>236</v>
      </c>
      <c r="G171" t="s">
        <v>236</v>
      </c>
      <c r="H171" t="s">
        <v>803</v>
      </c>
    </row>
    <row r="172">
      <c r="A172" s="210">
        <v>43475.66110030093</v>
      </c>
      <c r="B172" s="120" t="s">
        <v>115</v>
      </c>
      <c r="C172" s="120" t="s">
        <v>50</v>
      </c>
      <c r="D172" s="120" t="s">
        <v>946</v>
      </c>
      <c r="E172" s="120">
        <v>7.0</v>
      </c>
      <c r="F172" s="120" t="s">
        <v>236</v>
      </c>
      <c r="G172" t="s">
        <v>236</v>
      </c>
      <c r="H172" t="s">
        <v>803</v>
      </c>
    </row>
    <row r="173">
      <c r="A173" s="210">
        <v>43475.383897997686</v>
      </c>
      <c r="B173" s="120" t="s">
        <v>947</v>
      </c>
      <c r="C173" s="120" t="s">
        <v>340</v>
      </c>
      <c r="D173" s="120" t="s">
        <v>95</v>
      </c>
      <c r="E173" s="120">
        <v>2.0</v>
      </c>
      <c r="F173" s="120" t="s">
        <v>236</v>
      </c>
      <c r="G173" t="s">
        <v>236</v>
      </c>
      <c r="H173" t="s">
        <v>236</v>
      </c>
    </row>
    <row r="174">
      <c r="A174" s="210">
        <v>43474.79760109953</v>
      </c>
      <c r="B174" s="120" t="s">
        <v>628</v>
      </c>
      <c r="C174" s="120" t="s">
        <v>46</v>
      </c>
      <c r="D174" s="120" t="s">
        <v>945</v>
      </c>
      <c r="E174" s="120">
        <v>5.0</v>
      </c>
      <c r="F174" s="120" t="s">
        <v>236</v>
      </c>
      <c r="G174" t="s">
        <v>236</v>
      </c>
      <c r="H174" t="s">
        <v>803</v>
      </c>
    </row>
    <row r="175">
      <c r="A175" s="210">
        <v>43474.70599725694</v>
      </c>
      <c r="B175" s="120" t="s">
        <v>455</v>
      </c>
      <c r="C175" s="120" t="s">
        <v>102</v>
      </c>
      <c r="D175" s="120" t="s">
        <v>269</v>
      </c>
      <c r="E175" s="120">
        <v>5.0</v>
      </c>
      <c r="F175" s="120" t="s">
        <v>236</v>
      </c>
      <c r="G175" t="s">
        <v>236</v>
      </c>
      <c r="H175" t="s">
        <v>803</v>
      </c>
    </row>
    <row r="176">
      <c r="A176" s="210">
        <v>43474.32308858796</v>
      </c>
      <c r="B176" s="120" t="s">
        <v>57</v>
      </c>
      <c r="C176" s="120" t="s">
        <v>301</v>
      </c>
      <c r="D176" s="120" t="s">
        <v>816</v>
      </c>
      <c r="E176" s="120">
        <v>4.0</v>
      </c>
      <c r="F176" s="120" t="s">
        <v>236</v>
      </c>
      <c r="G176" t="s">
        <v>236</v>
      </c>
      <c r="H176" t="s">
        <v>803</v>
      </c>
    </row>
    <row r="177">
      <c r="A177" s="210">
        <v>43473.94292689815</v>
      </c>
      <c r="B177" s="120" t="s">
        <v>115</v>
      </c>
      <c r="C177" s="120" t="s">
        <v>50</v>
      </c>
      <c r="D177" s="120" t="s">
        <v>946</v>
      </c>
      <c r="E177" s="120">
        <v>4.0</v>
      </c>
      <c r="F177" s="120" t="s">
        <v>236</v>
      </c>
      <c r="G177" t="s">
        <v>236</v>
      </c>
      <c r="H177" t="s">
        <v>803</v>
      </c>
    </row>
    <row r="178">
      <c r="A178" s="210">
        <v>43473.70720616898</v>
      </c>
      <c r="B178" s="120" t="s">
        <v>642</v>
      </c>
      <c r="C178" s="120" t="s">
        <v>46</v>
      </c>
      <c r="D178" s="120" t="s">
        <v>948</v>
      </c>
      <c r="E178" s="120">
        <v>6.0</v>
      </c>
      <c r="F178" s="120" t="s">
        <v>236</v>
      </c>
      <c r="G178" t="s">
        <v>236</v>
      </c>
      <c r="H178" t="s">
        <v>803</v>
      </c>
    </row>
    <row r="179">
      <c r="A179" s="210">
        <v>43472.87779940972</v>
      </c>
      <c r="B179" s="120" t="s">
        <v>291</v>
      </c>
      <c r="C179" s="120" t="s">
        <v>55</v>
      </c>
      <c r="D179" s="120" t="s">
        <v>949</v>
      </c>
      <c r="E179" s="120">
        <v>12.0</v>
      </c>
      <c r="F179" s="120" t="s">
        <v>236</v>
      </c>
      <c r="G179" t="s">
        <v>236</v>
      </c>
      <c r="H179" t="s">
        <v>803</v>
      </c>
    </row>
    <row r="180">
      <c r="A180" s="210">
        <v>43472.72849064815</v>
      </c>
      <c r="B180" s="120" t="s">
        <v>115</v>
      </c>
      <c r="C180" s="120" t="s">
        <v>50</v>
      </c>
      <c r="D180" s="120" t="s">
        <v>837</v>
      </c>
      <c r="E180" s="120">
        <v>8.0</v>
      </c>
      <c r="F180" s="120" t="s">
        <v>236</v>
      </c>
      <c r="G180" t="s">
        <v>236</v>
      </c>
      <c r="H180" t="s">
        <v>803</v>
      </c>
    </row>
    <row r="181">
      <c r="A181" s="210">
        <v>43472.5370894213</v>
      </c>
      <c r="B181" s="120" t="s">
        <v>442</v>
      </c>
      <c r="C181" s="120" t="s">
        <v>657</v>
      </c>
      <c r="D181" s="120" t="s">
        <v>851</v>
      </c>
      <c r="E181" s="120">
        <v>6.0</v>
      </c>
      <c r="F181" s="120" t="s">
        <v>236</v>
      </c>
      <c r="G181" t="s">
        <v>236</v>
      </c>
      <c r="H181" t="s">
        <v>803</v>
      </c>
    </row>
    <row r="182">
      <c r="A182" s="210">
        <v>43471.72561006944</v>
      </c>
      <c r="B182" s="120" t="s">
        <v>291</v>
      </c>
      <c r="C182" s="120" t="s">
        <v>55</v>
      </c>
      <c r="D182" s="120" t="s">
        <v>950</v>
      </c>
      <c r="E182" s="120">
        <v>8.0</v>
      </c>
      <c r="F182" s="120" t="s">
        <v>236</v>
      </c>
      <c r="G182" t="s">
        <v>236</v>
      </c>
      <c r="H182" t="s">
        <v>803</v>
      </c>
    </row>
    <row r="183">
      <c r="A183" s="210">
        <v>43468.58997248842</v>
      </c>
      <c r="B183" s="120" t="s">
        <v>351</v>
      </c>
      <c r="C183" s="120" t="s">
        <v>39</v>
      </c>
      <c r="D183" s="120" t="s">
        <v>951</v>
      </c>
      <c r="E183" s="120">
        <v>5.0</v>
      </c>
      <c r="F183" s="120" t="s">
        <v>236</v>
      </c>
      <c r="G183" t="s">
        <v>236</v>
      </c>
      <c r="H183" t="s">
        <v>803</v>
      </c>
    </row>
    <row r="184">
      <c r="A184" s="210">
        <v>43467.66065972222</v>
      </c>
      <c r="B184" s="120" t="s">
        <v>291</v>
      </c>
      <c r="C184" s="120" t="s">
        <v>55</v>
      </c>
      <c r="D184" s="120" t="s">
        <v>837</v>
      </c>
      <c r="E184" s="120">
        <v>6.0</v>
      </c>
      <c r="F184" s="120" t="s">
        <v>236</v>
      </c>
      <c r="G184" t="s">
        <v>236</v>
      </c>
      <c r="H184" t="s">
        <v>803</v>
      </c>
    </row>
    <row r="185">
      <c r="A185" s="210">
        <v>43466.75614583334</v>
      </c>
      <c r="B185" s="120" t="s">
        <v>291</v>
      </c>
      <c r="C185" s="120" t="s">
        <v>55</v>
      </c>
      <c r="D185" s="120" t="s">
        <v>837</v>
      </c>
      <c r="E185" s="120">
        <v>4.0</v>
      </c>
      <c r="F185" s="120" t="s">
        <v>236</v>
      </c>
      <c r="G185" t="s">
        <v>236</v>
      </c>
      <c r="H185" t="s">
        <v>803</v>
      </c>
    </row>
    <row r="186">
      <c r="A186" s="210">
        <v>43464.815495613424</v>
      </c>
      <c r="B186" s="120" t="s">
        <v>351</v>
      </c>
      <c r="C186" s="120" t="s">
        <v>39</v>
      </c>
      <c r="D186" s="120" t="s">
        <v>952</v>
      </c>
      <c r="E186" s="120">
        <v>5.0</v>
      </c>
      <c r="F186" s="120" t="s">
        <v>236</v>
      </c>
      <c r="G186" t="s">
        <v>236</v>
      </c>
      <c r="H186" t="s">
        <v>803</v>
      </c>
    </row>
    <row r="187">
      <c r="A187" s="210">
        <v>43463.654433379634</v>
      </c>
      <c r="B187" s="120" t="s">
        <v>291</v>
      </c>
      <c r="C187" s="120" t="s">
        <v>55</v>
      </c>
      <c r="D187" s="120" t="s">
        <v>953</v>
      </c>
      <c r="E187" s="120">
        <v>4.0</v>
      </c>
      <c r="F187" s="120" t="s">
        <v>236</v>
      </c>
      <c r="G187" t="s">
        <v>236</v>
      </c>
      <c r="H187" t="s">
        <v>803</v>
      </c>
    </row>
    <row r="188">
      <c r="A188" s="210">
        <v>43463.55228744213</v>
      </c>
      <c r="B188" s="120" t="s">
        <v>382</v>
      </c>
      <c r="C188" s="120" t="s">
        <v>65</v>
      </c>
      <c r="D188" s="120" t="s">
        <v>954</v>
      </c>
      <c r="E188" s="120">
        <v>4.0</v>
      </c>
      <c r="F188" s="120" t="s">
        <v>236</v>
      </c>
      <c r="G188" t="s">
        <v>236</v>
      </c>
      <c r="H188" t="s">
        <v>803</v>
      </c>
    </row>
    <row r="189">
      <c r="A189" s="210">
        <v>43463.37113704861</v>
      </c>
      <c r="B189" s="120" t="s">
        <v>382</v>
      </c>
      <c r="C189" s="120" t="s">
        <v>65</v>
      </c>
      <c r="D189" s="120" t="s">
        <v>955</v>
      </c>
      <c r="E189" s="120">
        <v>7.0</v>
      </c>
      <c r="F189" s="120" t="s">
        <v>236</v>
      </c>
      <c r="G189" t="s">
        <v>236</v>
      </c>
      <c r="H189" t="s">
        <v>803</v>
      </c>
    </row>
    <row r="190">
      <c r="A190" s="210">
        <v>43462.65510476852</v>
      </c>
      <c r="B190" s="120" t="s">
        <v>291</v>
      </c>
      <c r="C190" s="120" t="s">
        <v>55</v>
      </c>
      <c r="D190" s="120" t="s">
        <v>837</v>
      </c>
      <c r="E190" s="120">
        <v>4.0</v>
      </c>
      <c r="F190" s="120" t="s">
        <v>236</v>
      </c>
      <c r="G190" t="s">
        <v>236</v>
      </c>
      <c r="H190" t="s">
        <v>803</v>
      </c>
    </row>
    <row r="191">
      <c r="A191" s="210">
        <v>43460.92784199074</v>
      </c>
      <c r="B191" s="120" t="s">
        <v>442</v>
      </c>
      <c r="C191" s="120" t="s">
        <v>450</v>
      </c>
      <c r="D191" s="120" t="s">
        <v>956</v>
      </c>
      <c r="E191" s="120">
        <v>2.0</v>
      </c>
      <c r="F191" s="120" t="s">
        <v>236</v>
      </c>
      <c r="G191" t="s">
        <v>236</v>
      </c>
      <c r="H191" t="s">
        <v>236</v>
      </c>
    </row>
    <row r="192">
      <c r="A192" s="210">
        <v>43457.96229122685</v>
      </c>
      <c r="B192" s="120" t="s">
        <v>291</v>
      </c>
      <c r="C192" s="120" t="s">
        <v>55</v>
      </c>
      <c r="D192" s="120" t="s">
        <v>957</v>
      </c>
      <c r="E192" s="120">
        <v>4.0</v>
      </c>
      <c r="F192" s="120" t="s">
        <v>236</v>
      </c>
      <c r="G192" t="s">
        <v>236</v>
      </c>
      <c r="H192" t="s">
        <v>803</v>
      </c>
    </row>
    <row r="193">
      <c r="A193" s="210">
        <v>43456.90264193287</v>
      </c>
      <c r="B193" s="120" t="s">
        <v>678</v>
      </c>
      <c r="C193" s="120" t="s">
        <v>958</v>
      </c>
      <c r="D193" s="120" t="s">
        <v>959</v>
      </c>
      <c r="E193" s="120">
        <v>10.0</v>
      </c>
      <c r="F193" s="120" t="s">
        <v>236</v>
      </c>
      <c r="G193" t="s">
        <v>236</v>
      </c>
      <c r="H193" t="s">
        <v>803</v>
      </c>
    </row>
    <row r="194">
      <c r="A194" s="210">
        <v>43455.8524471412</v>
      </c>
      <c r="B194" s="120" t="s">
        <v>291</v>
      </c>
      <c r="C194" s="120" t="s">
        <v>443</v>
      </c>
      <c r="D194" s="120" t="s">
        <v>960</v>
      </c>
      <c r="E194" s="120">
        <v>4.0</v>
      </c>
      <c r="F194" s="120" t="s">
        <v>236</v>
      </c>
      <c r="G194" t="s">
        <v>236</v>
      </c>
      <c r="H194" t="s">
        <v>803</v>
      </c>
    </row>
    <row r="195">
      <c r="A195" s="210">
        <v>43455.586038622685</v>
      </c>
      <c r="B195" s="120" t="s">
        <v>291</v>
      </c>
      <c r="C195" s="120" t="s">
        <v>443</v>
      </c>
      <c r="D195" s="120" t="s">
        <v>837</v>
      </c>
      <c r="E195" s="120">
        <v>4.0</v>
      </c>
      <c r="F195" s="120" t="s">
        <v>236</v>
      </c>
      <c r="G195" t="s">
        <v>236</v>
      </c>
      <c r="H195" t="s">
        <v>803</v>
      </c>
    </row>
    <row r="196">
      <c r="A196" s="210">
        <v>43455.56631642361</v>
      </c>
      <c r="B196" s="120" t="s">
        <v>291</v>
      </c>
      <c r="C196" s="120" t="s">
        <v>443</v>
      </c>
      <c r="D196" s="120" t="s">
        <v>961</v>
      </c>
      <c r="E196" s="120">
        <v>3.0</v>
      </c>
      <c r="F196" s="120" t="s">
        <v>236</v>
      </c>
      <c r="G196" t="s">
        <v>236</v>
      </c>
      <c r="H196" t="s">
        <v>236</v>
      </c>
    </row>
    <row r="197">
      <c r="A197" s="210">
        <v>43452.58139342593</v>
      </c>
      <c r="B197" s="120" t="s">
        <v>555</v>
      </c>
      <c r="C197" s="120" t="s">
        <v>727</v>
      </c>
      <c r="D197" s="120" t="s">
        <v>962</v>
      </c>
      <c r="E197" s="120">
        <v>4.0</v>
      </c>
      <c r="F197" s="120" t="s">
        <v>236</v>
      </c>
      <c r="G197" t="s">
        <v>236</v>
      </c>
      <c r="H197" t="s">
        <v>803</v>
      </c>
    </row>
    <row r="198">
      <c r="A198" s="210">
        <v>43450.795122511576</v>
      </c>
      <c r="B198" s="120" t="s">
        <v>291</v>
      </c>
      <c r="C198" s="120" t="s">
        <v>443</v>
      </c>
      <c r="D198" s="120" t="s">
        <v>822</v>
      </c>
      <c r="E198" s="120">
        <v>7.0</v>
      </c>
      <c r="F198" s="120" t="s">
        <v>236</v>
      </c>
      <c r="G198" t="s">
        <v>236</v>
      </c>
      <c r="H198" t="s">
        <v>803</v>
      </c>
    </row>
    <row r="199">
      <c r="A199" s="210">
        <v>43450.72079841435</v>
      </c>
      <c r="B199" s="120" t="s">
        <v>351</v>
      </c>
      <c r="C199" s="120" t="s">
        <v>97</v>
      </c>
      <c r="D199" s="120" t="s">
        <v>963</v>
      </c>
      <c r="E199" s="120">
        <v>4.0</v>
      </c>
      <c r="F199" s="120" t="s">
        <v>236</v>
      </c>
      <c r="G199" t="s">
        <v>236</v>
      </c>
      <c r="H199" t="s">
        <v>803</v>
      </c>
    </row>
    <row r="200">
      <c r="A200" s="210">
        <v>43447.72407163194</v>
      </c>
      <c r="B200" s="120" t="s">
        <v>964</v>
      </c>
      <c r="C200" s="120" t="s">
        <v>727</v>
      </c>
      <c r="D200" s="120" t="s">
        <v>965</v>
      </c>
      <c r="E200" s="120">
        <v>3.0</v>
      </c>
      <c r="F200" s="120" t="s">
        <v>236</v>
      </c>
      <c r="G200" t="s">
        <v>236</v>
      </c>
      <c r="H200" t="s">
        <v>236</v>
      </c>
    </row>
    <row r="201">
      <c r="A201" s="210">
        <v>43447.64593866898</v>
      </c>
      <c r="B201" s="120" t="s">
        <v>555</v>
      </c>
      <c r="C201" s="120" t="s">
        <v>727</v>
      </c>
      <c r="D201" s="120" t="s">
        <v>966</v>
      </c>
      <c r="E201" s="120">
        <v>3.0</v>
      </c>
      <c r="F201" s="120" t="s">
        <v>236</v>
      </c>
      <c r="G201" t="s">
        <v>236</v>
      </c>
      <c r="H201" t="s">
        <v>236</v>
      </c>
    </row>
    <row r="202">
      <c r="A202" s="210">
        <v>43445.836147442125</v>
      </c>
      <c r="B202" s="120" t="s">
        <v>732</v>
      </c>
      <c r="C202" s="120" t="s">
        <v>39</v>
      </c>
      <c r="D202" s="120" t="s">
        <v>967</v>
      </c>
      <c r="E202" s="120">
        <v>4.0</v>
      </c>
      <c r="F202" s="120" t="s">
        <v>236</v>
      </c>
      <c r="G202" t="s">
        <v>236</v>
      </c>
      <c r="H202" t="s">
        <v>803</v>
      </c>
    </row>
    <row r="203">
      <c r="A203" s="210">
        <v>43444.87575010417</v>
      </c>
      <c r="B203" s="120" t="s">
        <v>351</v>
      </c>
      <c r="C203" s="120" t="s">
        <v>97</v>
      </c>
      <c r="D203" s="120" t="s">
        <v>968</v>
      </c>
      <c r="E203" s="120">
        <v>3.0</v>
      </c>
      <c r="F203" s="120" t="s">
        <v>236</v>
      </c>
      <c r="G203" t="s">
        <v>236</v>
      </c>
      <c r="H203" t="s">
        <v>236</v>
      </c>
    </row>
    <row r="204">
      <c r="A204" s="210">
        <v>43444.02327746528</v>
      </c>
      <c r="B204" s="120" t="s">
        <v>442</v>
      </c>
      <c r="C204" s="120" t="s">
        <v>65</v>
      </c>
      <c r="D204" s="120" t="s">
        <v>969</v>
      </c>
      <c r="E204" s="120">
        <v>5.0</v>
      </c>
      <c r="F204" s="120" t="s">
        <v>236</v>
      </c>
      <c r="G204" t="s">
        <v>236</v>
      </c>
      <c r="H204" t="s">
        <v>803</v>
      </c>
    </row>
    <row r="205">
      <c r="A205" s="210">
        <v>43443.85248439814</v>
      </c>
      <c r="B205" s="120" t="s">
        <v>442</v>
      </c>
      <c r="C205" s="120" t="s">
        <v>727</v>
      </c>
      <c r="D205" s="120" t="s">
        <v>970</v>
      </c>
      <c r="E205" s="120">
        <v>5.0</v>
      </c>
      <c r="F205" s="120" t="s">
        <v>236</v>
      </c>
      <c r="G205" t="s">
        <v>236</v>
      </c>
      <c r="H205" t="s">
        <v>803</v>
      </c>
    </row>
    <row r="206">
      <c r="A206" s="210">
        <v>43441.705313495375</v>
      </c>
      <c r="B206" s="120" t="s">
        <v>442</v>
      </c>
      <c r="C206" s="120" t="s">
        <v>102</v>
      </c>
      <c r="D206" s="120" t="s">
        <v>971</v>
      </c>
      <c r="E206" s="120">
        <v>3.0</v>
      </c>
      <c r="F206" s="120" t="s">
        <v>236</v>
      </c>
      <c r="G206" t="s">
        <v>236</v>
      </c>
      <c r="H206" t="s">
        <v>236</v>
      </c>
    </row>
    <row r="207">
      <c r="A207" s="210">
        <v>43441.01228009259</v>
      </c>
      <c r="B207" s="120" t="s">
        <v>115</v>
      </c>
      <c r="C207" s="120" t="s">
        <v>371</v>
      </c>
      <c r="D207" s="120" t="s">
        <v>972</v>
      </c>
      <c r="E207" s="120">
        <v>15.0</v>
      </c>
      <c r="F207" s="120" t="s">
        <v>236</v>
      </c>
      <c r="G207" t="s">
        <v>236</v>
      </c>
      <c r="H207" t="s">
        <v>803</v>
      </c>
    </row>
    <row r="208">
      <c r="A208" s="210">
        <v>43441.01059027778</v>
      </c>
      <c r="B208" s="120" t="s">
        <v>442</v>
      </c>
      <c r="C208" s="120" t="s">
        <v>102</v>
      </c>
      <c r="D208" s="120" t="s">
        <v>971</v>
      </c>
      <c r="E208" s="120">
        <v>3.0</v>
      </c>
      <c r="F208" s="120" t="s">
        <v>236</v>
      </c>
      <c r="G208" t="s">
        <v>236</v>
      </c>
      <c r="H208" t="s">
        <v>236</v>
      </c>
    </row>
    <row r="209">
      <c r="A209" s="210">
        <v>43440.989750243054</v>
      </c>
      <c r="B209" s="120" t="s">
        <v>755</v>
      </c>
      <c r="C209" s="120" t="s">
        <v>371</v>
      </c>
      <c r="D209" s="120" t="s">
        <v>837</v>
      </c>
      <c r="E209" s="120">
        <v>4.0</v>
      </c>
      <c r="F209" s="120" t="s">
        <v>236</v>
      </c>
      <c r="G209" t="s">
        <v>236</v>
      </c>
      <c r="H209" t="s">
        <v>803</v>
      </c>
    </row>
    <row r="210">
      <c r="A210" s="210">
        <v>43440.012281030096</v>
      </c>
      <c r="B210" s="120" t="s">
        <v>115</v>
      </c>
      <c r="C210" s="120" t="s">
        <v>371</v>
      </c>
      <c r="D210" s="120" t="s">
        <v>973</v>
      </c>
      <c r="E210" s="120">
        <v>20.0</v>
      </c>
      <c r="F210" s="120" t="s">
        <v>236</v>
      </c>
      <c r="G210" t="s">
        <v>236</v>
      </c>
      <c r="H210" t="s">
        <v>803</v>
      </c>
    </row>
    <row r="211">
      <c r="A211" s="210">
        <v>43437.9217512037</v>
      </c>
      <c r="B211" s="120" t="s">
        <v>291</v>
      </c>
      <c r="C211" s="120" t="s">
        <v>443</v>
      </c>
      <c r="D211" s="120" t="s">
        <v>974</v>
      </c>
      <c r="E211" s="120">
        <v>6.0</v>
      </c>
      <c r="F211" s="120" t="s">
        <v>236</v>
      </c>
      <c r="G211" t="s">
        <v>236</v>
      </c>
      <c r="H211" t="s">
        <v>803</v>
      </c>
    </row>
    <row r="212">
      <c r="A212" s="210">
        <v>43435.8488454051</v>
      </c>
      <c r="B212" s="120" t="s">
        <v>760</v>
      </c>
      <c r="C212" s="120" t="s">
        <v>371</v>
      </c>
      <c r="D212" s="120" t="s">
        <v>975</v>
      </c>
      <c r="E212" s="120">
        <v>10.0</v>
      </c>
      <c r="F212" s="120" t="s">
        <v>236</v>
      </c>
      <c r="G212" t="s">
        <v>236</v>
      </c>
      <c r="H212" t="s">
        <v>803</v>
      </c>
    </row>
    <row r="213">
      <c r="A213" s="210">
        <v>43435.82660211806</v>
      </c>
      <c r="B213" s="120" t="s">
        <v>291</v>
      </c>
      <c r="C213" s="120" t="s">
        <v>292</v>
      </c>
      <c r="D213" s="120" t="s">
        <v>837</v>
      </c>
      <c r="E213" s="120">
        <v>5.0</v>
      </c>
      <c r="F213" s="120" t="s">
        <v>236</v>
      </c>
      <c r="G213" t="s">
        <v>236</v>
      </c>
      <c r="H213" t="s">
        <v>803</v>
      </c>
    </row>
    <row r="214">
      <c r="A214" s="210">
        <v>43435.13010804398</v>
      </c>
      <c r="B214" s="120" t="s">
        <v>455</v>
      </c>
      <c r="C214" s="120" t="s">
        <v>976</v>
      </c>
      <c r="D214" s="120" t="s">
        <v>269</v>
      </c>
      <c r="E214" s="120">
        <v>3.0</v>
      </c>
      <c r="F214" s="120" t="s">
        <v>236</v>
      </c>
      <c r="G214" t="s">
        <v>236</v>
      </c>
      <c r="H214" t="s">
        <v>236</v>
      </c>
    </row>
    <row r="215">
      <c r="A215" s="210">
        <v>43432.02973473379</v>
      </c>
      <c r="B215" s="120" t="s">
        <v>435</v>
      </c>
      <c r="C215" s="120" t="s">
        <v>65</v>
      </c>
      <c r="D215" s="120" t="s">
        <v>977</v>
      </c>
      <c r="E215" s="120">
        <v>6.0</v>
      </c>
      <c r="G215" t="s">
        <v>236</v>
      </c>
      <c r="H215" t="s">
        <v>803</v>
      </c>
    </row>
    <row r="216">
      <c r="A216" s="210">
        <v>43431.0495902199</v>
      </c>
      <c r="B216" s="120" t="s">
        <v>351</v>
      </c>
      <c r="C216" s="120" t="s">
        <v>102</v>
      </c>
      <c r="D216" s="120" t="s">
        <v>978</v>
      </c>
      <c r="E216" s="120">
        <v>6.0</v>
      </c>
      <c r="F216" s="120" t="s">
        <v>979</v>
      </c>
      <c r="G216" t="s">
        <v>236</v>
      </c>
      <c r="H216" t="s">
        <v>803</v>
      </c>
    </row>
    <row r="217">
      <c r="A217" s="210">
        <v>43430.002867777774</v>
      </c>
      <c r="B217" s="120" t="s">
        <v>435</v>
      </c>
      <c r="C217" s="120" t="s">
        <v>65</v>
      </c>
      <c r="D217" s="120" t="s">
        <v>980</v>
      </c>
      <c r="E217" s="120">
        <v>2.0</v>
      </c>
      <c r="F217" s="120" t="s">
        <v>981</v>
      </c>
      <c r="G217" t="s">
        <v>236</v>
      </c>
      <c r="H217" t="s">
        <v>236</v>
      </c>
    </row>
    <row r="218">
      <c r="A218" s="210">
        <v>43429.75353439814</v>
      </c>
      <c r="B218" s="120" t="s">
        <v>755</v>
      </c>
      <c r="C218" s="120" t="s">
        <v>371</v>
      </c>
      <c r="D218" s="120" t="s">
        <v>982</v>
      </c>
      <c r="E218" s="120">
        <v>8.0</v>
      </c>
      <c r="G218" t="s">
        <v>236</v>
      </c>
      <c r="H218" t="s">
        <v>803</v>
      </c>
    </row>
    <row r="219">
      <c r="A219" s="210">
        <v>43429.00196981481</v>
      </c>
      <c r="B219" s="120" t="s">
        <v>291</v>
      </c>
      <c r="C219" s="120" t="s">
        <v>292</v>
      </c>
      <c r="D219" s="120" t="s">
        <v>983</v>
      </c>
      <c r="E219" s="120">
        <v>4.0</v>
      </c>
      <c r="F219" s="120" t="s">
        <v>984</v>
      </c>
      <c r="G219" t="s">
        <v>236</v>
      </c>
      <c r="H219" t="s">
        <v>803</v>
      </c>
    </row>
    <row r="220">
      <c r="A220" s="210">
        <v>43427.76530125</v>
      </c>
      <c r="B220" s="120" t="s">
        <v>435</v>
      </c>
      <c r="C220" s="120" t="s">
        <v>65</v>
      </c>
      <c r="D220" s="120" t="s">
        <v>985</v>
      </c>
      <c r="E220" s="120">
        <v>3.0</v>
      </c>
      <c r="F220" s="120" t="s">
        <v>986</v>
      </c>
      <c r="G220" t="s">
        <v>236</v>
      </c>
      <c r="H220" t="s">
        <v>236</v>
      </c>
    </row>
    <row r="221">
      <c r="A221" s="210">
        <v>43427.62464761574</v>
      </c>
      <c r="B221" s="120" t="s">
        <v>760</v>
      </c>
      <c r="C221" s="120" t="s">
        <v>371</v>
      </c>
      <c r="D221" s="120" t="s">
        <v>987</v>
      </c>
      <c r="E221" s="120">
        <v>4.0</v>
      </c>
      <c r="G221" t="s">
        <v>236</v>
      </c>
      <c r="H221" t="s">
        <v>803</v>
      </c>
    </row>
    <row r="222">
      <c r="A222" s="210">
        <v>43426.02961182871</v>
      </c>
      <c r="B222" s="120" t="s">
        <v>351</v>
      </c>
      <c r="C222" s="120" t="s">
        <v>102</v>
      </c>
      <c r="D222" s="120" t="s">
        <v>988</v>
      </c>
      <c r="E222" s="120">
        <v>5.0</v>
      </c>
      <c r="F222" s="120" t="s">
        <v>989</v>
      </c>
      <c r="G222" t="s">
        <v>236</v>
      </c>
      <c r="H222" t="s">
        <v>803</v>
      </c>
    </row>
    <row r="223">
      <c r="A223" s="210">
        <v>43425.92688219907</v>
      </c>
      <c r="B223" s="120" t="s">
        <v>759</v>
      </c>
      <c r="C223" s="120" t="s">
        <v>358</v>
      </c>
      <c r="D223" s="120" t="s">
        <v>990</v>
      </c>
      <c r="E223" s="120">
        <v>4.0</v>
      </c>
      <c r="F223" s="120" t="s">
        <v>991</v>
      </c>
      <c r="G223" t="s">
        <v>236</v>
      </c>
      <c r="H223" t="s">
        <v>803</v>
      </c>
    </row>
    <row r="224">
      <c r="A224" s="210">
        <v>43425.81478326389</v>
      </c>
      <c r="B224" s="120" t="s">
        <v>755</v>
      </c>
      <c r="C224" s="120" t="s">
        <v>39</v>
      </c>
      <c r="D224" s="120" t="s">
        <v>992</v>
      </c>
      <c r="E224" s="120">
        <v>8.0</v>
      </c>
      <c r="G224" t="s">
        <v>236</v>
      </c>
      <c r="H224" t="s">
        <v>803</v>
      </c>
    </row>
    <row r="225">
      <c r="A225" s="210">
        <v>43425.78991097222</v>
      </c>
      <c r="B225" s="120" t="s">
        <v>291</v>
      </c>
      <c r="C225" s="120" t="s">
        <v>292</v>
      </c>
      <c r="D225" s="120" t="s">
        <v>837</v>
      </c>
      <c r="E225" s="120">
        <v>6.0</v>
      </c>
      <c r="F225" s="120" t="s">
        <v>993</v>
      </c>
      <c r="G225" t="s">
        <v>236</v>
      </c>
      <c r="H225" t="s">
        <v>803</v>
      </c>
    </row>
    <row r="226">
      <c r="A226" s="210">
        <v>43424.126441886576</v>
      </c>
      <c r="B226" s="120" t="s">
        <v>755</v>
      </c>
      <c r="C226" s="120" t="s">
        <v>39</v>
      </c>
      <c r="D226" s="120" t="s">
        <v>823</v>
      </c>
      <c r="E226" s="120">
        <v>10.0</v>
      </c>
      <c r="F226" s="120" t="s">
        <v>994</v>
      </c>
      <c r="G226" t="s">
        <v>236</v>
      </c>
      <c r="H226" t="s">
        <v>803</v>
      </c>
    </row>
    <row r="227">
      <c r="A227" s="210"/>
      <c r="B227" s="120"/>
      <c r="G227" t="s">
        <v>194</v>
      </c>
      <c r="H227" t="s">
        <v>194</v>
      </c>
    </row>
    <row r="228">
      <c r="A228" s="210"/>
      <c r="G228" t="s">
        <v>194</v>
      </c>
      <c r="H228" t="s">
        <v>194</v>
      </c>
    </row>
    <row r="229">
      <c r="A229" s="210"/>
      <c r="B229" s="120"/>
      <c r="G229" t="s">
        <v>194</v>
      </c>
      <c r="H229" t="s">
        <v>194</v>
      </c>
    </row>
    <row r="230">
      <c r="A230" s="251"/>
      <c r="G230" t="s">
        <v>194</v>
      </c>
      <c r="H230" t="s">
        <v>194</v>
      </c>
    </row>
    <row r="231">
      <c r="A231" s="251"/>
      <c r="G231" t="s">
        <v>194</v>
      </c>
      <c r="H231" t="s">
        <v>194</v>
      </c>
    </row>
    <row r="232">
      <c r="A232" s="251"/>
      <c r="G232" t="s">
        <v>194</v>
      </c>
      <c r="H232" t="s">
        <v>194</v>
      </c>
    </row>
    <row r="233">
      <c r="A233" s="251"/>
      <c r="G233" t="s">
        <v>194</v>
      </c>
      <c r="H233" t="s">
        <v>194</v>
      </c>
    </row>
    <row r="234">
      <c r="G234" t="s">
        <v>194</v>
      </c>
      <c r="H234" t="s">
        <v>194</v>
      </c>
    </row>
    <row r="235">
      <c r="G235" t="s">
        <v>194</v>
      </c>
      <c r="H235" t="s">
        <v>194</v>
      </c>
    </row>
    <row r="236">
      <c r="G236" t="s">
        <v>194</v>
      </c>
      <c r="H236" t="s">
        <v>194</v>
      </c>
    </row>
    <row r="237">
      <c r="G237" t="s">
        <v>194</v>
      </c>
      <c r="H237" t="s">
        <v>194</v>
      </c>
    </row>
    <row r="238">
      <c r="G238" t="s">
        <v>194</v>
      </c>
      <c r="H238" t="s">
        <v>194</v>
      </c>
    </row>
    <row r="239">
      <c r="G239" t="s">
        <v>194</v>
      </c>
      <c r="H239" t="s">
        <v>194</v>
      </c>
    </row>
    <row r="240">
      <c r="G240" t="s">
        <v>194</v>
      </c>
      <c r="H240" t="s">
        <v>194</v>
      </c>
    </row>
    <row r="241">
      <c r="G241" t="s">
        <v>194</v>
      </c>
      <c r="H241" t="s">
        <v>194</v>
      </c>
    </row>
    <row r="242">
      <c r="G242" t="s">
        <v>194</v>
      </c>
      <c r="H242" t="s">
        <v>194</v>
      </c>
    </row>
    <row r="243">
      <c r="G243" t="s">
        <v>194</v>
      </c>
      <c r="H243" t="s">
        <v>194</v>
      </c>
    </row>
    <row r="244">
      <c r="G244" t="s">
        <v>194</v>
      </c>
      <c r="H244" t="s">
        <v>194</v>
      </c>
    </row>
    <row r="245">
      <c r="G245" t="s">
        <v>194</v>
      </c>
      <c r="H245" t="s">
        <v>194</v>
      </c>
    </row>
    <row r="246">
      <c r="G246" t="s">
        <v>194</v>
      </c>
      <c r="H246" t="s">
        <v>194</v>
      </c>
    </row>
    <row r="247">
      <c r="G247" t="s">
        <v>194</v>
      </c>
      <c r="H247" t="s">
        <v>194</v>
      </c>
    </row>
    <row r="248">
      <c r="G248" t="s">
        <v>194</v>
      </c>
      <c r="H248" t="s">
        <v>194</v>
      </c>
    </row>
    <row r="249">
      <c r="G249" t="s">
        <v>194</v>
      </c>
      <c r="H249" t="s">
        <v>194</v>
      </c>
    </row>
    <row r="250">
      <c r="G250" t="s">
        <v>194</v>
      </c>
      <c r="H250" t="s">
        <v>194</v>
      </c>
    </row>
    <row r="251">
      <c r="G251" t="s">
        <v>194</v>
      </c>
      <c r="H251" t="s">
        <v>194</v>
      </c>
    </row>
    <row r="252">
      <c r="G252" t="s">
        <v>194</v>
      </c>
      <c r="H252" t="s">
        <v>194</v>
      </c>
    </row>
    <row r="253">
      <c r="G253" t="s">
        <v>194</v>
      </c>
      <c r="H253" t="s">
        <v>194</v>
      </c>
    </row>
    <row r="254">
      <c r="G254" t="s">
        <v>194</v>
      </c>
      <c r="H254" t="s">
        <v>194</v>
      </c>
    </row>
    <row r="255">
      <c r="G255" t="s">
        <v>194</v>
      </c>
      <c r="H255" t="s">
        <v>194</v>
      </c>
    </row>
    <row r="256">
      <c r="G256" t="s">
        <v>194</v>
      </c>
      <c r="H256" t="s">
        <v>194</v>
      </c>
    </row>
    <row r="257">
      <c r="G257" t="s">
        <v>194</v>
      </c>
      <c r="H257" t="s">
        <v>194</v>
      </c>
    </row>
    <row r="258">
      <c r="G258" t="s">
        <v>194</v>
      </c>
      <c r="H258" t="s">
        <v>194</v>
      </c>
    </row>
    <row r="259">
      <c r="G259" t="s">
        <v>194</v>
      </c>
      <c r="H259" t="s">
        <v>194</v>
      </c>
    </row>
    <row r="260">
      <c r="G260" t="s">
        <v>194</v>
      </c>
      <c r="H260" t="s">
        <v>194</v>
      </c>
    </row>
    <row r="261">
      <c r="G261" t="s">
        <v>194</v>
      </c>
      <c r="H261" t="s">
        <v>194</v>
      </c>
    </row>
    <row r="262">
      <c r="G262" t="s">
        <v>194</v>
      </c>
      <c r="H262" t="s">
        <v>194</v>
      </c>
    </row>
    <row r="263">
      <c r="G263" t="s">
        <v>194</v>
      </c>
      <c r="H263" t="s">
        <v>194</v>
      </c>
    </row>
    <row r="264">
      <c r="G264" t="s">
        <v>194</v>
      </c>
      <c r="H264" t="s">
        <v>194</v>
      </c>
    </row>
    <row r="265">
      <c r="G265" t="s">
        <v>194</v>
      </c>
      <c r="H265" t="s">
        <v>194</v>
      </c>
    </row>
    <row r="266">
      <c r="G266" t="s">
        <v>194</v>
      </c>
      <c r="H266" t="s">
        <v>194</v>
      </c>
    </row>
    <row r="267">
      <c r="G267" t="s">
        <v>194</v>
      </c>
      <c r="H267" t="s">
        <v>194</v>
      </c>
    </row>
    <row r="268">
      <c r="G268" t="s">
        <v>194</v>
      </c>
      <c r="H268" t="s">
        <v>194</v>
      </c>
    </row>
    <row r="269">
      <c r="G269" t="s">
        <v>194</v>
      </c>
      <c r="H269" t="s">
        <v>194</v>
      </c>
    </row>
    <row r="270">
      <c r="G270" t="s">
        <v>194</v>
      </c>
      <c r="H270" t="s">
        <v>194</v>
      </c>
    </row>
    <row r="271">
      <c r="G271" t="s">
        <v>194</v>
      </c>
      <c r="H271" t="s">
        <v>194</v>
      </c>
    </row>
    <row r="272">
      <c r="G272" t="s">
        <v>194</v>
      </c>
      <c r="H272" t="s">
        <v>194</v>
      </c>
    </row>
    <row r="273">
      <c r="G273" t="s">
        <v>194</v>
      </c>
      <c r="H273" t="s">
        <v>194</v>
      </c>
    </row>
    <row r="274">
      <c r="G274" t="s">
        <v>194</v>
      </c>
      <c r="H274" t="s">
        <v>194</v>
      </c>
    </row>
    <row r="275">
      <c r="G275" t="s">
        <v>194</v>
      </c>
      <c r="H275" t="s">
        <v>194</v>
      </c>
    </row>
    <row r="276">
      <c r="G276" t="s">
        <v>194</v>
      </c>
      <c r="H276" t="s">
        <v>194</v>
      </c>
    </row>
    <row r="277">
      <c r="G277" t="s">
        <v>194</v>
      </c>
      <c r="H277" t="s">
        <v>194</v>
      </c>
    </row>
    <row r="278">
      <c r="G278" t="s">
        <v>194</v>
      </c>
      <c r="H278" t="s">
        <v>194</v>
      </c>
    </row>
    <row r="279">
      <c r="G279" t="s">
        <v>194</v>
      </c>
      <c r="H279" t="s">
        <v>194</v>
      </c>
    </row>
    <row r="280">
      <c r="G280" t="s">
        <v>194</v>
      </c>
      <c r="H280" t="s">
        <v>194</v>
      </c>
    </row>
    <row r="281">
      <c r="G281" t="s">
        <v>194</v>
      </c>
      <c r="H281" t="s">
        <v>194</v>
      </c>
    </row>
    <row r="282">
      <c r="G282" t="s">
        <v>194</v>
      </c>
      <c r="H282" t="s">
        <v>194</v>
      </c>
    </row>
    <row r="283">
      <c r="G283" t="s">
        <v>194</v>
      </c>
      <c r="H283" t="s">
        <v>194</v>
      </c>
    </row>
    <row r="284">
      <c r="G284" t="s">
        <v>194</v>
      </c>
      <c r="H284" t="s">
        <v>194</v>
      </c>
    </row>
    <row r="285">
      <c r="G285" t="s">
        <v>194</v>
      </c>
      <c r="H285" t="s">
        <v>194</v>
      </c>
    </row>
    <row r="286">
      <c r="G286" t="s">
        <v>194</v>
      </c>
      <c r="H286" t="s">
        <v>194</v>
      </c>
    </row>
    <row r="287">
      <c r="G287" t="s">
        <v>194</v>
      </c>
      <c r="H287" t="s">
        <v>194</v>
      </c>
    </row>
    <row r="288">
      <c r="G288" t="s">
        <v>194</v>
      </c>
      <c r="H288" t="s">
        <v>194</v>
      </c>
    </row>
    <row r="289">
      <c r="G289" t="s">
        <v>194</v>
      </c>
      <c r="H289" t="s">
        <v>194</v>
      </c>
    </row>
    <row r="290">
      <c r="G290" t="s">
        <v>194</v>
      </c>
      <c r="H290" t="s">
        <v>194</v>
      </c>
    </row>
    <row r="291">
      <c r="G291" t="s">
        <v>194</v>
      </c>
      <c r="H291" t="s">
        <v>194</v>
      </c>
    </row>
    <row r="292">
      <c r="G292" t="s">
        <v>194</v>
      </c>
      <c r="H292" t="s">
        <v>194</v>
      </c>
    </row>
    <row r="293">
      <c r="G293" t="s">
        <v>194</v>
      </c>
      <c r="H293" t="s">
        <v>194</v>
      </c>
    </row>
    <row r="294">
      <c r="G294" t="s">
        <v>194</v>
      </c>
      <c r="H294" t="s">
        <v>194</v>
      </c>
    </row>
    <row r="295">
      <c r="G295" t="s">
        <v>194</v>
      </c>
      <c r="H295" t="s">
        <v>194</v>
      </c>
    </row>
    <row r="296">
      <c r="G296" t="s">
        <v>194</v>
      </c>
      <c r="H296" t="s">
        <v>194</v>
      </c>
    </row>
    <row r="297">
      <c r="G297" t="s">
        <v>194</v>
      </c>
      <c r="H297" t="s">
        <v>194</v>
      </c>
    </row>
    <row r="298">
      <c r="G298" t="s">
        <v>194</v>
      </c>
      <c r="H298" t="s">
        <v>194</v>
      </c>
    </row>
    <row r="299">
      <c r="G299" t="s">
        <v>194</v>
      </c>
      <c r="H299" t="s">
        <v>194</v>
      </c>
    </row>
    <row r="300">
      <c r="G300" t="s">
        <v>194</v>
      </c>
      <c r="H300" t="s">
        <v>194</v>
      </c>
    </row>
    <row r="301">
      <c r="G301" t="s">
        <v>194</v>
      </c>
      <c r="H301" t="s">
        <v>194</v>
      </c>
    </row>
    <row r="302">
      <c r="G302" t="s">
        <v>194</v>
      </c>
      <c r="H302" t="s">
        <v>194</v>
      </c>
    </row>
    <row r="303">
      <c r="G303" t="s">
        <v>194</v>
      </c>
      <c r="H303" t="s">
        <v>194</v>
      </c>
    </row>
    <row r="304">
      <c r="G304" t="s">
        <v>194</v>
      </c>
      <c r="H304" t="s">
        <v>194</v>
      </c>
    </row>
    <row r="305">
      <c r="G305" t="s">
        <v>194</v>
      </c>
      <c r="H305" t="s">
        <v>194</v>
      </c>
    </row>
    <row r="306">
      <c r="G306" t="s">
        <v>194</v>
      </c>
      <c r="H306" t="s">
        <v>194</v>
      </c>
    </row>
    <row r="307">
      <c r="G307" t="s">
        <v>194</v>
      </c>
      <c r="H307" t="s">
        <v>194</v>
      </c>
    </row>
    <row r="308">
      <c r="G308" t="s">
        <v>194</v>
      </c>
      <c r="H308" t="s">
        <v>194</v>
      </c>
    </row>
    <row r="309">
      <c r="G309" t="s">
        <v>194</v>
      </c>
      <c r="H309" t="s">
        <v>194</v>
      </c>
    </row>
    <row r="310">
      <c r="G310" t="s">
        <v>194</v>
      </c>
      <c r="H310" t="s">
        <v>194</v>
      </c>
    </row>
    <row r="311">
      <c r="G311" t="s">
        <v>194</v>
      </c>
      <c r="H311" t="s">
        <v>194</v>
      </c>
    </row>
    <row r="312">
      <c r="G312" t="s">
        <v>194</v>
      </c>
      <c r="H312" t="s">
        <v>194</v>
      </c>
    </row>
    <row r="313">
      <c r="G313" t="s">
        <v>194</v>
      </c>
      <c r="H313" t="s">
        <v>194</v>
      </c>
    </row>
    <row r="314">
      <c r="G314" t="s">
        <v>194</v>
      </c>
      <c r="H314" t="s">
        <v>194</v>
      </c>
    </row>
    <row r="315">
      <c r="G315" t="s">
        <v>194</v>
      </c>
      <c r="H315" t="s">
        <v>194</v>
      </c>
    </row>
    <row r="316">
      <c r="G316" t="s">
        <v>194</v>
      </c>
      <c r="H316" t="s">
        <v>194</v>
      </c>
    </row>
    <row r="317">
      <c r="G317" t="s">
        <v>194</v>
      </c>
      <c r="H317" t="s">
        <v>194</v>
      </c>
    </row>
    <row r="318">
      <c r="G318" t="s">
        <v>194</v>
      </c>
      <c r="H318" t="s">
        <v>194</v>
      </c>
    </row>
    <row r="319">
      <c r="G319" t="s">
        <v>194</v>
      </c>
      <c r="H319" t="s">
        <v>194</v>
      </c>
    </row>
    <row r="320">
      <c r="G320" t="s">
        <v>194</v>
      </c>
      <c r="H320" t="s">
        <v>194</v>
      </c>
    </row>
    <row r="321">
      <c r="G321" t="s">
        <v>194</v>
      </c>
      <c r="H321" t="s">
        <v>194</v>
      </c>
    </row>
    <row r="322">
      <c r="G322" t="s">
        <v>194</v>
      </c>
      <c r="H322" t="s">
        <v>194</v>
      </c>
    </row>
    <row r="323">
      <c r="G323" t="s">
        <v>194</v>
      </c>
      <c r="H323" t="s">
        <v>194</v>
      </c>
    </row>
    <row r="324">
      <c r="G324" t="s">
        <v>194</v>
      </c>
      <c r="H324" t="s">
        <v>194</v>
      </c>
    </row>
    <row r="325">
      <c r="G325" t="s">
        <v>194</v>
      </c>
      <c r="H325" t="s">
        <v>194</v>
      </c>
    </row>
    <row r="326">
      <c r="G326" t="s">
        <v>194</v>
      </c>
      <c r="H326" t="s">
        <v>194</v>
      </c>
    </row>
    <row r="327">
      <c r="G327" t="s">
        <v>194</v>
      </c>
      <c r="H327" t="s">
        <v>194</v>
      </c>
    </row>
    <row r="328">
      <c r="G328" t="s">
        <v>194</v>
      </c>
      <c r="H328" t="s">
        <v>194</v>
      </c>
    </row>
    <row r="329">
      <c r="G329" t="s">
        <v>194</v>
      </c>
      <c r="H329" t="s">
        <v>194</v>
      </c>
    </row>
    <row r="330">
      <c r="G330" t="s">
        <v>194</v>
      </c>
      <c r="H330" t="s">
        <v>194</v>
      </c>
    </row>
    <row r="331">
      <c r="G331" t="s">
        <v>194</v>
      </c>
      <c r="H331" t="s">
        <v>194</v>
      </c>
    </row>
    <row r="332">
      <c r="G332" t="s">
        <v>194</v>
      </c>
      <c r="H332" t="s">
        <v>194</v>
      </c>
    </row>
    <row r="333">
      <c r="G333" t="s">
        <v>194</v>
      </c>
      <c r="H333" t="s">
        <v>194</v>
      </c>
    </row>
    <row r="334">
      <c r="G334" t="s">
        <v>194</v>
      </c>
      <c r="H334" t="s">
        <v>194</v>
      </c>
    </row>
    <row r="335">
      <c r="G335" t="s">
        <v>194</v>
      </c>
      <c r="H335" t="s">
        <v>194</v>
      </c>
    </row>
    <row r="336">
      <c r="G336" t="s">
        <v>194</v>
      </c>
      <c r="H336" t="s">
        <v>194</v>
      </c>
    </row>
    <row r="337">
      <c r="G337" t="s">
        <v>194</v>
      </c>
      <c r="H337" t="s">
        <v>194</v>
      </c>
    </row>
    <row r="338">
      <c r="G338" t="s">
        <v>194</v>
      </c>
      <c r="H338" t="s">
        <v>194</v>
      </c>
    </row>
    <row r="339">
      <c r="G339" t="s">
        <v>194</v>
      </c>
      <c r="H339" t="s">
        <v>194</v>
      </c>
    </row>
    <row r="340">
      <c r="G340" t="s">
        <v>194</v>
      </c>
      <c r="H340" t="s">
        <v>194</v>
      </c>
    </row>
    <row r="341">
      <c r="G341" t="s">
        <v>194</v>
      </c>
      <c r="H341" t="s">
        <v>194</v>
      </c>
    </row>
    <row r="342">
      <c r="G342" t="s">
        <v>194</v>
      </c>
      <c r="H342" t="s">
        <v>194</v>
      </c>
    </row>
    <row r="343">
      <c r="G343" t="s">
        <v>194</v>
      </c>
      <c r="H343" t="s">
        <v>194</v>
      </c>
    </row>
    <row r="344">
      <c r="G344" t="s">
        <v>194</v>
      </c>
      <c r="H344" t="s">
        <v>194</v>
      </c>
    </row>
    <row r="345">
      <c r="G345" t="s">
        <v>194</v>
      </c>
      <c r="H345" t="s">
        <v>194</v>
      </c>
    </row>
    <row r="346">
      <c r="G346" t="s">
        <v>194</v>
      </c>
      <c r="H346" t="s">
        <v>194</v>
      </c>
    </row>
    <row r="347">
      <c r="G347" t="s">
        <v>194</v>
      </c>
      <c r="H347" t="s">
        <v>194</v>
      </c>
    </row>
    <row r="348">
      <c r="G348" t="s">
        <v>194</v>
      </c>
      <c r="H348" t="s">
        <v>194</v>
      </c>
    </row>
    <row r="349">
      <c r="G349" t="s">
        <v>194</v>
      </c>
      <c r="H349" t="s">
        <v>194</v>
      </c>
    </row>
    <row r="350">
      <c r="G350" t="s">
        <v>194</v>
      </c>
      <c r="H350" t="s">
        <v>194</v>
      </c>
    </row>
    <row r="351">
      <c r="G351" t="s">
        <v>194</v>
      </c>
      <c r="H351" t="s">
        <v>194</v>
      </c>
    </row>
    <row r="352">
      <c r="G352" t="s">
        <v>194</v>
      </c>
      <c r="H352" t="s">
        <v>194</v>
      </c>
    </row>
    <row r="353">
      <c r="G353" t="s">
        <v>194</v>
      </c>
      <c r="H353" t="s">
        <v>194</v>
      </c>
    </row>
    <row r="354">
      <c r="G354" t="s">
        <v>194</v>
      </c>
      <c r="H354" t="s">
        <v>194</v>
      </c>
    </row>
    <row r="355">
      <c r="G355" t="s">
        <v>194</v>
      </c>
      <c r="H355" t="s">
        <v>194</v>
      </c>
    </row>
    <row r="356">
      <c r="G356" t="s">
        <v>194</v>
      </c>
      <c r="H356" t="s">
        <v>194</v>
      </c>
    </row>
    <row r="357">
      <c r="G357" t="s">
        <v>194</v>
      </c>
      <c r="H357" t="s">
        <v>194</v>
      </c>
    </row>
    <row r="358">
      <c r="G358" t="s">
        <v>194</v>
      </c>
      <c r="H358" t="s">
        <v>194</v>
      </c>
    </row>
    <row r="359">
      <c r="G359" t="s">
        <v>194</v>
      </c>
      <c r="H359" t="s">
        <v>194</v>
      </c>
    </row>
    <row r="360">
      <c r="G360" t="s">
        <v>194</v>
      </c>
      <c r="H360" t="s">
        <v>194</v>
      </c>
    </row>
    <row r="361">
      <c r="G361" t="s">
        <v>194</v>
      </c>
      <c r="H361" t="s">
        <v>194</v>
      </c>
    </row>
    <row r="362">
      <c r="G362" t="s">
        <v>194</v>
      </c>
      <c r="H362" t="s">
        <v>194</v>
      </c>
    </row>
    <row r="363">
      <c r="G363" t="s">
        <v>194</v>
      </c>
      <c r="H363" t="s">
        <v>194</v>
      </c>
    </row>
    <row r="364">
      <c r="G364" t="s">
        <v>194</v>
      </c>
      <c r="H364" t="s">
        <v>194</v>
      </c>
    </row>
    <row r="365">
      <c r="G365" t="s">
        <v>194</v>
      </c>
      <c r="H365" t="s">
        <v>194</v>
      </c>
    </row>
    <row r="366">
      <c r="G366" t="s">
        <v>194</v>
      </c>
      <c r="H366" t="s">
        <v>194</v>
      </c>
    </row>
    <row r="367">
      <c r="G367" t="s">
        <v>194</v>
      </c>
      <c r="H367" t="s">
        <v>194</v>
      </c>
    </row>
    <row r="368">
      <c r="G368" t="s">
        <v>194</v>
      </c>
      <c r="H368" t="s">
        <v>194</v>
      </c>
    </row>
    <row r="369">
      <c r="G369" t="s">
        <v>194</v>
      </c>
      <c r="H369" t="s">
        <v>194</v>
      </c>
    </row>
    <row r="370">
      <c r="G370" t="s">
        <v>194</v>
      </c>
      <c r="H370" t="s">
        <v>194</v>
      </c>
    </row>
    <row r="371">
      <c r="G371" t="s">
        <v>194</v>
      </c>
      <c r="H371" t="s">
        <v>194</v>
      </c>
    </row>
    <row r="372">
      <c r="G372" t="s">
        <v>194</v>
      </c>
      <c r="H372" t="s">
        <v>194</v>
      </c>
    </row>
    <row r="373">
      <c r="G373" t="s">
        <v>194</v>
      </c>
      <c r="H373" t="s">
        <v>194</v>
      </c>
    </row>
    <row r="374">
      <c r="G374" t="s">
        <v>194</v>
      </c>
      <c r="H374" t="s">
        <v>194</v>
      </c>
    </row>
    <row r="375">
      <c r="G375" t="s">
        <v>194</v>
      </c>
      <c r="H375" t="s">
        <v>194</v>
      </c>
    </row>
    <row r="376">
      <c r="G376" t="s">
        <v>194</v>
      </c>
      <c r="H376" t="s">
        <v>194</v>
      </c>
    </row>
    <row r="377">
      <c r="G377" t="s">
        <v>194</v>
      </c>
      <c r="H377" t="s">
        <v>194</v>
      </c>
    </row>
    <row r="378">
      <c r="G378" t="s">
        <v>194</v>
      </c>
      <c r="H378" t="s">
        <v>194</v>
      </c>
    </row>
    <row r="379">
      <c r="G379" t="s">
        <v>194</v>
      </c>
      <c r="H379" t="s">
        <v>194</v>
      </c>
    </row>
    <row r="380">
      <c r="G380" t="s">
        <v>194</v>
      </c>
      <c r="H380" t="s">
        <v>194</v>
      </c>
    </row>
    <row r="381">
      <c r="G381" t="s">
        <v>194</v>
      </c>
      <c r="H381" t="s">
        <v>194</v>
      </c>
    </row>
    <row r="382">
      <c r="G382" t="s">
        <v>194</v>
      </c>
      <c r="H382" t="s">
        <v>194</v>
      </c>
    </row>
    <row r="383">
      <c r="G383" t="s">
        <v>194</v>
      </c>
      <c r="H383" t="s">
        <v>194</v>
      </c>
    </row>
    <row r="384">
      <c r="G384" t="s">
        <v>194</v>
      </c>
      <c r="H384" t="s">
        <v>194</v>
      </c>
    </row>
    <row r="385">
      <c r="G385" t="s">
        <v>194</v>
      </c>
      <c r="H385" t="s">
        <v>194</v>
      </c>
    </row>
    <row r="386">
      <c r="G386" t="s">
        <v>194</v>
      </c>
      <c r="H386" t="s">
        <v>194</v>
      </c>
    </row>
    <row r="387">
      <c r="G387" t="s">
        <v>194</v>
      </c>
      <c r="H387" t="s">
        <v>194</v>
      </c>
    </row>
    <row r="388">
      <c r="G388" t="s">
        <v>194</v>
      </c>
      <c r="H388" t="s">
        <v>194</v>
      </c>
    </row>
    <row r="389">
      <c r="G389" t="s">
        <v>194</v>
      </c>
      <c r="H389" t="s">
        <v>194</v>
      </c>
    </row>
    <row r="390">
      <c r="G390" t="s">
        <v>194</v>
      </c>
      <c r="H390" t="s">
        <v>194</v>
      </c>
    </row>
    <row r="391">
      <c r="G391" t="s">
        <v>194</v>
      </c>
      <c r="H391" t="s">
        <v>194</v>
      </c>
    </row>
    <row r="392">
      <c r="G392" t="s">
        <v>194</v>
      </c>
      <c r="H392" t="s">
        <v>194</v>
      </c>
    </row>
    <row r="393">
      <c r="G393" t="s">
        <v>194</v>
      </c>
      <c r="H393" t="s">
        <v>194</v>
      </c>
    </row>
    <row r="394">
      <c r="G394" t="s">
        <v>194</v>
      </c>
      <c r="H394" t="s">
        <v>194</v>
      </c>
    </row>
    <row r="395">
      <c r="G395" t="s">
        <v>194</v>
      </c>
      <c r="H395" t="s">
        <v>194</v>
      </c>
    </row>
    <row r="396">
      <c r="G396" t="s">
        <v>194</v>
      </c>
      <c r="H396" t="s">
        <v>194</v>
      </c>
    </row>
    <row r="397">
      <c r="G397" t="s">
        <v>194</v>
      </c>
      <c r="H397" t="s">
        <v>194</v>
      </c>
    </row>
    <row r="398">
      <c r="G398" t="s">
        <v>194</v>
      </c>
      <c r="H398" t="s">
        <v>194</v>
      </c>
    </row>
    <row r="399">
      <c r="G399" t="s">
        <v>194</v>
      </c>
      <c r="H399" t="s">
        <v>194</v>
      </c>
    </row>
    <row r="400">
      <c r="G400" t="s">
        <v>194</v>
      </c>
      <c r="H400" t="s">
        <v>194</v>
      </c>
    </row>
    <row r="401">
      <c r="G401" t="s">
        <v>194</v>
      </c>
      <c r="H401" t="s">
        <v>194</v>
      </c>
    </row>
    <row r="402">
      <c r="G402" t="s">
        <v>194</v>
      </c>
      <c r="H402" t="s">
        <v>194</v>
      </c>
    </row>
    <row r="403">
      <c r="G403" t="s">
        <v>194</v>
      </c>
      <c r="H403" t="s">
        <v>194</v>
      </c>
    </row>
    <row r="404">
      <c r="G404" t="s">
        <v>194</v>
      </c>
      <c r="H404" t="s">
        <v>194</v>
      </c>
    </row>
    <row r="405">
      <c r="G405" t="s">
        <v>194</v>
      </c>
      <c r="H405" t="s">
        <v>194</v>
      </c>
    </row>
    <row r="406">
      <c r="G406" t="s">
        <v>194</v>
      </c>
      <c r="H406" t="s">
        <v>194</v>
      </c>
    </row>
    <row r="407">
      <c r="G407" t="s">
        <v>194</v>
      </c>
      <c r="H407" t="s">
        <v>194</v>
      </c>
    </row>
    <row r="408">
      <c r="G408" t="s">
        <v>194</v>
      </c>
      <c r="H408" t="s">
        <v>194</v>
      </c>
    </row>
    <row r="409">
      <c r="G409" t="s">
        <v>194</v>
      </c>
      <c r="H409" t="s">
        <v>194</v>
      </c>
    </row>
    <row r="410">
      <c r="G410" t="s">
        <v>194</v>
      </c>
      <c r="H410" t="s">
        <v>194</v>
      </c>
    </row>
    <row r="411">
      <c r="G411" t="s">
        <v>194</v>
      </c>
      <c r="H411" t="s">
        <v>194</v>
      </c>
    </row>
    <row r="412">
      <c r="G412" t="s">
        <v>194</v>
      </c>
      <c r="H412" t="s">
        <v>194</v>
      </c>
    </row>
    <row r="413">
      <c r="G413" t="s">
        <v>194</v>
      </c>
      <c r="H413" t="s">
        <v>194</v>
      </c>
    </row>
    <row r="414">
      <c r="G414" t="s">
        <v>194</v>
      </c>
      <c r="H414" t="s">
        <v>194</v>
      </c>
    </row>
    <row r="415">
      <c r="G415" t="s">
        <v>194</v>
      </c>
      <c r="H415" t="s">
        <v>194</v>
      </c>
    </row>
    <row r="416">
      <c r="G416" t="s">
        <v>194</v>
      </c>
      <c r="H416" t="s">
        <v>194</v>
      </c>
    </row>
    <row r="417">
      <c r="G417" t="s">
        <v>194</v>
      </c>
      <c r="H417" t="s">
        <v>194</v>
      </c>
    </row>
    <row r="418">
      <c r="G418" t="s">
        <v>194</v>
      </c>
      <c r="H418" t="s">
        <v>194</v>
      </c>
    </row>
    <row r="419">
      <c r="G419" t="s">
        <v>194</v>
      </c>
      <c r="H419" t="s">
        <v>194</v>
      </c>
    </row>
    <row r="420">
      <c r="G420" t="s">
        <v>194</v>
      </c>
      <c r="H420" t="s">
        <v>194</v>
      </c>
    </row>
    <row r="421">
      <c r="G421" t="s">
        <v>194</v>
      </c>
      <c r="H421" t="s">
        <v>194</v>
      </c>
    </row>
    <row r="422">
      <c r="G422" t="s">
        <v>194</v>
      </c>
      <c r="H422" t="s">
        <v>194</v>
      </c>
    </row>
    <row r="423">
      <c r="G423" t="s">
        <v>194</v>
      </c>
      <c r="H423" t="s">
        <v>194</v>
      </c>
    </row>
    <row r="424">
      <c r="G424" t="s">
        <v>194</v>
      </c>
      <c r="H424" t="s">
        <v>194</v>
      </c>
    </row>
    <row r="425">
      <c r="G425" t="s">
        <v>194</v>
      </c>
      <c r="H425" t="s">
        <v>194</v>
      </c>
    </row>
    <row r="426">
      <c r="G426" t="s">
        <v>194</v>
      </c>
      <c r="H426" t="s">
        <v>194</v>
      </c>
    </row>
    <row r="427">
      <c r="G427" t="s">
        <v>194</v>
      </c>
      <c r="H427" t="s">
        <v>194</v>
      </c>
    </row>
    <row r="428">
      <c r="G428" t="s">
        <v>194</v>
      </c>
      <c r="H428" t="s">
        <v>194</v>
      </c>
    </row>
    <row r="429">
      <c r="G429" t="s">
        <v>194</v>
      </c>
      <c r="H429" t="s">
        <v>194</v>
      </c>
    </row>
    <row r="430">
      <c r="G430" t="s">
        <v>194</v>
      </c>
      <c r="H430" t="s">
        <v>194</v>
      </c>
    </row>
    <row r="431">
      <c r="G431" t="s">
        <v>194</v>
      </c>
      <c r="H431" t="s">
        <v>194</v>
      </c>
    </row>
    <row r="432">
      <c r="G432" t="s">
        <v>194</v>
      </c>
      <c r="H432" t="s">
        <v>194</v>
      </c>
    </row>
    <row r="433">
      <c r="G433" t="s">
        <v>194</v>
      </c>
      <c r="H433" t="s">
        <v>194</v>
      </c>
    </row>
    <row r="434">
      <c r="G434" t="s">
        <v>194</v>
      </c>
      <c r="H434" t="s">
        <v>194</v>
      </c>
    </row>
    <row r="435">
      <c r="G435" t="s">
        <v>194</v>
      </c>
      <c r="H435" t="s">
        <v>194</v>
      </c>
    </row>
    <row r="436">
      <c r="G436" t="s">
        <v>194</v>
      </c>
      <c r="H436" t="s">
        <v>194</v>
      </c>
    </row>
    <row r="437">
      <c r="G437" t="s">
        <v>194</v>
      </c>
      <c r="H437" t="s">
        <v>194</v>
      </c>
    </row>
    <row r="438">
      <c r="G438" t="s">
        <v>194</v>
      </c>
      <c r="H438" t="s">
        <v>194</v>
      </c>
    </row>
    <row r="439">
      <c r="G439" t="s">
        <v>194</v>
      </c>
      <c r="H439" t="s">
        <v>194</v>
      </c>
    </row>
    <row r="440">
      <c r="G440" t="s">
        <v>194</v>
      </c>
      <c r="H440" t="s">
        <v>194</v>
      </c>
    </row>
    <row r="441">
      <c r="G441" t="s">
        <v>194</v>
      </c>
      <c r="H441" t="s">
        <v>194</v>
      </c>
    </row>
    <row r="442">
      <c r="G442" t="s">
        <v>194</v>
      </c>
      <c r="H442" t="s">
        <v>194</v>
      </c>
    </row>
    <row r="443">
      <c r="G443" t="s">
        <v>194</v>
      </c>
      <c r="H443" t="s">
        <v>194</v>
      </c>
    </row>
    <row r="444">
      <c r="G444" t="s">
        <v>194</v>
      </c>
      <c r="H444" t="s">
        <v>194</v>
      </c>
    </row>
    <row r="445">
      <c r="G445" t="s">
        <v>194</v>
      </c>
      <c r="H445" t="s">
        <v>194</v>
      </c>
    </row>
    <row r="446">
      <c r="G446" t="s">
        <v>194</v>
      </c>
      <c r="H446" t="s">
        <v>194</v>
      </c>
    </row>
    <row r="447">
      <c r="G447" t="s">
        <v>194</v>
      </c>
      <c r="H447" t="s">
        <v>194</v>
      </c>
    </row>
    <row r="448">
      <c r="G448" t="s">
        <v>194</v>
      </c>
      <c r="H448" t="s">
        <v>194</v>
      </c>
    </row>
    <row r="449">
      <c r="G449" t="s">
        <v>194</v>
      </c>
      <c r="H449" t="s">
        <v>194</v>
      </c>
    </row>
    <row r="450">
      <c r="G450" t="s">
        <v>194</v>
      </c>
      <c r="H450" t="s">
        <v>194</v>
      </c>
    </row>
    <row r="451">
      <c r="G451" t="s">
        <v>194</v>
      </c>
      <c r="H451" t="s">
        <v>194</v>
      </c>
    </row>
    <row r="452">
      <c r="G452" t="s">
        <v>194</v>
      </c>
      <c r="H452" t="s">
        <v>194</v>
      </c>
    </row>
    <row r="453">
      <c r="G453" t="s">
        <v>194</v>
      </c>
      <c r="H453" t="s">
        <v>194</v>
      </c>
    </row>
    <row r="454">
      <c r="G454" t="s">
        <v>194</v>
      </c>
      <c r="H454" t="s">
        <v>194</v>
      </c>
    </row>
    <row r="455">
      <c r="G455" t="s">
        <v>194</v>
      </c>
      <c r="H455" t="s">
        <v>194</v>
      </c>
    </row>
    <row r="456">
      <c r="G456" t="s">
        <v>194</v>
      </c>
      <c r="H456" t="s">
        <v>194</v>
      </c>
    </row>
    <row r="457">
      <c r="G457" t="s">
        <v>194</v>
      </c>
      <c r="H457" t="s">
        <v>194</v>
      </c>
    </row>
    <row r="458">
      <c r="G458" t="s">
        <v>194</v>
      </c>
      <c r="H458" t="s">
        <v>194</v>
      </c>
    </row>
    <row r="459">
      <c r="G459" t="s">
        <v>194</v>
      </c>
      <c r="H459" t="s">
        <v>194</v>
      </c>
    </row>
    <row r="460">
      <c r="G460" t="s">
        <v>194</v>
      </c>
      <c r="H460" t="s">
        <v>194</v>
      </c>
    </row>
    <row r="461">
      <c r="G461" t="s">
        <v>194</v>
      </c>
      <c r="H461" t="s">
        <v>194</v>
      </c>
    </row>
    <row r="462">
      <c r="G462" t="s">
        <v>194</v>
      </c>
      <c r="H462" t="s">
        <v>194</v>
      </c>
    </row>
    <row r="463">
      <c r="G463" t="s">
        <v>194</v>
      </c>
      <c r="H463" t="s">
        <v>194</v>
      </c>
    </row>
    <row r="464">
      <c r="G464" t="s">
        <v>194</v>
      </c>
      <c r="H464" t="s">
        <v>194</v>
      </c>
    </row>
    <row r="465">
      <c r="G465" t="s">
        <v>194</v>
      </c>
      <c r="H465" t="s">
        <v>194</v>
      </c>
    </row>
    <row r="466">
      <c r="G466" t="s">
        <v>194</v>
      </c>
      <c r="H466" t="s">
        <v>194</v>
      </c>
    </row>
    <row r="467">
      <c r="G467" t="s">
        <v>194</v>
      </c>
      <c r="H467" t="s">
        <v>194</v>
      </c>
    </row>
    <row r="468">
      <c r="G468" t="s">
        <v>194</v>
      </c>
      <c r="H468" t="s">
        <v>194</v>
      </c>
    </row>
    <row r="469">
      <c r="G469" t="s">
        <v>194</v>
      </c>
      <c r="H469" t="s">
        <v>194</v>
      </c>
    </row>
    <row r="470">
      <c r="G470" t="s">
        <v>194</v>
      </c>
      <c r="H470" t="s">
        <v>194</v>
      </c>
    </row>
    <row r="471">
      <c r="G471" t="s">
        <v>194</v>
      </c>
      <c r="H471" t="s">
        <v>194</v>
      </c>
    </row>
    <row r="472">
      <c r="G472" t="s">
        <v>194</v>
      </c>
      <c r="H472" t="s">
        <v>194</v>
      </c>
    </row>
    <row r="473">
      <c r="G473" t="s">
        <v>194</v>
      </c>
      <c r="H473" t="s">
        <v>194</v>
      </c>
    </row>
    <row r="474">
      <c r="G474" t="s">
        <v>194</v>
      </c>
      <c r="H474" t="s">
        <v>194</v>
      </c>
    </row>
    <row r="475">
      <c r="G475" t="s">
        <v>194</v>
      </c>
      <c r="H475" t="s">
        <v>194</v>
      </c>
    </row>
    <row r="476">
      <c r="G476" t="s">
        <v>194</v>
      </c>
      <c r="H476" t="s">
        <v>194</v>
      </c>
    </row>
    <row r="477">
      <c r="G477" t="s">
        <v>194</v>
      </c>
      <c r="H477" t="s">
        <v>194</v>
      </c>
    </row>
    <row r="478">
      <c r="G478" t="s">
        <v>194</v>
      </c>
      <c r="H478" t="s">
        <v>194</v>
      </c>
    </row>
    <row r="479">
      <c r="G479" t="s">
        <v>194</v>
      </c>
      <c r="H479" t="s">
        <v>194</v>
      </c>
    </row>
    <row r="480">
      <c r="G480" t="s">
        <v>194</v>
      </c>
      <c r="H480" t="s">
        <v>194</v>
      </c>
    </row>
    <row r="481">
      <c r="G481" t="s">
        <v>194</v>
      </c>
      <c r="H481" t="s">
        <v>194</v>
      </c>
    </row>
    <row r="482">
      <c r="G482" t="s">
        <v>194</v>
      </c>
      <c r="H482" t="s">
        <v>194</v>
      </c>
    </row>
    <row r="483">
      <c r="G483" t="s">
        <v>194</v>
      </c>
      <c r="H483" t="s">
        <v>194</v>
      </c>
    </row>
    <row r="484">
      <c r="G484" t="s">
        <v>194</v>
      </c>
      <c r="H484" t="s">
        <v>194</v>
      </c>
    </row>
    <row r="485">
      <c r="G485" t="s">
        <v>194</v>
      </c>
      <c r="H485" t="s">
        <v>194</v>
      </c>
    </row>
    <row r="486">
      <c r="G486" t="s">
        <v>194</v>
      </c>
      <c r="H486" t="s">
        <v>194</v>
      </c>
    </row>
    <row r="487">
      <c r="G487" t="s">
        <v>194</v>
      </c>
      <c r="H487" t="s">
        <v>194</v>
      </c>
    </row>
    <row r="488">
      <c r="G488" t="s">
        <v>194</v>
      </c>
      <c r="H488" t="s">
        <v>194</v>
      </c>
    </row>
    <row r="489">
      <c r="G489" t="s">
        <v>194</v>
      </c>
      <c r="H489" t="s">
        <v>194</v>
      </c>
    </row>
    <row r="490">
      <c r="G490" t="s">
        <v>194</v>
      </c>
      <c r="H490" t="s">
        <v>194</v>
      </c>
    </row>
    <row r="491">
      <c r="G491" t="s">
        <v>194</v>
      </c>
      <c r="H491" t="s">
        <v>194</v>
      </c>
    </row>
    <row r="492">
      <c r="G492" t="s">
        <v>194</v>
      </c>
      <c r="H492" t="s">
        <v>194</v>
      </c>
    </row>
    <row r="493">
      <c r="G493" t="s">
        <v>194</v>
      </c>
      <c r="H493" t="s">
        <v>194</v>
      </c>
    </row>
    <row r="494">
      <c r="G494" t="s">
        <v>194</v>
      </c>
      <c r="H494" t="s">
        <v>194</v>
      </c>
    </row>
    <row r="495">
      <c r="G495" t="s">
        <v>194</v>
      </c>
      <c r="H495" t="s">
        <v>194</v>
      </c>
    </row>
    <row r="496">
      <c r="G496" t="s">
        <v>194</v>
      </c>
      <c r="H496" t="s">
        <v>194</v>
      </c>
    </row>
    <row r="497">
      <c r="G497" t="s">
        <v>194</v>
      </c>
      <c r="H497" t="s">
        <v>194</v>
      </c>
    </row>
    <row r="498">
      <c r="G498" t="s">
        <v>194</v>
      </c>
      <c r="H498" t="s">
        <v>194</v>
      </c>
    </row>
    <row r="499">
      <c r="G499" t="s">
        <v>194</v>
      </c>
      <c r="H499" t="s">
        <v>194</v>
      </c>
    </row>
    <row r="500">
      <c r="G500" t="s">
        <v>194</v>
      </c>
      <c r="H500" t="s">
        <v>194</v>
      </c>
    </row>
    <row r="501">
      <c r="G501" t="s">
        <v>194</v>
      </c>
      <c r="H501" t="s">
        <v>194</v>
      </c>
    </row>
    <row r="502">
      <c r="G502" t="s">
        <v>194</v>
      </c>
      <c r="H502" t="s">
        <v>194</v>
      </c>
    </row>
    <row r="503">
      <c r="G503" t="s">
        <v>194</v>
      </c>
      <c r="H503" t="s">
        <v>194</v>
      </c>
    </row>
    <row r="504">
      <c r="G504" t="s">
        <v>194</v>
      </c>
      <c r="H504" t="s">
        <v>194</v>
      </c>
    </row>
    <row r="505">
      <c r="G505" t="s">
        <v>194</v>
      </c>
      <c r="H505" t="s">
        <v>194</v>
      </c>
    </row>
    <row r="506">
      <c r="G506" t="s">
        <v>194</v>
      </c>
      <c r="H506" t="s">
        <v>194</v>
      </c>
    </row>
    <row r="507">
      <c r="G507" t="s">
        <v>194</v>
      </c>
      <c r="H507" t="s">
        <v>194</v>
      </c>
    </row>
    <row r="508">
      <c r="G508" t="s">
        <v>194</v>
      </c>
      <c r="H508" t="s">
        <v>194</v>
      </c>
    </row>
    <row r="509">
      <c r="G509" t="s">
        <v>194</v>
      </c>
      <c r="H509" t="s">
        <v>194</v>
      </c>
    </row>
    <row r="510">
      <c r="G510" t="s">
        <v>194</v>
      </c>
      <c r="H510" t="s">
        <v>194</v>
      </c>
    </row>
    <row r="511">
      <c r="G511" t="s">
        <v>194</v>
      </c>
      <c r="H511" t="s">
        <v>194</v>
      </c>
    </row>
    <row r="512">
      <c r="G512" t="s">
        <v>194</v>
      </c>
      <c r="H512" t="s">
        <v>194</v>
      </c>
    </row>
    <row r="513">
      <c r="G513" t="s">
        <v>194</v>
      </c>
      <c r="H513" t="s">
        <v>194</v>
      </c>
    </row>
    <row r="514">
      <c r="G514" t="s">
        <v>194</v>
      </c>
      <c r="H514" t="s">
        <v>194</v>
      </c>
    </row>
    <row r="515">
      <c r="G515" t="s">
        <v>194</v>
      </c>
      <c r="H515" t="s">
        <v>194</v>
      </c>
    </row>
    <row r="516">
      <c r="G516" t="s">
        <v>194</v>
      </c>
      <c r="H516" t="s">
        <v>194</v>
      </c>
    </row>
    <row r="517">
      <c r="G517" t="s">
        <v>194</v>
      </c>
      <c r="H517" t="s">
        <v>194</v>
      </c>
    </row>
    <row r="518">
      <c r="G518" t="s">
        <v>194</v>
      </c>
      <c r="H518" t="s">
        <v>194</v>
      </c>
    </row>
    <row r="519">
      <c r="G519" t="s">
        <v>194</v>
      </c>
      <c r="H519" t="s">
        <v>194</v>
      </c>
    </row>
    <row r="520">
      <c r="G520" t="s">
        <v>194</v>
      </c>
      <c r="H520" t="s">
        <v>194</v>
      </c>
    </row>
    <row r="521">
      <c r="G521" t="s">
        <v>194</v>
      </c>
      <c r="H521" t="s">
        <v>194</v>
      </c>
    </row>
    <row r="522">
      <c r="G522" t="s">
        <v>194</v>
      </c>
      <c r="H522" t="s">
        <v>194</v>
      </c>
    </row>
    <row r="523">
      <c r="G523" t="s">
        <v>194</v>
      </c>
      <c r="H523" t="s">
        <v>194</v>
      </c>
    </row>
    <row r="524">
      <c r="G524" t="s">
        <v>194</v>
      </c>
      <c r="H524" t="s">
        <v>194</v>
      </c>
    </row>
    <row r="525">
      <c r="G525" t="s">
        <v>194</v>
      </c>
      <c r="H525" t="s">
        <v>194</v>
      </c>
    </row>
    <row r="526">
      <c r="G526" t="s">
        <v>194</v>
      </c>
      <c r="H526" t="s">
        <v>194</v>
      </c>
    </row>
    <row r="527">
      <c r="G527" t="s">
        <v>194</v>
      </c>
      <c r="H527" t="s">
        <v>194</v>
      </c>
    </row>
    <row r="528">
      <c r="G528" t="s">
        <v>194</v>
      </c>
      <c r="H528" t="s">
        <v>194</v>
      </c>
    </row>
    <row r="529">
      <c r="G529" t="s">
        <v>194</v>
      </c>
      <c r="H529" t="s">
        <v>194</v>
      </c>
    </row>
    <row r="530">
      <c r="G530" t="s">
        <v>194</v>
      </c>
      <c r="H530" t="s">
        <v>194</v>
      </c>
    </row>
    <row r="531">
      <c r="G531" t="s">
        <v>194</v>
      </c>
      <c r="H531" t="s">
        <v>194</v>
      </c>
    </row>
    <row r="532">
      <c r="G532" t="s">
        <v>194</v>
      </c>
      <c r="H532" t="s">
        <v>194</v>
      </c>
    </row>
    <row r="533">
      <c r="G533" t="s">
        <v>194</v>
      </c>
      <c r="H533" t="s">
        <v>194</v>
      </c>
    </row>
    <row r="534">
      <c r="G534" t="s">
        <v>194</v>
      </c>
      <c r="H534" t="s">
        <v>194</v>
      </c>
    </row>
    <row r="535">
      <c r="G535" t="s">
        <v>194</v>
      </c>
      <c r="H535" t="s">
        <v>194</v>
      </c>
    </row>
    <row r="536">
      <c r="G536" t="s">
        <v>194</v>
      </c>
      <c r="H536" t="s">
        <v>194</v>
      </c>
    </row>
    <row r="537">
      <c r="G537" t="s">
        <v>194</v>
      </c>
      <c r="H537" t="s">
        <v>194</v>
      </c>
    </row>
    <row r="538">
      <c r="G538" t="s">
        <v>194</v>
      </c>
      <c r="H538" t="s">
        <v>194</v>
      </c>
    </row>
    <row r="539">
      <c r="G539" t="s">
        <v>194</v>
      </c>
      <c r="H539" t="s">
        <v>194</v>
      </c>
    </row>
    <row r="540">
      <c r="G540" t="s">
        <v>194</v>
      </c>
      <c r="H540" t="s">
        <v>194</v>
      </c>
    </row>
    <row r="541">
      <c r="G541" t="s">
        <v>194</v>
      </c>
      <c r="H541" t="s">
        <v>194</v>
      </c>
    </row>
    <row r="542">
      <c r="G542" t="s">
        <v>194</v>
      </c>
      <c r="H542" t="s">
        <v>194</v>
      </c>
    </row>
    <row r="543">
      <c r="G543" t="s">
        <v>194</v>
      </c>
      <c r="H543" t="s">
        <v>194</v>
      </c>
    </row>
    <row r="544">
      <c r="G544" t="s">
        <v>194</v>
      </c>
      <c r="H544" t="s">
        <v>194</v>
      </c>
    </row>
    <row r="545">
      <c r="G545" t="s">
        <v>194</v>
      </c>
      <c r="H545" t="s">
        <v>194</v>
      </c>
    </row>
    <row r="546">
      <c r="G546" t="s">
        <v>194</v>
      </c>
      <c r="H546" t="s">
        <v>194</v>
      </c>
    </row>
    <row r="547">
      <c r="G547" t="s">
        <v>194</v>
      </c>
      <c r="H547" t="s">
        <v>194</v>
      </c>
    </row>
    <row r="548">
      <c r="G548" t="s">
        <v>194</v>
      </c>
      <c r="H548" t="s">
        <v>194</v>
      </c>
    </row>
    <row r="549">
      <c r="G549" t="s">
        <v>194</v>
      </c>
      <c r="H549" t="s">
        <v>194</v>
      </c>
    </row>
    <row r="550">
      <c r="G550" t="s">
        <v>194</v>
      </c>
      <c r="H550" t="s">
        <v>194</v>
      </c>
    </row>
    <row r="551">
      <c r="G551" t="s">
        <v>194</v>
      </c>
      <c r="H551" t="s">
        <v>194</v>
      </c>
    </row>
    <row r="552">
      <c r="G552" t="s">
        <v>194</v>
      </c>
      <c r="H552" t="s">
        <v>194</v>
      </c>
    </row>
    <row r="553">
      <c r="G553" t="s">
        <v>194</v>
      </c>
      <c r="H553" t="s">
        <v>194</v>
      </c>
    </row>
    <row r="554">
      <c r="G554" t="s">
        <v>194</v>
      </c>
      <c r="H554" t="s">
        <v>194</v>
      </c>
    </row>
    <row r="555">
      <c r="G555" t="s">
        <v>194</v>
      </c>
      <c r="H555" t="s">
        <v>194</v>
      </c>
    </row>
    <row r="556">
      <c r="G556" t="s">
        <v>194</v>
      </c>
      <c r="H556" t="s">
        <v>194</v>
      </c>
    </row>
    <row r="557">
      <c r="G557" t="s">
        <v>194</v>
      </c>
      <c r="H557" t="s">
        <v>194</v>
      </c>
    </row>
    <row r="558">
      <c r="G558" t="s">
        <v>194</v>
      </c>
      <c r="H558" t="s">
        <v>194</v>
      </c>
    </row>
    <row r="559">
      <c r="G559" t="s">
        <v>194</v>
      </c>
      <c r="H559" t="s">
        <v>194</v>
      </c>
    </row>
    <row r="560">
      <c r="G560" t="s">
        <v>194</v>
      </c>
      <c r="H560" t="s">
        <v>194</v>
      </c>
    </row>
    <row r="561">
      <c r="G561" t="s">
        <v>194</v>
      </c>
      <c r="H561" t="s">
        <v>194</v>
      </c>
    </row>
    <row r="562">
      <c r="G562" t="s">
        <v>194</v>
      </c>
      <c r="H562" t="s">
        <v>194</v>
      </c>
    </row>
    <row r="563">
      <c r="G563" t="s">
        <v>194</v>
      </c>
      <c r="H563" t="s">
        <v>194</v>
      </c>
    </row>
    <row r="564">
      <c r="G564" t="s">
        <v>194</v>
      </c>
      <c r="H564" t="s">
        <v>194</v>
      </c>
    </row>
    <row r="565">
      <c r="G565" t="s">
        <v>194</v>
      </c>
      <c r="H565" t="s">
        <v>194</v>
      </c>
    </row>
    <row r="566">
      <c r="G566" t="s">
        <v>194</v>
      </c>
      <c r="H566" t="s">
        <v>194</v>
      </c>
    </row>
    <row r="567">
      <c r="G567" t="s">
        <v>194</v>
      </c>
      <c r="H567" t="s">
        <v>194</v>
      </c>
    </row>
    <row r="568">
      <c r="G568" t="s">
        <v>194</v>
      </c>
      <c r="H568" t="s">
        <v>194</v>
      </c>
    </row>
    <row r="569">
      <c r="G569" t="s">
        <v>194</v>
      </c>
      <c r="H569" t="s">
        <v>194</v>
      </c>
    </row>
    <row r="570">
      <c r="G570" t="s">
        <v>194</v>
      </c>
      <c r="H570" t="s">
        <v>194</v>
      </c>
    </row>
    <row r="571">
      <c r="G571" t="s">
        <v>194</v>
      </c>
      <c r="H571" t="s">
        <v>194</v>
      </c>
    </row>
    <row r="572">
      <c r="G572" t="s">
        <v>194</v>
      </c>
      <c r="H572" t="s">
        <v>194</v>
      </c>
    </row>
    <row r="573">
      <c r="G573" t="s">
        <v>194</v>
      </c>
      <c r="H573" t="s">
        <v>194</v>
      </c>
    </row>
    <row r="574">
      <c r="G574" t="s">
        <v>194</v>
      </c>
      <c r="H574" t="s">
        <v>194</v>
      </c>
    </row>
    <row r="575">
      <c r="G575" t="s">
        <v>194</v>
      </c>
      <c r="H575" t="s">
        <v>194</v>
      </c>
    </row>
    <row r="576">
      <c r="G576" t="s">
        <v>194</v>
      </c>
      <c r="H576" t="s">
        <v>194</v>
      </c>
    </row>
    <row r="577">
      <c r="G577" t="s">
        <v>194</v>
      </c>
      <c r="H577" t="s">
        <v>194</v>
      </c>
    </row>
    <row r="578">
      <c r="G578" t="s">
        <v>194</v>
      </c>
      <c r="H578" t="s">
        <v>194</v>
      </c>
    </row>
    <row r="579">
      <c r="G579" t="s">
        <v>194</v>
      </c>
      <c r="H579" t="s">
        <v>194</v>
      </c>
    </row>
    <row r="580">
      <c r="G580" t="s">
        <v>194</v>
      </c>
      <c r="H580" t="s">
        <v>194</v>
      </c>
    </row>
    <row r="581">
      <c r="G581" t="s">
        <v>194</v>
      </c>
      <c r="H581" t="s">
        <v>194</v>
      </c>
    </row>
    <row r="582">
      <c r="G582" t="s">
        <v>194</v>
      </c>
      <c r="H582" t="s">
        <v>194</v>
      </c>
    </row>
    <row r="583">
      <c r="G583" t="s">
        <v>194</v>
      </c>
      <c r="H583" t="s">
        <v>194</v>
      </c>
    </row>
    <row r="584">
      <c r="G584" t="s">
        <v>194</v>
      </c>
      <c r="H584" t="s">
        <v>194</v>
      </c>
    </row>
    <row r="585">
      <c r="G585" t="s">
        <v>194</v>
      </c>
      <c r="H585" t="s">
        <v>194</v>
      </c>
    </row>
    <row r="586">
      <c r="G586" t="s">
        <v>194</v>
      </c>
      <c r="H586" t="s">
        <v>194</v>
      </c>
    </row>
    <row r="587">
      <c r="G587" t="s">
        <v>194</v>
      </c>
      <c r="H587" t="s">
        <v>194</v>
      </c>
    </row>
    <row r="588">
      <c r="G588" t="s">
        <v>194</v>
      </c>
      <c r="H588" t="s">
        <v>194</v>
      </c>
    </row>
    <row r="589">
      <c r="G589" t="s">
        <v>194</v>
      </c>
      <c r="H589" t="s">
        <v>194</v>
      </c>
    </row>
    <row r="590">
      <c r="G590" t="s">
        <v>194</v>
      </c>
      <c r="H590" t="s">
        <v>194</v>
      </c>
    </row>
    <row r="591">
      <c r="G591" t="s">
        <v>194</v>
      </c>
      <c r="H591" t="s">
        <v>194</v>
      </c>
    </row>
    <row r="592">
      <c r="G592" t="s">
        <v>194</v>
      </c>
      <c r="H592" t="s">
        <v>194</v>
      </c>
    </row>
    <row r="593">
      <c r="G593" t="s">
        <v>194</v>
      </c>
      <c r="H593" t="s">
        <v>194</v>
      </c>
    </row>
    <row r="594">
      <c r="G594" t="s">
        <v>194</v>
      </c>
      <c r="H594" t="s">
        <v>194</v>
      </c>
    </row>
    <row r="595">
      <c r="G595" t="s">
        <v>194</v>
      </c>
      <c r="H595" t="s">
        <v>194</v>
      </c>
    </row>
    <row r="596">
      <c r="G596" t="s">
        <v>194</v>
      </c>
      <c r="H596" t="s">
        <v>194</v>
      </c>
    </row>
    <row r="597">
      <c r="G597" t="s">
        <v>194</v>
      </c>
      <c r="H597" t="s">
        <v>194</v>
      </c>
    </row>
    <row r="598">
      <c r="G598" t="s">
        <v>194</v>
      </c>
      <c r="H598" t="s">
        <v>194</v>
      </c>
    </row>
    <row r="599">
      <c r="G599" t="s">
        <v>194</v>
      </c>
      <c r="H599" t="s">
        <v>194</v>
      </c>
    </row>
    <row r="600">
      <c r="G600" t="s">
        <v>194</v>
      </c>
      <c r="H600" t="s">
        <v>194</v>
      </c>
    </row>
    <row r="601">
      <c r="G601" t="s">
        <v>194</v>
      </c>
      <c r="H601" t="s">
        <v>194</v>
      </c>
    </row>
    <row r="602">
      <c r="G602" t="s">
        <v>194</v>
      </c>
      <c r="H602" t="s">
        <v>194</v>
      </c>
    </row>
    <row r="603">
      <c r="G603" t="s">
        <v>194</v>
      </c>
      <c r="H603" t="s">
        <v>194</v>
      </c>
    </row>
    <row r="604">
      <c r="G604" t="s">
        <v>194</v>
      </c>
      <c r="H604" t="s">
        <v>194</v>
      </c>
    </row>
    <row r="605">
      <c r="G605" t="s">
        <v>194</v>
      </c>
      <c r="H605" t="s">
        <v>194</v>
      </c>
    </row>
    <row r="606">
      <c r="G606" t="s">
        <v>194</v>
      </c>
      <c r="H606" t="s">
        <v>194</v>
      </c>
    </row>
    <row r="607">
      <c r="G607" t="s">
        <v>194</v>
      </c>
      <c r="H607" t="s">
        <v>194</v>
      </c>
    </row>
    <row r="608">
      <c r="G608" t="s">
        <v>194</v>
      </c>
      <c r="H608" t="s">
        <v>194</v>
      </c>
    </row>
    <row r="609">
      <c r="G609" t="s">
        <v>194</v>
      </c>
      <c r="H609" t="s">
        <v>194</v>
      </c>
    </row>
    <row r="610">
      <c r="G610" t="s">
        <v>194</v>
      </c>
      <c r="H610" t="s">
        <v>194</v>
      </c>
    </row>
    <row r="611">
      <c r="G611" t="s">
        <v>194</v>
      </c>
      <c r="H611" t="s">
        <v>194</v>
      </c>
    </row>
    <row r="612">
      <c r="G612" t="s">
        <v>194</v>
      </c>
      <c r="H612" t="s">
        <v>194</v>
      </c>
    </row>
    <row r="613">
      <c r="G613" t="s">
        <v>194</v>
      </c>
      <c r="H613" t="s">
        <v>194</v>
      </c>
    </row>
    <row r="614">
      <c r="G614" t="s">
        <v>194</v>
      </c>
      <c r="H614" t="s">
        <v>194</v>
      </c>
    </row>
    <row r="615">
      <c r="G615" t="s">
        <v>194</v>
      </c>
      <c r="H615" t="s">
        <v>194</v>
      </c>
    </row>
    <row r="616">
      <c r="G616" t="s">
        <v>194</v>
      </c>
      <c r="H616" t="s">
        <v>194</v>
      </c>
    </row>
    <row r="617">
      <c r="G617" t="s">
        <v>194</v>
      </c>
      <c r="H617" t="s">
        <v>194</v>
      </c>
    </row>
    <row r="618">
      <c r="G618" t="s">
        <v>194</v>
      </c>
      <c r="H618" t="s">
        <v>194</v>
      </c>
    </row>
    <row r="619">
      <c r="G619" t="s">
        <v>194</v>
      </c>
      <c r="H619" t="s">
        <v>194</v>
      </c>
    </row>
    <row r="620">
      <c r="G620" t="s">
        <v>194</v>
      </c>
      <c r="H620" t="s">
        <v>194</v>
      </c>
    </row>
    <row r="621">
      <c r="G621" t="s">
        <v>194</v>
      </c>
      <c r="H621" t="s">
        <v>194</v>
      </c>
    </row>
    <row r="622">
      <c r="G622" t="s">
        <v>194</v>
      </c>
      <c r="H622" t="s">
        <v>194</v>
      </c>
    </row>
    <row r="623">
      <c r="G623" t="s">
        <v>194</v>
      </c>
      <c r="H623" t="s">
        <v>194</v>
      </c>
    </row>
    <row r="624">
      <c r="G624" t="s">
        <v>194</v>
      </c>
      <c r="H624" t="s">
        <v>194</v>
      </c>
    </row>
    <row r="625">
      <c r="G625" t="s">
        <v>194</v>
      </c>
      <c r="H625" t="s">
        <v>194</v>
      </c>
    </row>
    <row r="626">
      <c r="G626" t="s">
        <v>194</v>
      </c>
      <c r="H626" t="s">
        <v>194</v>
      </c>
    </row>
    <row r="627">
      <c r="G627" t="s">
        <v>194</v>
      </c>
      <c r="H627" t="s">
        <v>194</v>
      </c>
    </row>
    <row r="628">
      <c r="G628" t="s">
        <v>194</v>
      </c>
      <c r="H628" t="s">
        <v>194</v>
      </c>
    </row>
    <row r="629">
      <c r="G629" t="s">
        <v>194</v>
      </c>
      <c r="H629" t="s">
        <v>194</v>
      </c>
    </row>
    <row r="630">
      <c r="G630" t="s">
        <v>194</v>
      </c>
      <c r="H630" t="s">
        <v>194</v>
      </c>
    </row>
    <row r="631">
      <c r="G631" t="s">
        <v>194</v>
      </c>
      <c r="H631" t="s">
        <v>194</v>
      </c>
    </row>
    <row r="632">
      <c r="G632" t="s">
        <v>194</v>
      </c>
      <c r="H632" t="s">
        <v>194</v>
      </c>
    </row>
    <row r="633">
      <c r="G633" t="s">
        <v>194</v>
      </c>
      <c r="H633" t="s">
        <v>194</v>
      </c>
    </row>
    <row r="634">
      <c r="G634" t="s">
        <v>194</v>
      </c>
      <c r="H634" t="s">
        <v>194</v>
      </c>
    </row>
    <row r="635">
      <c r="G635" t="s">
        <v>194</v>
      </c>
      <c r="H635" t="s">
        <v>194</v>
      </c>
    </row>
    <row r="636">
      <c r="G636" t="s">
        <v>194</v>
      </c>
      <c r="H636" t="s">
        <v>194</v>
      </c>
    </row>
    <row r="637">
      <c r="G637" t="s">
        <v>194</v>
      </c>
      <c r="H637" t="s">
        <v>194</v>
      </c>
    </row>
    <row r="638">
      <c r="G638" t="s">
        <v>194</v>
      </c>
      <c r="H638" t="s">
        <v>194</v>
      </c>
    </row>
    <row r="639">
      <c r="G639" t="s">
        <v>194</v>
      </c>
      <c r="H639" t="s">
        <v>194</v>
      </c>
    </row>
    <row r="640">
      <c r="G640" t="s">
        <v>194</v>
      </c>
      <c r="H640" t="s">
        <v>194</v>
      </c>
    </row>
    <row r="641">
      <c r="G641" t="s">
        <v>194</v>
      </c>
      <c r="H641" t="s">
        <v>194</v>
      </c>
    </row>
    <row r="642">
      <c r="G642" t="s">
        <v>194</v>
      </c>
      <c r="H642" t="s">
        <v>194</v>
      </c>
    </row>
    <row r="643">
      <c r="G643" t="s">
        <v>194</v>
      </c>
      <c r="H643" t="s">
        <v>194</v>
      </c>
    </row>
    <row r="644">
      <c r="G644" t="s">
        <v>194</v>
      </c>
      <c r="H644" t="s">
        <v>194</v>
      </c>
    </row>
    <row r="645">
      <c r="G645" t="s">
        <v>194</v>
      </c>
      <c r="H645" t="s">
        <v>194</v>
      </c>
    </row>
    <row r="646">
      <c r="G646" t="s">
        <v>194</v>
      </c>
      <c r="H646" t="s">
        <v>194</v>
      </c>
    </row>
    <row r="647">
      <c r="G647" t="s">
        <v>194</v>
      </c>
      <c r="H647" t="s">
        <v>194</v>
      </c>
    </row>
    <row r="648">
      <c r="G648" t="s">
        <v>194</v>
      </c>
      <c r="H648" t="s">
        <v>194</v>
      </c>
    </row>
    <row r="649">
      <c r="G649" t="s">
        <v>194</v>
      </c>
      <c r="H649" t="s">
        <v>194</v>
      </c>
    </row>
    <row r="650">
      <c r="G650" t="s">
        <v>194</v>
      </c>
      <c r="H650" t="s">
        <v>194</v>
      </c>
    </row>
    <row r="651">
      <c r="G651" t="s">
        <v>194</v>
      </c>
      <c r="H651" t="s">
        <v>194</v>
      </c>
    </row>
    <row r="652">
      <c r="G652" t="s">
        <v>194</v>
      </c>
      <c r="H652" t="s">
        <v>194</v>
      </c>
    </row>
    <row r="653">
      <c r="G653" t="s">
        <v>194</v>
      </c>
      <c r="H653" t="s">
        <v>194</v>
      </c>
    </row>
    <row r="654">
      <c r="G654" t="s">
        <v>194</v>
      </c>
      <c r="H654" t="s">
        <v>194</v>
      </c>
    </row>
    <row r="655">
      <c r="G655" t="s">
        <v>194</v>
      </c>
      <c r="H655" t="s">
        <v>194</v>
      </c>
    </row>
    <row r="656">
      <c r="G656" t="s">
        <v>194</v>
      </c>
      <c r="H656" t="s">
        <v>194</v>
      </c>
    </row>
    <row r="657">
      <c r="G657" t="s">
        <v>194</v>
      </c>
      <c r="H657" t="s">
        <v>194</v>
      </c>
    </row>
    <row r="658">
      <c r="G658" t="s">
        <v>194</v>
      </c>
      <c r="H658" t="s">
        <v>194</v>
      </c>
    </row>
    <row r="659">
      <c r="G659" t="s">
        <v>194</v>
      </c>
      <c r="H659" t="s">
        <v>194</v>
      </c>
    </row>
    <row r="660">
      <c r="G660" t="s">
        <v>194</v>
      </c>
      <c r="H660" t="s">
        <v>194</v>
      </c>
    </row>
    <row r="661">
      <c r="G661" t="s">
        <v>194</v>
      </c>
      <c r="H661" t="s">
        <v>194</v>
      </c>
    </row>
    <row r="662">
      <c r="G662" t="s">
        <v>194</v>
      </c>
      <c r="H662" t="s">
        <v>194</v>
      </c>
    </row>
    <row r="663">
      <c r="G663" t="s">
        <v>194</v>
      </c>
      <c r="H663" t="s">
        <v>194</v>
      </c>
    </row>
    <row r="664">
      <c r="G664" t="s">
        <v>194</v>
      </c>
      <c r="H664" t="s">
        <v>194</v>
      </c>
    </row>
    <row r="665">
      <c r="G665" t="s">
        <v>194</v>
      </c>
      <c r="H665" t="s">
        <v>194</v>
      </c>
    </row>
    <row r="666">
      <c r="G666" t="s">
        <v>194</v>
      </c>
      <c r="H666" t="s">
        <v>194</v>
      </c>
    </row>
    <row r="667">
      <c r="G667" t="s">
        <v>194</v>
      </c>
      <c r="H667" t="s">
        <v>194</v>
      </c>
    </row>
    <row r="668">
      <c r="G668" t="s">
        <v>194</v>
      </c>
      <c r="H668" t="s">
        <v>194</v>
      </c>
    </row>
    <row r="669">
      <c r="G669" t="s">
        <v>194</v>
      </c>
      <c r="H669" t="s">
        <v>194</v>
      </c>
    </row>
    <row r="670">
      <c r="G670" t="s">
        <v>194</v>
      </c>
      <c r="H670" t="s">
        <v>194</v>
      </c>
    </row>
    <row r="671">
      <c r="G671" t="s">
        <v>194</v>
      </c>
      <c r="H671" t="s">
        <v>194</v>
      </c>
    </row>
    <row r="672">
      <c r="G672" t="s">
        <v>194</v>
      </c>
      <c r="H672" t="s">
        <v>194</v>
      </c>
    </row>
    <row r="673">
      <c r="G673" t="s">
        <v>194</v>
      </c>
      <c r="H673" t="s">
        <v>194</v>
      </c>
    </row>
    <row r="674">
      <c r="G674" t="s">
        <v>194</v>
      </c>
      <c r="H674" t="s">
        <v>194</v>
      </c>
    </row>
    <row r="675">
      <c r="G675" t="s">
        <v>194</v>
      </c>
      <c r="H675" t="s">
        <v>194</v>
      </c>
    </row>
    <row r="676">
      <c r="G676" t="s">
        <v>194</v>
      </c>
      <c r="H676" t="s">
        <v>194</v>
      </c>
    </row>
    <row r="677">
      <c r="G677" t="s">
        <v>194</v>
      </c>
      <c r="H677" t="s">
        <v>194</v>
      </c>
    </row>
    <row r="678">
      <c r="G678" t="s">
        <v>194</v>
      </c>
      <c r="H678" t="s">
        <v>194</v>
      </c>
    </row>
    <row r="679">
      <c r="G679" t="s">
        <v>194</v>
      </c>
      <c r="H679" t="s">
        <v>194</v>
      </c>
    </row>
    <row r="680">
      <c r="G680" t="s">
        <v>194</v>
      </c>
      <c r="H680" t="s">
        <v>194</v>
      </c>
    </row>
    <row r="681">
      <c r="G681" t="s">
        <v>194</v>
      </c>
      <c r="H681" t="s">
        <v>194</v>
      </c>
    </row>
    <row r="682">
      <c r="G682" t="s">
        <v>194</v>
      </c>
      <c r="H682" t="s">
        <v>194</v>
      </c>
    </row>
    <row r="683">
      <c r="G683" t="s">
        <v>194</v>
      </c>
      <c r="H683" t="s">
        <v>194</v>
      </c>
    </row>
    <row r="684">
      <c r="G684" t="s">
        <v>194</v>
      </c>
      <c r="H684" t="s">
        <v>194</v>
      </c>
    </row>
    <row r="685">
      <c r="G685" t="s">
        <v>194</v>
      </c>
      <c r="H685" t="s">
        <v>194</v>
      </c>
    </row>
    <row r="686">
      <c r="G686" t="s">
        <v>194</v>
      </c>
      <c r="H686" t="s">
        <v>194</v>
      </c>
    </row>
    <row r="687">
      <c r="G687" t="s">
        <v>194</v>
      </c>
      <c r="H687" t="s">
        <v>194</v>
      </c>
    </row>
    <row r="688">
      <c r="G688" t="s">
        <v>194</v>
      </c>
      <c r="H688" t="s">
        <v>194</v>
      </c>
    </row>
    <row r="689">
      <c r="G689" t="s">
        <v>194</v>
      </c>
      <c r="H689" t="s">
        <v>194</v>
      </c>
    </row>
    <row r="690">
      <c r="G690" t="s">
        <v>194</v>
      </c>
      <c r="H690" t="s">
        <v>194</v>
      </c>
    </row>
    <row r="691">
      <c r="G691" t="s">
        <v>194</v>
      </c>
      <c r="H691" t="s">
        <v>194</v>
      </c>
    </row>
    <row r="692">
      <c r="G692" t="s">
        <v>194</v>
      </c>
      <c r="H692" t="s">
        <v>194</v>
      </c>
    </row>
    <row r="693">
      <c r="G693" t="s">
        <v>194</v>
      </c>
      <c r="H693" t="s">
        <v>194</v>
      </c>
    </row>
    <row r="694">
      <c r="G694" t="s">
        <v>194</v>
      </c>
      <c r="H694" t="s">
        <v>194</v>
      </c>
    </row>
    <row r="695">
      <c r="G695" t="s">
        <v>194</v>
      </c>
      <c r="H695" t="s">
        <v>194</v>
      </c>
    </row>
    <row r="696">
      <c r="G696" t="s">
        <v>194</v>
      </c>
      <c r="H696" t="s">
        <v>194</v>
      </c>
    </row>
    <row r="697">
      <c r="G697" t="s">
        <v>194</v>
      </c>
      <c r="H697" t="s">
        <v>194</v>
      </c>
    </row>
    <row r="698">
      <c r="G698" t="s">
        <v>194</v>
      </c>
      <c r="H698" t="s">
        <v>194</v>
      </c>
    </row>
    <row r="699">
      <c r="G699" t="s">
        <v>194</v>
      </c>
      <c r="H699" t="s">
        <v>194</v>
      </c>
    </row>
    <row r="700">
      <c r="G700" t="s">
        <v>194</v>
      </c>
      <c r="H700" t="s">
        <v>194</v>
      </c>
    </row>
    <row r="701">
      <c r="G701" t="s">
        <v>194</v>
      </c>
      <c r="H701" t="s">
        <v>194</v>
      </c>
    </row>
    <row r="702">
      <c r="G702" t="s">
        <v>194</v>
      </c>
      <c r="H702" t="s">
        <v>194</v>
      </c>
    </row>
    <row r="703">
      <c r="G703" t="s">
        <v>194</v>
      </c>
      <c r="H703" t="s">
        <v>194</v>
      </c>
    </row>
    <row r="704">
      <c r="G704" t="s">
        <v>194</v>
      </c>
      <c r="H704" t="s">
        <v>194</v>
      </c>
    </row>
    <row r="705">
      <c r="G705" t="s">
        <v>194</v>
      </c>
      <c r="H705" t="s">
        <v>194</v>
      </c>
    </row>
    <row r="706">
      <c r="G706" t="s">
        <v>194</v>
      </c>
      <c r="H706" t="s">
        <v>194</v>
      </c>
    </row>
    <row r="707">
      <c r="G707" t="s">
        <v>194</v>
      </c>
      <c r="H707" t="s">
        <v>194</v>
      </c>
    </row>
    <row r="708">
      <c r="G708" t="s">
        <v>194</v>
      </c>
      <c r="H708" t="s">
        <v>194</v>
      </c>
    </row>
    <row r="709">
      <c r="G709" t="s">
        <v>194</v>
      </c>
      <c r="H709" t="s">
        <v>194</v>
      </c>
    </row>
    <row r="710">
      <c r="G710" t="s">
        <v>194</v>
      </c>
      <c r="H710" t="s">
        <v>194</v>
      </c>
    </row>
    <row r="711">
      <c r="G711" t="s">
        <v>194</v>
      </c>
      <c r="H711" t="s">
        <v>194</v>
      </c>
    </row>
    <row r="712">
      <c r="G712" t="s">
        <v>194</v>
      </c>
      <c r="H712" t="s">
        <v>194</v>
      </c>
    </row>
    <row r="713">
      <c r="G713" t="s">
        <v>194</v>
      </c>
      <c r="H713" t="s">
        <v>194</v>
      </c>
    </row>
    <row r="714">
      <c r="G714" t="s">
        <v>194</v>
      </c>
      <c r="H714" t="s">
        <v>194</v>
      </c>
    </row>
    <row r="715">
      <c r="G715" t="s">
        <v>194</v>
      </c>
      <c r="H715" t="s">
        <v>194</v>
      </c>
    </row>
    <row r="716">
      <c r="G716" t="s">
        <v>194</v>
      </c>
      <c r="H716" t="s">
        <v>194</v>
      </c>
    </row>
    <row r="717">
      <c r="G717" t="s">
        <v>194</v>
      </c>
      <c r="H717" t="s">
        <v>194</v>
      </c>
    </row>
    <row r="718">
      <c r="G718" t="s">
        <v>194</v>
      </c>
      <c r="H718" t="s">
        <v>194</v>
      </c>
    </row>
    <row r="719">
      <c r="G719" t="s">
        <v>194</v>
      </c>
      <c r="H719" t="s">
        <v>194</v>
      </c>
    </row>
    <row r="720">
      <c r="G720" t="s">
        <v>194</v>
      </c>
      <c r="H720" t="s">
        <v>194</v>
      </c>
    </row>
    <row r="721">
      <c r="G721" t="s">
        <v>194</v>
      </c>
      <c r="H721" t="s">
        <v>194</v>
      </c>
    </row>
    <row r="722">
      <c r="G722" t="s">
        <v>194</v>
      </c>
      <c r="H722" t="s">
        <v>194</v>
      </c>
    </row>
    <row r="723">
      <c r="G723" t="s">
        <v>194</v>
      </c>
      <c r="H723" t="s">
        <v>194</v>
      </c>
    </row>
    <row r="724">
      <c r="G724" t="s">
        <v>194</v>
      </c>
      <c r="H724" t="s">
        <v>194</v>
      </c>
    </row>
    <row r="725">
      <c r="G725" t="s">
        <v>194</v>
      </c>
      <c r="H725" t="s">
        <v>194</v>
      </c>
    </row>
    <row r="726">
      <c r="G726" t="s">
        <v>194</v>
      </c>
      <c r="H726" t="s">
        <v>194</v>
      </c>
    </row>
    <row r="727">
      <c r="G727" t="s">
        <v>194</v>
      </c>
      <c r="H727" t="s">
        <v>194</v>
      </c>
    </row>
    <row r="728">
      <c r="G728" t="s">
        <v>194</v>
      </c>
      <c r="H728" t="s">
        <v>194</v>
      </c>
    </row>
    <row r="729">
      <c r="G729" t="s">
        <v>194</v>
      </c>
      <c r="H729" t="s">
        <v>194</v>
      </c>
    </row>
    <row r="730">
      <c r="G730" t="s">
        <v>194</v>
      </c>
      <c r="H730" t="s">
        <v>194</v>
      </c>
    </row>
    <row r="731">
      <c r="G731" t="s">
        <v>194</v>
      </c>
      <c r="H731" t="s">
        <v>194</v>
      </c>
    </row>
    <row r="732">
      <c r="G732" t="s">
        <v>194</v>
      </c>
      <c r="H732" t="s">
        <v>194</v>
      </c>
    </row>
    <row r="733">
      <c r="G733" t="s">
        <v>194</v>
      </c>
      <c r="H733" t="s">
        <v>194</v>
      </c>
    </row>
    <row r="734">
      <c r="G734" t="s">
        <v>194</v>
      </c>
      <c r="H734" t="s">
        <v>194</v>
      </c>
    </row>
    <row r="735">
      <c r="G735" t="s">
        <v>194</v>
      </c>
      <c r="H735" t="s">
        <v>194</v>
      </c>
    </row>
    <row r="736">
      <c r="G736" t="s">
        <v>194</v>
      </c>
      <c r="H736" t="s">
        <v>194</v>
      </c>
    </row>
    <row r="737">
      <c r="G737" t="s">
        <v>194</v>
      </c>
      <c r="H737" t="s">
        <v>194</v>
      </c>
    </row>
    <row r="738">
      <c r="G738" t="s">
        <v>194</v>
      </c>
      <c r="H738" t="s">
        <v>194</v>
      </c>
    </row>
    <row r="739">
      <c r="G739" t="s">
        <v>194</v>
      </c>
      <c r="H739" t="s">
        <v>194</v>
      </c>
    </row>
    <row r="740">
      <c r="G740" t="s">
        <v>194</v>
      </c>
      <c r="H740" t="s">
        <v>194</v>
      </c>
    </row>
    <row r="741">
      <c r="G741" t="s">
        <v>194</v>
      </c>
      <c r="H741" t="s">
        <v>194</v>
      </c>
    </row>
    <row r="742">
      <c r="G742" t="s">
        <v>194</v>
      </c>
      <c r="H742" t="s">
        <v>194</v>
      </c>
    </row>
    <row r="743">
      <c r="G743" t="s">
        <v>194</v>
      </c>
      <c r="H743" t="s">
        <v>194</v>
      </c>
    </row>
    <row r="744">
      <c r="G744" t="s">
        <v>194</v>
      </c>
      <c r="H744" t="s">
        <v>194</v>
      </c>
    </row>
    <row r="745">
      <c r="G745" t="s">
        <v>194</v>
      </c>
      <c r="H745" t="s">
        <v>194</v>
      </c>
    </row>
    <row r="746">
      <c r="G746" t="s">
        <v>194</v>
      </c>
      <c r="H746" t="s">
        <v>194</v>
      </c>
    </row>
    <row r="747">
      <c r="G747" t="s">
        <v>194</v>
      </c>
      <c r="H747" t="s">
        <v>194</v>
      </c>
    </row>
    <row r="748">
      <c r="G748" t="s">
        <v>194</v>
      </c>
      <c r="H748" t="s">
        <v>194</v>
      </c>
    </row>
    <row r="749">
      <c r="G749" t="s">
        <v>194</v>
      </c>
      <c r="H749" t="s">
        <v>194</v>
      </c>
    </row>
    <row r="750">
      <c r="G750" t="s">
        <v>194</v>
      </c>
      <c r="H750" t="s">
        <v>194</v>
      </c>
    </row>
    <row r="751">
      <c r="G751" t="s">
        <v>194</v>
      </c>
      <c r="H751" t="s">
        <v>194</v>
      </c>
    </row>
    <row r="752">
      <c r="G752" t="s">
        <v>194</v>
      </c>
      <c r="H752" t="s">
        <v>194</v>
      </c>
    </row>
    <row r="753">
      <c r="G753" t="s">
        <v>194</v>
      </c>
      <c r="H753" t="s">
        <v>194</v>
      </c>
    </row>
    <row r="754">
      <c r="G754" t="s">
        <v>194</v>
      </c>
      <c r="H754" t="s">
        <v>194</v>
      </c>
    </row>
    <row r="755">
      <c r="G755" t="s">
        <v>194</v>
      </c>
      <c r="H755" t="s">
        <v>194</v>
      </c>
    </row>
    <row r="756">
      <c r="G756" t="s">
        <v>194</v>
      </c>
      <c r="H756" t="s">
        <v>194</v>
      </c>
    </row>
    <row r="757">
      <c r="G757" t="s">
        <v>194</v>
      </c>
      <c r="H757" t="s">
        <v>194</v>
      </c>
    </row>
    <row r="758">
      <c r="G758" t="s">
        <v>194</v>
      </c>
      <c r="H758" t="s">
        <v>194</v>
      </c>
    </row>
    <row r="759">
      <c r="G759" t="s">
        <v>194</v>
      </c>
      <c r="H759" t="s">
        <v>194</v>
      </c>
    </row>
    <row r="760">
      <c r="G760" t="s">
        <v>194</v>
      </c>
      <c r="H760" t="s">
        <v>194</v>
      </c>
    </row>
    <row r="761">
      <c r="G761" t="s">
        <v>194</v>
      </c>
      <c r="H761" t="s">
        <v>194</v>
      </c>
    </row>
    <row r="762">
      <c r="G762" t="s">
        <v>194</v>
      </c>
      <c r="H762" t="s">
        <v>194</v>
      </c>
    </row>
    <row r="763">
      <c r="G763" t="s">
        <v>194</v>
      </c>
      <c r="H763" t="s">
        <v>194</v>
      </c>
    </row>
    <row r="764">
      <c r="G764" t="s">
        <v>194</v>
      </c>
      <c r="H764" t="s">
        <v>194</v>
      </c>
    </row>
    <row r="765">
      <c r="G765" t="s">
        <v>194</v>
      </c>
      <c r="H765" t="s">
        <v>194</v>
      </c>
    </row>
    <row r="766">
      <c r="G766" t="s">
        <v>194</v>
      </c>
      <c r="H766" t="s">
        <v>194</v>
      </c>
    </row>
    <row r="767">
      <c r="G767" t="s">
        <v>194</v>
      </c>
      <c r="H767" t="s">
        <v>194</v>
      </c>
    </row>
    <row r="768">
      <c r="G768" t="s">
        <v>194</v>
      </c>
      <c r="H768" t="s">
        <v>194</v>
      </c>
    </row>
    <row r="769">
      <c r="G769" t="s">
        <v>194</v>
      </c>
      <c r="H769" t="s">
        <v>194</v>
      </c>
    </row>
    <row r="770">
      <c r="G770" t="s">
        <v>194</v>
      </c>
      <c r="H770" t="s">
        <v>194</v>
      </c>
    </row>
    <row r="771">
      <c r="G771" t="s">
        <v>194</v>
      </c>
      <c r="H771" t="s">
        <v>194</v>
      </c>
    </row>
    <row r="772">
      <c r="G772" t="s">
        <v>194</v>
      </c>
      <c r="H772" t="s">
        <v>194</v>
      </c>
    </row>
    <row r="773">
      <c r="G773" t="s">
        <v>194</v>
      </c>
      <c r="H773" t="s">
        <v>194</v>
      </c>
    </row>
    <row r="774">
      <c r="G774" t="s">
        <v>194</v>
      </c>
      <c r="H774" t="s">
        <v>194</v>
      </c>
    </row>
    <row r="775">
      <c r="G775" t="s">
        <v>194</v>
      </c>
      <c r="H775" t="s">
        <v>194</v>
      </c>
    </row>
    <row r="776">
      <c r="G776" t="s">
        <v>194</v>
      </c>
      <c r="H776" t="s">
        <v>194</v>
      </c>
    </row>
    <row r="777">
      <c r="G777" t="s">
        <v>194</v>
      </c>
      <c r="H777" t="s">
        <v>194</v>
      </c>
    </row>
    <row r="778">
      <c r="G778" t="s">
        <v>194</v>
      </c>
      <c r="H778" t="s">
        <v>194</v>
      </c>
    </row>
    <row r="779">
      <c r="G779" t="s">
        <v>194</v>
      </c>
      <c r="H779" t="s">
        <v>194</v>
      </c>
    </row>
    <row r="780">
      <c r="G780" t="s">
        <v>194</v>
      </c>
      <c r="H780" t="s">
        <v>194</v>
      </c>
    </row>
    <row r="781">
      <c r="G781" t="s">
        <v>194</v>
      </c>
      <c r="H781" t="s">
        <v>194</v>
      </c>
    </row>
    <row r="782">
      <c r="G782" t="s">
        <v>194</v>
      </c>
      <c r="H782" t="s">
        <v>194</v>
      </c>
    </row>
    <row r="783">
      <c r="G783" t="s">
        <v>194</v>
      </c>
      <c r="H783" t="s">
        <v>194</v>
      </c>
    </row>
    <row r="784">
      <c r="G784" t="s">
        <v>194</v>
      </c>
      <c r="H784" t="s">
        <v>194</v>
      </c>
    </row>
    <row r="785">
      <c r="G785" t="s">
        <v>194</v>
      </c>
      <c r="H785" t="s">
        <v>194</v>
      </c>
    </row>
    <row r="786">
      <c r="G786" t="s">
        <v>194</v>
      </c>
      <c r="H786" t="s">
        <v>194</v>
      </c>
    </row>
    <row r="787">
      <c r="G787" t="s">
        <v>194</v>
      </c>
      <c r="H787" t="s">
        <v>194</v>
      </c>
    </row>
    <row r="788">
      <c r="G788" t="s">
        <v>194</v>
      </c>
      <c r="H788" t="s">
        <v>194</v>
      </c>
    </row>
    <row r="789">
      <c r="G789" t="s">
        <v>194</v>
      </c>
      <c r="H789" t="s">
        <v>194</v>
      </c>
    </row>
    <row r="790">
      <c r="G790" t="s">
        <v>194</v>
      </c>
      <c r="H790" t="s">
        <v>194</v>
      </c>
    </row>
    <row r="791">
      <c r="G791" t="s">
        <v>194</v>
      </c>
      <c r="H791" t="s">
        <v>194</v>
      </c>
    </row>
    <row r="792">
      <c r="G792" t="s">
        <v>194</v>
      </c>
      <c r="H792" t="s">
        <v>194</v>
      </c>
    </row>
    <row r="793">
      <c r="G793" t="s">
        <v>194</v>
      </c>
      <c r="H793" t="s">
        <v>194</v>
      </c>
    </row>
    <row r="794">
      <c r="G794" t="s">
        <v>194</v>
      </c>
      <c r="H794" t="s">
        <v>194</v>
      </c>
    </row>
    <row r="795">
      <c r="G795" t="s">
        <v>194</v>
      </c>
      <c r="H795" t="s">
        <v>194</v>
      </c>
    </row>
    <row r="796">
      <c r="G796" t="s">
        <v>194</v>
      </c>
      <c r="H796" t="s">
        <v>194</v>
      </c>
    </row>
    <row r="797">
      <c r="G797" t="s">
        <v>194</v>
      </c>
      <c r="H797" t="s">
        <v>194</v>
      </c>
    </row>
    <row r="798">
      <c r="G798" t="s">
        <v>194</v>
      </c>
      <c r="H798" t="s">
        <v>194</v>
      </c>
    </row>
    <row r="799">
      <c r="G799" t="s">
        <v>194</v>
      </c>
      <c r="H799" t="s">
        <v>194</v>
      </c>
    </row>
    <row r="800">
      <c r="G800" t="s">
        <v>194</v>
      </c>
      <c r="H800" t="s">
        <v>194</v>
      </c>
    </row>
    <row r="801">
      <c r="G801" t="s">
        <v>194</v>
      </c>
      <c r="H801" t="s">
        <v>194</v>
      </c>
    </row>
    <row r="802">
      <c r="G802" t="s">
        <v>194</v>
      </c>
      <c r="H802" t="s">
        <v>194</v>
      </c>
    </row>
    <row r="803">
      <c r="G803" t="s">
        <v>194</v>
      </c>
      <c r="H803" t="s">
        <v>194</v>
      </c>
    </row>
    <row r="804">
      <c r="G804" t="s">
        <v>194</v>
      </c>
      <c r="H804" t="s">
        <v>194</v>
      </c>
    </row>
    <row r="805">
      <c r="G805" t="s">
        <v>194</v>
      </c>
      <c r="H805" t="s">
        <v>194</v>
      </c>
    </row>
    <row r="806">
      <c r="G806" t="s">
        <v>194</v>
      </c>
      <c r="H806" t="s">
        <v>194</v>
      </c>
    </row>
    <row r="807">
      <c r="G807" t="s">
        <v>194</v>
      </c>
      <c r="H807" t="s">
        <v>194</v>
      </c>
    </row>
    <row r="808">
      <c r="G808" t="s">
        <v>194</v>
      </c>
      <c r="H808" t="s">
        <v>194</v>
      </c>
    </row>
    <row r="809">
      <c r="G809" t="s">
        <v>194</v>
      </c>
      <c r="H809" t="s">
        <v>194</v>
      </c>
    </row>
    <row r="810">
      <c r="G810" t="s">
        <v>194</v>
      </c>
      <c r="H810" t="s">
        <v>194</v>
      </c>
    </row>
    <row r="811">
      <c r="G811" t="s">
        <v>194</v>
      </c>
      <c r="H811" t="s">
        <v>194</v>
      </c>
    </row>
    <row r="812">
      <c r="G812" t="s">
        <v>194</v>
      </c>
      <c r="H812" t="s">
        <v>194</v>
      </c>
    </row>
    <row r="813">
      <c r="G813" t="s">
        <v>194</v>
      </c>
      <c r="H813" t="s">
        <v>194</v>
      </c>
    </row>
    <row r="814">
      <c r="G814" t="s">
        <v>194</v>
      </c>
      <c r="H814" t="s">
        <v>194</v>
      </c>
    </row>
    <row r="815">
      <c r="G815" t="s">
        <v>194</v>
      </c>
      <c r="H815" t="s">
        <v>194</v>
      </c>
    </row>
    <row r="816">
      <c r="G816" t="s">
        <v>194</v>
      </c>
      <c r="H816" t="s">
        <v>194</v>
      </c>
    </row>
    <row r="817">
      <c r="G817" t="s">
        <v>194</v>
      </c>
      <c r="H817" t="s">
        <v>194</v>
      </c>
    </row>
    <row r="818">
      <c r="G818" t="s">
        <v>194</v>
      </c>
      <c r="H818" t="s">
        <v>194</v>
      </c>
    </row>
    <row r="819">
      <c r="G819" t="s">
        <v>194</v>
      </c>
      <c r="H819" t="s">
        <v>194</v>
      </c>
    </row>
    <row r="820">
      <c r="G820" t="s">
        <v>194</v>
      </c>
      <c r="H820" t="s">
        <v>194</v>
      </c>
    </row>
    <row r="821">
      <c r="G821" t="s">
        <v>194</v>
      </c>
      <c r="H821" t="s">
        <v>194</v>
      </c>
    </row>
    <row r="822">
      <c r="G822" t="s">
        <v>194</v>
      </c>
      <c r="H822" t="s">
        <v>194</v>
      </c>
    </row>
    <row r="823">
      <c r="G823" t="s">
        <v>194</v>
      </c>
      <c r="H823" t="s">
        <v>194</v>
      </c>
    </row>
    <row r="824">
      <c r="G824" t="s">
        <v>194</v>
      </c>
      <c r="H824" t="s">
        <v>194</v>
      </c>
    </row>
    <row r="825">
      <c r="G825" t="s">
        <v>194</v>
      </c>
      <c r="H825" t="s">
        <v>194</v>
      </c>
    </row>
    <row r="826">
      <c r="G826" t="s">
        <v>194</v>
      </c>
      <c r="H826" t="s">
        <v>194</v>
      </c>
    </row>
    <row r="827">
      <c r="G827" t="s">
        <v>194</v>
      </c>
      <c r="H827" t="s">
        <v>194</v>
      </c>
    </row>
    <row r="828">
      <c r="G828" t="s">
        <v>194</v>
      </c>
      <c r="H828" t="s">
        <v>194</v>
      </c>
    </row>
    <row r="829">
      <c r="G829" t="s">
        <v>194</v>
      </c>
      <c r="H829" t="s">
        <v>194</v>
      </c>
    </row>
    <row r="830">
      <c r="G830" t="s">
        <v>194</v>
      </c>
      <c r="H830" t="s">
        <v>194</v>
      </c>
    </row>
    <row r="831">
      <c r="G831" t="s">
        <v>194</v>
      </c>
      <c r="H831" t="s">
        <v>194</v>
      </c>
    </row>
    <row r="832">
      <c r="G832" t="s">
        <v>194</v>
      </c>
      <c r="H832" t="s">
        <v>194</v>
      </c>
    </row>
    <row r="833">
      <c r="G833" t="s">
        <v>194</v>
      </c>
      <c r="H833" t="s">
        <v>194</v>
      </c>
    </row>
    <row r="834">
      <c r="G834" t="s">
        <v>194</v>
      </c>
      <c r="H834" t="s">
        <v>194</v>
      </c>
    </row>
    <row r="835">
      <c r="G835" t="s">
        <v>194</v>
      </c>
      <c r="H835" t="s">
        <v>194</v>
      </c>
    </row>
    <row r="836">
      <c r="G836" t="s">
        <v>194</v>
      </c>
      <c r="H836" t="s">
        <v>194</v>
      </c>
    </row>
    <row r="837">
      <c r="G837" t="s">
        <v>194</v>
      </c>
      <c r="H837" t="s">
        <v>194</v>
      </c>
    </row>
    <row r="838">
      <c r="G838" t="s">
        <v>194</v>
      </c>
      <c r="H838" t="s">
        <v>194</v>
      </c>
    </row>
    <row r="839">
      <c r="G839" t="s">
        <v>194</v>
      </c>
      <c r="H839" t="s">
        <v>194</v>
      </c>
    </row>
    <row r="840">
      <c r="G840" t="s">
        <v>194</v>
      </c>
      <c r="H840" t="s">
        <v>194</v>
      </c>
    </row>
    <row r="841">
      <c r="G841" t="s">
        <v>194</v>
      </c>
      <c r="H841" t="s">
        <v>194</v>
      </c>
    </row>
    <row r="842">
      <c r="G842" t="s">
        <v>194</v>
      </c>
      <c r="H842" t="s">
        <v>194</v>
      </c>
    </row>
    <row r="843">
      <c r="G843" t="s">
        <v>194</v>
      </c>
      <c r="H843" t="s">
        <v>194</v>
      </c>
    </row>
    <row r="844">
      <c r="G844" t="s">
        <v>194</v>
      </c>
      <c r="H844" t="s">
        <v>194</v>
      </c>
    </row>
    <row r="845">
      <c r="G845" t="s">
        <v>194</v>
      </c>
      <c r="H845" t="s">
        <v>194</v>
      </c>
    </row>
    <row r="846">
      <c r="G846" t="s">
        <v>194</v>
      </c>
      <c r="H846" t="s">
        <v>194</v>
      </c>
    </row>
    <row r="847">
      <c r="G847" t="s">
        <v>194</v>
      </c>
      <c r="H847" t="s">
        <v>194</v>
      </c>
    </row>
    <row r="848">
      <c r="G848" t="s">
        <v>194</v>
      </c>
      <c r="H848" t="s">
        <v>194</v>
      </c>
    </row>
    <row r="849">
      <c r="G849" t="s">
        <v>194</v>
      </c>
      <c r="H849" t="s">
        <v>194</v>
      </c>
    </row>
    <row r="850">
      <c r="G850" t="s">
        <v>194</v>
      </c>
      <c r="H850" t="s">
        <v>194</v>
      </c>
    </row>
    <row r="851">
      <c r="G851" t="s">
        <v>194</v>
      </c>
      <c r="H851" t="s">
        <v>194</v>
      </c>
    </row>
    <row r="852">
      <c r="G852" t="s">
        <v>194</v>
      </c>
      <c r="H852" t="s">
        <v>194</v>
      </c>
    </row>
    <row r="853">
      <c r="G853" t="s">
        <v>194</v>
      </c>
      <c r="H853" t="s">
        <v>194</v>
      </c>
    </row>
    <row r="854">
      <c r="G854" t="s">
        <v>194</v>
      </c>
      <c r="H854" t="s">
        <v>194</v>
      </c>
    </row>
    <row r="855">
      <c r="G855" t="s">
        <v>194</v>
      </c>
      <c r="H855" t="s">
        <v>194</v>
      </c>
    </row>
    <row r="856">
      <c r="G856" t="s">
        <v>194</v>
      </c>
      <c r="H856" t="s">
        <v>194</v>
      </c>
    </row>
    <row r="857">
      <c r="G857" t="s">
        <v>194</v>
      </c>
      <c r="H857" t="s">
        <v>194</v>
      </c>
    </row>
    <row r="858">
      <c r="G858" t="s">
        <v>194</v>
      </c>
      <c r="H858" t="s">
        <v>194</v>
      </c>
    </row>
    <row r="859">
      <c r="G859" t="s">
        <v>194</v>
      </c>
      <c r="H859" t="s">
        <v>194</v>
      </c>
    </row>
    <row r="860">
      <c r="G860" t="s">
        <v>194</v>
      </c>
      <c r="H860" t="s">
        <v>194</v>
      </c>
    </row>
    <row r="861">
      <c r="G861" t="s">
        <v>194</v>
      </c>
      <c r="H861" t="s">
        <v>194</v>
      </c>
    </row>
    <row r="862">
      <c r="G862" t="s">
        <v>194</v>
      </c>
      <c r="H862" t="s">
        <v>194</v>
      </c>
    </row>
    <row r="863">
      <c r="G863" t="s">
        <v>194</v>
      </c>
      <c r="H863" t="s">
        <v>194</v>
      </c>
    </row>
    <row r="864">
      <c r="G864" t="s">
        <v>194</v>
      </c>
      <c r="H864" t="s">
        <v>194</v>
      </c>
    </row>
    <row r="865">
      <c r="G865" t="s">
        <v>194</v>
      </c>
      <c r="H865" t="s">
        <v>194</v>
      </c>
    </row>
    <row r="866">
      <c r="G866" t="s">
        <v>194</v>
      </c>
      <c r="H866" t="s">
        <v>194</v>
      </c>
    </row>
    <row r="867">
      <c r="G867" t="s">
        <v>194</v>
      </c>
      <c r="H867" t="s">
        <v>194</v>
      </c>
    </row>
    <row r="868">
      <c r="G868" t="s">
        <v>194</v>
      </c>
      <c r="H868" t="s">
        <v>194</v>
      </c>
    </row>
    <row r="869">
      <c r="G869" t="s">
        <v>194</v>
      </c>
      <c r="H869" t="s">
        <v>194</v>
      </c>
    </row>
    <row r="870">
      <c r="G870" t="s">
        <v>194</v>
      </c>
      <c r="H870" t="s">
        <v>194</v>
      </c>
    </row>
    <row r="871">
      <c r="G871" t="s">
        <v>194</v>
      </c>
      <c r="H871" t="s">
        <v>194</v>
      </c>
    </row>
    <row r="872">
      <c r="G872" t="s">
        <v>194</v>
      </c>
      <c r="H872" t="s">
        <v>194</v>
      </c>
    </row>
    <row r="873">
      <c r="G873" t="s">
        <v>194</v>
      </c>
      <c r="H873" t="s">
        <v>194</v>
      </c>
    </row>
    <row r="874">
      <c r="G874" t="s">
        <v>194</v>
      </c>
      <c r="H874" t="s">
        <v>194</v>
      </c>
    </row>
    <row r="875">
      <c r="G875" t="s">
        <v>194</v>
      </c>
      <c r="H875" t="s">
        <v>194</v>
      </c>
    </row>
    <row r="876">
      <c r="G876" t="s">
        <v>194</v>
      </c>
      <c r="H876" t="s">
        <v>194</v>
      </c>
    </row>
    <row r="877">
      <c r="G877" t="s">
        <v>194</v>
      </c>
      <c r="H877" t="s">
        <v>194</v>
      </c>
    </row>
    <row r="878">
      <c r="G878" t="s">
        <v>194</v>
      </c>
      <c r="H878" t="s">
        <v>194</v>
      </c>
    </row>
    <row r="879">
      <c r="G879" t="s">
        <v>194</v>
      </c>
      <c r="H879" t="s">
        <v>194</v>
      </c>
    </row>
    <row r="880">
      <c r="G880" t="s">
        <v>194</v>
      </c>
      <c r="H880" t="s">
        <v>194</v>
      </c>
    </row>
    <row r="881">
      <c r="G881" t="s">
        <v>194</v>
      </c>
      <c r="H881" t="s">
        <v>194</v>
      </c>
    </row>
    <row r="882">
      <c r="G882" t="s">
        <v>194</v>
      </c>
      <c r="H882" t="s">
        <v>194</v>
      </c>
    </row>
    <row r="883">
      <c r="G883" t="s">
        <v>194</v>
      </c>
      <c r="H883" t="s">
        <v>194</v>
      </c>
    </row>
    <row r="884">
      <c r="G884" t="s">
        <v>194</v>
      </c>
      <c r="H884" t="s">
        <v>194</v>
      </c>
    </row>
    <row r="885">
      <c r="G885" t="s">
        <v>194</v>
      </c>
      <c r="H885" t="s">
        <v>194</v>
      </c>
    </row>
    <row r="886">
      <c r="G886" t="s">
        <v>194</v>
      </c>
      <c r="H886" t="s">
        <v>194</v>
      </c>
    </row>
    <row r="887">
      <c r="G887" t="s">
        <v>194</v>
      </c>
      <c r="H887" t="s">
        <v>194</v>
      </c>
    </row>
    <row r="888">
      <c r="G888" t="s">
        <v>194</v>
      </c>
      <c r="H888" t="s">
        <v>194</v>
      </c>
    </row>
    <row r="889">
      <c r="G889" t="s">
        <v>194</v>
      </c>
      <c r="H889" t="s">
        <v>194</v>
      </c>
    </row>
    <row r="890">
      <c r="G890" t="s">
        <v>194</v>
      </c>
      <c r="H890" t="s">
        <v>194</v>
      </c>
    </row>
    <row r="891">
      <c r="G891" t="s">
        <v>194</v>
      </c>
      <c r="H891" t="s">
        <v>194</v>
      </c>
    </row>
    <row r="892">
      <c r="G892" t="s">
        <v>194</v>
      </c>
      <c r="H892" t="s">
        <v>194</v>
      </c>
    </row>
    <row r="893">
      <c r="G893" t="s">
        <v>194</v>
      </c>
      <c r="H893" t="s">
        <v>194</v>
      </c>
    </row>
    <row r="894">
      <c r="G894" t="s">
        <v>194</v>
      </c>
      <c r="H894" t="s">
        <v>194</v>
      </c>
    </row>
    <row r="895">
      <c r="G895" t="s">
        <v>194</v>
      </c>
      <c r="H895" t="s">
        <v>194</v>
      </c>
    </row>
    <row r="896">
      <c r="G896" t="s">
        <v>194</v>
      </c>
      <c r="H896" t="s">
        <v>194</v>
      </c>
    </row>
    <row r="897">
      <c r="G897" t="s">
        <v>194</v>
      </c>
      <c r="H897" t="s">
        <v>194</v>
      </c>
    </row>
    <row r="898">
      <c r="G898" t="s">
        <v>194</v>
      </c>
      <c r="H898" t="s">
        <v>194</v>
      </c>
    </row>
    <row r="899">
      <c r="G899" t="s">
        <v>194</v>
      </c>
      <c r="H899" t="s">
        <v>194</v>
      </c>
    </row>
    <row r="900">
      <c r="G900" t="s">
        <v>194</v>
      </c>
      <c r="H900" t="s">
        <v>194</v>
      </c>
    </row>
    <row r="901">
      <c r="G901" t="s">
        <v>194</v>
      </c>
      <c r="H901" t="s">
        <v>194</v>
      </c>
    </row>
    <row r="902">
      <c r="G902" t="s">
        <v>194</v>
      </c>
      <c r="H902" t="s">
        <v>194</v>
      </c>
    </row>
    <row r="903">
      <c r="G903" t="s">
        <v>194</v>
      </c>
      <c r="H903" t="s">
        <v>194</v>
      </c>
    </row>
    <row r="904">
      <c r="G904" t="s">
        <v>194</v>
      </c>
      <c r="H904" t="s">
        <v>194</v>
      </c>
    </row>
    <row r="905">
      <c r="G905" t="s">
        <v>194</v>
      </c>
      <c r="H905" t="s">
        <v>194</v>
      </c>
    </row>
    <row r="906">
      <c r="G906" t="s">
        <v>194</v>
      </c>
      <c r="H906" t="s">
        <v>194</v>
      </c>
    </row>
    <row r="907">
      <c r="G907" t="s">
        <v>194</v>
      </c>
      <c r="H907" t="s">
        <v>194</v>
      </c>
    </row>
    <row r="908">
      <c r="G908" t="s">
        <v>194</v>
      </c>
      <c r="H908" t="s">
        <v>194</v>
      </c>
    </row>
    <row r="909">
      <c r="G909" t="s">
        <v>194</v>
      </c>
      <c r="H909" t="s">
        <v>194</v>
      </c>
    </row>
    <row r="910">
      <c r="G910" t="s">
        <v>194</v>
      </c>
      <c r="H910" t="s">
        <v>194</v>
      </c>
    </row>
    <row r="911">
      <c r="G911" t="s">
        <v>194</v>
      </c>
      <c r="H911" t="s">
        <v>194</v>
      </c>
    </row>
    <row r="912">
      <c r="G912" t="s">
        <v>194</v>
      </c>
      <c r="H912" t="s">
        <v>194</v>
      </c>
    </row>
    <row r="913">
      <c r="G913" t="s">
        <v>194</v>
      </c>
      <c r="H913" t="s">
        <v>194</v>
      </c>
    </row>
    <row r="914">
      <c r="G914" t="s">
        <v>194</v>
      </c>
      <c r="H914" t="s">
        <v>194</v>
      </c>
    </row>
    <row r="915">
      <c r="G915" t="s">
        <v>194</v>
      </c>
      <c r="H915" t="s">
        <v>194</v>
      </c>
    </row>
    <row r="916">
      <c r="G916" t="s">
        <v>194</v>
      </c>
      <c r="H916" t="s">
        <v>194</v>
      </c>
    </row>
    <row r="917">
      <c r="G917" t="s">
        <v>194</v>
      </c>
      <c r="H917" t="s">
        <v>194</v>
      </c>
    </row>
    <row r="918">
      <c r="G918" t="s">
        <v>194</v>
      </c>
      <c r="H918" t="s">
        <v>194</v>
      </c>
    </row>
    <row r="919">
      <c r="G919" t="s">
        <v>194</v>
      </c>
      <c r="H919" t="s">
        <v>194</v>
      </c>
    </row>
    <row r="920">
      <c r="G920" t="s">
        <v>194</v>
      </c>
      <c r="H920" t="s">
        <v>194</v>
      </c>
    </row>
    <row r="921">
      <c r="G921" t="s">
        <v>194</v>
      </c>
      <c r="H921" t="s">
        <v>194</v>
      </c>
    </row>
    <row r="922">
      <c r="G922" t="s">
        <v>194</v>
      </c>
      <c r="H922" t="s">
        <v>194</v>
      </c>
    </row>
    <row r="923">
      <c r="G923" t="s">
        <v>194</v>
      </c>
      <c r="H923" t="s">
        <v>194</v>
      </c>
    </row>
    <row r="924">
      <c r="G924" t="s">
        <v>194</v>
      </c>
      <c r="H924" t="s">
        <v>194</v>
      </c>
    </row>
    <row r="925">
      <c r="G925" t="s">
        <v>194</v>
      </c>
      <c r="H925" t="s">
        <v>194</v>
      </c>
    </row>
    <row r="926">
      <c r="G926" t="s">
        <v>194</v>
      </c>
      <c r="H926" t="s">
        <v>194</v>
      </c>
    </row>
    <row r="927">
      <c r="G927" t="s">
        <v>194</v>
      </c>
      <c r="H927" t="s">
        <v>194</v>
      </c>
    </row>
    <row r="928">
      <c r="G928" t="s">
        <v>194</v>
      </c>
      <c r="H928" t="s">
        <v>194</v>
      </c>
    </row>
    <row r="929">
      <c r="G929" t="s">
        <v>194</v>
      </c>
      <c r="H929" t="s">
        <v>194</v>
      </c>
    </row>
    <row r="930">
      <c r="G930" t="s">
        <v>194</v>
      </c>
      <c r="H930" t="s">
        <v>194</v>
      </c>
    </row>
    <row r="931">
      <c r="G931" t="s">
        <v>194</v>
      </c>
      <c r="H931" t="s">
        <v>194</v>
      </c>
    </row>
    <row r="932">
      <c r="G932" t="s">
        <v>194</v>
      </c>
      <c r="H932" t="s">
        <v>194</v>
      </c>
    </row>
    <row r="933">
      <c r="G933" t="s">
        <v>194</v>
      </c>
      <c r="H933" t="s">
        <v>194</v>
      </c>
    </row>
    <row r="934">
      <c r="G934" t="s">
        <v>194</v>
      </c>
      <c r="H934" t="s">
        <v>194</v>
      </c>
    </row>
    <row r="935">
      <c r="G935" t="s">
        <v>194</v>
      </c>
      <c r="H935" t="s">
        <v>194</v>
      </c>
    </row>
    <row r="936">
      <c r="G936" t="s">
        <v>194</v>
      </c>
      <c r="H936" t="s">
        <v>194</v>
      </c>
    </row>
    <row r="937">
      <c r="G937" t="s">
        <v>194</v>
      </c>
      <c r="H937" t="s">
        <v>194</v>
      </c>
    </row>
    <row r="938">
      <c r="G938" t="s">
        <v>194</v>
      </c>
      <c r="H938" t="s">
        <v>194</v>
      </c>
    </row>
    <row r="939">
      <c r="G939" t="s">
        <v>194</v>
      </c>
      <c r="H939" t="s">
        <v>194</v>
      </c>
    </row>
    <row r="940">
      <c r="G940" t="s">
        <v>194</v>
      </c>
      <c r="H940" t="s">
        <v>194</v>
      </c>
    </row>
    <row r="941">
      <c r="G941" t="s">
        <v>194</v>
      </c>
      <c r="H941" t="s">
        <v>194</v>
      </c>
    </row>
    <row r="942">
      <c r="G942" t="s">
        <v>194</v>
      </c>
      <c r="H942" t="s">
        <v>194</v>
      </c>
    </row>
    <row r="943">
      <c r="G943" t="s">
        <v>194</v>
      </c>
      <c r="H943" t="s">
        <v>194</v>
      </c>
    </row>
    <row r="944">
      <c r="G944" t="s">
        <v>194</v>
      </c>
      <c r="H944" t="s">
        <v>194</v>
      </c>
    </row>
    <row r="945">
      <c r="G945" t="s">
        <v>194</v>
      </c>
      <c r="H945" t="s">
        <v>194</v>
      </c>
    </row>
    <row r="946">
      <c r="G946" t="s">
        <v>194</v>
      </c>
      <c r="H946" t="s">
        <v>194</v>
      </c>
    </row>
    <row r="947">
      <c r="G947" t="s">
        <v>194</v>
      </c>
      <c r="H947" t="s">
        <v>194</v>
      </c>
    </row>
    <row r="948">
      <c r="G948" t="s">
        <v>194</v>
      </c>
      <c r="H948" t="s">
        <v>194</v>
      </c>
    </row>
    <row r="949">
      <c r="G949" t="s">
        <v>194</v>
      </c>
      <c r="H949" t="s">
        <v>194</v>
      </c>
    </row>
    <row r="950">
      <c r="G950" t="s">
        <v>194</v>
      </c>
      <c r="H950" t="s">
        <v>194</v>
      </c>
    </row>
    <row r="951">
      <c r="G951" t="s">
        <v>194</v>
      </c>
      <c r="H951" t="s">
        <v>194</v>
      </c>
    </row>
    <row r="952">
      <c r="G952" t="s">
        <v>194</v>
      </c>
      <c r="H952" t="s">
        <v>194</v>
      </c>
    </row>
    <row r="953">
      <c r="G953" t="s">
        <v>194</v>
      </c>
      <c r="H953" t="s">
        <v>194</v>
      </c>
    </row>
    <row r="954">
      <c r="G954" t="s">
        <v>194</v>
      </c>
      <c r="H954" t="s">
        <v>194</v>
      </c>
    </row>
    <row r="955">
      <c r="G955" t="s">
        <v>194</v>
      </c>
      <c r="H955" t="s">
        <v>194</v>
      </c>
    </row>
    <row r="956">
      <c r="G956" t="s">
        <v>194</v>
      </c>
      <c r="H956" t="s">
        <v>194</v>
      </c>
    </row>
    <row r="957">
      <c r="G957" t="s">
        <v>194</v>
      </c>
      <c r="H957" t="s">
        <v>194</v>
      </c>
    </row>
    <row r="958">
      <c r="G958" t="s">
        <v>194</v>
      </c>
      <c r="H958" t="s">
        <v>194</v>
      </c>
    </row>
    <row r="959">
      <c r="G959" t="s">
        <v>194</v>
      </c>
      <c r="H959" t="s">
        <v>194</v>
      </c>
    </row>
    <row r="960">
      <c r="G960" t="s">
        <v>194</v>
      </c>
      <c r="H960" t="s">
        <v>194</v>
      </c>
    </row>
    <row r="961">
      <c r="G961" t="s">
        <v>194</v>
      </c>
      <c r="H961" t="s">
        <v>194</v>
      </c>
    </row>
    <row r="962">
      <c r="G962" t="s">
        <v>194</v>
      </c>
      <c r="H962" t="s">
        <v>194</v>
      </c>
    </row>
    <row r="963">
      <c r="G963" t="s">
        <v>194</v>
      </c>
      <c r="H963" t="s">
        <v>194</v>
      </c>
    </row>
    <row r="964">
      <c r="G964" t="s">
        <v>194</v>
      </c>
      <c r="H964" t="s">
        <v>194</v>
      </c>
    </row>
    <row r="965">
      <c r="G965" t="s">
        <v>194</v>
      </c>
      <c r="H965" t="s">
        <v>194</v>
      </c>
    </row>
    <row r="966">
      <c r="G966" t="s">
        <v>194</v>
      </c>
      <c r="H966" t="s">
        <v>194</v>
      </c>
    </row>
    <row r="967">
      <c r="G967" t="s">
        <v>194</v>
      </c>
      <c r="H967" t="s">
        <v>194</v>
      </c>
    </row>
    <row r="968">
      <c r="G968" t="s">
        <v>194</v>
      </c>
      <c r="H968" t="s">
        <v>194</v>
      </c>
    </row>
    <row r="969">
      <c r="G969" t="s">
        <v>194</v>
      </c>
      <c r="H969" t="s">
        <v>194</v>
      </c>
    </row>
    <row r="970">
      <c r="G970" t="s">
        <v>194</v>
      </c>
      <c r="H970" t="s">
        <v>194</v>
      </c>
    </row>
    <row r="971">
      <c r="G971" t="s">
        <v>194</v>
      </c>
      <c r="H971" t="s">
        <v>194</v>
      </c>
    </row>
    <row r="972">
      <c r="G972" t="s">
        <v>194</v>
      </c>
      <c r="H972" t="s">
        <v>194</v>
      </c>
    </row>
    <row r="973">
      <c r="G973" t="s">
        <v>194</v>
      </c>
      <c r="H973" t="s">
        <v>194</v>
      </c>
    </row>
    <row r="974">
      <c r="G974" t="s">
        <v>194</v>
      </c>
      <c r="H974" t="s">
        <v>194</v>
      </c>
    </row>
    <row r="975">
      <c r="G975" t="s">
        <v>194</v>
      </c>
      <c r="H975" t="s">
        <v>194</v>
      </c>
    </row>
    <row r="976">
      <c r="G976" t="s">
        <v>194</v>
      </c>
      <c r="H976" t="s">
        <v>194</v>
      </c>
    </row>
    <row r="977">
      <c r="G977" t="s">
        <v>194</v>
      </c>
      <c r="H977" t="s">
        <v>194</v>
      </c>
    </row>
    <row r="978">
      <c r="G978" t="s">
        <v>194</v>
      </c>
      <c r="H978" t="s">
        <v>194</v>
      </c>
    </row>
    <row r="979">
      <c r="G979" t="s">
        <v>194</v>
      </c>
      <c r="H979" t="s">
        <v>194</v>
      </c>
    </row>
    <row r="980">
      <c r="G980" t="s">
        <v>194</v>
      </c>
      <c r="H980" t="s">
        <v>194</v>
      </c>
    </row>
    <row r="981">
      <c r="G981" t="s">
        <v>194</v>
      </c>
      <c r="H981" t="s">
        <v>194</v>
      </c>
    </row>
    <row r="982">
      <c r="G982" t="s">
        <v>194</v>
      </c>
      <c r="H982" t="s">
        <v>194</v>
      </c>
    </row>
    <row r="983">
      <c r="G983" t="s">
        <v>194</v>
      </c>
      <c r="H983" t="s">
        <v>194</v>
      </c>
    </row>
    <row r="984">
      <c r="G984" t="s">
        <v>194</v>
      </c>
      <c r="H984" t="s">
        <v>194</v>
      </c>
    </row>
    <row r="985">
      <c r="G985" t="s">
        <v>194</v>
      </c>
      <c r="H985" t="s">
        <v>194</v>
      </c>
    </row>
    <row r="986">
      <c r="G986" t="s">
        <v>194</v>
      </c>
      <c r="H986" t="s">
        <v>194</v>
      </c>
    </row>
    <row r="987">
      <c r="G987" t="s">
        <v>194</v>
      </c>
      <c r="H987" t="s">
        <v>194</v>
      </c>
    </row>
    <row r="988">
      <c r="G988" t="s">
        <v>194</v>
      </c>
      <c r="H988" t="s">
        <v>194</v>
      </c>
    </row>
    <row r="989">
      <c r="G989" t="s">
        <v>194</v>
      </c>
      <c r="H989" t="s">
        <v>194</v>
      </c>
    </row>
    <row r="990">
      <c r="G990" t="s">
        <v>194</v>
      </c>
      <c r="H990" t="s">
        <v>194</v>
      </c>
    </row>
    <row r="991">
      <c r="G991" t="s">
        <v>194</v>
      </c>
      <c r="H991" t="s">
        <v>194</v>
      </c>
    </row>
    <row r="992">
      <c r="G992" t="s">
        <v>194</v>
      </c>
      <c r="H992" t="s">
        <v>194</v>
      </c>
    </row>
    <row r="993">
      <c r="G993" t="s">
        <v>194</v>
      </c>
      <c r="H993" t="s">
        <v>194</v>
      </c>
    </row>
    <row r="994">
      <c r="G994" t="s">
        <v>194</v>
      </c>
      <c r="H994" t="s">
        <v>194</v>
      </c>
    </row>
    <row r="995">
      <c r="G995" t="s">
        <v>194</v>
      </c>
      <c r="H995" t="s">
        <v>194</v>
      </c>
    </row>
    <row r="996">
      <c r="G996" t="s">
        <v>194</v>
      </c>
      <c r="H996" t="s">
        <v>194</v>
      </c>
    </row>
    <row r="997">
      <c r="G997" t="s">
        <v>194</v>
      </c>
      <c r="H997" t="s">
        <v>194</v>
      </c>
    </row>
    <row r="998">
      <c r="G998" t="s">
        <v>194</v>
      </c>
      <c r="H998" t="s">
        <v>194</v>
      </c>
    </row>
    <row r="999">
      <c r="G999" t="s">
        <v>194</v>
      </c>
      <c r="H999" t="s">
        <v>194</v>
      </c>
    </row>
    <row r="1000">
      <c r="G1000" t="s">
        <v>194</v>
      </c>
      <c r="H1000" t="s">
        <v>194</v>
      </c>
    </row>
    <row r="1001">
      <c r="G1001" t="s">
        <v>194</v>
      </c>
      <c r="H1001" t="s">
        <v>194</v>
      </c>
    </row>
    <row r="1002">
      <c r="G1002" t="s">
        <v>194</v>
      </c>
      <c r="H1002" t="s">
        <v>194</v>
      </c>
    </row>
    <row r="1003">
      <c r="G1003" t="s">
        <v>194</v>
      </c>
      <c r="H1003" t="s">
        <v>194</v>
      </c>
    </row>
    <row r="1004">
      <c r="G1004" t="s">
        <v>194</v>
      </c>
      <c r="H1004" t="s">
        <v>194</v>
      </c>
    </row>
    <row r="1005">
      <c r="G1005" t="s">
        <v>194</v>
      </c>
      <c r="H1005" t="s">
        <v>194</v>
      </c>
    </row>
    <row r="1006">
      <c r="G1006" t="s">
        <v>194</v>
      </c>
      <c r="H1006" t="s">
        <v>194</v>
      </c>
    </row>
    <row r="1007">
      <c r="G1007" t="s">
        <v>194</v>
      </c>
      <c r="H1007" t="s">
        <v>194</v>
      </c>
    </row>
    <row r="1008">
      <c r="G1008" t="s">
        <v>194</v>
      </c>
      <c r="H1008" t="s">
        <v>194</v>
      </c>
    </row>
    <row r="1009">
      <c r="G1009" t="s">
        <v>194</v>
      </c>
      <c r="H1009" t="s">
        <v>194</v>
      </c>
    </row>
    <row r="1010">
      <c r="G1010" t="s">
        <v>194</v>
      </c>
      <c r="H1010" t="s">
        <v>194</v>
      </c>
    </row>
    <row r="1011">
      <c r="G1011" t="s">
        <v>194</v>
      </c>
      <c r="H1011" t="s">
        <v>194</v>
      </c>
    </row>
    <row r="1012">
      <c r="G1012" t="s">
        <v>194</v>
      </c>
      <c r="H1012" t="s">
        <v>194</v>
      </c>
    </row>
    <row r="1013">
      <c r="G1013" t="s">
        <v>194</v>
      </c>
      <c r="H1013" t="s">
        <v>194</v>
      </c>
    </row>
    <row r="1014">
      <c r="G1014" t="s">
        <v>194</v>
      </c>
      <c r="H1014" t="s">
        <v>194</v>
      </c>
    </row>
    <row r="1015">
      <c r="G1015" t="s">
        <v>194</v>
      </c>
      <c r="H1015" t="s">
        <v>194</v>
      </c>
    </row>
    <row r="1016">
      <c r="G1016" t="s">
        <v>194</v>
      </c>
      <c r="H1016" t="s">
        <v>194</v>
      </c>
    </row>
    <row r="1017">
      <c r="G1017" t="s">
        <v>194</v>
      </c>
      <c r="H1017" t="s">
        <v>194</v>
      </c>
    </row>
    <row r="1018">
      <c r="G1018" t="s">
        <v>194</v>
      </c>
      <c r="H1018" t="s">
        <v>194</v>
      </c>
    </row>
    <row r="1019">
      <c r="G1019" t="s">
        <v>194</v>
      </c>
      <c r="H1019" t="s">
        <v>194</v>
      </c>
    </row>
    <row r="1020">
      <c r="G1020" t="s">
        <v>194</v>
      </c>
      <c r="H1020" t="s">
        <v>194</v>
      </c>
    </row>
    <row r="1021">
      <c r="G1021" t="s">
        <v>194</v>
      </c>
      <c r="H1021" t="s">
        <v>194</v>
      </c>
    </row>
    <row r="1022">
      <c r="G1022" t="s">
        <v>194</v>
      </c>
      <c r="H1022" t="s">
        <v>194</v>
      </c>
    </row>
    <row r="1023">
      <c r="G1023" t="s">
        <v>194</v>
      </c>
      <c r="H1023" t="s">
        <v>194</v>
      </c>
    </row>
    <row r="1024">
      <c r="G1024" t="s">
        <v>194</v>
      </c>
      <c r="H1024" t="s">
        <v>194</v>
      </c>
    </row>
    <row r="1025">
      <c r="G1025" t="s">
        <v>194</v>
      </c>
      <c r="H1025" t="s">
        <v>194</v>
      </c>
    </row>
    <row r="1026">
      <c r="G1026" t="s">
        <v>194</v>
      </c>
      <c r="H1026" t="s">
        <v>194</v>
      </c>
    </row>
    <row r="1027">
      <c r="G1027" t="s">
        <v>194</v>
      </c>
      <c r="H1027" t="s">
        <v>194</v>
      </c>
    </row>
    <row r="1028">
      <c r="G1028" t="s">
        <v>194</v>
      </c>
      <c r="H1028" t="s">
        <v>194</v>
      </c>
    </row>
    <row r="1029">
      <c r="G1029" t="s">
        <v>194</v>
      </c>
      <c r="H1029" t="s">
        <v>194</v>
      </c>
    </row>
    <row r="1030">
      <c r="G1030" t="s">
        <v>194</v>
      </c>
      <c r="H1030" t="s">
        <v>194</v>
      </c>
    </row>
    <row r="1031">
      <c r="G1031" t="s">
        <v>194</v>
      </c>
      <c r="H1031" t="s">
        <v>194</v>
      </c>
    </row>
    <row r="1032">
      <c r="G1032" t="s">
        <v>194</v>
      </c>
      <c r="H1032" t="s">
        <v>194</v>
      </c>
    </row>
    <row r="1033">
      <c r="G1033" t="s">
        <v>194</v>
      </c>
      <c r="H1033" t="s">
        <v>194</v>
      </c>
    </row>
    <row r="1034">
      <c r="G1034" t="s">
        <v>194</v>
      </c>
      <c r="H1034" t="s">
        <v>194</v>
      </c>
    </row>
    <row r="1035">
      <c r="G1035" t="s">
        <v>194</v>
      </c>
      <c r="H1035" t="s">
        <v>194</v>
      </c>
    </row>
    <row r="1036">
      <c r="G1036" t="s">
        <v>194</v>
      </c>
      <c r="H1036" t="s">
        <v>194</v>
      </c>
    </row>
    <row r="1037">
      <c r="G1037" t="s">
        <v>194</v>
      </c>
      <c r="H1037" t="s">
        <v>194</v>
      </c>
    </row>
    <row r="1038">
      <c r="G1038" t="s">
        <v>194</v>
      </c>
      <c r="H1038" t="s">
        <v>194</v>
      </c>
    </row>
    <row r="1039">
      <c r="G1039" t="s">
        <v>194</v>
      </c>
      <c r="H1039" t="s">
        <v>194</v>
      </c>
    </row>
    <row r="1040">
      <c r="G1040" t="s">
        <v>194</v>
      </c>
      <c r="H1040" t="s">
        <v>194</v>
      </c>
    </row>
    <row r="1041">
      <c r="G1041" t="s">
        <v>194</v>
      </c>
      <c r="H1041" t="s">
        <v>194</v>
      </c>
    </row>
    <row r="1042">
      <c r="G1042" t="s">
        <v>194</v>
      </c>
      <c r="H1042" t="s">
        <v>194</v>
      </c>
    </row>
    <row r="1043">
      <c r="G1043" t="s">
        <v>194</v>
      </c>
      <c r="H1043" t="s">
        <v>194</v>
      </c>
    </row>
    <row r="1044">
      <c r="G1044" t="s">
        <v>194</v>
      </c>
      <c r="H1044" t="s">
        <v>194</v>
      </c>
    </row>
    <row r="1045">
      <c r="G1045" t="s">
        <v>194</v>
      </c>
      <c r="H1045" t="s">
        <v>194</v>
      </c>
    </row>
    <row r="1046">
      <c r="G1046" t="s">
        <v>194</v>
      </c>
      <c r="H1046" t="s">
        <v>194</v>
      </c>
    </row>
    <row r="1047">
      <c r="G1047" t="s">
        <v>194</v>
      </c>
      <c r="H1047" t="s">
        <v>194</v>
      </c>
    </row>
    <row r="1048">
      <c r="G1048" t="s">
        <v>194</v>
      </c>
      <c r="H1048" t="s">
        <v>194</v>
      </c>
    </row>
    <row r="1049">
      <c r="G1049" t="s">
        <v>194</v>
      </c>
      <c r="H1049" t="s">
        <v>194</v>
      </c>
    </row>
    <row r="1050">
      <c r="G1050" t="s">
        <v>194</v>
      </c>
      <c r="H1050" t="s">
        <v>194</v>
      </c>
    </row>
    <row r="1051">
      <c r="G1051" t="s">
        <v>194</v>
      </c>
      <c r="H1051" t="s">
        <v>194</v>
      </c>
    </row>
    <row r="1052">
      <c r="G1052" t="s">
        <v>194</v>
      </c>
      <c r="H1052" t="s">
        <v>194</v>
      </c>
    </row>
    <row r="1053">
      <c r="G1053" t="s">
        <v>194</v>
      </c>
      <c r="H1053" t="s">
        <v>194</v>
      </c>
    </row>
    <row r="1054">
      <c r="G1054" t="s">
        <v>194</v>
      </c>
      <c r="H1054" t="s">
        <v>194</v>
      </c>
    </row>
    <row r="1055">
      <c r="G1055" t="s">
        <v>194</v>
      </c>
      <c r="H1055" t="s">
        <v>194</v>
      </c>
    </row>
    <row r="1056">
      <c r="G1056" t="s">
        <v>194</v>
      </c>
      <c r="H1056" t="s">
        <v>194</v>
      </c>
    </row>
    <row r="1057">
      <c r="G1057" t="s">
        <v>194</v>
      </c>
      <c r="H1057" t="s">
        <v>194</v>
      </c>
    </row>
    <row r="1058">
      <c r="G1058" t="s">
        <v>194</v>
      </c>
      <c r="H1058" t="s">
        <v>194</v>
      </c>
    </row>
    <row r="1059">
      <c r="G1059" t="s">
        <v>194</v>
      </c>
      <c r="H1059" t="s">
        <v>194</v>
      </c>
    </row>
    <row r="1060">
      <c r="G1060" t="s">
        <v>194</v>
      </c>
      <c r="H1060" t="s">
        <v>194</v>
      </c>
    </row>
    <row r="1061">
      <c r="G1061" t="s">
        <v>194</v>
      </c>
      <c r="H1061" t="s">
        <v>194</v>
      </c>
    </row>
    <row r="1062">
      <c r="G1062" t="s">
        <v>194</v>
      </c>
      <c r="H1062" t="s">
        <v>194</v>
      </c>
    </row>
    <row r="1063">
      <c r="G1063" t="s">
        <v>194</v>
      </c>
      <c r="H1063" t="s">
        <v>194</v>
      </c>
    </row>
    <row r="1064">
      <c r="G1064" t="s">
        <v>194</v>
      </c>
      <c r="H1064" t="s">
        <v>194</v>
      </c>
    </row>
    <row r="1065">
      <c r="G1065" t="s">
        <v>194</v>
      </c>
      <c r="H1065" t="s">
        <v>194</v>
      </c>
    </row>
    <row r="1066">
      <c r="G1066" t="s">
        <v>194</v>
      </c>
      <c r="H1066" t="s">
        <v>194</v>
      </c>
    </row>
    <row r="1067">
      <c r="G1067" t="s">
        <v>194</v>
      </c>
      <c r="H1067" t="s">
        <v>194</v>
      </c>
    </row>
    <row r="1068">
      <c r="G1068" t="s">
        <v>194</v>
      </c>
      <c r="H1068" t="s">
        <v>194</v>
      </c>
    </row>
    <row r="1069">
      <c r="G1069" t="s">
        <v>194</v>
      </c>
      <c r="H1069" t="s">
        <v>194</v>
      </c>
    </row>
    <row r="1070">
      <c r="G1070" t="s">
        <v>194</v>
      </c>
      <c r="H1070" t="s">
        <v>194</v>
      </c>
    </row>
    <row r="1071">
      <c r="G1071" t="s">
        <v>194</v>
      </c>
      <c r="H1071" t="s">
        <v>194</v>
      </c>
    </row>
    <row r="1072">
      <c r="G1072" t="s">
        <v>194</v>
      </c>
      <c r="H1072" t="s">
        <v>194</v>
      </c>
    </row>
    <row r="1073">
      <c r="G1073" t="s">
        <v>194</v>
      </c>
      <c r="H1073" t="s">
        <v>194</v>
      </c>
    </row>
    <row r="1074">
      <c r="G1074" t="s">
        <v>194</v>
      </c>
      <c r="H1074" t="s">
        <v>194</v>
      </c>
    </row>
    <row r="1075">
      <c r="G1075" t="s">
        <v>194</v>
      </c>
      <c r="H1075" t="s">
        <v>194</v>
      </c>
    </row>
    <row r="1076">
      <c r="G1076" t="s">
        <v>194</v>
      </c>
      <c r="H1076" t="s">
        <v>194</v>
      </c>
    </row>
    <row r="1077">
      <c r="G1077" t="s">
        <v>194</v>
      </c>
      <c r="H1077" t="s">
        <v>194</v>
      </c>
    </row>
    <row r="1078">
      <c r="G1078" t="s">
        <v>194</v>
      </c>
      <c r="H1078" t="s">
        <v>194</v>
      </c>
    </row>
    <row r="1079">
      <c r="G1079" t="s">
        <v>194</v>
      </c>
      <c r="H1079" t="s">
        <v>194</v>
      </c>
    </row>
    <row r="1080">
      <c r="G1080" t="s">
        <v>194</v>
      </c>
      <c r="H1080" t="s">
        <v>194</v>
      </c>
    </row>
    <row r="1081">
      <c r="G1081" t="s">
        <v>194</v>
      </c>
      <c r="H1081" t="s">
        <v>194</v>
      </c>
    </row>
    <row r="1082">
      <c r="G1082" t="s">
        <v>194</v>
      </c>
      <c r="H1082" t="s">
        <v>194</v>
      </c>
    </row>
    <row r="1083">
      <c r="G1083" t="s">
        <v>194</v>
      </c>
      <c r="H1083" t="s">
        <v>194</v>
      </c>
    </row>
    <row r="1084">
      <c r="G1084" t="s">
        <v>194</v>
      </c>
      <c r="H1084" t="s">
        <v>194</v>
      </c>
    </row>
    <row r="1085">
      <c r="G1085" t="s">
        <v>194</v>
      </c>
      <c r="H1085" t="s">
        <v>194</v>
      </c>
    </row>
    <row r="1086">
      <c r="G1086" t="s">
        <v>194</v>
      </c>
      <c r="H1086" t="s">
        <v>194</v>
      </c>
    </row>
    <row r="1087">
      <c r="G1087" t="s">
        <v>194</v>
      </c>
      <c r="H1087" t="s">
        <v>194</v>
      </c>
    </row>
    <row r="1088">
      <c r="G1088" t="s">
        <v>194</v>
      </c>
      <c r="H1088" t="s">
        <v>194</v>
      </c>
    </row>
    <row r="1089">
      <c r="G1089" t="s">
        <v>194</v>
      </c>
      <c r="H1089" t="s">
        <v>194</v>
      </c>
    </row>
    <row r="1090">
      <c r="G1090" t="s">
        <v>194</v>
      </c>
      <c r="H1090" t="s">
        <v>194</v>
      </c>
    </row>
    <row r="1091">
      <c r="G1091" t="s">
        <v>194</v>
      </c>
      <c r="H1091" t="s">
        <v>194</v>
      </c>
    </row>
    <row r="1092">
      <c r="G1092" t="s">
        <v>194</v>
      </c>
      <c r="H1092" t="s">
        <v>194</v>
      </c>
    </row>
    <row r="1093">
      <c r="G1093" t="s">
        <v>194</v>
      </c>
      <c r="H1093" t="s">
        <v>194</v>
      </c>
    </row>
    <row r="1094">
      <c r="G1094" t="s">
        <v>194</v>
      </c>
      <c r="H1094" t="s">
        <v>194</v>
      </c>
    </row>
    <row r="1095">
      <c r="G1095" t="s">
        <v>194</v>
      </c>
      <c r="H1095" t="s">
        <v>194</v>
      </c>
    </row>
    <row r="1096">
      <c r="G1096" t="s">
        <v>194</v>
      </c>
      <c r="H1096" t="s">
        <v>194</v>
      </c>
    </row>
    <row r="1097">
      <c r="G1097" t="s">
        <v>194</v>
      </c>
      <c r="H1097" t="s">
        <v>194</v>
      </c>
    </row>
    <row r="1098">
      <c r="G1098" t="s">
        <v>194</v>
      </c>
      <c r="H1098" t="s">
        <v>194</v>
      </c>
    </row>
    <row r="1099">
      <c r="G1099" t="s">
        <v>194</v>
      </c>
      <c r="H1099" t="s">
        <v>194</v>
      </c>
    </row>
    <row r="1100">
      <c r="G1100" t="s">
        <v>194</v>
      </c>
      <c r="H1100" t="s">
        <v>194</v>
      </c>
    </row>
    <row r="1101">
      <c r="G1101" t="s">
        <v>194</v>
      </c>
      <c r="H1101" t="s">
        <v>194</v>
      </c>
    </row>
    <row r="1102">
      <c r="G1102" t="s">
        <v>194</v>
      </c>
      <c r="H1102" t="s">
        <v>194</v>
      </c>
    </row>
    <row r="1103">
      <c r="G1103" t="s">
        <v>194</v>
      </c>
      <c r="H1103" t="s">
        <v>194</v>
      </c>
    </row>
    <row r="1104">
      <c r="G1104" t="s">
        <v>194</v>
      </c>
      <c r="H1104" t="s">
        <v>194</v>
      </c>
    </row>
    <row r="1105">
      <c r="G1105" t="s">
        <v>194</v>
      </c>
      <c r="H1105" t="s">
        <v>194</v>
      </c>
    </row>
    <row r="1106">
      <c r="G1106" t="s">
        <v>194</v>
      </c>
      <c r="H1106" t="s">
        <v>194</v>
      </c>
    </row>
    <row r="1107">
      <c r="G1107" t="s">
        <v>194</v>
      </c>
      <c r="H1107" t="s">
        <v>194</v>
      </c>
    </row>
    <row r="1108">
      <c r="G1108" t="s">
        <v>194</v>
      </c>
      <c r="H1108" t="s">
        <v>194</v>
      </c>
    </row>
    <row r="1109">
      <c r="G1109" t="s">
        <v>194</v>
      </c>
      <c r="H1109" t="s">
        <v>194</v>
      </c>
    </row>
    <row r="1110">
      <c r="G1110" t="s">
        <v>194</v>
      </c>
      <c r="H1110" t="s">
        <v>194</v>
      </c>
    </row>
    <row r="1111">
      <c r="G1111" t="s">
        <v>194</v>
      </c>
      <c r="H1111" t="s">
        <v>194</v>
      </c>
    </row>
    <row r="1112">
      <c r="G1112" t="s">
        <v>194</v>
      </c>
      <c r="H1112" t="s">
        <v>194</v>
      </c>
    </row>
    <row r="1113">
      <c r="G1113" t="s">
        <v>194</v>
      </c>
      <c r="H1113" t="s">
        <v>194</v>
      </c>
    </row>
    <row r="1114">
      <c r="G1114" t="s">
        <v>194</v>
      </c>
      <c r="H1114" t="s">
        <v>194</v>
      </c>
    </row>
    <row r="1115">
      <c r="G1115" t="s">
        <v>194</v>
      </c>
      <c r="H1115" t="s">
        <v>194</v>
      </c>
    </row>
    <row r="1116">
      <c r="G1116" t="s">
        <v>194</v>
      </c>
      <c r="H1116" t="s">
        <v>194</v>
      </c>
    </row>
    <row r="1117">
      <c r="G1117" t="s">
        <v>194</v>
      </c>
      <c r="H1117" t="s">
        <v>194</v>
      </c>
    </row>
    <row r="1118">
      <c r="G1118" t="s">
        <v>194</v>
      </c>
      <c r="H1118" t="s">
        <v>194</v>
      </c>
    </row>
    <row r="1119">
      <c r="G1119" t="s">
        <v>194</v>
      </c>
      <c r="H1119" t="s">
        <v>194</v>
      </c>
    </row>
    <row r="1120">
      <c r="G1120" t="s">
        <v>194</v>
      </c>
      <c r="H1120" t="s">
        <v>194</v>
      </c>
    </row>
    <row r="1121">
      <c r="G1121" t="s">
        <v>194</v>
      </c>
      <c r="H1121" t="s">
        <v>194</v>
      </c>
    </row>
    <row r="1122">
      <c r="G1122" t="s">
        <v>194</v>
      </c>
      <c r="H1122" t="s">
        <v>194</v>
      </c>
    </row>
    <row r="1123">
      <c r="G1123" t="s">
        <v>194</v>
      </c>
      <c r="H1123" t="s">
        <v>194</v>
      </c>
    </row>
    <row r="1124">
      <c r="G1124" t="s">
        <v>194</v>
      </c>
      <c r="H1124" t="s">
        <v>194</v>
      </c>
    </row>
    <row r="1125">
      <c r="G1125" t="s">
        <v>194</v>
      </c>
      <c r="H1125" t="s">
        <v>194</v>
      </c>
    </row>
    <row r="1126">
      <c r="G1126" t="s">
        <v>194</v>
      </c>
      <c r="H1126" t="s">
        <v>194</v>
      </c>
    </row>
    <row r="1127">
      <c r="G1127" t="s">
        <v>194</v>
      </c>
      <c r="H1127" t="s">
        <v>194</v>
      </c>
    </row>
    <row r="1128">
      <c r="G1128" t="s">
        <v>194</v>
      </c>
      <c r="H1128" t="s">
        <v>194</v>
      </c>
    </row>
    <row r="1129">
      <c r="G1129" t="s">
        <v>194</v>
      </c>
      <c r="H1129" t="s">
        <v>194</v>
      </c>
    </row>
    <row r="1130">
      <c r="G1130" t="s">
        <v>194</v>
      </c>
      <c r="H1130" t="s">
        <v>194</v>
      </c>
    </row>
    <row r="1131">
      <c r="G1131" t="s">
        <v>194</v>
      </c>
      <c r="H1131" t="s">
        <v>194</v>
      </c>
    </row>
    <row r="1132">
      <c r="G1132" t="s">
        <v>194</v>
      </c>
      <c r="H1132" t="s">
        <v>194</v>
      </c>
    </row>
    <row r="1133">
      <c r="G1133" t="s">
        <v>194</v>
      </c>
      <c r="H1133" t="s">
        <v>194</v>
      </c>
    </row>
    <row r="1134">
      <c r="G1134" t="s">
        <v>194</v>
      </c>
      <c r="H1134" t="s">
        <v>194</v>
      </c>
    </row>
    <row r="1135">
      <c r="G1135" t="s">
        <v>194</v>
      </c>
      <c r="H1135" t="s">
        <v>194</v>
      </c>
    </row>
    <row r="1136">
      <c r="G1136" t="s">
        <v>194</v>
      </c>
      <c r="H1136" t="s">
        <v>194</v>
      </c>
    </row>
    <row r="1137">
      <c r="G1137" t="s">
        <v>194</v>
      </c>
      <c r="H1137" t="s">
        <v>194</v>
      </c>
    </row>
    <row r="1138">
      <c r="G1138" t="s">
        <v>194</v>
      </c>
      <c r="H1138" t="s">
        <v>194</v>
      </c>
    </row>
    <row r="1139">
      <c r="G1139" t="s">
        <v>194</v>
      </c>
      <c r="H1139" t="s">
        <v>194</v>
      </c>
    </row>
    <row r="1140">
      <c r="G1140" t="s">
        <v>194</v>
      </c>
      <c r="H1140" t="s">
        <v>194</v>
      </c>
    </row>
    <row r="1141">
      <c r="G1141" t="s">
        <v>194</v>
      </c>
      <c r="H1141" t="s">
        <v>194</v>
      </c>
    </row>
    <row r="1142">
      <c r="G1142" t="s">
        <v>194</v>
      </c>
      <c r="H1142" t="s">
        <v>194</v>
      </c>
    </row>
    <row r="1143">
      <c r="G1143" t="s">
        <v>194</v>
      </c>
      <c r="H1143" t="s">
        <v>194</v>
      </c>
    </row>
    <row r="1144">
      <c r="G1144" t="s">
        <v>194</v>
      </c>
      <c r="H1144" t="s">
        <v>194</v>
      </c>
    </row>
    <row r="1145">
      <c r="G1145" t="s">
        <v>194</v>
      </c>
      <c r="H1145" t="s">
        <v>194</v>
      </c>
    </row>
    <row r="1146">
      <c r="G1146" t="s">
        <v>194</v>
      </c>
      <c r="H1146" t="s">
        <v>194</v>
      </c>
    </row>
    <row r="1147">
      <c r="G1147" t="s">
        <v>194</v>
      </c>
      <c r="H1147" t="s">
        <v>194</v>
      </c>
    </row>
    <row r="1148">
      <c r="G1148" t="s">
        <v>194</v>
      </c>
      <c r="H1148" t="s">
        <v>194</v>
      </c>
    </row>
    <row r="1149">
      <c r="G1149" t="s">
        <v>194</v>
      </c>
      <c r="H1149" t="s">
        <v>194</v>
      </c>
    </row>
    <row r="1150">
      <c r="G1150" t="s">
        <v>194</v>
      </c>
      <c r="H1150" t="s">
        <v>194</v>
      </c>
    </row>
    <row r="1151">
      <c r="G1151" t="s">
        <v>194</v>
      </c>
      <c r="H1151" t="s">
        <v>194</v>
      </c>
    </row>
    <row r="1152">
      <c r="G1152" t="s">
        <v>194</v>
      </c>
      <c r="H1152" t="s">
        <v>194</v>
      </c>
    </row>
    <row r="1153">
      <c r="G1153" t="s">
        <v>194</v>
      </c>
      <c r="H1153" t="s">
        <v>194</v>
      </c>
    </row>
    <row r="1154">
      <c r="G1154" t="s">
        <v>194</v>
      </c>
      <c r="H1154" t="s">
        <v>194</v>
      </c>
    </row>
    <row r="1155">
      <c r="G1155" t="s">
        <v>194</v>
      </c>
      <c r="H1155" t="s">
        <v>194</v>
      </c>
    </row>
    <row r="1156">
      <c r="G1156" t="s">
        <v>194</v>
      </c>
      <c r="H1156" t="s">
        <v>194</v>
      </c>
    </row>
    <row r="1157">
      <c r="G1157" t="s">
        <v>194</v>
      </c>
      <c r="H1157" t="s">
        <v>194</v>
      </c>
    </row>
    <row r="1158">
      <c r="G1158" t="s">
        <v>194</v>
      </c>
      <c r="H1158" t="s">
        <v>194</v>
      </c>
    </row>
    <row r="1159">
      <c r="G1159" t="s">
        <v>194</v>
      </c>
      <c r="H1159" t="s">
        <v>194</v>
      </c>
    </row>
    <row r="1160">
      <c r="G1160" t="s">
        <v>194</v>
      </c>
      <c r="H1160" t="s">
        <v>194</v>
      </c>
    </row>
    <row r="1161">
      <c r="G1161" t="s">
        <v>194</v>
      </c>
      <c r="H1161" t="s">
        <v>194</v>
      </c>
    </row>
    <row r="1162">
      <c r="G1162" t="s">
        <v>194</v>
      </c>
      <c r="H1162" t="s">
        <v>194</v>
      </c>
    </row>
    <row r="1163">
      <c r="G1163" t="s">
        <v>194</v>
      </c>
      <c r="H1163" t="s">
        <v>194</v>
      </c>
    </row>
    <row r="1164">
      <c r="G1164" t="s">
        <v>194</v>
      </c>
      <c r="H1164" t="s">
        <v>194</v>
      </c>
    </row>
    <row r="1165">
      <c r="G1165" t="s">
        <v>194</v>
      </c>
      <c r="H1165" t="s">
        <v>194</v>
      </c>
    </row>
    <row r="1166">
      <c r="G1166" t="s">
        <v>194</v>
      </c>
      <c r="H1166" t="s">
        <v>194</v>
      </c>
    </row>
    <row r="1167">
      <c r="G1167" t="s">
        <v>194</v>
      </c>
      <c r="H1167" t="s">
        <v>194</v>
      </c>
    </row>
    <row r="1168">
      <c r="G1168" t="s">
        <v>194</v>
      </c>
      <c r="H1168" t="s">
        <v>194</v>
      </c>
    </row>
    <row r="1169">
      <c r="G1169" t="s">
        <v>194</v>
      </c>
      <c r="H1169" t="s">
        <v>194</v>
      </c>
    </row>
    <row r="1170">
      <c r="G1170" t="s">
        <v>194</v>
      </c>
      <c r="H1170" t="s">
        <v>194</v>
      </c>
    </row>
    <row r="1171">
      <c r="G1171" t="s">
        <v>194</v>
      </c>
      <c r="H1171" t="s">
        <v>194</v>
      </c>
    </row>
    <row r="1172">
      <c r="G1172" t="s">
        <v>194</v>
      </c>
      <c r="H1172" t="s">
        <v>194</v>
      </c>
    </row>
    <row r="1173">
      <c r="G1173" t="s">
        <v>194</v>
      </c>
      <c r="H1173" t="s">
        <v>194</v>
      </c>
    </row>
    <row r="1174">
      <c r="G1174" t="s">
        <v>194</v>
      </c>
      <c r="H1174" t="s">
        <v>194</v>
      </c>
    </row>
    <row r="1175">
      <c r="G1175" t="s">
        <v>194</v>
      </c>
      <c r="H1175" t="s">
        <v>194</v>
      </c>
    </row>
    <row r="1176">
      <c r="G1176" t="s">
        <v>194</v>
      </c>
      <c r="H1176" t="s">
        <v>194</v>
      </c>
    </row>
    <row r="1177">
      <c r="G1177" t="s">
        <v>194</v>
      </c>
      <c r="H1177" t="s">
        <v>194</v>
      </c>
    </row>
    <row r="1178">
      <c r="G1178" t="s">
        <v>194</v>
      </c>
      <c r="H1178" t="s">
        <v>194</v>
      </c>
    </row>
    <row r="1179">
      <c r="G1179" t="s">
        <v>194</v>
      </c>
      <c r="H1179" t="s">
        <v>194</v>
      </c>
    </row>
    <row r="1180">
      <c r="G1180" t="s">
        <v>194</v>
      </c>
      <c r="H1180" t="s">
        <v>194</v>
      </c>
    </row>
    <row r="1181">
      <c r="G1181" t="s">
        <v>194</v>
      </c>
      <c r="H1181" t="s">
        <v>194</v>
      </c>
    </row>
    <row r="1182">
      <c r="G1182" t="s">
        <v>194</v>
      </c>
      <c r="H1182" t="s">
        <v>194</v>
      </c>
    </row>
    <row r="1183">
      <c r="G1183" t="s">
        <v>194</v>
      </c>
      <c r="H1183" t="s">
        <v>194</v>
      </c>
    </row>
    <row r="1184">
      <c r="G1184" t="s">
        <v>194</v>
      </c>
      <c r="H1184" t="s">
        <v>194</v>
      </c>
    </row>
    <row r="1185">
      <c r="G1185" t="s">
        <v>194</v>
      </c>
      <c r="H1185" t="s">
        <v>194</v>
      </c>
    </row>
    <row r="1186">
      <c r="G1186" t="s">
        <v>194</v>
      </c>
      <c r="H1186" t="s">
        <v>194</v>
      </c>
    </row>
    <row r="1187">
      <c r="G1187" t="s">
        <v>194</v>
      </c>
      <c r="H1187" t="s">
        <v>194</v>
      </c>
    </row>
    <row r="1188">
      <c r="G1188" t="s">
        <v>194</v>
      </c>
      <c r="H1188" t="s">
        <v>194</v>
      </c>
    </row>
    <row r="1189">
      <c r="G1189" t="s">
        <v>194</v>
      </c>
      <c r="H1189" t="s">
        <v>194</v>
      </c>
    </row>
    <row r="1190">
      <c r="G1190" t="s">
        <v>194</v>
      </c>
      <c r="H1190" t="s">
        <v>194</v>
      </c>
    </row>
    <row r="1191">
      <c r="G1191" t="s">
        <v>194</v>
      </c>
      <c r="H1191" t="s">
        <v>194</v>
      </c>
    </row>
    <row r="1192">
      <c r="G1192" t="s">
        <v>194</v>
      </c>
      <c r="H1192" t="s">
        <v>194</v>
      </c>
    </row>
    <row r="1193">
      <c r="G1193" t="s">
        <v>194</v>
      </c>
      <c r="H1193" t="s">
        <v>194</v>
      </c>
    </row>
    <row r="1194">
      <c r="G1194" t="s">
        <v>194</v>
      </c>
      <c r="H1194" t="s">
        <v>194</v>
      </c>
    </row>
    <row r="1195">
      <c r="G1195" t="s">
        <v>194</v>
      </c>
      <c r="H1195" t="s">
        <v>194</v>
      </c>
    </row>
    <row r="1196">
      <c r="G1196" t="s">
        <v>194</v>
      </c>
      <c r="H1196" t="s">
        <v>194</v>
      </c>
    </row>
    <row r="1197">
      <c r="G1197" t="s">
        <v>194</v>
      </c>
      <c r="H1197" t="s">
        <v>194</v>
      </c>
    </row>
    <row r="1198">
      <c r="G1198" t="s">
        <v>194</v>
      </c>
      <c r="H1198" t="s">
        <v>194</v>
      </c>
    </row>
    <row r="1199">
      <c r="G1199" t="s">
        <v>194</v>
      </c>
      <c r="H1199" t="s">
        <v>194</v>
      </c>
    </row>
    <row r="1200">
      <c r="G1200" t="s">
        <v>194</v>
      </c>
      <c r="H1200" t="s">
        <v>194</v>
      </c>
    </row>
    <row r="1201">
      <c r="G1201" t="s">
        <v>194</v>
      </c>
      <c r="H1201" t="s">
        <v>194</v>
      </c>
    </row>
    <row r="1202">
      <c r="G1202" t="s">
        <v>194</v>
      </c>
      <c r="H1202" t="s">
        <v>194</v>
      </c>
    </row>
    <row r="1203">
      <c r="G1203" t="s">
        <v>194</v>
      </c>
      <c r="H1203" t="s">
        <v>194</v>
      </c>
    </row>
    <row r="1204">
      <c r="G1204" t="s">
        <v>194</v>
      </c>
      <c r="H1204" t="s">
        <v>194</v>
      </c>
    </row>
    <row r="1205">
      <c r="G1205" t="s">
        <v>194</v>
      </c>
      <c r="H1205" t="s">
        <v>194</v>
      </c>
    </row>
    <row r="1206">
      <c r="G1206" t="s">
        <v>194</v>
      </c>
      <c r="H1206" t="s">
        <v>194</v>
      </c>
    </row>
    <row r="1207">
      <c r="G1207" t="s">
        <v>194</v>
      </c>
      <c r="H1207" t="s">
        <v>194</v>
      </c>
    </row>
    <row r="1208">
      <c r="G1208" t="s">
        <v>194</v>
      </c>
      <c r="H1208" t="s">
        <v>194</v>
      </c>
    </row>
    <row r="1209">
      <c r="G1209" t="s">
        <v>194</v>
      </c>
      <c r="H1209" t="s">
        <v>194</v>
      </c>
    </row>
    <row r="1210">
      <c r="G1210" t="s">
        <v>194</v>
      </c>
      <c r="H1210" t="s">
        <v>194</v>
      </c>
    </row>
    <row r="1211">
      <c r="G1211" t="s">
        <v>194</v>
      </c>
      <c r="H1211" t="s">
        <v>194</v>
      </c>
    </row>
    <row r="1212">
      <c r="G1212" t="s">
        <v>194</v>
      </c>
      <c r="H1212" t="s">
        <v>194</v>
      </c>
    </row>
    <row r="1213">
      <c r="G1213" t="s">
        <v>194</v>
      </c>
      <c r="H1213" t="s">
        <v>194</v>
      </c>
    </row>
    <row r="1214">
      <c r="G1214" t="s">
        <v>194</v>
      </c>
      <c r="H1214" t="s">
        <v>194</v>
      </c>
    </row>
    <row r="1215">
      <c r="G1215" t="s">
        <v>194</v>
      </c>
      <c r="H1215" t="s">
        <v>194</v>
      </c>
    </row>
    <row r="1216">
      <c r="G1216" t="s">
        <v>194</v>
      </c>
      <c r="H1216" t="s">
        <v>194</v>
      </c>
    </row>
    <row r="1217">
      <c r="G1217" t="s">
        <v>194</v>
      </c>
      <c r="H1217" t="s">
        <v>194</v>
      </c>
    </row>
    <row r="1218">
      <c r="G1218" t="s">
        <v>194</v>
      </c>
      <c r="H1218" t="s">
        <v>194</v>
      </c>
    </row>
    <row r="1219">
      <c r="G1219" t="s">
        <v>194</v>
      </c>
      <c r="H1219" t="s">
        <v>194</v>
      </c>
    </row>
    <row r="1220">
      <c r="G1220" t="s">
        <v>194</v>
      </c>
      <c r="H1220" t="s">
        <v>194</v>
      </c>
    </row>
    <row r="1221">
      <c r="G1221" t="s">
        <v>194</v>
      </c>
      <c r="H1221" t="s">
        <v>194</v>
      </c>
    </row>
    <row r="1222">
      <c r="G1222" t="s">
        <v>194</v>
      </c>
      <c r="H1222" t="s">
        <v>194</v>
      </c>
    </row>
    <row r="1223">
      <c r="G1223" t="s">
        <v>194</v>
      </c>
      <c r="H1223" t="s">
        <v>194</v>
      </c>
    </row>
    <row r="1224">
      <c r="G1224" t="s">
        <v>194</v>
      </c>
      <c r="H1224" t="s">
        <v>194</v>
      </c>
    </row>
    <row r="1225">
      <c r="G1225" t="s">
        <v>194</v>
      </c>
      <c r="H1225" t="s">
        <v>194</v>
      </c>
    </row>
    <row r="1226">
      <c r="G1226" t="s">
        <v>194</v>
      </c>
      <c r="H1226" t="s">
        <v>194</v>
      </c>
    </row>
    <row r="1227">
      <c r="G1227" t="s">
        <v>194</v>
      </c>
      <c r="H1227" t="s">
        <v>194</v>
      </c>
    </row>
    <row r="1228">
      <c r="G1228" t="s">
        <v>194</v>
      </c>
      <c r="H1228" t="s">
        <v>194</v>
      </c>
    </row>
    <row r="1229">
      <c r="G1229" t="s">
        <v>194</v>
      </c>
      <c r="H1229" t="s">
        <v>194</v>
      </c>
    </row>
    <row r="1230">
      <c r="G1230" t="s">
        <v>194</v>
      </c>
      <c r="H1230" t="s">
        <v>194</v>
      </c>
    </row>
    <row r="1231">
      <c r="G1231" t="s">
        <v>194</v>
      </c>
      <c r="H1231" t="s">
        <v>194</v>
      </c>
    </row>
    <row r="1232">
      <c r="G1232" t="s">
        <v>194</v>
      </c>
      <c r="H1232" t="s">
        <v>194</v>
      </c>
    </row>
    <row r="1233">
      <c r="G1233" t="s">
        <v>194</v>
      </c>
      <c r="H1233" t="s">
        <v>194</v>
      </c>
    </row>
    <row r="1234">
      <c r="G1234" t="s">
        <v>194</v>
      </c>
      <c r="H1234" t="s">
        <v>194</v>
      </c>
    </row>
    <row r="1235">
      <c r="G1235" t="s">
        <v>194</v>
      </c>
      <c r="H1235" t="s">
        <v>194</v>
      </c>
    </row>
    <row r="1236">
      <c r="G1236" t="s">
        <v>194</v>
      </c>
      <c r="H1236" t="s">
        <v>194</v>
      </c>
    </row>
    <row r="1237">
      <c r="G1237" t="s">
        <v>194</v>
      </c>
      <c r="H1237" t="s">
        <v>194</v>
      </c>
    </row>
    <row r="1238">
      <c r="G1238" t="s">
        <v>194</v>
      </c>
      <c r="H1238" t="s">
        <v>194</v>
      </c>
    </row>
    <row r="1239">
      <c r="G1239" t="s">
        <v>194</v>
      </c>
      <c r="H1239" t="s">
        <v>194</v>
      </c>
    </row>
    <row r="1240">
      <c r="G1240" t="s">
        <v>194</v>
      </c>
      <c r="H1240" t="s">
        <v>194</v>
      </c>
    </row>
    <row r="1241">
      <c r="G1241" t="s">
        <v>194</v>
      </c>
      <c r="H1241" t="s">
        <v>194</v>
      </c>
    </row>
    <row r="1242">
      <c r="G1242" t="s">
        <v>194</v>
      </c>
      <c r="H1242" t="s">
        <v>194</v>
      </c>
    </row>
    <row r="1243">
      <c r="G1243" t="s">
        <v>194</v>
      </c>
      <c r="H1243" t="s">
        <v>194</v>
      </c>
    </row>
    <row r="1244">
      <c r="G1244" t="s">
        <v>194</v>
      </c>
      <c r="H1244" t="s">
        <v>194</v>
      </c>
    </row>
    <row r="1245">
      <c r="G1245" t="s">
        <v>194</v>
      </c>
      <c r="H1245" t="s">
        <v>194</v>
      </c>
    </row>
    <row r="1246">
      <c r="G1246" t="s">
        <v>194</v>
      </c>
      <c r="H1246" t="s">
        <v>194</v>
      </c>
    </row>
    <row r="1247">
      <c r="G1247" t="s">
        <v>194</v>
      </c>
      <c r="H1247" t="s">
        <v>194</v>
      </c>
    </row>
    <row r="1248">
      <c r="G1248" t="s">
        <v>194</v>
      </c>
      <c r="H1248" t="s">
        <v>194</v>
      </c>
    </row>
    <row r="1249">
      <c r="G1249" t="s">
        <v>194</v>
      </c>
      <c r="H1249" t="s">
        <v>194</v>
      </c>
    </row>
    <row r="1250">
      <c r="G1250" t="s">
        <v>194</v>
      </c>
      <c r="H1250" t="s">
        <v>194</v>
      </c>
    </row>
    <row r="1251">
      <c r="G1251" t="s">
        <v>194</v>
      </c>
      <c r="H1251" t="s">
        <v>194</v>
      </c>
    </row>
    <row r="1252">
      <c r="G1252" t="s">
        <v>194</v>
      </c>
      <c r="H1252" t="s">
        <v>194</v>
      </c>
    </row>
    <row r="1253">
      <c r="G1253" t="s">
        <v>194</v>
      </c>
      <c r="H1253" t="s">
        <v>194</v>
      </c>
    </row>
    <row r="1254">
      <c r="G1254" t="s">
        <v>194</v>
      </c>
      <c r="H1254" t="s">
        <v>194</v>
      </c>
    </row>
    <row r="1255">
      <c r="G1255" t="s">
        <v>194</v>
      </c>
      <c r="H1255" t="s">
        <v>194</v>
      </c>
    </row>
    <row r="1256">
      <c r="G1256" t="s">
        <v>194</v>
      </c>
      <c r="H1256" t="s">
        <v>194</v>
      </c>
    </row>
    <row r="1257">
      <c r="G1257" t="s">
        <v>194</v>
      </c>
      <c r="H1257" t="s">
        <v>194</v>
      </c>
    </row>
    <row r="1258">
      <c r="G1258" t="s">
        <v>194</v>
      </c>
      <c r="H1258" t="s">
        <v>194</v>
      </c>
    </row>
    <row r="1259">
      <c r="G1259" t="s">
        <v>194</v>
      </c>
      <c r="H1259" t="s">
        <v>194</v>
      </c>
    </row>
    <row r="1260">
      <c r="G1260" t="s">
        <v>194</v>
      </c>
      <c r="H1260" t="s">
        <v>194</v>
      </c>
    </row>
    <row r="1261">
      <c r="G1261" t="s">
        <v>194</v>
      </c>
      <c r="H1261" t="s">
        <v>194</v>
      </c>
    </row>
    <row r="1262">
      <c r="G1262" t="s">
        <v>194</v>
      </c>
      <c r="H1262" t="s">
        <v>194</v>
      </c>
    </row>
    <row r="1263">
      <c r="G1263" t="s">
        <v>194</v>
      </c>
      <c r="H1263" t="s">
        <v>194</v>
      </c>
    </row>
    <row r="1264">
      <c r="G1264" t="s">
        <v>194</v>
      </c>
      <c r="H1264" t="s">
        <v>194</v>
      </c>
    </row>
    <row r="1265">
      <c r="G1265" t="s">
        <v>194</v>
      </c>
      <c r="H1265" t="s">
        <v>194</v>
      </c>
    </row>
    <row r="1266">
      <c r="G1266" t="s">
        <v>194</v>
      </c>
      <c r="H1266" t="s">
        <v>194</v>
      </c>
    </row>
    <row r="1267">
      <c r="G1267" t="s">
        <v>194</v>
      </c>
      <c r="H1267" t="s">
        <v>194</v>
      </c>
    </row>
    <row r="1268">
      <c r="G1268" t="s">
        <v>194</v>
      </c>
      <c r="H1268" t="s">
        <v>194</v>
      </c>
    </row>
    <row r="1269">
      <c r="G1269" t="s">
        <v>194</v>
      </c>
      <c r="H1269" t="s">
        <v>194</v>
      </c>
    </row>
    <row r="1270">
      <c r="G1270" t="s">
        <v>194</v>
      </c>
      <c r="H1270" t="s">
        <v>194</v>
      </c>
    </row>
    <row r="1271">
      <c r="G1271" t="s">
        <v>194</v>
      </c>
      <c r="H1271" t="s">
        <v>194</v>
      </c>
    </row>
    <row r="1272">
      <c r="G1272" t="s">
        <v>194</v>
      </c>
      <c r="H1272" t="s">
        <v>194</v>
      </c>
    </row>
    <row r="1273">
      <c r="G1273" t="s">
        <v>194</v>
      </c>
      <c r="H1273" t="s">
        <v>194</v>
      </c>
    </row>
    <row r="1274">
      <c r="G1274" t="s">
        <v>194</v>
      </c>
      <c r="H1274" t="s">
        <v>194</v>
      </c>
    </row>
    <row r="1275">
      <c r="G1275" t="s">
        <v>194</v>
      </c>
      <c r="H1275" t="s">
        <v>194</v>
      </c>
    </row>
    <row r="1276">
      <c r="G1276" t="s">
        <v>194</v>
      </c>
      <c r="H1276" t="s">
        <v>194</v>
      </c>
    </row>
    <row r="1277">
      <c r="G1277" t="s">
        <v>194</v>
      </c>
      <c r="H1277" t="s">
        <v>194</v>
      </c>
    </row>
    <row r="1278">
      <c r="G1278" t="s">
        <v>194</v>
      </c>
      <c r="H1278" t="s">
        <v>194</v>
      </c>
    </row>
    <row r="1279">
      <c r="G1279" t="s">
        <v>194</v>
      </c>
      <c r="H1279" t="s">
        <v>194</v>
      </c>
    </row>
    <row r="1280">
      <c r="G1280" t="s">
        <v>194</v>
      </c>
      <c r="H1280" t="s">
        <v>194</v>
      </c>
    </row>
    <row r="1281">
      <c r="G1281" t="s">
        <v>194</v>
      </c>
      <c r="H1281" t="s">
        <v>194</v>
      </c>
    </row>
    <row r="1282">
      <c r="G1282" t="s">
        <v>194</v>
      </c>
      <c r="H1282" t="s">
        <v>194</v>
      </c>
    </row>
    <row r="1283">
      <c r="G1283" t="s">
        <v>194</v>
      </c>
      <c r="H1283" t="s">
        <v>194</v>
      </c>
    </row>
    <row r="1284">
      <c r="G1284" t="s">
        <v>194</v>
      </c>
      <c r="H1284" t="s">
        <v>194</v>
      </c>
    </row>
    <row r="1285">
      <c r="G1285" t="s">
        <v>194</v>
      </c>
      <c r="H1285" t="s">
        <v>194</v>
      </c>
    </row>
    <row r="1286">
      <c r="G1286" t="s">
        <v>194</v>
      </c>
      <c r="H1286" t="s">
        <v>194</v>
      </c>
    </row>
    <row r="1287">
      <c r="G1287" t="s">
        <v>194</v>
      </c>
      <c r="H1287" t="s">
        <v>194</v>
      </c>
    </row>
    <row r="1288">
      <c r="G1288" t="s">
        <v>194</v>
      </c>
      <c r="H1288" t="s">
        <v>194</v>
      </c>
    </row>
    <row r="1289">
      <c r="G1289" t="s">
        <v>194</v>
      </c>
      <c r="H1289" t="s">
        <v>194</v>
      </c>
    </row>
    <row r="1290">
      <c r="G1290" t="s">
        <v>194</v>
      </c>
      <c r="H1290" t="s">
        <v>194</v>
      </c>
    </row>
    <row r="1291">
      <c r="G1291" t="s">
        <v>194</v>
      </c>
      <c r="H1291" t="s">
        <v>194</v>
      </c>
    </row>
    <row r="1292">
      <c r="G1292" t="s">
        <v>194</v>
      </c>
      <c r="H1292" t="s">
        <v>194</v>
      </c>
    </row>
    <row r="1293">
      <c r="G1293" t="s">
        <v>194</v>
      </c>
      <c r="H1293" t="s">
        <v>194</v>
      </c>
    </row>
    <row r="1294">
      <c r="G1294" t="s">
        <v>194</v>
      </c>
      <c r="H1294" t="s">
        <v>194</v>
      </c>
    </row>
    <row r="1295">
      <c r="G1295" t="s">
        <v>194</v>
      </c>
      <c r="H1295" t="s">
        <v>194</v>
      </c>
    </row>
    <row r="1296">
      <c r="G1296" t="s">
        <v>194</v>
      </c>
      <c r="H1296" t="s">
        <v>194</v>
      </c>
    </row>
    <row r="1297">
      <c r="G1297" t="s">
        <v>194</v>
      </c>
      <c r="H1297" t="s">
        <v>194</v>
      </c>
    </row>
    <row r="1298">
      <c r="G1298" t="s">
        <v>194</v>
      </c>
      <c r="H1298" t="s">
        <v>194</v>
      </c>
    </row>
    <row r="1299">
      <c r="G1299" t="s">
        <v>194</v>
      </c>
      <c r="H1299" t="s">
        <v>194</v>
      </c>
    </row>
    <row r="1300">
      <c r="G1300" t="s">
        <v>194</v>
      </c>
      <c r="H1300" t="s">
        <v>194</v>
      </c>
    </row>
    <row r="1301">
      <c r="G1301" t="s">
        <v>194</v>
      </c>
      <c r="H1301" t="s">
        <v>194</v>
      </c>
    </row>
    <row r="1302">
      <c r="G1302" t="s">
        <v>194</v>
      </c>
      <c r="H1302" t="s">
        <v>194</v>
      </c>
    </row>
    <row r="1303">
      <c r="G1303" t="s">
        <v>194</v>
      </c>
      <c r="H1303" t="s">
        <v>194</v>
      </c>
    </row>
    <row r="1304">
      <c r="G1304" t="s">
        <v>194</v>
      </c>
      <c r="H1304" t="s">
        <v>194</v>
      </c>
    </row>
    <row r="1305">
      <c r="G1305" t="s">
        <v>194</v>
      </c>
      <c r="H1305" t="s">
        <v>194</v>
      </c>
    </row>
    <row r="1306">
      <c r="G1306" t="s">
        <v>194</v>
      </c>
      <c r="H1306" t="s">
        <v>194</v>
      </c>
    </row>
    <row r="1307">
      <c r="G1307" t="s">
        <v>194</v>
      </c>
      <c r="H1307" t="s">
        <v>194</v>
      </c>
    </row>
    <row r="1308">
      <c r="G1308" t="s">
        <v>194</v>
      </c>
      <c r="H1308" t="s">
        <v>194</v>
      </c>
    </row>
    <row r="1309">
      <c r="G1309" t="s">
        <v>194</v>
      </c>
      <c r="H1309" t="s">
        <v>194</v>
      </c>
    </row>
    <row r="1310">
      <c r="G1310" t="s">
        <v>194</v>
      </c>
      <c r="H1310" t="s">
        <v>194</v>
      </c>
    </row>
    <row r="1311">
      <c r="G1311" t="s">
        <v>194</v>
      </c>
      <c r="H1311" t="s">
        <v>194</v>
      </c>
    </row>
    <row r="1312">
      <c r="G1312" t="s">
        <v>194</v>
      </c>
      <c r="H1312" t="s">
        <v>194</v>
      </c>
    </row>
    <row r="1313">
      <c r="G1313" t="s">
        <v>194</v>
      </c>
      <c r="H1313" t="s">
        <v>194</v>
      </c>
    </row>
    <row r="1314">
      <c r="G1314" t="s">
        <v>194</v>
      </c>
      <c r="H1314" t="s">
        <v>194</v>
      </c>
    </row>
    <row r="1315">
      <c r="G1315" t="s">
        <v>194</v>
      </c>
      <c r="H1315" t="s">
        <v>194</v>
      </c>
    </row>
    <row r="1316">
      <c r="G1316" t="s">
        <v>194</v>
      </c>
      <c r="H1316" t="s">
        <v>194</v>
      </c>
    </row>
    <row r="1317">
      <c r="G1317" t="s">
        <v>194</v>
      </c>
      <c r="H1317" t="s">
        <v>194</v>
      </c>
    </row>
    <row r="1318">
      <c r="G1318" t="s">
        <v>194</v>
      </c>
      <c r="H1318" t="s">
        <v>194</v>
      </c>
    </row>
    <row r="1319">
      <c r="G1319" t="s">
        <v>194</v>
      </c>
      <c r="H1319" t="s">
        <v>194</v>
      </c>
    </row>
    <row r="1320">
      <c r="G1320" t="s">
        <v>194</v>
      </c>
      <c r="H1320" t="s">
        <v>194</v>
      </c>
    </row>
    <row r="1321">
      <c r="G1321" t="s">
        <v>194</v>
      </c>
      <c r="H1321" t="s">
        <v>194</v>
      </c>
    </row>
    <row r="1322">
      <c r="G1322" t="s">
        <v>194</v>
      </c>
      <c r="H1322" t="s">
        <v>194</v>
      </c>
    </row>
    <row r="1323">
      <c r="G1323" t="s">
        <v>194</v>
      </c>
      <c r="H1323" t="s">
        <v>194</v>
      </c>
    </row>
    <row r="1324">
      <c r="G1324" t="s">
        <v>194</v>
      </c>
      <c r="H1324" t="s">
        <v>194</v>
      </c>
    </row>
    <row r="1325">
      <c r="G1325" t="s">
        <v>194</v>
      </c>
      <c r="H1325" t="s">
        <v>194</v>
      </c>
    </row>
    <row r="1326">
      <c r="G1326" t="s">
        <v>194</v>
      </c>
      <c r="H1326" t="s">
        <v>194</v>
      </c>
    </row>
    <row r="1327">
      <c r="G1327" t="s">
        <v>194</v>
      </c>
      <c r="H1327" t="s">
        <v>194</v>
      </c>
    </row>
    <row r="1328">
      <c r="G1328" t="s">
        <v>194</v>
      </c>
      <c r="H1328" t="s">
        <v>194</v>
      </c>
    </row>
    <row r="1329">
      <c r="G1329" t="s">
        <v>194</v>
      </c>
      <c r="H1329" t="s">
        <v>194</v>
      </c>
    </row>
    <row r="1330">
      <c r="G1330" t="s">
        <v>194</v>
      </c>
      <c r="H1330" t="s">
        <v>194</v>
      </c>
    </row>
    <row r="1331">
      <c r="G1331" t="s">
        <v>194</v>
      </c>
      <c r="H1331" t="s">
        <v>194</v>
      </c>
    </row>
    <row r="1332">
      <c r="G1332" t="s">
        <v>194</v>
      </c>
      <c r="H1332" t="s">
        <v>194</v>
      </c>
    </row>
    <row r="1333">
      <c r="G1333" t="s">
        <v>194</v>
      </c>
      <c r="H1333" t="s">
        <v>194</v>
      </c>
    </row>
    <row r="1334">
      <c r="G1334" t="s">
        <v>194</v>
      </c>
      <c r="H1334" t="s">
        <v>194</v>
      </c>
    </row>
    <row r="1335">
      <c r="G1335" t="s">
        <v>194</v>
      </c>
      <c r="H1335" t="s">
        <v>194</v>
      </c>
    </row>
    <row r="1336">
      <c r="G1336" t="s">
        <v>194</v>
      </c>
      <c r="H1336" t="s">
        <v>194</v>
      </c>
    </row>
    <row r="1337">
      <c r="G1337" t="s">
        <v>194</v>
      </c>
      <c r="H1337" t="s">
        <v>194</v>
      </c>
    </row>
    <row r="1338">
      <c r="G1338" t="s">
        <v>194</v>
      </c>
      <c r="H1338" t="s">
        <v>194</v>
      </c>
    </row>
    <row r="1339">
      <c r="G1339" t="s">
        <v>194</v>
      </c>
      <c r="H1339" t="s">
        <v>194</v>
      </c>
    </row>
    <row r="1340">
      <c r="G1340" t="s">
        <v>194</v>
      </c>
      <c r="H1340" t="s">
        <v>194</v>
      </c>
    </row>
    <row r="1341">
      <c r="G1341" t="s">
        <v>194</v>
      </c>
      <c r="H1341" t="s">
        <v>194</v>
      </c>
    </row>
    <row r="1342">
      <c r="G1342" t="s">
        <v>194</v>
      </c>
      <c r="H1342" t="s">
        <v>194</v>
      </c>
    </row>
    <row r="1343">
      <c r="G1343" t="s">
        <v>194</v>
      </c>
      <c r="H1343" t="s">
        <v>194</v>
      </c>
    </row>
    <row r="1344">
      <c r="G1344" t="s">
        <v>194</v>
      </c>
      <c r="H1344" t="s">
        <v>194</v>
      </c>
    </row>
    <row r="1345">
      <c r="G1345" t="s">
        <v>194</v>
      </c>
      <c r="H1345" t="s">
        <v>194</v>
      </c>
    </row>
    <row r="1346">
      <c r="G1346" t="s">
        <v>194</v>
      </c>
      <c r="H1346" t="s">
        <v>194</v>
      </c>
    </row>
    <row r="1347">
      <c r="G1347" t="s">
        <v>194</v>
      </c>
      <c r="H1347" t="s">
        <v>194</v>
      </c>
    </row>
    <row r="1348">
      <c r="G1348" t="s">
        <v>194</v>
      </c>
      <c r="H1348" t="s">
        <v>194</v>
      </c>
    </row>
    <row r="1349">
      <c r="G1349" t="s">
        <v>194</v>
      </c>
      <c r="H1349" t="s">
        <v>194</v>
      </c>
    </row>
    <row r="1350">
      <c r="G1350" t="s">
        <v>194</v>
      </c>
      <c r="H1350" t="s">
        <v>194</v>
      </c>
    </row>
    <row r="1351">
      <c r="G1351" t="s">
        <v>194</v>
      </c>
      <c r="H1351" t="s">
        <v>194</v>
      </c>
    </row>
    <row r="1352">
      <c r="G1352" t="s">
        <v>194</v>
      </c>
      <c r="H1352" t="s">
        <v>194</v>
      </c>
    </row>
    <row r="1353">
      <c r="G1353" t="s">
        <v>194</v>
      </c>
      <c r="H1353" t="s">
        <v>194</v>
      </c>
    </row>
    <row r="1354">
      <c r="G1354" t="s">
        <v>194</v>
      </c>
      <c r="H1354" t="s">
        <v>194</v>
      </c>
    </row>
    <row r="1355">
      <c r="G1355" t="s">
        <v>194</v>
      </c>
      <c r="H1355" t="s">
        <v>194</v>
      </c>
    </row>
    <row r="1356">
      <c r="G1356" t="s">
        <v>194</v>
      </c>
      <c r="H1356" t="s">
        <v>194</v>
      </c>
    </row>
    <row r="1357">
      <c r="G1357" t="s">
        <v>194</v>
      </c>
      <c r="H1357" t="s">
        <v>194</v>
      </c>
    </row>
    <row r="1358">
      <c r="G1358" t="s">
        <v>194</v>
      </c>
      <c r="H1358" t="s">
        <v>194</v>
      </c>
    </row>
    <row r="1359">
      <c r="G1359" t="s">
        <v>194</v>
      </c>
      <c r="H1359" t="s">
        <v>194</v>
      </c>
    </row>
    <row r="1360">
      <c r="G1360" t="s">
        <v>194</v>
      </c>
      <c r="H1360" t="s">
        <v>194</v>
      </c>
    </row>
    <row r="1361">
      <c r="G1361" t="s">
        <v>194</v>
      </c>
      <c r="H1361" t="s">
        <v>194</v>
      </c>
    </row>
    <row r="1362">
      <c r="G1362" t="s">
        <v>194</v>
      </c>
      <c r="H1362" t="s">
        <v>194</v>
      </c>
    </row>
    <row r="1363">
      <c r="G1363" t="s">
        <v>194</v>
      </c>
      <c r="H1363" t="s">
        <v>194</v>
      </c>
    </row>
    <row r="1364">
      <c r="G1364" t="s">
        <v>194</v>
      </c>
      <c r="H1364" t="s">
        <v>194</v>
      </c>
    </row>
    <row r="1365">
      <c r="G1365" t="s">
        <v>194</v>
      </c>
      <c r="H1365" t="s">
        <v>194</v>
      </c>
    </row>
    <row r="1366">
      <c r="G1366" t="s">
        <v>194</v>
      </c>
      <c r="H1366" t="s">
        <v>194</v>
      </c>
    </row>
    <row r="1367">
      <c r="G1367" t="s">
        <v>194</v>
      </c>
      <c r="H1367" t="s">
        <v>194</v>
      </c>
    </row>
    <row r="1368">
      <c r="G1368" t="s">
        <v>194</v>
      </c>
      <c r="H1368" t="s">
        <v>194</v>
      </c>
    </row>
    <row r="1369">
      <c r="G1369" t="s">
        <v>194</v>
      </c>
      <c r="H1369" t="s">
        <v>194</v>
      </c>
    </row>
    <row r="1370">
      <c r="G1370" t="s">
        <v>194</v>
      </c>
      <c r="H1370" t="s">
        <v>194</v>
      </c>
    </row>
    <row r="1371">
      <c r="G1371" t="s">
        <v>194</v>
      </c>
      <c r="H1371" t="s">
        <v>194</v>
      </c>
    </row>
    <row r="1372">
      <c r="G1372" t="s">
        <v>194</v>
      </c>
      <c r="H1372" t="s">
        <v>194</v>
      </c>
    </row>
    <row r="1373">
      <c r="G1373" t="s">
        <v>194</v>
      </c>
      <c r="H1373" t="s">
        <v>194</v>
      </c>
    </row>
    <row r="1374">
      <c r="G1374" t="s">
        <v>194</v>
      </c>
      <c r="H1374" t="s">
        <v>194</v>
      </c>
    </row>
    <row r="1375">
      <c r="G1375" t="s">
        <v>194</v>
      </c>
      <c r="H1375" t="s">
        <v>194</v>
      </c>
    </row>
    <row r="1376">
      <c r="G1376" t="s">
        <v>194</v>
      </c>
      <c r="H1376" t="s">
        <v>194</v>
      </c>
    </row>
    <row r="1377">
      <c r="G1377" t="s">
        <v>194</v>
      </c>
      <c r="H1377" t="s">
        <v>194</v>
      </c>
    </row>
    <row r="1378">
      <c r="G1378" t="s">
        <v>194</v>
      </c>
      <c r="H1378" t="s">
        <v>194</v>
      </c>
    </row>
    <row r="1379">
      <c r="G1379" t="s">
        <v>194</v>
      </c>
      <c r="H1379" t="s">
        <v>194</v>
      </c>
    </row>
    <row r="1380">
      <c r="G1380" t="s">
        <v>194</v>
      </c>
      <c r="H1380" t="s">
        <v>194</v>
      </c>
    </row>
    <row r="1381">
      <c r="G1381" t="s">
        <v>194</v>
      </c>
      <c r="H1381" t="s">
        <v>194</v>
      </c>
    </row>
    <row r="1382">
      <c r="G1382" t="s">
        <v>194</v>
      </c>
      <c r="H1382" t="s">
        <v>194</v>
      </c>
    </row>
    <row r="1383">
      <c r="G1383" t="s">
        <v>194</v>
      </c>
      <c r="H1383" t="s">
        <v>194</v>
      </c>
    </row>
    <row r="1384">
      <c r="G1384" t="s">
        <v>194</v>
      </c>
      <c r="H1384" t="s">
        <v>194</v>
      </c>
    </row>
    <row r="1385">
      <c r="G1385" t="s">
        <v>194</v>
      </c>
      <c r="H1385" t="s">
        <v>194</v>
      </c>
    </row>
    <row r="1386">
      <c r="G1386" t="s">
        <v>194</v>
      </c>
      <c r="H1386" t="s">
        <v>194</v>
      </c>
    </row>
    <row r="1387">
      <c r="G1387" t="s">
        <v>194</v>
      </c>
      <c r="H1387" t="s">
        <v>194</v>
      </c>
    </row>
    <row r="1388">
      <c r="G1388" t="s">
        <v>194</v>
      </c>
      <c r="H1388" t="s">
        <v>194</v>
      </c>
    </row>
    <row r="1389">
      <c r="G1389" t="s">
        <v>194</v>
      </c>
      <c r="H1389" t="s">
        <v>194</v>
      </c>
    </row>
    <row r="1390">
      <c r="G1390" t="s">
        <v>194</v>
      </c>
      <c r="H1390" t="s">
        <v>194</v>
      </c>
    </row>
    <row r="1391">
      <c r="G1391" t="s">
        <v>194</v>
      </c>
      <c r="H1391" t="s">
        <v>194</v>
      </c>
    </row>
    <row r="1392">
      <c r="G1392" t="s">
        <v>194</v>
      </c>
      <c r="H1392" t="s">
        <v>194</v>
      </c>
    </row>
    <row r="1393">
      <c r="G1393" t="s">
        <v>194</v>
      </c>
      <c r="H1393" t="s">
        <v>194</v>
      </c>
    </row>
    <row r="1394">
      <c r="G1394" t="s">
        <v>194</v>
      </c>
      <c r="H1394" t="s">
        <v>194</v>
      </c>
    </row>
    <row r="1395">
      <c r="G1395" t="s">
        <v>194</v>
      </c>
      <c r="H1395" t="s">
        <v>194</v>
      </c>
    </row>
    <row r="1396">
      <c r="G1396" t="s">
        <v>194</v>
      </c>
      <c r="H1396" t="s">
        <v>194</v>
      </c>
    </row>
    <row r="1397">
      <c r="G1397" t="s">
        <v>194</v>
      </c>
      <c r="H1397" t="s">
        <v>194</v>
      </c>
    </row>
    <row r="1398">
      <c r="G1398" t="s">
        <v>194</v>
      </c>
      <c r="H1398" t="s">
        <v>194</v>
      </c>
    </row>
    <row r="1399">
      <c r="G1399" t="s">
        <v>194</v>
      </c>
      <c r="H1399" t="s">
        <v>194</v>
      </c>
    </row>
    <row r="1400">
      <c r="G1400" t="s">
        <v>194</v>
      </c>
      <c r="H1400" t="s">
        <v>194</v>
      </c>
    </row>
    <row r="1401">
      <c r="G1401" t="s">
        <v>194</v>
      </c>
      <c r="H1401" t="s">
        <v>194</v>
      </c>
    </row>
    <row r="1402">
      <c r="G1402" t="s">
        <v>194</v>
      </c>
      <c r="H1402" t="s">
        <v>194</v>
      </c>
    </row>
    <row r="1403">
      <c r="G1403" t="s">
        <v>194</v>
      </c>
      <c r="H1403" t="s">
        <v>194</v>
      </c>
    </row>
    <row r="1404">
      <c r="G1404" t="s">
        <v>194</v>
      </c>
      <c r="H1404" t="s">
        <v>194</v>
      </c>
    </row>
    <row r="1405">
      <c r="G1405" t="s">
        <v>194</v>
      </c>
      <c r="H1405" t="s">
        <v>194</v>
      </c>
    </row>
    <row r="1406">
      <c r="G1406" t="s">
        <v>194</v>
      </c>
      <c r="H1406" t="s">
        <v>194</v>
      </c>
    </row>
    <row r="1407">
      <c r="G1407" t="s">
        <v>194</v>
      </c>
      <c r="H1407" t="s">
        <v>194</v>
      </c>
    </row>
    <row r="1408">
      <c r="G1408" t="s">
        <v>194</v>
      </c>
      <c r="H1408" t="s">
        <v>194</v>
      </c>
    </row>
    <row r="1409">
      <c r="G1409" t="s">
        <v>194</v>
      </c>
      <c r="H1409" t="s">
        <v>194</v>
      </c>
    </row>
    <row r="1410">
      <c r="G1410" t="s">
        <v>194</v>
      </c>
      <c r="H1410" t="s">
        <v>194</v>
      </c>
    </row>
    <row r="1411">
      <c r="G1411" t="s">
        <v>194</v>
      </c>
      <c r="H1411" t="s">
        <v>194</v>
      </c>
    </row>
    <row r="1412">
      <c r="G1412" t="s">
        <v>194</v>
      </c>
      <c r="H1412" t="s">
        <v>194</v>
      </c>
    </row>
    <row r="1413">
      <c r="G1413" t="s">
        <v>194</v>
      </c>
      <c r="H1413" t="s">
        <v>194</v>
      </c>
    </row>
    <row r="1414">
      <c r="G1414" t="s">
        <v>194</v>
      </c>
      <c r="H1414" t="s">
        <v>194</v>
      </c>
    </row>
    <row r="1415">
      <c r="G1415" t="s">
        <v>194</v>
      </c>
      <c r="H1415" t="s">
        <v>194</v>
      </c>
    </row>
    <row r="1416">
      <c r="G1416" t="s">
        <v>194</v>
      </c>
      <c r="H1416" t="s">
        <v>194</v>
      </c>
    </row>
    <row r="1417">
      <c r="G1417" t="s">
        <v>194</v>
      </c>
      <c r="H1417" t="s">
        <v>194</v>
      </c>
    </row>
    <row r="1418">
      <c r="G1418" t="s">
        <v>194</v>
      </c>
      <c r="H1418" t="s">
        <v>194</v>
      </c>
    </row>
    <row r="1419">
      <c r="G1419" t="s">
        <v>194</v>
      </c>
      <c r="H1419" t="s">
        <v>194</v>
      </c>
    </row>
    <row r="1420">
      <c r="G1420" t="s">
        <v>194</v>
      </c>
      <c r="H1420" t="s">
        <v>194</v>
      </c>
    </row>
    <row r="1421">
      <c r="G1421" t="s">
        <v>194</v>
      </c>
      <c r="H1421" t="s">
        <v>194</v>
      </c>
    </row>
    <row r="1422">
      <c r="G1422" t="s">
        <v>194</v>
      </c>
      <c r="H1422" t="s">
        <v>194</v>
      </c>
    </row>
    <row r="1423">
      <c r="G1423" t="s">
        <v>194</v>
      </c>
      <c r="H1423" t="s">
        <v>194</v>
      </c>
    </row>
    <row r="1424">
      <c r="G1424" t="s">
        <v>194</v>
      </c>
      <c r="H1424" t="s">
        <v>194</v>
      </c>
    </row>
    <row r="1425">
      <c r="G1425" t="s">
        <v>194</v>
      </c>
      <c r="H1425" t="s">
        <v>194</v>
      </c>
    </row>
    <row r="1426">
      <c r="G1426" t="s">
        <v>194</v>
      </c>
      <c r="H1426" t="s">
        <v>194</v>
      </c>
    </row>
    <row r="1427">
      <c r="G1427" t="s">
        <v>194</v>
      </c>
      <c r="H1427" t="s">
        <v>194</v>
      </c>
    </row>
    <row r="1428">
      <c r="G1428" t="s">
        <v>194</v>
      </c>
      <c r="H1428" t="s">
        <v>194</v>
      </c>
    </row>
    <row r="1429">
      <c r="G1429" t="s">
        <v>194</v>
      </c>
      <c r="H1429" t="s">
        <v>194</v>
      </c>
    </row>
    <row r="1430">
      <c r="G1430" t="s">
        <v>194</v>
      </c>
      <c r="H1430" t="s">
        <v>194</v>
      </c>
    </row>
    <row r="1431">
      <c r="G1431" t="s">
        <v>194</v>
      </c>
      <c r="H1431" t="s">
        <v>194</v>
      </c>
    </row>
    <row r="1432">
      <c r="G1432" t="s">
        <v>194</v>
      </c>
      <c r="H1432" t="s">
        <v>194</v>
      </c>
    </row>
    <row r="1433">
      <c r="G1433" t="s">
        <v>194</v>
      </c>
      <c r="H1433" t="s">
        <v>194</v>
      </c>
    </row>
    <row r="1434">
      <c r="G1434" t="s">
        <v>194</v>
      </c>
      <c r="H1434" t="s">
        <v>194</v>
      </c>
    </row>
    <row r="1435">
      <c r="G1435" t="s">
        <v>194</v>
      </c>
      <c r="H1435" t="s">
        <v>194</v>
      </c>
    </row>
    <row r="1436">
      <c r="G1436" t="s">
        <v>194</v>
      </c>
      <c r="H1436" t="s">
        <v>194</v>
      </c>
    </row>
    <row r="1437">
      <c r="G1437" t="s">
        <v>194</v>
      </c>
      <c r="H1437" t="s">
        <v>194</v>
      </c>
    </row>
    <row r="1438">
      <c r="G1438" t="s">
        <v>194</v>
      </c>
      <c r="H1438" t="s">
        <v>194</v>
      </c>
    </row>
    <row r="1439">
      <c r="G1439" t="s">
        <v>194</v>
      </c>
      <c r="H1439" t="s">
        <v>194</v>
      </c>
    </row>
    <row r="1440">
      <c r="G1440" t="s">
        <v>194</v>
      </c>
      <c r="H1440" t="s">
        <v>194</v>
      </c>
    </row>
    <row r="1441">
      <c r="G1441" t="s">
        <v>194</v>
      </c>
      <c r="H1441" t="s">
        <v>194</v>
      </c>
    </row>
    <row r="1442">
      <c r="G1442" t="s">
        <v>194</v>
      </c>
      <c r="H1442" t="s">
        <v>194</v>
      </c>
    </row>
    <row r="1443">
      <c r="G1443" t="s">
        <v>194</v>
      </c>
      <c r="H1443" t="s">
        <v>194</v>
      </c>
    </row>
    <row r="1444">
      <c r="G1444" t="s">
        <v>194</v>
      </c>
      <c r="H1444" t="s">
        <v>194</v>
      </c>
    </row>
    <row r="1445">
      <c r="G1445" t="s">
        <v>194</v>
      </c>
      <c r="H1445" t="s">
        <v>194</v>
      </c>
    </row>
    <row r="1446">
      <c r="G1446" t="s">
        <v>194</v>
      </c>
      <c r="H1446" t="s">
        <v>194</v>
      </c>
    </row>
    <row r="1447">
      <c r="G1447" t="s">
        <v>194</v>
      </c>
      <c r="H1447" t="s">
        <v>194</v>
      </c>
    </row>
    <row r="1448">
      <c r="G1448" t="s">
        <v>194</v>
      </c>
      <c r="H1448" t="s">
        <v>194</v>
      </c>
    </row>
    <row r="1449">
      <c r="G1449" t="s">
        <v>194</v>
      </c>
      <c r="H1449" t="s">
        <v>194</v>
      </c>
    </row>
    <row r="1450">
      <c r="G1450" t="s">
        <v>194</v>
      </c>
      <c r="H1450" t="s">
        <v>194</v>
      </c>
    </row>
    <row r="1451">
      <c r="G1451" t="s">
        <v>194</v>
      </c>
      <c r="H1451" t="s">
        <v>194</v>
      </c>
    </row>
    <row r="1452">
      <c r="G1452" t="s">
        <v>194</v>
      </c>
      <c r="H1452" t="s">
        <v>194</v>
      </c>
    </row>
    <row r="1453">
      <c r="G1453" t="s">
        <v>194</v>
      </c>
      <c r="H1453" t="s">
        <v>194</v>
      </c>
    </row>
    <row r="1454">
      <c r="G1454" t="s">
        <v>194</v>
      </c>
      <c r="H1454" t="s">
        <v>194</v>
      </c>
    </row>
    <row r="1455">
      <c r="G1455" t="s">
        <v>194</v>
      </c>
      <c r="H1455" t="s">
        <v>194</v>
      </c>
    </row>
    <row r="1456">
      <c r="G1456" t="s">
        <v>194</v>
      </c>
      <c r="H1456" t="s">
        <v>194</v>
      </c>
    </row>
    <row r="1457">
      <c r="G1457" t="s">
        <v>194</v>
      </c>
      <c r="H1457" t="s">
        <v>194</v>
      </c>
    </row>
    <row r="1458">
      <c r="G1458" t="s">
        <v>194</v>
      </c>
      <c r="H1458" t="s">
        <v>194</v>
      </c>
    </row>
    <row r="1459">
      <c r="G1459" t="s">
        <v>194</v>
      </c>
      <c r="H1459" t="s">
        <v>194</v>
      </c>
    </row>
    <row r="1460">
      <c r="G1460" t="s">
        <v>194</v>
      </c>
      <c r="H1460" t="s">
        <v>194</v>
      </c>
    </row>
    <row r="1461">
      <c r="G1461" t="s">
        <v>194</v>
      </c>
      <c r="H1461" t="s">
        <v>194</v>
      </c>
    </row>
    <row r="1462">
      <c r="G1462" t="s">
        <v>194</v>
      </c>
      <c r="H1462" t="s">
        <v>194</v>
      </c>
    </row>
    <row r="1463">
      <c r="G1463" t="s">
        <v>194</v>
      </c>
      <c r="H1463" t="s">
        <v>194</v>
      </c>
    </row>
    <row r="1464">
      <c r="G1464" t="s">
        <v>194</v>
      </c>
      <c r="H1464" t="s">
        <v>194</v>
      </c>
    </row>
    <row r="1465">
      <c r="G1465" t="s">
        <v>194</v>
      </c>
      <c r="H1465" t="s">
        <v>194</v>
      </c>
    </row>
    <row r="1466">
      <c r="G1466" t="s">
        <v>194</v>
      </c>
      <c r="H1466" t="s">
        <v>194</v>
      </c>
    </row>
    <row r="1467">
      <c r="G1467" t="s">
        <v>194</v>
      </c>
      <c r="H1467" t="s">
        <v>194</v>
      </c>
    </row>
    <row r="1468">
      <c r="G1468" t="s">
        <v>194</v>
      </c>
      <c r="H1468" t="s">
        <v>194</v>
      </c>
    </row>
    <row r="1469">
      <c r="G1469" t="s">
        <v>194</v>
      </c>
      <c r="H1469" t="s">
        <v>194</v>
      </c>
    </row>
    <row r="1470">
      <c r="G1470" t="s">
        <v>194</v>
      </c>
      <c r="H1470" t="s">
        <v>194</v>
      </c>
    </row>
    <row r="1471">
      <c r="G1471" t="s">
        <v>194</v>
      </c>
      <c r="H1471" t="s">
        <v>194</v>
      </c>
    </row>
    <row r="1472">
      <c r="G1472" t="s">
        <v>194</v>
      </c>
      <c r="H1472" t="s">
        <v>194</v>
      </c>
    </row>
    <row r="1473">
      <c r="G1473" t="s">
        <v>194</v>
      </c>
      <c r="H1473" t="s">
        <v>194</v>
      </c>
    </row>
    <row r="1474">
      <c r="G1474" t="s">
        <v>194</v>
      </c>
      <c r="H1474" t="s">
        <v>194</v>
      </c>
    </row>
    <row r="1475">
      <c r="G1475" t="s">
        <v>194</v>
      </c>
      <c r="H1475" t="s">
        <v>194</v>
      </c>
    </row>
    <row r="1476">
      <c r="G1476" t="s">
        <v>194</v>
      </c>
      <c r="H1476" t="s">
        <v>194</v>
      </c>
    </row>
    <row r="1477">
      <c r="G1477" t="s">
        <v>194</v>
      </c>
      <c r="H1477" t="s">
        <v>194</v>
      </c>
    </row>
    <row r="1478">
      <c r="G1478" t="s">
        <v>194</v>
      </c>
      <c r="H1478" t="s">
        <v>194</v>
      </c>
    </row>
    <row r="1479">
      <c r="G1479" t="s">
        <v>194</v>
      </c>
      <c r="H1479" t="s">
        <v>194</v>
      </c>
    </row>
    <row r="1480">
      <c r="G1480" t="s">
        <v>194</v>
      </c>
      <c r="H1480" t="s">
        <v>194</v>
      </c>
    </row>
    <row r="1481">
      <c r="G1481" t="s">
        <v>194</v>
      </c>
      <c r="H1481" t="s">
        <v>194</v>
      </c>
    </row>
    <row r="1482">
      <c r="G1482" t="s">
        <v>194</v>
      </c>
      <c r="H1482" t="s">
        <v>194</v>
      </c>
    </row>
    <row r="1483">
      <c r="G1483" t="s">
        <v>194</v>
      </c>
      <c r="H1483" t="s">
        <v>194</v>
      </c>
    </row>
    <row r="1484">
      <c r="G1484" t="s">
        <v>194</v>
      </c>
      <c r="H1484" t="s">
        <v>194</v>
      </c>
    </row>
    <row r="1485">
      <c r="G1485" t="s">
        <v>194</v>
      </c>
      <c r="H1485" t="s">
        <v>194</v>
      </c>
    </row>
    <row r="1486">
      <c r="G1486" t="s">
        <v>194</v>
      </c>
      <c r="H1486" t="s">
        <v>194</v>
      </c>
    </row>
    <row r="1487">
      <c r="G1487" t="s">
        <v>194</v>
      </c>
      <c r="H1487" t="s">
        <v>194</v>
      </c>
    </row>
    <row r="1488">
      <c r="G1488" t="s">
        <v>194</v>
      </c>
      <c r="H1488" t="s">
        <v>194</v>
      </c>
    </row>
    <row r="1489">
      <c r="G1489" t="s">
        <v>194</v>
      </c>
      <c r="H1489" t="s">
        <v>194</v>
      </c>
    </row>
    <row r="1490">
      <c r="G1490" t="s">
        <v>194</v>
      </c>
      <c r="H1490" t="s">
        <v>194</v>
      </c>
    </row>
    <row r="1491">
      <c r="G1491" t="s">
        <v>194</v>
      </c>
      <c r="H1491" t="s">
        <v>194</v>
      </c>
    </row>
    <row r="1492">
      <c r="G1492" t="s">
        <v>194</v>
      </c>
      <c r="H1492" t="s">
        <v>194</v>
      </c>
    </row>
    <row r="1493">
      <c r="G1493" t="s">
        <v>194</v>
      </c>
      <c r="H1493" t="s">
        <v>194</v>
      </c>
    </row>
    <row r="1494">
      <c r="G1494" t="s">
        <v>194</v>
      </c>
      <c r="H1494" t="s">
        <v>194</v>
      </c>
    </row>
    <row r="1495">
      <c r="G1495" t="s">
        <v>194</v>
      </c>
      <c r="H1495" t="s">
        <v>194</v>
      </c>
    </row>
    <row r="1496">
      <c r="G1496" t="s">
        <v>194</v>
      </c>
      <c r="H1496" t="s">
        <v>194</v>
      </c>
    </row>
    <row r="1497">
      <c r="G1497" t="s">
        <v>194</v>
      </c>
      <c r="H1497" t="s">
        <v>194</v>
      </c>
    </row>
    <row r="1498">
      <c r="G1498" t="s">
        <v>194</v>
      </c>
      <c r="H1498" t="s">
        <v>194</v>
      </c>
    </row>
    <row r="1499">
      <c r="G1499" t="s">
        <v>194</v>
      </c>
      <c r="H1499" t="s">
        <v>194</v>
      </c>
    </row>
    <row r="1500">
      <c r="G1500" t="s">
        <v>194</v>
      </c>
      <c r="H1500" t="s">
        <v>194</v>
      </c>
    </row>
    <row r="1501">
      <c r="G1501" t="s">
        <v>194</v>
      </c>
      <c r="H1501" t="s">
        <v>194</v>
      </c>
    </row>
    <row r="1502">
      <c r="G1502" t="s">
        <v>194</v>
      </c>
      <c r="H1502" t="s">
        <v>194</v>
      </c>
    </row>
    <row r="1503">
      <c r="G1503" t="s">
        <v>194</v>
      </c>
      <c r="H1503" t="s">
        <v>194</v>
      </c>
    </row>
    <row r="1504">
      <c r="G1504" t="s">
        <v>194</v>
      </c>
      <c r="H1504" t="s">
        <v>194</v>
      </c>
    </row>
    <row r="1505">
      <c r="G1505" t="s">
        <v>194</v>
      </c>
      <c r="H1505" t="s">
        <v>194</v>
      </c>
    </row>
    <row r="1506">
      <c r="G1506" t="s">
        <v>194</v>
      </c>
      <c r="H1506" t="s">
        <v>194</v>
      </c>
    </row>
    <row r="1507">
      <c r="G1507" t="s">
        <v>194</v>
      </c>
      <c r="H1507" t="s">
        <v>194</v>
      </c>
    </row>
    <row r="1508">
      <c r="G1508" t="s">
        <v>194</v>
      </c>
      <c r="H1508" t="s">
        <v>194</v>
      </c>
    </row>
    <row r="1509">
      <c r="G1509" t="s">
        <v>194</v>
      </c>
      <c r="H1509" t="s">
        <v>194</v>
      </c>
    </row>
    <row r="1510">
      <c r="G1510" t="s">
        <v>194</v>
      </c>
      <c r="H1510" t="s">
        <v>194</v>
      </c>
    </row>
    <row r="1511">
      <c r="G1511" t="s">
        <v>194</v>
      </c>
      <c r="H1511" t="s">
        <v>194</v>
      </c>
    </row>
    <row r="1512">
      <c r="G1512" t="s">
        <v>194</v>
      </c>
      <c r="H1512" t="s">
        <v>194</v>
      </c>
    </row>
    <row r="1513">
      <c r="G1513" t="s">
        <v>194</v>
      </c>
      <c r="H1513" t="s">
        <v>194</v>
      </c>
    </row>
    <row r="1514">
      <c r="G1514" t="s">
        <v>194</v>
      </c>
      <c r="H1514" t="s">
        <v>194</v>
      </c>
    </row>
    <row r="1515">
      <c r="G1515" t="s">
        <v>194</v>
      </c>
      <c r="H1515" t="s">
        <v>194</v>
      </c>
    </row>
    <row r="1516">
      <c r="G1516" t="s">
        <v>194</v>
      </c>
      <c r="H1516" t="s">
        <v>194</v>
      </c>
    </row>
    <row r="1517">
      <c r="G1517" t="s">
        <v>194</v>
      </c>
      <c r="H1517" t="s">
        <v>194</v>
      </c>
    </row>
    <row r="1518">
      <c r="G1518" t="s">
        <v>194</v>
      </c>
      <c r="H1518" t="s">
        <v>194</v>
      </c>
    </row>
    <row r="1519">
      <c r="G1519" t="s">
        <v>194</v>
      </c>
      <c r="H1519" t="s">
        <v>194</v>
      </c>
    </row>
    <row r="1520">
      <c r="G1520" t="s">
        <v>194</v>
      </c>
      <c r="H1520" t="s">
        <v>194</v>
      </c>
    </row>
    <row r="1521">
      <c r="G1521" t="s">
        <v>194</v>
      </c>
      <c r="H1521" t="s">
        <v>194</v>
      </c>
    </row>
    <row r="1522">
      <c r="G1522" t="s">
        <v>194</v>
      </c>
      <c r="H1522" t="s">
        <v>194</v>
      </c>
    </row>
    <row r="1523">
      <c r="G1523" t="s">
        <v>194</v>
      </c>
      <c r="H1523" t="s">
        <v>194</v>
      </c>
    </row>
    <row r="1524">
      <c r="G1524" t="s">
        <v>194</v>
      </c>
      <c r="H1524" t="s">
        <v>194</v>
      </c>
    </row>
    <row r="1525">
      <c r="G1525" t="s">
        <v>194</v>
      </c>
      <c r="H1525" t="s">
        <v>194</v>
      </c>
    </row>
    <row r="1526">
      <c r="G1526" t="s">
        <v>194</v>
      </c>
      <c r="H1526" t="s">
        <v>194</v>
      </c>
    </row>
    <row r="1527">
      <c r="G1527" t="s">
        <v>194</v>
      </c>
      <c r="H1527" t="s">
        <v>194</v>
      </c>
    </row>
    <row r="1528">
      <c r="G1528" t="s">
        <v>194</v>
      </c>
      <c r="H1528" t="s">
        <v>194</v>
      </c>
    </row>
    <row r="1529">
      <c r="G1529" t="s">
        <v>194</v>
      </c>
      <c r="H1529" t="s">
        <v>194</v>
      </c>
    </row>
    <row r="1530">
      <c r="G1530" t="s">
        <v>194</v>
      </c>
      <c r="H1530" t="s">
        <v>194</v>
      </c>
    </row>
    <row r="1531">
      <c r="G1531" t="s">
        <v>194</v>
      </c>
      <c r="H1531" t="s">
        <v>194</v>
      </c>
    </row>
    <row r="1532">
      <c r="G1532" t="s">
        <v>194</v>
      </c>
      <c r="H1532" t="s">
        <v>194</v>
      </c>
    </row>
    <row r="1533">
      <c r="G1533" t="s">
        <v>194</v>
      </c>
      <c r="H1533" t="s">
        <v>194</v>
      </c>
    </row>
    <row r="1534">
      <c r="G1534" t="s">
        <v>194</v>
      </c>
      <c r="H1534" t="s">
        <v>194</v>
      </c>
    </row>
    <row r="1535">
      <c r="G1535" t="s">
        <v>194</v>
      </c>
      <c r="H1535" t="s">
        <v>194</v>
      </c>
    </row>
    <row r="1536">
      <c r="G1536" t="s">
        <v>194</v>
      </c>
      <c r="H1536" t="s">
        <v>194</v>
      </c>
    </row>
    <row r="1537">
      <c r="G1537" t="s">
        <v>194</v>
      </c>
      <c r="H1537" t="s">
        <v>194</v>
      </c>
    </row>
    <row r="1538">
      <c r="G1538" t="s">
        <v>194</v>
      </c>
      <c r="H1538" t="s">
        <v>194</v>
      </c>
    </row>
    <row r="1539">
      <c r="G1539" t="s">
        <v>194</v>
      </c>
      <c r="H1539" t="s">
        <v>194</v>
      </c>
    </row>
    <row r="1540">
      <c r="G1540" t="s">
        <v>194</v>
      </c>
      <c r="H1540" t="s">
        <v>194</v>
      </c>
    </row>
    <row r="1541">
      <c r="G1541" t="s">
        <v>194</v>
      </c>
      <c r="H1541" t="s">
        <v>194</v>
      </c>
    </row>
    <row r="1542">
      <c r="G1542" t="s">
        <v>194</v>
      </c>
      <c r="H1542" t="s">
        <v>194</v>
      </c>
    </row>
    <row r="1543">
      <c r="G1543" t="s">
        <v>194</v>
      </c>
      <c r="H1543" t="s">
        <v>194</v>
      </c>
    </row>
    <row r="1544">
      <c r="G1544" t="s">
        <v>194</v>
      </c>
      <c r="H1544" t="s">
        <v>194</v>
      </c>
    </row>
    <row r="1545">
      <c r="G1545" t="s">
        <v>194</v>
      </c>
      <c r="H1545" t="s">
        <v>194</v>
      </c>
    </row>
    <row r="1546">
      <c r="G1546" t="s">
        <v>194</v>
      </c>
      <c r="H1546" t="s">
        <v>194</v>
      </c>
    </row>
    <row r="1547">
      <c r="G1547" t="s">
        <v>194</v>
      </c>
      <c r="H1547" t="s">
        <v>194</v>
      </c>
    </row>
    <row r="1548">
      <c r="G1548" t="s">
        <v>194</v>
      </c>
      <c r="H1548" t="s">
        <v>194</v>
      </c>
    </row>
    <row r="1549">
      <c r="G1549" t="s">
        <v>194</v>
      </c>
      <c r="H1549" t="s">
        <v>194</v>
      </c>
    </row>
    <row r="1550">
      <c r="G1550" t="s">
        <v>194</v>
      </c>
      <c r="H1550" t="s">
        <v>194</v>
      </c>
    </row>
    <row r="1551">
      <c r="G1551" t="s">
        <v>194</v>
      </c>
      <c r="H1551" t="s">
        <v>194</v>
      </c>
    </row>
    <row r="1552">
      <c r="G1552" t="s">
        <v>194</v>
      </c>
      <c r="H1552" t="s">
        <v>194</v>
      </c>
    </row>
    <row r="1553">
      <c r="G1553" t="s">
        <v>194</v>
      </c>
      <c r="H1553" t="s">
        <v>194</v>
      </c>
    </row>
    <row r="1554">
      <c r="G1554" t="s">
        <v>194</v>
      </c>
      <c r="H1554" t="s">
        <v>194</v>
      </c>
    </row>
    <row r="1555">
      <c r="G1555" t="s">
        <v>194</v>
      </c>
      <c r="H1555" t="s">
        <v>194</v>
      </c>
    </row>
    <row r="1556">
      <c r="G1556" t="s">
        <v>194</v>
      </c>
      <c r="H1556" t="s">
        <v>194</v>
      </c>
    </row>
    <row r="1557">
      <c r="G1557" t="s">
        <v>194</v>
      </c>
      <c r="H1557" t="s">
        <v>194</v>
      </c>
    </row>
    <row r="1558">
      <c r="G1558" t="s">
        <v>194</v>
      </c>
      <c r="H1558" t="s">
        <v>194</v>
      </c>
    </row>
    <row r="1559">
      <c r="G1559" t="s">
        <v>194</v>
      </c>
      <c r="H1559" t="s">
        <v>194</v>
      </c>
    </row>
    <row r="1560">
      <c r="G1560" t="s">
        <v>194</v>
      </c>
      <c r="H1560" t="s">
        <v>194</v>
      </c>
    </row>
    <row r="1561">
      <c r="G1561" t="s">
        <v>194</v>
      </c>
      <c r="H1561" t="s">
        <v>194</v>
      </c>
    </row>
    <row r="1562">
      <c r="G1562" t="s">
        <v>194</v>
      </c>
      <c r="H1562" t="s">
        <v>194</v>
      </c>
    </row>
    <row r="1563">
      <c r="G1563" t="s">
        <v>194</v>
      </c>
      <c r="H1563" t="s">
        <v>194</v>
      </c>
    </row>
    <row r="1564">
      <c r="G1564" t="s">
        <v>194</v>
      </c>
      <c r="H1564" t="s">
        <v>194</v>
      </c>
    </row>
    <row r="1565">
      <c r="G1565" t="s">
        <v>194</v>
      </c>
      <c r="H1565" t="s">
        <v>194</v>
      </c>
    </row>
    <row r="1566">
      <c r="G1566" t="s">
        <v>194</v>
      </c>
      <c r="H1566" t="s">
        <v>194</v>
      </c>
    </row>
    <row r="1567">
      <c r="G1567" t="s">
        <v>194</v>
      </c>
      <c r="H1567" t="s">
        <v>194</v>
      </c>
    </row>
    <row r="1568">
      <c r="G1568" t="s">
        <v>194</v>
      </c>
      <c r="H1568" t="s">
        <v>194</v>
      </c>
    </row>
    <row r="1569">
      <c r="G1569" t="s">
        <v>194</v>
      </c>
      <c r="H1569" t="s">
        <v>194</v>
      </c>
    </row>
    <row r="1570">
      <c r="G1570" t="s">
        <v>194</v>
      </c>
      <c r="H1570" t="s">
        <v>194</v>
      </c>
    </row>
    <row r="1571">
      <c r="G1571" t="s">
        <v>194</v>
      </c>
      <c r="H1571" t="s">
        <v>194</v>
      </c>
    </row>
    <row r="1572">
      <c r="G1572" t="s">
        <v>194</v>
      </c>
      <c r="H1572" t="s">
        <v>194</v>
      </c>
    </row>
    <row r="1573">
      <c r="G1573" t="s">
        <v>194</v>
      </c>
      <c r="H1573" t="s">
        <v>194</v>
      </c>
    </row>
    <row r="1574">
      <c r="G1574" t="s">
        <v>194</v>
      </c>
      <c r="H1574" t="s">
        <v>194</v>
      </c>
    </row>
    <row r="1575">
      <c r="G1575" t="s">
        <v>194</v>
      </c>
      <c r="H1575" t="s">
        <v>194</v>
      </c>
    </row>
    <row r="1576">
      <c r="G1576" t="s">
        <v>194</v>
      </c>
      <c r="H1576" t="s">
        <v>194</v>
      </c>
    </row>
    <row r="1577">
      <c r="G1577" t="s">
        <v>194</v>
      </c>
      <c r="H1577" t="s">
        <v>194</v>
      </c>
    </row>
    <row r="1578">
      <c r="G1578" t="s">
        <v>194</v>
      </c>
      <c r="H1578" t="s">
        <v>194</v>
      </c>
    </row>
    <row r="1579">
      <c r="G1579" t="s">
        <v>194</v>
      </c>
      <c r="H1579" t="s">
        <v>194</v>
      </c>
    </row>
    <row r="1580">
      <c r="G1580" t="s">
        <v>194</v>
      </c>
      <c r="H1580" t="s">
        <v>194</v>
      </c>
    </row>
    <row r="1581">
      <c r="G1581" t="s">
        <v>194</v>
      </c>
      <c r="H1581" t="s">
        <v>194</v>
      </c>
    </row>
    <row r="1582">
      <c r="G1582" t="s">
        <v>194</v>
      </c>
      <c r="H1582" t="s">
        <v>194</v>
      </c>
    </row>
    <row r="1583">
      <c r="G1583" t="s">
        <v>194</v>
      </c>
      <c r="H1583" t="s">
        <v>194</v>
      </c>
    </row>
    <row r="1584">
      <c r="G1584" t="s">
        <v>194</v>
      </c>
      <c r="H1584" t="s">
        <v>194</v>
      </c>
    </row>
    <row r="1585">
      <c r="G1585" t="s">
        <v>194</v>
      </c>
      <c r="H1585" t="s">
        <v>194</v>
      </c>
    </row>
    <row r="1586">
      <c r="G1586" t="s">
        <v>194</v>
      </c>
      <c r="H1586" t="s">
        <v>194</v>
      </c>
    </row>
    <row r="1587">
      <c r="G1587" t="s">
        <v>194</v>
      </c>
      <c r="H1587" t="s">
        <v>194</v>
      </c>
    </row>
    <row r="1588">
      <c r="G1588" t="s">
        <v>194</v>
      </c>
      <c r="H1588" t="s">
        <v>194</v>
      </c>
    </row>
    <row r="1589">
      <c r="G1589" t="s">
        <v>194</v>
      </c>
      <c r="H1589" t="s">
        <v>194</v>
      </c>
    </row>
    <row r="1590">
      <c r="G1590" t="s">
        <v>194</v>
      </c>
      <c r="H1590" t="s">
        <v>194</v>
      </c>
    </row>
    <row r="1591">
      <c r="G1591" t="s">
        <v>194</v>
      </c>
      <c r="H1591" t="s">
        <v>194</v>
      </c>
    </row>
    <row r="1592">
      <c r="G1592" t="s">
        <v>194</v>
      </c>
      <c r="H1592" t="s">
        <v>194</v>
      </c>
    </row>
    <row r="1593">
      <c r="G1593" t="s">
        <v>194</v>
      </c>
      <c r="H1593" t="s">
        <v>194</v>
      </c>
    </row>
    <row r="1594">
      <c r="G1594" t="s">
        <v>194</v>
      </c>
      <c r="H1594" t="s">
        <v>194</v>
      </c>
    </row>
    <row r="1595">
      <c r="G1595" t="s">
        <v>194</v>
      </c>
      <c r="H1595" t="s">
        <v>194</v>
      </c>
    </row>
    <row r="1596">
      <c r="G1596" t="s">
        <v>194</v>
      </c>
      <c r="H1596" t="s">
        <v>194</v>
      </c>
    </row>
    <row r="1597">
      <c r="G1597" t="s">
        <v>194</v>
      </c>
      <c r="H1597" t="s">
        <v>194</v>
      </c>
    </row>
    <row r="1598">
      <c r="G1598" t="s">
        <v>194</v>
      </c>
      <c r="H1598" t="s">
        <v>194</v>
      </c>
    </row>
    <row r="1599">
      <c r="G1599" t="s">
        <v>194</v>
      </c>
      <c r="H1599" t="s">
        <v>194</v>
      </c>
    </row>
    <row r="1600">
      <c r="G1600" t="s">
        <v>194</v>
      </c>
      <c r="H1600" t="s">
        <v>194</v>
      </c>
    </row>
    <row r="1601">
      <c r="G1601" t="s">
        <v>194</v>
      </c>
      <c r="H1601" t="s">
        <v>194</v>
      </c>
    </row>
    <row r="1602">
      <c r="G1602" t="s">
        <v>194</v>
      </c>
      <c r="H1602" t="s">
        <v>194</v>
      </c>
    </row>
    <row r="1603">
      <c r="G1603" t="s">
        <v>194</v>
      </c>
      <c r="H1603" t="s">
        <v>194</v>
      </c>
    </row>
    <row r="1604">
      <c r="G1604" t="s">
        <v>194</v>
      </c>
      <c r="H1604" t="s">
        <v>194</v>
      </c>
    </row>
    <row r="1605">
      <c r="G1605" t="s">
        <v>194</v>
      </c>
      <c r="H1605" t="s">
        <v>194</v>
      </c>
    </row>
    <row r="1606">
      <c r="G1606" t="s">
        <v>194</v>
      </c>
      <c r="H1606" t="s">
        <v>194</v>
      </c>
    </row>
    <row r="1607">
      <c r="G1607" t="s">
        <v>194</v>
      </c>
      <c r="H1607" t="s">
        <v>194</v>
      </c>
    </row>
    <row r="1608">
      <c r="G1608" t="s">
        <v>194</v>
      </c>
      <c r="H1608" t="s">
        <v>194</v>
      </c>
    </row>
    <row r="1609">
      <c r="G1609" t="s">
        <v>194</v>
      </c>
      <c r="H1609" t="s">
        <v>194</v>
      </c>
    </row>
    <row r="1610">
      <c r="G1610" t="s">
        <v>194</v>
      </c>
      <c r="H1610" t="s">
        <v>194</v>
      </c>
    </row>
    <row r="1611">
      <c r="G1611" t="s">
        <v>194</v>
      </c>
      <c r="H1611" t="s">
        <v>194</v>
      </c>
    </row>
    <row r="1612">
      <c r="G1612" t="s">
        <v>194</v>
      </c>
      <c r="H1612" t="s">
        <v>194</v>
      </c>
    </row>
    <row r="1613">
      <c r="G1613" t="s">
        <v>194</v>
      </c>
      <c r="H1613" t="s">
        <v>194</v>
      </c>
    </row>
    <row r="1614">
      <c r="G1614" t="s">
        <v>194</v>
      </c>
      <c r="H1614" t="s">
        <v>194</v>
      </c>
    </row>
    <row r="1615">
      <c r="G1615" t="s">
        <v>194</v>
      </c>
      <c r="H1615" t="s">
        <v>194</v>
      </c>
    </row>
    <row r="1616">
      <c r="G1616" t="s">
        <v>194</v>
      </c>
      <c r="H1616" t="s">
        <v>194</v>
      </c>
    </row>
    <row r="1617">
      <c r="G1617" t="s">
        <v>194</v>
      </c>
      <c r="H1617" t="s">
        <v>194</v>
      </c>
    </row>
    <row r="1618">
      <c r="G1618" t="s">
        <v>194</v>
      </c>
      <c r="H1618" t="s">
        <v>194</v>
      </c>
    </row>
    <row r="1619">
      <c r="G1619" t="s">
        <v>194</v>
      </c>
      <c r="H1619" t="s">
        <v>194</v>
      </c>
    </row>
    <row r="1620">
      <c r="G1620" t="s">
        <v>194</v>
      </c>
      <c r="H1620" t="s">
        <v>194</v>
      </c>
    </row>
    <row r="1621">
      <c r="G1621" t="s">
        <v>194</v>
      </c>
      <c r="H1621" t="s">
        <v>194</v>
      </c>
    </row>
    <row r="1622">
      <c r="G1622" t="s">
        <v>194</v>
      </c>
      <c r="H1622" t="s">
        <v>194</v>
      </c>
    </row>
    <row r="1623">
      <c r="G1623" t="s">
        <v>194</v>
      </c>
      <c r="H1623" t="s">
        <v>194</v>
      </c>
    </row>
    <row r="1624">
      <c r="G1624" t="s">
        <v>194</v>
      </c>
      <c r="H1624" t="s">
        <v>194</v>
      </c>
    </row>
    <row r="1625">
      <c r="G1625" t="s">
        <v>194</v>
      </c>
      <c r="H1625" t="s">
        <v>194</v>
      </c>
    </row>
    <row r="1626">
      <c r="G1626" t="s">
        <v>194</v>
      </c>
      <c r="H1626" t="s">
        <v>194</v>
      </c>
    </row>
    <row r="1627">
      <c r="G1627" t="s">
        <v>194</v>
      </c>
      <c r="H1627" t="s">
        <v>194</v>
      </c>
    </row>
    <row r="1628">
      <c r="G1628" t="s">
        <v>194</v>
      </c>
      <c r="H1628" t="s">
        <v>194</v>
      </c>
    </row>
    <row r="1629">
      <c r="G1629" t="s">
        <v>194</v>
      </c>
      <c r="H1629" t="s">
        <v>194</v>
      </c>
    </row>
    <row r="1630">
      <c r="G1630" t="s">
        <v>194</v>
      </c>
      <c r="H1630" t="s">
        <v>194</v>
      </c>
    </row>
    <row r="1631">
      <c r="G1631" t="s">
        <v>194</v>
      </c>
      <c r="H1631" t="s">
        <v>194</v>
      </c>
    </row>
    <row r="1632">
      <c r="G1632" t="s">
        <v>194</v>
      </c>
      <c r="H1632" t="s">
        <v>194</v>
      </c>
    </row>
    <row r="1633">
      <c r="G1633" t="s">
        <v>194</v>
      </c>
      <c r="H1633" t="s">
        <v>194</v>
      </c>
    </row>
    <row r="1634">
      <c r="G1634" t="s">
        <v>194</v>
      </c>
      <c r="H1634" t="s">
        <v>194</v>
      </c>
    </row>
    <row r="1635">
      <c r="G1635" t="s">
        <v>194</v>
      </c>
      <c r="H1635" t="s">
        <v>194</v>
      </c>
    </row>
    <row r="1636">
      <c r="G1636" t="s">
        <v>194</v>
      </c>
      <c r="H1636" t="s">
        <v>194</v>
      </c>
    </row>
    <row r="1637">
      <c r="G1637" t="s">
        <v>194</v>
      </c>
      <c r="H1637" t="s">
        <v>194</v>
      </c>
    </row>
    <row r="1638">
      <c r="G1638" t="s">
        <v>194</v>
      </c>
      <c r="H1638" t="s">
        <v>194</v>
      </c>
    </row>
    <row r="1639">
      <c r="G1639" t="s">
        <v>194</v>
      </c>
      <c r="H1639" t="s">
        <v>194</v>
      </c>
    </row>
    <row r="1640">
      <c r="G1640" t="s">
        <v>194</v>
      </c>
      <c r="H1640" t="s">
        <v>194</v>
      </c>
    </row>
    <row r="1641">
      <c r="G1641" t="s">
        <v>194</v>
      </c>
      <c r="H1641" t="s">
        <v>194</v>
      </c>
    </row>
    <row r="1642">
      <c r="G1642" t="s">
        <v>194</v>
      </c>
      <c r="H1642" t="s">
        <v>194</v>
      </c>
    </row>
    <row r="1643">
      <c r="G1643" t="s">
        <v>194</v>
      </c>
      <c r="H1643" t="s">
        <v>194</v>
      </c>
    </row>
    <row r="1644">
      <c r="G1644" t="s">
        <v>194</v>
      </c>
      <c r="H1644" t="s">
        <v>194</v>
      </c>
    </row>
    <row r="1645">
      <c r="G1645" t="s">
        <v>194</v>
      </c>
      <c r="H1645" t="s">
        <v>194</v>
      </c>
    </row>
    <row r="1646">
      <c r="G1646" t="s">
        <v>194</v>
      </c>
      <c r="H1646" t="s">
        <v>194</v>
      </c>
    </row>
    <row r="1647">
      <c r="G1647" t="s">
        <v>194</v>
      </c>
      <c r="H1647" t="s">
        <v>194</v>
      </c>
    </row>
    <row r="1648">
      <c r="G1648" t="s">
        <v>194</v>
      </c>
      <c r="H1648" t="s">
        <v>194</v>
      </c>
    </row>
    <row r="1649">
      <c r="G1649" t="s">
        <v>194</v>
      </c>
      <c r="H1649" t="s">
        <v>194</v>
      </c>
    </row>
    <row r="1650">
      <c r="G1650" t="s">
        <v>194</v>
      </c>
      <c r="H1650" t="s">
        <v>194</v>
      </c>
    </row>
    <row r="1651">
      <c r="G1651" t="s">
        <v>194</v>
      </c>
      <c r="H1651" t="s">
        <v>194</v>
      </c>
    </row>
    <row r="1652">
      <c r="G1652" t="s">
        <v>194</v>
      </c>
      <c r="H1652" t="s">
        <v>194</v>
      </c>
    </row>
    <row r="1653">
      <c r="G1653" t="s">
        <v>194</v>
      </c>
      <c r="H1653" t="s">
        <v>194</v>
      </c>
    </row>
    <row r="1654">
      <c r="G1654" t="s">
        <v>194</v>
      </c>
      <c r="H1654" t="s">
        <v>194</v>
      </c>
    </row>
    <row r="1655">
      <c r="G1655" t="s">
        <v>194</v>
      </c>
      <c r="H1655" t="s">
        <v>194</v>
      </c>
    </row>
    <row r="1656">
      <c r="G1656" t="s">
        <v>194</v>
      </c>
      <c r="H1656" t="s">
        <v>194</v>
      </c>
    </row>
    <row r="1657">
      <c r="G1657" t="s">
        <v>194</v>
      </c>
      <c r="H1657" t="s">
        <v>194</v>
      </c>
    </row>
    <row r="1658">
      <c r="G1658" t="s">
        <v>194</v>
      </c>
      <c r="H1658" t="s">
        <v>194</v>
      </c>
    </row>
    <row r="1659">
      <c r="G1659" t="s">
        <v>194</v>
      </c>
      <c r="H1659" t="s">
        <v>194</v>
      </c>
    </row>
    <row r="1660">
      <c r="G1660" t="s">
        <v>194</v>
      </c>
      <c r="H1660" t="s">
        <v>194</v>
      </c>
    </row>
    <row r="1661">
      <c r="G1661" t="s">
        <v>194</v>
      </c>
      <c r="H1661" t="s">
        <v>194</v>
      </c>
    </row>
    <row r="1662">
      <c r="G1662" t="s">
        <v>194</v>
      </c>
      <c r="H1662" t="s">
        <v>194</v>
      </c>
    </row>
    <row r="1663">
      <c r="G1663" t="s">
        <v>194</v>
      </c>
      <c r="H1663" t="s">
        <v>194</v>
      </c>
    </row>
    <row r="1664">
      <c r="G1664" t="s">
        <v>194</v>
      </c>
      <c r="H1664" t="s">
        <v>194</v>
      </c>
    </row>
    <row r="1665">
      <c r="G1665" t="s">
        <v>194</v>
      </c>
      <c r="H1665" t="s">
        <v>194</v>
      </c>
    </row>
    <row r="1666">
      <c r="G1666" t="s">
        <v>194</v>
      </c>
      <c r="H1666" t="s">
        <v>194</v>
      </c>
    </row>
    <row r="1667">
      <c r="G1667" t="s">
        <v>194</v>
      </c>
      <c r="H1667" t="s">
        <v>194</v>
      </c>
    </row>
    <row r="1668">
      <c r="G1668" t="s">
        <v>194</v>
      </c>
      <c r="H1668" t="s">
        <v>194</v>
      </c>
    </row>
    <row r="1669">
      <c r="G1669" t="s">
        <v>194</v>
      </c>
      <c r="H1669" t="s">
        <v>194</v>
      </c>
    </row>
    <row r="1670">
      <c r="G1670" t="s">
        <v>194</v>
      </c>
      <c r="H1670" t="s">
        <v>194</v>
      </c>
    </row>
    <row r="1671">
      <c r="G1671" t="s">
        <v>194</v>
      </c>
      <c r="H1671" t="s">
        <v>194</v>
      </c>
    </row>
    <row r="1672">
      <c r="G1672" t="s">
        <v>194</v>
      </c>
      <c r="H1672" t="s">
        <v>194</v>
      </c>
    </row>
    <row r="1673">
      <c r="G1673" t="s">
        <v>194</v>
      </c>
      <c r="H1673" t="s">
        <v>194</v>
      </c>
    </row>
    <row r="1674">
      <c r="G1674" t="s">
        <v>194</v>
      </c>
      <c r="H1674" t="s">
        <v>194</v>
      </c>
    </row>
    <row r="1675">
      <c r="G1675" t="s">
        <v>194</v>
      </c>
      <c r="H1675" t="s">
        <v>194</v>
      </c>
    </row>
    <row r="1676">
      <c r="G1676" t="s">
        <v>194</v>
      </c>
      <c r="H1676" t="s">
        <v>194</v>
      </c>
    </row>
    <row r="1677">
      <c r="G1677" t="s">
        <v>194</v>
      </c>
      <c r="H1677" t="s">
        <v>194</v>
      </c>
    </row>
    <row r="1678">
      <c r="G1678" t="s">
        <v>194</v>
      </c>
      <c r="H1678" t="s">
        <v>194</v>
      </c>
    </row>
    <row r="1679">
      <c r="G1679" t="s">
        <v>194</v>
      </c>
      <c r="H1679" t="s">
        <v>194</v>
      </c>
    </row>
    <row r="1680">
      <c r="G1680" t="s">
        <v>194</v>
      </c>
      <c r="H1680" t="s">
        <v>194</v>
      </c>
    </row>
    <row r="1681">
      <c r="G1681" t="s">
        <v>194</v>
      </c>
      <c r="H1681" t="s">
        <v>194</v>
      </c>
    </row>
    <row r="1682">
      <c r="G1682" t="s">
        <v>194</v>
      </c>
      <c r="H1682" t="s">
        <v>194</v>
      </c>
    </row>
    <row r="1683">
      <c r="G1683" t="s">
        <v>194</v>
      </c>
      <c r="H1683" t="s">
        <v>194</v>
      </c>
    </row>
    <row r="1684">
      <c r="G1684" t="s">
        <v>194</v>
      </c>
      <c r="H1684" t="s">
        <v>194</v>
      </c>
    </row>
    <row r="1685">
      <c r="G1685" t="s">
        <v>194</v>
      </c>
      <c r="H1685" t="s">
        <v>194</v>
      </c>
    </row>
    <row r="1686">
      <c r="G1686" t="s">
        <v>194</v>
      </c>
      <c r="H1686" t="s">
        <v>194</v>
      </c>
    </row>
    <row r="1687">
      <c r="G1687" t="s">
        <v>194</v>
      </c>
      <c r="H1687" t="s">
        <v>194</v>
      </c>
    </row>
    <row r="1688">
      <c r="G1688" t="s">
        <v>194</v>
      </c>
      <c r="H1688" t="s">
        <v>194</v>
      </c>
    </row>
    <row r="1689">
      <c r="G1689" t="s">
        <v>194</v>
      </c>
      <c r="H1689" t="s">
        <v>194</v>
      </c>
    </row>
    <row r="1690">
      <c r="G1690" t="s">
        <v>194</v>
      </c>
      <c r="H1690" t="s">
        <v>194</v>
      </c>
    </row>
    <row r="1691">
      <c r="G1691" t="s">
        <v>194</v>
      </c>
      <c r="H1691" t="s">
        <v>194</v>
      </c>
    </row>
    <row r="1692">
      <c r="G1692" t="s">
        <v>194</v>
      </c>
      <c r="H1692" t="s">
        <v>194</v>
      </c>
    </row>
    <row r="1693">
      <c r="G1693" t="s">
        <v>194</v>
      </c>
      <c r="H1693" t="s">
        <v>194</v>
      </c>
    </row>
    <row r="1694">
      <c r="G1694" t="s">
        <v>194</v>
      </c>
      <c r="H1694" t="s">
        <v>194</v>
      </c>
    </row>
    <row r="1695">
      <c r="G1695" t="s">
        <v>194</v>
      </c>
      <c r="H1695" t="s">
        <v>194</v>
      </c>
    </row>
    <row r="1696">
      <c r="G1696" t="s">
        <v>194</v>
      </c>
      <c r="H1696" t="s">
        <v>194</v>
      </c>
    </row>
    <row r="1697">
      <c r="G1697" t="s">
        <v>194</v>
      </c>
      <c r="H1697" t="s">
        <v>194</v>
      </c>
    </row>
    <row r="1698">
      <c r="G1698" t="s">
        <v>194</v>
      </c>
      <c r="H1698" t="s">
        <v>194</v>
      </c>
    </row>
    <row r="1699">
      <c r="G1699" t="s">
        <v>194</v>
      </c>
      <c r="H1699" t="s">
        <v>194</v>
      </c>
    </row>
    <row r="1700">
      <c r="G1700" t="s">
        <v>194</v>
      </c>
      <c r="H1700" t="s">
        <v>194</v>
      </c>
    </row>
    <row r="1701">
      <c r="G1701" t="s">
        <v>194</v>
      </c>
      <c r="H1701" t="s">
        <v>194</v>
      </c>
    </row>
    <row r="1702">
      <c r="G1702" t="s">
        <v>194</v>
      </c>
      <c r="H1702" t="s">
        <v>194</v>
      </c>
    </row>
    <row r="1703">
      <c r="G1703" t="s">
        <v>194</v>
      </c>
      <c r="H1703" t="s">
        <v>194</v>
      </c>
    </row>
    <row r="1704">
      <c r="G1704" t="s">
        <v>194</v>
      </c>
      <c r="H1704" t="s">
        <v>194</v>
      </c>
    </row>
    <row r="1705">
      <c r="G1705" t="s">
        <v>194</v>
      </c>
      <c r="H1705" t="s">
        <v>194</v>
      </c>
    </row>
    <row r="1706">
      <c r="G1706" t="s">
        <v>194</v>
      </c>
      <c r="H1706" t="s">
        <v>194</v>
      </c>
    </row>
    <row r="1707">
      <c r="G1707" t="s">
        <v>194</v>
      </c>
      <c r="H1707" t="s">
        <v>194</v>
      </c>
    </row>
    <row r="1708">
      <c r="G1708" t="s">
        <v>194</v>
      </c>
      <c r="H1708" t="s">
        <v>194</v>
      </c>
    </row>
    <row r="1709">
      <c r="G1709" t="s">
        <v>194</v>
      </c>
      <c r="H1709" t="s">
        <v>194</v>
      </c>
    </row>
    <row r="1710">
      <c r="G1710" t="s">
        <v>194</v>
      </c>
      <c r="H1710" t="s">
        <v>194</v>
      </c>
    </row>
    <row r="1711">
      <c r="G1711" t="s">
        <v>194</v>
      </c>
      <c r="H1711" t="s">
        <v>194</v>
      </c>
    </row>
    <row r="1712">
      <c r="G1712" t="s">
        <v>194</v>
      </c>
      <c r="H1712" t="s">
        <v>194</v>
      </c>
    </row>
    <row r="1713">
      <c r="G1713" t="s">
        <v>194</v>
      </c>
      <c r="H1713" t="s">
        <v>194</v>
      </c>
    </row>
    <row r="1714">
      <c r="G1714" t="s">
        <v>194</v>
      </c>
      <c r="H1714" t="s">
        <v>194</v>
      </c>
    </row>
    <row r="1715">
      <c r="G1715" t="s">
        <v>194</v>
      </c>
      <c r="H1715" t="s">
        <v>194</v>
      </c>
    </row>
    <row r="1716">
      <c r="G1716" t="s">
        <v>194</v>
      </c>
      <c r="H1716" t="s">
        <v>194</v>
      </c>
    </row>
    <row r="1717">
      <c r="G1717" t="s">
        <v>194</v>
      </c>
      <c r="H1717" t="s">
        <v>194</v>
      </c>
    </row>
    <row r="1718">
      <c r="G1718" t="s">
        <v>194</v>
      </c>
      <c r="H1718" t="s">
        <v>194</v>
      </c>
    </row>
    <row r="1719">
      <c r="G1719" t="s">
        <v>194</v>
      </c>
      <c r="H1719" t="s">
        <v>194</v>
      </c>
    </row>
    <row r="1720">
      <c r="G1720" t="s">
        <v>194</v>
      </c>
      <c r="H1720" t="s">
        <v>194</v>
      </c>
    </row>
    <row r="1721">
      <c r="G1721" t="s">
        <v>194</v>
      </c>
      <c r="H1721" t="s">
        <v>194</v>
      </c>
    </row>
    <row r="1722">
      <c r="G1722" t="s">
        <v>194</v>
      </c>
      <c r="H1722" t="s">
        <v>194</v>
      </c>
    </row>
    <row r="1723">
      <c r="G1723" t="s">
        <v>194</v>
      </c>
      <c r="H1723" t="s">
        <v>194</v>
      </c>
    </row>
    <row r="1724">
      <c r="G1724" t="s">
        <v>194</v>
      </c>
      <c r="H1724" t="s">
        <v>194</v>
      </c>
    </row>
    <row r="1725">
      <c r="G1725" t="s">
        <v>194</v>
      </c>
      <c r="H1725" t="s">
        <v>194</v>
      </c>
    </row>
    <row r="1726">
      <c r="G1726" t="s">
        <v>194</v>
      </c>
      <c r="H1726" t="s">
        <v>194</v>
      </c>
    </row>
    <row r="1727">
      <c r="G1727" t="s">
        <v>194</v>
      </c>
      <c r="H1727" t="s">
        <v>194</v>
      </c>
    </row>
    <row r="1728">
      <c r="G1728" t="s">
        <v>194</v>
      </c>
      <c r="H1728" t="s">
        <v>194</v>
      </c>
    </row>
    <row r="1729">
      <c r="G1729" t="s">
        <v>194</v>
      </c>
      <c r="H1729" t="s">
        <v>194</v>
      </c>
    </row>
    <row r="1730">
      <c r="G1730" t="s">
        <v>194</v>
      </c>
      <c r="H1730" t="s">
        <v>194</v>
      </c>
    </row>
    <row r="1731">
      <c r="G1731" t="s">
        <v>194</v>
      </c>
      <c r="H1731" t="s">
        <v>194</v>
      </c>
    </row>
    <row r="1732">
      <c r="G1732" t="s">
        <v>194</v>
      </c>
      <c r="H1732" t="s">
        <v>194</v>
      </c>
    </row>
    <row r="1733">
      <c r="G1733" t="s">
        <v>194</v>
      </c>
      <c r="H1733" t="s">
        <v>194</v>
      </c>
    </row>
    <row r="1734">
      <c r="G1734" t="s">
        <v>194</v>
      </c>
      <c r="H1734" t="s">
        <v>194</v>
      </c>
    </row>
    <row r="1735">
      <c r="G1735" t="s">
        <v>194</v>
      </c>
      <c r="H1735" t="s">
        <v>194</v>
      </c>
    </row>
    <row r="1736">
      <c r="G1736" t="s">
        <v>194</v>
      </c>
      <c r="H1736" t="s">
        <v>194</v>
      </c>
    </row>
    <row r="1737">
      <c r="G1737" t="s">
        <v>194</v>
      </c>
      <c r="H1737" t="s">
        <v>194</v>
      </c>
    </row>
    <row r="1738">
      <c r="G1738" t="s">
        <v>194</v>
      </c>
      <c r="H1738" t="s">
        <v>194</v>
      </c>
    </row>
    <row r="1739">
      <c r="G1739" t="s">
        <v>194</v>
      </c>
      <c r="H1739" t="s">
        <v>194</v>
      </c>
    </row>
    <row r="1740">
      <c r="G1740" t="s">
        <v>194</v>
      </c>
      <c r="H1740" t="s">
        <v>194</v>
      </c>
    </row>
    <row r="1741">
      <c r="G1741" t="s">
        <v>194</v>
      </c>
      <c r="H1741" t="s">
        <v>194</v>
      </c>
    </row>
    <row r="1742">
      <c r="G1742" t="s">
        <v>194</v>
      </c>
      <c r="H1742" t="s">
        <v>194</v>
      </c>
    </row>
    <row r="1743">
      <c r="G1743" t="s">
        <v>194</v>
      </c>
      <c r="H1743" t="s">
        <v>194</v>
      </c>
    </row>
    <row r="1744">
      <c r="G1744" t="s">
        <v>194</v>
      </c>
      <c r="H1744" t="s">
        <v>194</v>
      </c>
    </row>
    <row r="1745">
      <c r="G1745" t="s">
        <v>194</v>
      </c>
      <c r="H1745" t="s">
        <v>194</v>
      </c>
    </row>
    <row r="1746">
      <c r="G1746" t="s">
        <v>194</v>
      </c>
      <c r="H1746" t="s">
        <v>194</v>
      </c>
    </row>
    <row r="1747">
      <c r="G1747" t="s">
        <v>194</v>
      </c>
      <c r="H1747" t="s">
        <v>194</v>
      </c>
    </row>
    <row r="1748">
      <c r="G1748" t="s">
        <v>194</v>
      </c>
      <c r="H1748" t="s">
        <v>194</v>
      </c>
    </row>
    <row r="1749">
      <c r="G1749" t="s">
        <v>194</v>
      </c>
      <c r="H1749" t="s">
        <v>194</v>
      </c>
    </row>
    <row r="1750">
      <c r="G1750" t="s">
        <v>194</v>
      </c>
      <c r="H1750" t="s">
        <v>194</v>
      </c>
    </row>
    <row r="1751">
      <c r="G1751" t="s">
        <v>194</v>
      </c>
      <c r="H1751" t="s">
        <v>194</v>
      </c>
    </row>
    <row r="1752">
      <c r="G1752" t="s">
        <v>194</v>
      </c>
      <c r="H1752" t="s">
        <v>194</v>
      </c>
    </row>
    <row r="1753">
      <c r="G1753" t="s">
        <v>194</v>
      </c>
      <c r="H1753" t="s">
        <v>194</v>
      </c>
    </row>
    <row r="1754">
      <c r="G1754" t="s">
        <v>194</v>
      </c>
      <c r="H1754" t="s">
        <v>194</v>
      </c>
    </row>
    <row r="1755">
      <c r="G1755" t="s">
        <v>194</v>
      </c>
      <c r="H1755" t="s">
        <v>194</v>
      </c>
    </row>
    <row r="1756">
      <c r="G1756" t="s">
        <v>194</v>
      </c>
      <c r="H1756" t="s">
        <v>194</v>
      </c>
    </row>
    <row r="1757">
      <c r="G1757" t="s">
        <v>194</v>
      </c>
      <c r="H1757" t="s">
        <v>194</v>
      </c>
    </row>
    <row r="1758">
      <c r="G1758" t="s">
        <v>194</v>
      </c>
      <c r="H1758" t="s">
        <v>194</v>
      </c>
    </row>
    <row r="1759">
      <c r="G1759" t="s">
        <v>194</v>
      </c>
      <c r="H1759" t="s">
        <v>194</v>
      </c>
    </row>
    <row r="1760">
      <c r="G1760" t="s">
        <v>194</v>
      </c>
      <c r="H1760" t="s">
        <v>194</v>
      </c>
    </row>
    <row r="1761">
      <c r="G1761" t="s">
        <v>194</v>
      </c>
      <c r="H1761" t="s">
        <v>194</v>
      </c>
    </row>
    <row r="1762">
      <c r="G1762" t="s">
        <v>194</v>
      </c>
      <c r="H1762" t="s">
        <v>194</v>
      </c>
    </row>
    <row r="1763">
      <c r="G1763" t="s">
        <v>194</v>
      </c>
      <c r="H1763" t="s">
        <v>194</v>
      </c>
    </row>
    <row r="1764">
      <c r="G1764" t="s">
        <v>194</v>
      </c>
      <c r="H1764" t="s">
        <v>194</v>
      </c>
    </row>
    <row r="1765">
      <c r="G1765" t="s">
        <v>194</v>
      </c>
      <c r="H1765" t="s">
        <v>194</v>
      </c>
    </row>
    <row r="1766">
      <c r="G1766" t="s">
        <v>194</v>
      </c>
      <c r="H1766" t="s">
        <v>194</v>
      </c>
    </row>
    <row r="1767">
      <c r="G1767" t="s">
        <v>194</v>
      </c>
      <c r="H1767" t="s">
        <v>194</v>
      </c>
    </row>
    <row r="1768">
      <c r="G1768" t="s">
        <v>194</v>
      </c>
      <c r="H1768" t="s">
        <v>194</v>
      </c>
    </row>
    <row r="1769">
      <c r="G1769" t="s">
        <v>194</v>
      </c>
      <c r="H1769" t="s">
        <v>194</v>
      </c>
    </row>
    <row r="1770">
      <c r="G1770" t="s">
        <v>194</v>
      </c>
      <c r="H1770" t="s">
        <v>194</v>
      </c>
    </row>
    <row r="1771">
      <c r="G1771" t="s">
        <v>194</v>
      </c>
      <c r="H1771" t="s">
        <v>194</v>
      </c>
    </row>
    <row r="1772">
      <c r="G1772" t="s">
        <v>194</v>
      </c>
      <c r="H1772" t="s">
        <v>194</v>
      </c>
    </row>
    <row r="1773">
      <c r="G1773" t="s">
        <v>194</v>
      </c>
      <c r="H1773" t="s">
        <v>194</v>
      </c>
    </row>
    <row r="1774">
      <c r="G1774" t="s">
        <v>194</v>
      </c>
      <c r="H1774" t="s">
        <v>194</v>
      </c>
    </row>
    <row r="1775">
      <c r="G1775" t="s">
        <v>194</v>
      </c>
      <c r="H1775" t="s">
        <v>194</v>
      </c>
    </row>
    <row r="1776">
      <c r="G1776" t="s">
        <v>194</v>
      </c>
      <c r="H1776" t="s">
        <v>194</v>
      </c>
    </row>
    <row r="1777">
      <c r="G1777" t="s">
        <v>194</v>
      </c>
      <c r="H1777" t="s">
        <v>194</v>
      </c>
    </row>
    <row r="1778">
      <c r="G1778" t="s">
        <v>194</v>
      </c>
      <c r="H1778" t="s">
        <v>194</v>
      </c>
    </row>
    <row r="1779">
      <c r="G1779" t="s">
        <v>194</v>
      </c>
      <c r="H1779" t="s">
        <v>194</v>
      </c>
    </row>
    <row r="1780">
      <c r="G1780" t="s">
        <v>194</v>
      </c>
      <c r="H1780" t="s">
        <v>194</v>
      </c>
    </row>
    <row r="1781">
      <c r="G1781" t="s">
        <v>194</v>
      </c>
      <c r="H1781" t="s">
        <v>194</v>
      </c>
    </row>
    <row r="1782">
      <c r="G1782" t="s">
        <v>194</v>
      </c>
      <c r="H1782" t="s">
        <v>194</v>
      </c>
    </row>
    <row r="1783">
      <c r="G1783" t="s">
        <v>194</v>
      </c>
      <c r="H1783" t="s">
        <v>194</v>
      </c>
    </row>
    <row r="1784">
      <c r="G1784" t="s">
        <v>194</v>
      </c>
      <c r="H1784" t="s">
        <v>194</v>
      </c>
    </row>
    <row r="1785">
      <c r="G1785" t="s">
        <v>194</v>
      </c>
      <c r="H1785" t="s">
        <v>194</v>
      </c>
    </row>
    <row r="1786">
      <c r="G1786" t="s">
        <v>194</v>
      </c>
      <c r="H1786" t="s">
        <v>194</v>
      </c>
    </row>
    <row r="1787">
      <c r="G1787" t="s">
        <v>194</v>
      </c>
      <c r="H1787" t="s">
        <v>194</v>
      </c>
    </row>
    <row r="1788">
      <c r="G1788" t="s">
        <v>194</v>
      </c>
      <c r="H1788" t="s">
        <v>194</v>
      </c>
    </row>
    <row r="1789">
      <c r="G1789" t="s">
        <v>194</v>
      </c>
      <c r="H1789" t="s">
        <v>194</v>
      </c>
    </row>
    <row r="1790">
      <c r="G1790" t="s">
        <v>194</v>
      </c>
      <c r="H1790" t="s">
        <v>194</v>
      </c>
    </row>
    <row r="1791">
      <c r="G1791" t="s">
        <v>194</v>
      </c>
      <c r="H1791" t="s">
        <v>194</v>
      </c>
    </row>
    <row r="1792">
      <c r="G1792" t="s">
        <v>194</v>
      </c>
      <c r="H1792" t="s">
        <v>194</v>
      </c>
    </row>
    <row r="1793">
      <c r="G1793" t="s">
        <v>194</v>
      </c>
      <c r="H1793" t="s">
        <v>194</v>
      </c>
    </row>
    <row r="1794">
      <c r="G1794" t="s">
        <v>194</v>
      </c>
      <c r="H1794" t="s">
        <v>194</v>
      </c>
    </row>
    <row r="1795">
      <c r="G1795" t="s">
        <v>194</v>
      </c>
      <c r="H1795" t="s">
        <v>194</v>
      </c>
    </row>
    <row r="1796">
      <c r="G1796" t="s">
        <v>194</v>
      </c>
      <c r="H1796" t="s">
        <v>194</v>
      </c>
    </row>
    <row r="1797">
      <c r="G1797" t="s">
        <v>194</v>
      </c>
      <c r="H1797" t="s">
        <v>194</v>
      </c>
    </row>
    <row r="1798">
      <c r="G1798" t="s">
        <v>194</v>
      </c>
      <c r="H1798" t="s">
        <v>194</v>
      </c>
    </row>
    <row r="1799">
      <c r="G1799" t="s">
        <v>194</v>
      </c>
      <c r="H1799" t="s">
        <v>194</v>
      </c>
    </row>
    <row r="1800">
      <c r="G1800" t="s">
        <v>194</v>
      </c>
      <c r="H1800" t="s">
        <v>194</v>
      </c>
    </row>
    <row r="1801">
      <c r="G1801" t="s">
        <v>194</v>
      </c>
      <c r="H1801" t="s">
        <v>194</v>
      </c>
    </row>
    <row r="1802">
      <c r="G1802" t="s">
        <v>194</v>
      </c>
      <c r="H1802" t="s">
        <v>194</v>
      </c>
    </row>
    <row r="1803">
      <c r="G1803" t="s">
        <v>194</v>
      </c>
      <c r="H1803" t="s">
        <v>194</v>
      </c>
    </row>
    <row r="1804">
      <c r="G1804" t="s">
        <v>194</v>
      </c>
      <c r="H1804" t="s">
        <v>194</v>
      </c>
    </row>
    <row r="1805">
      <c r="G1805" t="s">
        <v>194</v>
      </c>
      <c r="H1805" t="s">
        <v>194</v>
      </c>
    </row>
    <row r="1806">
      <c r="G1806" t="s">
        <v>194</v>
      </c>
      <c r="H1806" t="s">
        <v>194</v>
      </c>
    </row>
    <row r="1807">
      <c r="G1807" t="s">
        <v>194</v>
      </c>
      <c r="H1807" t="s">
        <v>194</v>
      </c>
    </row>
    <row r="1808">
      <c r="G1808" t="s">
        <v>194</v>
      </c>
      <c r="H1808" t="s">
        <v>194</v>
      </c>
    </row>
    <row r="1809">
      <c r="G1809" t="s">
        <v>194</v>
      </c>
      <c r="H1809" t="s">
        <v>194</v>
      </c>
    </row>
    <row r="1810">
      <c r="G1810" t="s">
        <v>194</v>
      </c>
      <c r="H1810" t="s">
        <v>194</v>
      </c>
    </row>
    <row r="1811">
      <c r="G1811" t="s">
        <v>194</v>
      </c>
      <c r="H1811" t="s">
        <v>194</v>
      </c>
    </row>
    <row r="1812">
      <c r="G1812" t="s">
        <v>194</v>
      </c>
      <c r="H1812" t="s">
        <v>194</v>
      </c>
    </row>
    <row r="1813">
      <c r="G1813" t="s">
        <v>194</v>
      </c>
      <c r="H1813" t="s">
        <v>194</v>
      </c>
    </row>
    <row r="1814">
      <c r="G1814" t="s">
        <v>194</v>
      </c>
      <c r="H1814" t="s">
        <v>194</v>
      </c>
    </row>
    <row r="1815">
      <c r="G1815" t="s">
        <v>194</v>
      </c>
      <c r="H1815" t="s">
        <v>194</v>
      </c>
    </row>
    <row r="1816">
      <c r="G1816" t="s">
        <v>194</v>
      </c>
      <c r="H1816" t="s">
        <v>194</v>
      </c>
    </row>
    <row r="1817">
      <c r="G1817" t="s">
        <v>194</v>
      </c>
      <c r="H1817" t="s">
        <v>194</v>
      </c>
    </row>
    <row r="1818">
      <c r="G1818" t="s">
        <v>194</v>
      </c>
      <c r="H1818" t="s">
        <v>194</v>
      </c>
    </row>
    <row r="1819">
      <c r="G1819" t="s">
        <v>194</v>
      </c>
      <c r="H1819" t="s">
        <v>194</v>
      </c>
    </row>
    <row r="1820">
      <c r="G1820" t="s">
        <v>194</v>
      </c>
      <c r="H1820" t="s">
        <v>194</v>
      </c>
    </row>
    <row r="1821">
      <c r="G1821" t="s">
        <v>194</v>
      </c>
      <c r="H1821" t="s">
        <v>194</v>
      </c>
    </row>
    <row r="1822">
      <c r="G1822" t="s">
        <v>194</v>
      </c>
      <c r="H1822" t="s">
        <v>194</v>
      </c>
    </row>
    <row r="1823">
      <c r="G1823" t="s">
        <v>194</v>
      </c>
      <c r="H1823" t="s">
        <v>194</v>
      </c>
    </row>
    <row r="1824">
      <c r="G1824" t="s">
        <v>194</v>
      </c>
      <c r="H1824" t="s">
        <v>194</v>
      </c>
    </row>
    <row r="1825">
      <c r="G1825" t="s">
        <v>194</v>
      </c>
      <c r="H1825" t="s">
        <v>194</v>
      </c>
    </row>
    <row r="1826">
      <c r="G1826" t="s">
        <v>194</v>
      </c>
      <c r="H1826" t="s">
        <v>194</v>
      </c>
    </row>
    <row r="1827">
      <c r="G1827" t="s">
        <v>194</v>
      </c>
      <c r="H1827" t="s">
        <v>194</v>
      </c>
    </row>
    <row r="1828">
      <c r="G1828" t="s">
        <v>194</v>
      </c>
      <c r="H1828" t="s">
        <v>194</v>
      </c>
    </row>
    <row r="1829">
      <c r="G1829" t="s">
        <v>194</v>
      </c>
      <c r="H1829" t="s">
        <v>194</v>
      </c>
    </row>
    <row r="1830">
      <c r="G1830" t="s">
        <v>194</v>
      </c>
      <c r="H1830" t="s">
        <v>194</v>
      </c>
    </row>
    <row r="1831">
      <c r="G1831" t="s">
        <v>194</v>
      </c>
      <c r="H1831" t="s">
        <v>194</v>
      </c>
    </row>
    <row r="1832">
      <c r="G1832" t="s">
        <v>194</v>
      </c>
      <c r="H1832" t="s">
        <v>194</v>
      </c>
    </row>
    <row r="1833">
      <c r="G1833" t="s">
        <v>194</v>
      </c>
      <c r="H1833" t="s">
        <v>194</v>
      </c>
    </row>
    <row r="1834">
      <c r="G1834" t="s">
        <v>194</v>
      </c>
      <c r="H1834" t="s">
        <v>194</v>
      </c>
    </row>
    <row r="1835">
      <c r="G1835" t="s">
        <v>194</v>
      </c>
      <c r="H1835" t="s">
        <v>194</v>
      </c>
    </row>
    <row r="1836">
      <c r="G1836" t="s">
        <v>194</v>
      </c>
      <c r="H1836" t="s">
        <v>194</v>
      </c>
    </row>
    <row r="1837">
      <c r="G1837" t="s">
        <v>194</v>
      </c>
      <c r="H1837" t="s">
        <v>194</v>
      </c>
    </row>
    <row r="1838">
      <c r="G1838" t="s">
        <v>194</v>
      </c>
      <c r="H1838" t="s">
        <v>194</v>
      </c>
    </row>
    <row r="1839">
      <c r="G1839" t="s">
        <v>194</v>
      </c>
      <c r="H1839" t="s">
        <v>194</v>
      </c>
    </row>
    <row r="1840">
      <c r="G1840" t="s">
        <v>194</v>
      </c>
      <c r="H1840" t="s">
        <v>194</v>
      </c>
    </row>
    <row r="1841">
      <c r="G1841" t="s">
        <v>194</v>
      </c>
      <c r="H1841" t="s">
        <v>194</v>
      </c>
    </row>
    <row r="1842">
      <c r="G1842" t="s">
        <v>194</v>
      </c>
      <c r="H1842" t="s">
        <v>194</v>
      </c>
    </row>
    <row r="1843">
      <c r="G1843" t="s">
        <v>194</v>
      </c>
      <c r="H1843" t="s">
        <v>194</v>
      </c>
    </row>
    <row r="1844">
      <c r="G1844" t="s">
        <v>194</v>
      </c>
      <c r="H1844" t="s">
        <v>194</v>
      </c>
    </row>
    <row r="1845">
      <c r="G1845" t="s">
        <v>194</v>
      </c>
      <c r="H1845" t="s">
        <v>194</v>
      </c>
    </row>
    <row r="1846">
      <c r="G1846" t="s">
        <v>194</v>
      </c>
      <c r="H1846" t="s">
        <v>194</v>
      </c>
    </row>
    <row r="1847">
      <c r="G1847" t="s">
        <v>194</v>
      </c>
      <c r="H1847" t="s">
        <v>194</v>
      </c>
    </row>
    <row r="1848">
      <c r="G1848" t="s">
        <v>194</v>
      </c>
      <c r="H1848" t="s">
        <v>194</v>
      </c>
    </row>
    <row r="1849">
      <c r="G1849" t="s">
        <v>194</v>
      </c>
      <c r="H1849" t="s">
        <v>194</v>
      </c>
    </row>
    <row r="1850">
      <c r="G1850" t="s">
        <v>194</v>
      </c>
      <c r="H1850" t="s">
        <v>194</v>
      </c>
    </row>
    <row r="1851">
      <c r="G1851" t="s">
        <v>194</v>
      </c>
      <c r="H1851" t="s">
        <v>194</v>
      </c>
    </row>
    <row r="1852">
      <c r="G1852" t="s">
        <v>194</v>
      </c>
      <c r="H1852" t="s">
        <v>194</v>
      </c>
    </row>
    <row r="1853">
      <c r="G1853" t="s">
        <v>194</v>
      </c>
      <c r="H1853" t="s">
        <v>194</v>
      </c>
    </row>
    <row r="1854">
      <c r="G1854" t="s">
        <v>194</v>
      </c>
      <c r="H1854" t="s">
        <v>194</v>
      </c>
    </row>
    <row r="1855">
      <c r="G1855" t="s">
        <v>194</v>
      </c>
      <c r="H1855" t="s">
        <v>194</v>
      </c>
    </row>
    <row r="1856">
      <c r="G1856" t="s">
        <v>194</v>
      </c>
      <c r="H1856" t="s">
        <v>194</v>
      </c>
    </row>
    <row r="1857">
      <c r="G1857" t="s">
        <v>194</v>
      </c>
      <c r="H1857" t="s">
        <v>194</v>
      </c>
    </row>
    <row r="1858">
      <c r="G1858" t="s">
        <v>194</v>
      </c>
      <c r="H1858" t="s">
        <v>194</v>
      </c>
    </row>
    <row r="1859">
      <c r="G1859" t="s">
        <v>194</v>
      </c>
      <c r="H1859" t="s">
        <v>194</v>
      </c>
    </row>
    <row r="1860">
      <c r="G1860" t="s">
        <v>194</v>
      </c>
      <c r="H1860" t="s">
        <v>194</v>
      </c>
    </row>
    <row r="1861">
      <c r="G1861" t="s">
        <v>194</v>
      </c>
      <c r="H1861" t="s">
        <v>194</v>
      </c>
    </row>
    <row r="1862">
      <c r="G1862" t="s">
        <v>194</v>
      </c>
      <c r="H1862" t="s">
        <v>194</v>
      </c>
    </row>
    <row r="1863">
      <c r="G1863" t="s">
        <v>194</v>
      </c>
      <c r="H1863" t="s">
        <v>194</v>
      </c>
    </row>
    <row r="1864">
      <c r="G1864" t="s">
        <v>194</v>
      </c>
      <c r="H1864" t="s">
        <v>194</v>
      </c>
    </row>
    <row r="1865">
      <c r="G1865" t="s">
        <v>194</v>
      </c>
      <c r="H1865" t="s">
        <v>194</v>
      </c>
    </row>
    <row r="1866">
      <c r="G1866" t="s">
        <v>194</v>
      </c>
      <c r="H1866" t="s">
        <v>194</v>
      </c>
    </row>
    <row r="1867">
      <c r="G1867" t="s">
        <v>194</v>
      </c>
      <c r="H1867" t="s">
        <v>194</v>
      </c>
    </row>
    <row r="1868">
      <c r="G1868" t="s">
        <v>194</v>
      </c>
      <c r="H1868" t="s">
        <v>194</v>
      </c>
    </row>
    <row r="1869">
      <c r="G1869" t="s">
        <v>194</v>
      </c>
      <c r="H1869" t="s">
        <v>194</v>
      </c>
    </row>
    <row r="1870">
      <c r="G1870" t="s">
        <v>194</v>
      </c>
      <c r="H1870" t="s">
        <v>194</v>
      </c>
    </row>
    <row r="1871">
      <c r="G1871" t="s">
        <v>194</v>
      </c>
      <c r="H1871" t="s">
        <v>194</v>
      </c>
    </row>
    <row r="1872">
      <c r="G1872" t="s">
        <v>194</v>
      </c>
      <c r="H1872" t="s">
        <v>194</v>
      </c>
    </row>
    <row r="1873">
      <c r="G1873" t="s">
        <v>194</v>
      </c>
      <c r="H1873" t="s">
        <v>194</v>
      </c>
    </row>
    <row r="1874">
      <c r="G1874" t="s">
        <v>194</v>
      </c>
      <c r="H1874" t="s">
        <v>194</v>
      </c>
    </row>
    <row r="1875">
      <c r="G1875" t="s">
        <v>194</v>
      </c>
      <c r="H1875" t="s">
        <v>194</v>
      </c>
    </row>
    <row r="1876">
      <c r="G1876" t="s">
        <v>194</v>
      </c>
      <c r="H1876" t="s">
        <v>194</v>
      </c>
    </row>
    <row r="1877">
      <c r="G1877" t="s">
        <v>194</v>
      </c>
      <c r="H1877" t="s">
        <v>194</v>
      </c>
    </row>
    <row r="1878">
      <c r="G1878" t="s">
        <v>194</v>
      </c>
      <c r="H1878" t="s">
        <v>194</v>
      </c>
    </row>
    <row r="1879">
      <c r="G1879" t="s">
        <v>194</v>
      </c>
      <c r="H1879" t="s">
        <v>194</v>
      </c>
    </row>
    <row r="1880">
      <c r="G1880" t="s">
        <v>194</v>
      </c>
      <c r="H1880" t="s">
        <v>194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86"/>
    <col customWidth="1" min="2" max="2" width="37.43"/>
    <col customWidth="1" min="3" max="3" width="34.71"/>
    <col customWidth="1" min="4" max="4" width="30.0"/>
  </cols>
  <sheetData>
    <row r="1">
      <c r="A1" s="120" t="s">
        <v>243</v>
      </c>
      <c r="B1" s="120" t="s">
        <v>995</v>
      </c>
      <c r="C1" s="120" t="s">
        <v>996</v>
      </c>
      <c r="D1" s="120" t="s">
        <v>997</v>
      </c>
    </row>
    <row r="2">
      <c r="A2" s="210">
        <v>43423.204869629626</v>
      </c>
      <c r="B2" s="120" t="s">
        <v>466</v>
      </c>
      <c r="C2" s="120" t="s">
        <v>998</v>
      </c>
      <c r="D2" s="120" t="s">
        <v>999</v>
      </c>
    </row>
    <row r="3">
      <c r="A3" s="210">
        <v>43423.2076456713</v>
      </c>
      <c r="B3" s="120" t="s">
        <v>466</v>
      </c>
      <c r="C3" s="120" t="s">
        <v>998</v>
      </c>
      <c r="D3" s="120" t="s">
        <v>693</v>
      </c>
    </row>
    <row r="4">
      <c r="A4" s="210">
        <v>43423.20765578704</v>
      </c>
      <c r="B4" s="120" t="s">
        <v>466</v>
      </c>
      <c r="C4" s="120" t="s">
        <v>998</v>
      </c>
      <c r="D4" s="120" t="s">
        <v>1000</v>
      </c>
    </row>
    <row r="5">
      <c r="A5" s="210">
        <v>43423.20766958334</v>
      </c>
      <c r="B5" s="120" t="s">
        <v>466</v>
      </c>
      <c r="C5" s="120" t="s">
        <v>998</v>
      </c>
      <c r="D5" s="120" t="s">
        <v>1001</v>
      </c>
    </row>
    <row r="6">
      <c r="A6" s="210">
        <v>43423.20768465278</v>
      </c>
      <c r="B6" s="120" t="s">
        <v>466</v>
      </c>
      <c r="C6" s="120" t="s">
        <v>998</v>
      </c>
      <c r="D6" s="120" t="s">
        <v>1002</v>
      </c>
    </row>
    <row r="7">
      <c r="A7" s="210">
        <v>43424.110814768515</v>
      </c>
      <c r="B7" s="120" t="s">
        <v>466</v>
      </c>
      <c r="C7" s="120" t="s">
        <v>1003</v>
      </c>
      <c r="D7" s="120" t="s">
        <v>1004</v>
      </c>
    </row>
    <row r="8">
      <c r="A8" s="210">
        <v>43426.87366668982</v>
      </c>
      <c r="B8" s="120" t="s">
        <v>466</v>
      </c>
      <c r="C8" s="120" t="s">
        <v>998</v>
      </c>
      <c r="D8" s="120" t="s">
        <v>759</v>
      </c>
    </row>
    <row r="9">
      <c r="A9" s="210">
        <v>43427.607177812504</v>
      </c>
      <c r="B9" s="120" t="s">
        <v>466</v>
      </c>
      <c r="C9" s="120" t="s">
        <v>1005</v>
      </c>
      <c r="D9" s="120" t="s">
        <v>775</v>
      </c>
    </row>
    <row r="10">
      <c r="A10" s="210">
        <v>43427.607186724534</v>
      </c>
      <c r="B10" s="120" t="s">
        <v>466</v>
      </c>
      <c r="C10" s="120" t="s">
        <v>1005</v>
      </c>
      <c r="D10" s="120" t="s">
        <v>777</v>
      </c>
    </row>
    <row r="11">
      <c r="A11" s="210">
        <v>43427.67706716435</v>
      </c>
      <c r="B11" s="120" t="s">
        <v>466</v>
      </c>
      <c r="C11" s="120" t="s">
        <v>1005</v>
      </c>
      <c r="D11" s="120" t="s">
        <v>402</v>
      </c>
    </row>
    <row r="12">
      <c r="A12" s="210">
        <v>43427.677077002314</v>
      </c>
      <c r="B12" s="120" t="s">
        <v>466</v>
      </c>
      <c r="C12" s="120" t="s">
        <v>1005</v>
      </c>
      <c r="D12" s="120" t="s">
        <v>775</v>
      </c>
    </row>
    <row r="13">
      <c r="A13" s="210">
        <v>43427.67708982639</v>
      </c>
      <c r="B13" s="120" t="s">
        <v>466</v>
      </c>
      <c r="C13" s="120" t="s">
        <v>1005</v>
      </c>
      <c r="D13" s="120" t="s">
        <v>777</v>
      </c>
    </row>
    <row r="14">
      <c r="A14" s="210">
        <v>43427.677597789356</v>
      </c>
      <c r="B14" s="120" t="s">
        <v>466</v>
      </c>
      <c r="C14" s="120" t="s">
        <v>1005</v>
      </c>
      <c r="D14" s="120" t="s">
        <v>402</v>
      </c>
    </row>
    <row r="15">
      <c r="A15" s="210">
        <v>43429.594039131945</v>
      </c>
      <c r="B15" s="120" t="s">
        <v>466</v>
      </c>
      <c r="C15" s="120" t="s">
        <v>998</v>
      </c>
      <c r="D15" s="120" t="s">
        <v>122</v>
      </c>
    </row>
    <row r="16">
      <c r="A16" s="210">
        <v>43429.59405033565</v>
      </c>
      <c r="B16" s="120" t="s">
        <v>466</v>
      </c>
      <c r="C16" s="120" t="s">
        <v>998</v>
      </c>
      <c r="D16" s="120" t="s">
        <v>62</v>
      </c>
    </row>
    <row r="17">
      <c r="A17" s="210">
        <v>43429.594066562495</v>
      </c>
      <c r="B17" s="120" t="s">
        <v>466</v>
      </c>
      <c r="C17" s="120" t="s">
        <v>998</v>
      </c>
      <c r="D17" s="120" t="s">
        <v>1006</v>
      </c>
    </row>
    <row r="18">
      <c r="A18" s="210">
        <v>43429.59408575232</v>
      </c>
      <c r="B18" s="120" t="s">
        <v>466</v>
      </c>
      <c r="C18" s="120" t="s">
        <v>998</v>
      </c>
      <c r="D18" s="120" t="s">
        <v>1007</v>
      </c>
    </row>
    <row r="19">
      <c r="A19" s="210">
        <v>43429.59410239583</v>
      </c>
      <c r="B19" s="120" t="s">
        <v>466</v>
      </c>
      <c r="C19" s="120" t="s">
        <v>998</v>
      </c>
      <c r="D19" s="120" t="s">
        <v>1008</v>
      </c>
    </row>
    <row r="20">
      <c r="A20" s="210">
        <v>43429.59412003472</v>
      </c>
      <c r="B20" s="120" t="s">
        <v>466</v>
      </c>
      <c r="C20" s="120" t="s">
        <v>998</v>
      </c>
      <c r="D20" s="120" t="s">
        <v>1009</v>
      </c>
    </row>
    <row r="21">
      <c r="A21" s="210">
        <v>43429.59413556713</v>
      </c>
      <c r="B21" s="120" t="s">
        <v>466</v>
      </c>
      <c r="C21" s="120" t="s">
        <v>998</v>
      </c>
      <c r="D21" s="120" t="s">
        <v>1010</v>
      </c>
    </row>
    <row r="22">
      <c r="A22" s="210">
        <v>43429.5941512037</v>
      </c>
      <c r="B22" s="120" t="s">
        <v>466</v>
      </c>
      <c r="C22" s="120" t="s">
        <v>998</v>
      </c>
      <c r="D22" s="120" t="s">
        <v>1011</v>
      </c>
    </row>
    <row r="23">
      <c r="A23" s="210">
        <v>43429.594169675926</v>
      </c>
      <c r="B23" s="120" t="s">
        <v>466</v>
      </c>
      <c r="C23" s="120" t="s">
        <v>998</v>
      </c>
      <c r="D23" s="120" t="s">
        <v>1012</v>
      </c>
    </row>
    <row r="24">
      <c r="A24" s="210">
        <v>43429.594184988426</v>
      </c>
      <c r="B24" s="120" t="s">
        <v>466</v>
      </c>
      <c r="C24" s="120" t="s">
        <v>998</v>
      </c>
      <c r="D24" s="120" t="s">
        <v>1013</v>
      </c>
    </row>
    <row r="25">
      <c r="A25" s="210">
        <v>43429.5942021875</v>
      </c>
      <c r="B25" s="120" t="s">
        <v>466</v>
      </c>
      <c r="C25" s="120" t="s">
        <v>998</v>
      </c>
      <c r="D25" s="120" t="s">
        <v>1014</v>
      </c>
    </row>
    <row r="26">
      <c r="A26" s="210">
        <v>43429.59422097223</v>
      </c>
      <c r="B26" s="120" t="s">
        <v>466</v>
      </c>
      <c r="C26" s="120" t="s">
        <v>998</v>
      </c>
      <c r="D26" s="120" t="s">
        <v>1015</v>
      </c>
    </row>
    <row r="27">
      <c r="A27" s="210">
        <v>43429.594238136575</v>
      </c>
      <c r="B27" s="120" t="s">
        <v>466</v>
      </c>
      <c r="C27" s="120" t="s">
        <v>998</v>
      </c>
      <c r="D27" s="120" t="s">
        <v>1016</v>
      </c>
    </row>
    <row r="28">
      <c r="A28" s="210">
        <v>43429.59425543981</v>
      </c>
      <c r="B28" s="120" t="s">
        <v>466</v>
      </c>
      <c r="C28" s="120" t="s">
        <v>998</v>
      </c>
      <c r="D28" s="120" t="s">
        <v>1017</v>
      </c>
    </row>
    <row r="29">
      <c r="A29" s="210">
        <v>43429.59427244213</v>
      </c>
      <c r="B29" s="120" t="s">
        <v>466</v>
      </c>
      <c r="C29" s="120" t="s">
        <v>998</v>
      </c>
      <c r="D29" s="120" t="s">
        <v>1018</v>
      </c>
    </row>
    <row r="30">
      <c r="A30" s="210">
        <v>43429.594292905094</v>
      </c>
      <c r="B30" s="120" t="s">
        <v>466</v>
      </c>
      <c r="C30" s="120" t="s">
        <v>998</v>
      </c>
      <c r="D30" s="120" t="s">
        <v>1019</v>
      </c>
    </row>
    <row r="31">
      <c r="A31" s="210">
        <v>43429.59431028935</v>
      </c>
      <c r="B31" s="120" t="s">
        <v>466</v>
      </c>
      <c r="C31" s="120" t="s">
        <v>998</v>
      </c>
      <c r="D31" s="120" t="s">
        <v>1020</v>
      </c>
    </row>
    <row r="32">
      <c r="A32" s="210">
        <v>43429.59433865741</v>
      </c>
      <c r="B32" s="120" t="s">
        <v>466</v>
      </c>
      <c r="C32" s="120" t="s">
        <v>998</v>
      </c>
      <c r="D32" s="120" t="s">
        <v>1021</v>
      </c>
    </row>
    <row r="33">
      <c r="A33" s="210">
        <v>43429.59435652778</v>
      </c>
      <c r="B33" s="120" t="s">
        <v>466</v>
      </c>
      <c r="C33" s="120" t="s">
        <v>998</v>
      </c>
      <c r="D33" s="120" t="s">
        <v>1022</v>
      </c>
    </row>
    <row r="34">
      <c r="A34" s="210">
        <v>43429.59437443287</v>
      </c>
      <c r="B34" s="120" t="s">
        <v>466</v>
      </c>
      <c r="C34" s="120" t="s">
        <v>998</v>
      </c>
      <c r="D34" s="120" t="s">
        <v>1023</v>
      </c>
    </row>
    <row r="35">
      <c r="A35" s="210">
        <v>43429.59439273148</v>
      </c>
      <c r="B35" s="120" t="s">
        <v>466</v>
      </c>
      <c r="C35" s="120" t="s">
        <v>998</v>
      </c>
      <c r="D35" s="120" t="s">
        <v>1024</v>
      </c>
    </row>
    <row r="36">
      <c r="A36" s="210">
        <v>43429.59441361111</v>
      </c>
      <c r="B36" s="120" t="s">
        <v>466</v>
      </c>
      <c r="C36" s="120" t="s">
        <v>998</v>
      </c>
      <c r="D36" s="120" t="s">
        <v>1025</v>
      </c>
    </row>
    <row r="37">
      <c r="A37" s="210">
        <v>43429.59442847222</v>
      </c>
      <c r="B37" s="120" t="s">
        <v>466</v>
      </c>
      <c r="C37" s="120" t="s">
        <v>998</v>
      </c>
      <c r="D37" s="120" t="s">
        <v>1026</v>
      </c>
    </row>
    <row r="38">
      <c r="A38" s="210">
        <v>43429.594447361116</v>
      </c>
      <c r="B38" s="120" t="s">
        <v>466</v>
      </c>
      <c r="C38" s="120" t="s">
        <v>998</v>
      </c>
      <c r="D38" s="120" t="s">
        <v>1027</v>
      </c>
    </row>
    <row r="39">
      <c r="A39" s="210">
        <v>43429.59446516204</v>
      </c>
      <c r="B39" s="120" t="s">
        <v>466</v>
      </c>
      <c r="C39" s="120" t="s">
        <v>998</v>
      </c>
      <c r="D39" s="120" t="s">
        <v>1028</v>
      </c>
    </row>
    <row r="40">
      <c r="A40" s="210">
        <v>43429.80115068287</v>
      </c>
      <c r="B40" s="120" t="s">
        <v>617</v>
      </c>
      <c r="C40" s="120" t="s">
        <v>998</v>
      </c>
      <c r="D40" s="120" t="s">
        <v>1029</v>
      </c>
    </row>
    <row r="41">
      <c r="A41" s="210">
        <v>43429.85314607639</v>
      </c>
      <c r="B41" s="120" t="s">
        <v>559</v>
      </c>
      <c r="C41" s="120" t="s">
        <v>1030</v>
      </c>
      <c r="D41" s="120" t="s">
        <v>121</v>
      </c>
    </row>
    <row r="42">
      <c r="A42" s="210">
        <v>43429.85347275463</v>
      </c>
      <c r="B42" s="120" t="s">
        <v>559</v>
      </c>
      <c r="C42" s="120" t="s">
        <v>1030</v>
      </c>
      <c r="D42" s="120" t="s">
        <v>121</v>
      </c>
    </row>
    <row r="43">
      <c r="A43" s="210">
        <v>43429.85442703703</v>
      </c>
      <c r="B43" s="120" t="s">
        <v>559</v>
      </c>
      <c r="C43" s="120" t="s">
        <v>1030</v>
      </c>
      <c r="D43" s="120" t="s">
        <v>447</v>
      </c>
    </row>
    <row r="44">
      <c r="A44" s="210">
        <v>43429.92651824074</v>
      </c>
      <c r="B44" s="120" t="s">
        <v>466</v>
      </c>
      <c r="C44" s="120" t="s">
        <v>998</v>
      </c>
      <c r="D44" s="120" t="s">
        <v>1031</v>
      </c>
    </row>
    <row r="45">
      <c r="A45" s="210">
        <v>43429.92711803241</v>
      </c>
      <c r="B45" s="120" t="s">
        <v>466</v>
      </c>
      <c r="C45" s="120" t="s">
        <v>998</v>
      </c>
      <c r="D45" s="120" t="s">
        <v>1032</v>
      </c>
    </row>
    <row r="46">
      <c r="A46" s="210">
        <v>43429.92712929398</v>
      </c>
      <c r="B46" s="120" t="s">
        <v>466</v>
      </c>
      <c r="C46" s="120" t="s">
        <v>998</v>
      </c>
      <c r="D46" s="120" t="s">
        <v>42</v>
      </c>
    </row>
    <row r="47">
      <c r="A47" s="210">
        <v>43429.93154222222</v>
      </c>
      <c r="B47" s="120" t="s">
        <v>466</v>
      </c>
      <c r="C47" s="120" t="s">
        <v>998</v>
      </c>
      <c r="D47" s="120" t="s">
        <v>782</v>
      </c>
    </row>
    <row r="48">
      <c r="A48" s="210">
        <v>43429.93199319445</v>
      </c>
      <c r="B48" s="120" t="s">
        <v>466</v>
      </c>
      <c r="C48" s="120" t="s">
        <v>998</v>
      </c>
      <c r="D48" s="120" t="s">
        <v>1033</v>
      </c>
    </row>
    <row r="49">
      <c r="A49" s="210">
        <v>43429.93200357639</v>
      </c>
      <c r="B49" s="120" t="s">
        <v>466</v>
      </c>
      <c r="C49" s="120" t="s">
        <v>998</v>
      </c>
      <c r="D49" s="120" t="s">
        <v>542</v>
      </c>
    </row>
    <row r="50">
      <c r="A50" s="210">
        <v>43430.12837160879</v>
      </c>
      <c r="B50" s="120" t="s">
        <v>466</v>
      </c>
      <c r="C50" s="120" t="s">
        <v>1005</v>
      </c>
      <c r="D50" s="120" t="s">
        <v>435</v>
      </c>
    </row>
    <row r="51">
      <c r="A51" s="210">
        <v>43430.88838074074</v>
      </c>
      <c r="B51" s="120" t="s">
        <v>466</v>
      </c>
      <c r="C51" s="120" t="s">
        <v>1003</v>
      </c>
      <c r="D51" s="120" t="s">
        <v>1034</v>
      </c>
    </row>
    <row r="52">
      <c r="A52" s="210">
        <v>43431.079749791665</v>
      </c>
      <c r="B52" s="120" t="s">
        <v>466</v>
      </c>
      <c r="C52" s="120" t="s">
        <v>1005</v>
      </c>
      <c r="D52" s="120" t="s">
        <v>555</v>
      </c>
    </row>
    <row r="53">
      <c r="A53" s="210">
        <v>43431.47907311343</v>
      </c>
      <c r="B53" s="120" t="s">
        <v>466</v>
      </c>
      <c r="C53" s="120" t="s">
        <v>1035</v>
      </c>
      <c r="D53" s="120" t="s">
        <v>792</v>
      </c>
    </row>
    <row r="54">
      <c r="A54" s="210">
        <v>43431.47907311343</v>
      </c>
      <c r="B54" s="120" t="s">
        <v>466</v>
      </c>
      <c r="C54" s="120" t="s">
        <v>1035</v>
      </c>
      <c r="D54" s="120" t="s">
        <v>790</v>
      </c>
    </row>
    <row r="55">
      <c r="A55" s="210">
        <v>43431.47907311343</v>
      </c>
      <c r="B55" s="120" t="s">
        <v>466</v>
      </c>
      <c r="C55" s="120" t="s">
        <v>1035</v>
      </c>
      <c r="D55" s="120" t="s">
        <v>1036</v>
      </c>
    </row>
    <row r="56">
      <c r="A56" s="210">
        <v>43431.47907311343</v>
      </c>
      <c r="B56" s="120" t="s">
        <v>466</v>
      </c>
      <c r="C56" s="120" t="s">
        <v>1035</v>
      </c>
      <c r="D56" s="120" t="s">
        <v>1037</v>
      </c>
    </row>
    <row r="57">
      <c r="A57" s="210">
        <v>43431.47907311343</v>
      </c>
      <c r="B57" s="120" t="s">
        <v>466</v>
      </c>
      <c r="C57" s="120" t="s">
        <v>1035</v>
      </c>
      <c r="D57" s="120" t="s">
        <v>1038</v>
      </c>
    </row>
    <row r="58">
      <c r="A58" s="210">
        <v>43431.47907311343</v>
      </c>
      <c r="B58" s="120" t="s">
        <v>466</v>
      </c>
      <c r="C58" s="120" t="s">
        <v>1035</v>
      </c>
      <c r="D58" s="120" t="s">
        <v>1039</v>
      </c>
    </row>
    <row r="59">
      <c r="A59" s="210">
        <v>43431.47907311343</v>
      </c>
      <c r="B59" s="120" t="s">
        <v>466</v>
      </c>
      <c r="C59" s="120" t="s">
        <v>1035</v>
      </c>
      <c r="D59" s="120" t="s">
        <v>1040</v>
      </c>
    </row>
    <row r="60">
      <c r="A60" s="210">
        <v>43431.95055761574</v>
      </c>
      <c r="B60" s="120" t="s">
        <v>466</v>
      </c>
      <c r="C60" s="120" t="s">
        <v>1041</v>
      </c>
      <c r="D60" s="120" t="s">
        <v>649</v>
      </c>
    </row>
    <row r="61">
      <c r="A61" s="210">
        <v>43432.553403321755</v>
      </c>
      <c r="B61" s="120" t="s">
        <v>466</v>
      </c>
      <c r="C61" s="120" t="s">
        <v>1035</v>
      </c>
      <c r="D61" s="120" t="s">
        <v>789</v>
      </c>
    </row>
    <row r="62">
      <c r="A62" s="210">
        <v>43432.553403321755</v>
      </c>
      <c r="B62" s="120" t="s">
        <v>466</v>
      </c>
      <c r="C62" s="120" t="s">
        <v>1035</v>
      </c>
      <c r="D62" s="120" t="s">
        <v>794</v>
      </c>
    </row>
    <row r="63">
      <c r="A63" s="210">
        <v>43432.553403321755</v>
      </c>
      <c r="B63" s="120" t="s">
        <v>466</v>
      </c>
      <c r="C63" s="120" t="s">
        <v>1035</v>
      </c>
      <c r="D63" s="120" t="s">
        <v>1042</v>
      </c>
    </row>
    <row r="64">
      <c r="A64" s="210">
        <v>43432.904512939815</v>
      </c>
      <c r="B64" s="120" t="s">
        <v>466</v>
      </c>
      <c r="C64" s="120" t="s">
        <v>1005</v>
      </c>
      <c r="D64" s="120" t="s">
        <v>765</v>
      </c>
    </row>
    <row r="65">
      <c r="A65" s="210">
        <v>43433.01451820602</v>
      </c>
      <c r="B65" s="120" t="s">
        <v>466</v>
      </c>
      <c r="C65" s="120" t="s">
        <v>1003</v>
      </c>
      <c r="D65" s="120" t="s">
        <v>1043</v>
      </c>
    </row>
    <row r="66">
      <c r="A66" s="210">
        <v>43433.02196585648</v>
      </c>
      <c r="B66" s="120" t="s">
        <v>466</v>
      </c>
      <c r="C66" s="120" t="s">
        <v>1035</v>
      </c>
      <c r="D66" s="120" t="s">
        <v>783</v>
      </c>
    </row>
    <row r="67">
      <c r="A67" s="210">
        <v>43433.02196585648</v>
      </c>
      <c r="B67" s="120" t="s">
        <v>466</v>
      </c>
      <c r="C67" s="120" t="s">
        <v>1035</v>
      </c>
      <c r="D67" s="120" t="s">
        <v>784</v>
      </c>
    </row>
    <row r="68">
      <c r="A68" s="210">
        <v>43433.02196585648</v>
      </c>
      <c r="B68" s="120" t="s">
        <v>466</v>
      </c>
      <c r="C68" s="120" t="s">
        <v>1035</v>
      </c>
      <c r="D68" s="120" t="s">
        <v>781</v>
      </c>
    </row>
    <row r="69">
      <c r="A69" s="210">
        <v>43433.02196585648</v>
      </c>
      <c r="B69" s="120" t="s">
        <v>466</v>
      </c>
      <c r="C69" s="120" t="s">
        <v>1035</v>
      </c>
      <c r="D69" s="120" t="s">
        <v>785</v>
      </c>
    </row>
    <row r="70">
      <c r="A70" s="210">
        <v>43433.02196585648</v>
      </c>
      <c r="B70" s="120" t="s">
        <v>466</v>
      </c>
      <c r="C70" s="120" t="s">
        <v>1035</v>
      </c>
      <c r="D70" s="120" t="s">
        <v>1044</v>
      </c>
    </row>
    <row r="71">
      <c r="A71" s="210">
        <v>43434.02175539352</v>
      </c>
      <c r="B71" s="120" t="s">
        <v>466</v>
      </c>
      <c r="C71" s="120" t="s">
        <v>1035</v>
      </c>
      <c r="D71" s="120" t="s">
        <v>780</v>
      </c>
    </row>
    <row r="72">
      <c r="A72" s="210">
        <v>43434.02175539352</v>
      </c>
      <c r="B72" s="120" t="s">
        <v>466</v>
      </c>
      <c r="C72" s="120" t="s">
        <v>1035</v>
      </c>
      <c r="D72" s="120" t="s">
        <v>1045</v>
      </c>
    </row>
    <row r="73">
      <c r="A73" s="210">
        <v>43434.02175539352</v>
      </c>
      <c r="B73" s="120" t="s">
        <v>466</v>
      </c>
      <c r="C73" s="120" t="s">
        <v>1035</v>
      </c>
      <c r="D73" s="120" t="s">
        <v>1046</v>
      </c>
    </row>
    <row r="74">
      <c r="A74" s="210">
        <v>43434.02175539352</v>
      </c>
      <c r="B74" s="120" t="s">
        <v>466</v>
      </c>
      <c r="C74" s="120" t="s">
        <v>1035</v>
      </c>
      <c r="D74" s="120" t="s">
        <v>1047</v>
      </c>
    </row>
    <row r="75">
      <c r="A75" s="210">
        <v>43434.669111111114</v>
      </c>
      <c r="B75" s="120" t="s">
        <v>466</v>
      </c>
      <c r="C75" s="120" t="s">
        <v>998</v>
      </c>
      <c r="D75" s="120" t="s">
        <v>765</v>
      </c>
    </row>
    <row r="76">
      <c r="A76" s="210">
        <v>43435.542275451386</v>
      </c>
      <c r="B76" s="120" t="s">
        <v>466</v>
      </c>
      <c r="C76" s="120" t="s">
        <v>1035</v>
      </c>
      <c r="D76" s="120" t="s">
        <v>775</v>
      </c>
    </row>
    <row r="77">
      <c r="A77" s="210">
        <v>43435.542275451386</v>
      </c>
      <c r="B77" s="120" t="s">
        <v>466</v>
      </c>
      <c r="C77" s="120" t="s">
        <v>1035</v>
      </c>
      <c r="D77" s="120" t="s">
        <v>777</v>
      </c>
    </row>
    <row r="78">
      <c r="A78" s="210">
        <v>43435.542275451386</v>
      </c>
      <c r="B78" s="120" t="s">
        <v>466</v>
      </c>
      <c r="C78" s="120" t="s">
        <v>1035</v>
      </c>
      <c r="D78" s="120" t="s">
        <v>1048</v>
      </c>
    </row>
    <row r="79">
      <c r="A79" s="210">
        <v>43435.542275451386</v>
      </c>
      <c r="B79" s="120" t="s">
        <v>466</v>
      </c>
      <c r="C79" s="120" t="s">
        <v>1035</v>
      </c>
      <c r="D79" s="120" t="s">
        <v>1049</v>
      </c>
    </row>
    <row r="80">
      <c r="A80" s="210">
        <v>43436.75221122685</v>
      </c>
      <c r="C80" s="120" t="s">
        <v>1035</v>
      </c>
      <c r="D80" s="120" t="s">
        <v>1050</v>
      </c>
    </row>
    <row r="81">
      <c r="A81" s="210">
        <v>43437.612851805556</v>
      </c>
      <c r="B81" s="120" t="s">
        <v>466</v>
      </c>
      <c r="C81" s="120" t="s">
        <v>1035</v>
      </c>
      <c r="D81" s="120" t="s">
        <v>772</v>
      </c>
    </row>
    <row r="82">
      <c r="A82" s="210">
        <v>43437.612851805556</v>
      </c>
      <c r="B82" s="120" t="s">
        <v>466</v>
      </c>
      <c r="C82" s="120" t="s">
        <v>1035</v>
      </c>
      <c r="D82" s="120" t="s">
        <v>769</v>
      </c>
    </row>
    <row r="83">
      <c r="A83" s="210">
        <v>43437.612851805556</v>
      </c>
      <c r="B83" s="120" t="s">
        <v>466</v>
      </c>
      <c r="C83" s="120" t="s">
        <v>1035</v>
      </c>
      <c r="D83" s="120" t="s">
        <v>742</v>
      </c>
    </row>
    <row r="84">
      <c r="A84" s="210">
        <v>43437.612851805556</v>
      </c>
      <c r="B84" s="120" t="s">
        <v>466</v>
      </c>
      <c r="C84" s="120" t="s">
        <v>1035</v>
      </c>
      <c r="D84" s="120" t="s">
        <v>773</v>
      </c>
    </row>
    <row r="85">
      <c r="A85" s="210">
        <v>43437.612851805556</v>
      </c>
      <c r="B85" s="120" t="s">
        <v>466</v>
      </c>
      <c r="C85" s="120" t="s">
        <v>1035</v>
      </c>
      <c r="D85" s="120" t="s">
        <v>1051</v>
      </c>
    </row>
    <row r="86">
      <c r="A86" s="210">
        <v>43437.612851805556</v>
      </c>
      <c r="B86" s="120" t="s">
        <v>466</v>
      </c>
      <c r="C86" s="120" t="s">
        <v>1035</v>
      </c>
      <c r="D86" s="120" t="s">
        <v>627</v>
      </c>
    </row>
    <row r="87">
      <c r="A87" s="210">
        <v>43437.612851805556</v>
      </c>
      <c r="B87" s="120" t="s">
        <v>466</v>
      </c>
      <c r="C87" s="120" t="s">
        <v>1035</v>
      </c>
      <c r="D87" s="120" t="s">
        <v>1052</v>
      </c>
    </row>
    <row r="88">
      <c r="A88" s="210">
        <v>43437.612851805556</v>
      </c>
      <c r="B88" s="120" t="s">
        <v>466</v>
      </c>
      <c r="C88" s="120" t="s">
        <v>1035</v>
      </c>
      <c r="D88" s="120" t="s">
        <v>1053</v>
      </c>
    </row>
    <row r="89">
      <c r="A89" s="210">
        <v>43437.612851805556</v>
      </c>
      <c r="B89" s="120" t="s">
        <v>466</v>
      </c>
      <c r="C89" s="120" t="s">
        <v>1035</v>
      </c>
      <c r="D89" s="120" t="s">
        <v>1054</v>
      </c>
    </row>
    <row r="90">
      <c r="A90" s="210">
        <v>43437.612851805556</v>
      </c>
      <c r="B90" s="120" t="s">
        <v>466</v>
      </c>
      <c r="C90" s="120" t="s">
        <v>1035</v>
      </c>
      <c r="D90" s="120" t="s">
        <v>1055</v>
      </c>
    </row>
    <row r="91">
      <c r="A91" s="210">
        <v>43437.612851805556</v>
      </c>
      <c r="B91" s="120" t="s">
        <v>466</v>
      </c>
      <c r="C91" s="120" t="s">
        <v>1035</v>
      </c>
      <c r="D91" s="120" t="s">
        <v>1056</v>
      </c>
    </row>
    <row r="92">
      <c r="A92" s="210">
        <v>43437.612851805556</v>
      </c>
      <c r="B92" s="120" t="s">
        <v>466</v>
      </c>
      <c r="C92" s="120" t="s">
        <v>1035</v>
      </c>
      <c r="D92" s="120" t="s">
        <v>1057</v>
      </c>
    </row>
    <row r="93">
      <c r="A93" s="210">
        <v>43437.78232322917</v>
      </c>
      <c r="B93" s="120" t="s">
        <v>466</v>
      </c>
      <c r="C93" s="120" t="s">
        <v>1005</v>
      </c>
      <c r="D93" s="120" t="s">
        <v>611</v>
      </c>
    </row>
    <row r="94">
      <c r="A94" s="210">
        <v>43437.948246527776</v>
      </c>
      <c r="B94" s="120" t="s">
        <v>466</v>
      </c>
      <c r="C94" s="120" t="s">
        <v>998</v>
      </c>
      <c r="D94" s="120" t="s">
        <v>1058</v>
      </c>
    </row>
    <row r="95">
      <c r="A95" s="210">
        <v>43438.06968872686</v>
      </c>
      <c r="B95" s="120" t="s">
        <v>466</v>
      </c>
      <c r="C95" s="120" t="s">
        <v>998</v>
      </c>
      <c r="D95" s="120" t="s">
        <v>1059</v>
      </c>
    </row>
    <row r="96">
      <c r="A96" s="210">
        <v>43438.069697962965</v>
      </c>
      <c r="B96" s="120" t="s">
        <v>466</v>
      </c>
      <c r="C96" s="120" t="s">
        <v>998</v>
      </c>
      <c r="D96" s="120" t="s">
        <v>121</v>
      </c>
    </row>
    <row r="97">
      <c r="A97" s="210">
        <v>43439.87296383102</v>
      </c>
      <c r="B97" s="120" t="s">
        <v>466</v>
      </c>
      <c r="C97" s="120" t="s">
        <v>1005</v>
      </c>
      <c r="D97" s="120" t="s">
        <v>611</v>
      </c>
    </row>
    <row r="98">
      <c r="A98" s="210">
        <v>43439.873200925926</v>
      </c>
      <c r="B98" s="120" t="s">
        <v>466</v>
      </c>
      <c r="C98" s="120" t="s">
        <v>1005</v>
      </c>
      <c r="D98" s="120" t="s">
        <v>611</v>
      </c>
    </row>
    <row r="99">
      <c r="A99" s="210">
        <v>43441.04125439815</v>
      </c>
      <c r="B99" s="120" t="s">
        <v>466</v>
      </c>
      <c r="C99" s="120" t="s">
        <v>1005</v>
      </c>
      <c r="D99" s="120" t="s">
        <v>455</v>
      </c>
    </row>
    <row r="100">
      <c r="A100" s="210">
        <v>43441.04126744213</v>
      </c>
      <c r="B100" s="120" t="s">
        <v>466</v>
      </c>
      <c r="C100" s="120" t="s">
        <v>1005</v>
      </c>
      <c r="D100" s="120" t="s">
        <v>751</v>
      </c>
    </row>
    <row r="101">
      <c r="A101" s="210">
        <v>43442.181493888886</v>
      </c>
      <c r="B101" s="120" t="s">
        <v>466</v>
      </c>
      <c r="C101" s="120" t="s">
        <v>1005</v>
      </c>
      <c r="D101" s="120" t="s">
        <v>751</v>
      </c>
    </row>
    <row r="102">
      <c r="A102" s="210">
        <v>43442.9791754051</v>
      </c>
      <c r="B102" s="120" t="s">
        <v>466</v>
      </c>
      <c r="C102" s="120" t="s">
        <v>1005</v>
      </c>
      <c r="D102" s="120" t="s">
        <v>382</v>
      </c>
    </row>
    <row r="103">
      <c r="A103" s="210">
        <v>43442.979188576384</v>
      </c>
      <c r="B103" s="120" t="s">
        <v>466</v>
      </c>
      <c r="C103" s="120" t="s">
        <v>1005</v>
      </c>
      <c r="D103" s="120" t="s">
        <v>746</v>
      </c>
    </row>
    <row r="104">
      <c r="A104" s="210">
        <v>43442.97920818287</v>
      </c>
      <c r="B104" s="120" t="s">
        <v>466</v>
      </c>
      <c r="C104" s="120" t="s">
        <v>1005</v>
      </c>
      <c r="D104" s="120" t="s">
        <v>745</v>
      </c>
    </row>
    <row r="105">
      <c r="A105" s="210">
        <v>43442.97922929398</v>
      </c>
      <c r="B105" s="120" t="s">
        <v>466</v>
      </c>
      <c r="C105" s="120" t="s">
        <v>1005</v>
      </c>
      <c r="D105" s="120" t="s">
        <v>744</v>
      </c>
    </row>
    <row r="106">
      <c r="A106" s="210">
        <v>43442.97950601851</v>
      </c>
      <c r="B106" s="120" t="s">
        <v>466</v>
      </c>
      <c r="C106" s="120" t="s">
        <v>1005</v>
      </c>
      <c r="D106" s="120" t="s">
        <v>382</v>
      </c>
    </row>
    <row r="107">
      <c r="A107" s="210">
        <v>43442.99738353009</v>
      </c>
      <c r="B107" s="120" t="s">
        <v>466</v>
      </c>
      <c r="C107" s="120" t="s">
        <v>998</v>
      </c>
      <c r="D107" s="120" t="s">
        <v>1060</v>
      </c>
    </row>
    <row r="108">
      <c r="A108" s="210">
        <v>43442.99739856481</v>
      </c>
      <c r="B108" s="120" t="s">
        <v>466</v>
      </c>
      <c r="C108" s="120" t="s">
        <v>998</v>
      </c>
      <c r="D108" s="120" t="s">
        <v>1061</v>
      </c>
    </row>
    <row r="109">
      <c r="A109" s="210">
        <v>43442.99741865741</v>
      </c>
      <c r="B109" s="120" t="s">
        <v>466</v>
      </c>
      <c r="C109" s="120" t="s">
        <v>998</v>
      </c>
      <c r="D109" s="120" t="s">
        <v>1062</v>
      </c>
    </row>
    <row r="110">
      <c r="A110" s="210">
        <v>43442.998213032406</v>
      </c>
      <c r="B110" s="120" t="s">
        <v>466</v>
      </c>
      <c r="C110" s="120" t="s">
        <v>998</v>
      </c>
      <c r="D110" s="120" t="s">
        <v>1063</v>
      </c>
    </row>
    <row r="111">
      <c r="A111" s="210">
        <v>43442.99822259259</v>
      </c>
      <c r="B111" s="120" t="s">
        <v>466</v>
      </c>
      <c r="C111" s="120" t="s">
        <v>998</v>
      </c>
      <c r="D111" s="120" t="s">
        <v>1064</v>
      </c>
    </row>
    <row r="112">
      <c r="A112" s="210">
        <v>43443.01655925926</v>
      </c>
      <c r="B112" s="120" t="s">
        <v>466</v>
      </c>
      <c r="C112" s="120" t="s">
        <v>1005</v>
      </c>
      <c r="D112" s="120" t="s">
        <v>741</v>
      </c>
    </row>
    <row r="113">
      <c r="A113" s="210">
        <v>43443.90478460648</v>
      </c>
      <c r="B113" s="120" t="s">
        <v>466</v>
      </c>
      <c r="C113" s="120" t="s">
        <v>1005</v>
      </c>
      <c r="D113" s="120" t="s">
        <v>741</v>
      </c>
    </row>
    <row r="114">
      <c r="A114" s="210">
        <v>43444.02125233796</v>
      </c>
      <c r="B114" s="120" t="s">
        <v>466</v>
      </c>
      <c r="C114" s="120" t="s">
        <v>1005</v>
      </c>
      <c r="D114" s="120" t="s">
        <v>555</v>
      </c>
    </row>
    <row r="115">
      <c r="A115" s="210">
        <v>43444.71633701389</v>
      </c>
      <c r="B115" s="120" t="s">
        <v>466</v>
      </c>
      <c r="C115" s="120" t="s">
        <v>1005</v>
      </c>
      <c r="D115" s="120" t="s">
        <v>739</v>
      </c>
    </row>
    <row r="116">
      <c r="A116" s="210">
        <v>43444.732720381944</v>
      </c>
      <c r="B116" s="120" t="s">
        <v>466</v>
      </c>
      <c r="C116" s="120" t="s">
        <v>998</v>
      </c>
      <c r="D116" s="120" t="s">
        <v>447</v>
      </c>
    </row>
    <row r="117">
      <c r="A117" s="210">
        <v>43444.736114976855</v>
      </c>
      <c r="B117" s="120" t="s">
        <v>466</v>
      </c>
      <c r="C117" s="120" t="s">
        <v>998</v>
      </c>
      <c r="D117" s="120" t="s">
        <v>125</v>
      </c>
    </row>
    <row r="118">
      <c r="A118" s="210">
        <v>43444.73687417824</v>
      </c>
      <c r="B118" s="120" t="s">
        <v>466</v>
      </c>
      <c r="C118" s="120" t="s">
        <v>998</v>
      </c>
      <c r="D118" s="120" t="s">
        <v>1065</v>
      </c>
    </row>
    <row r="119">
      <c r="A119" s="210">
        <v>43444.73719503472</v>
      </c>
      <c r="B119" s="120" t="s">
        <v>466</v>
      </c>
      <c r="C119" s="120" t="s">
        <v>998</v>
      </c>
      <c r="D119" s="120" t="s">
        <v>117</v>
      </c>
    </row>
    <row r="120">
      <c r="A120" s="210">
        <v>43444.76556771991</v>
      </c>
      <c r="B120" s="120" t="s">
        <v>466</v>
      </c>
      <c r="C120" s="120" t="s">
        <v>998</v>
      </c>
      <c r="D120" s="120" t="s">
        <v>1066</v>
      </c>
    </row>
    <row r="121">
      <c r="A121" s="210">
        <v>43444.76974853009</v>
      </c>
      <c r="B121" s="120" t="s">
        <v>466</v>
      </c>
      <c r="C121" s="120" t="s">
        <v>998</v>
      </c>
      <c r="D121" s="120" t="s">
        <v>1067</v>
      </c>
    </row>
    <row r="122">
      <c r="A122" s="210">
        <v>43444.76976112269</v>
      </c>
      <c r="B122" s="120" t="s">
        <v>466</v>
      </c>
      <c r="C122" s="120" t="s">
        <v>998</v>
      </c>
      <c r="D122" s="120" t="s">
        <v>1068</v>
      </c>
    </row>
    <row r="123">
      <c r="A123" s="210">
        <v>43444.76977849537</v>
      </c>
      <c r="B123" s="120" t="s">
        <v>466</v>
      </c>
      <c r="C123" s="120" t="s">
        <v>998</v>
      </c>
      <c r="D123" s="120" t="s">
        <v>1069</v>
      </c>
    </row>
    <row r="124">
      <c r="A124" s="210">
        <v>43444.76980126157</v>
      </c>
      <c r="B124" s="120" t="s">
        <v>466</v>
      </c>
      <c r="C124" s="120" t="s">
        <v>998</v>
      </c>
      <c r="D124" s="120" t="s">
        <v>1070</v>
      </c>
    </row>
    <row r="125">
      <c r="A125" s="210">
        <v>43444.76982185185</v>
      </c>
      <c r="B125" s="120" t="s">
        <v>466</v>
      </c>
      <c r="C125" s="120" t="s">
        <v>998</v>
      </c>
      <c r="D125" s="120" t="s">
        <v>1071</v>
      </c>
    </row>
    <row r="126">
      <c r="A126" s="210">
        <v>43444.76984400463</v>
      </c>
      <c r="B126" s="120" t="s">
        <v>466</v>
      </c>
      <c r="C126" s="120" t="s">
        <v>998</v>
      </c>
      <c r="D126" s="120" t="s">
        <v>1072</v>
      </c>
    </row>
    <row r="127">
      <c r="A127" s="210">
        <v>43444.769862835645</v>
      </c>
      <c r="B127" s="120" t="s">
        <v>466</v>
      </c>
      <c r="C127" s="120" t="s">
        <v>998</v>
      </c>
      <c r="D127" s="120" t="s">
        <v>768</v>
      </c>
    </row>
    <row r="128">
      <c r="A128" s="210">
        <v>43444.810161331014</v>
      </c>
      <c r="C128" s="120" t="s">
        <v>1035</v>
      </c>
      <c r="D128" s="120" t="s">
        <v>678</v>
      </c>
    </row>
    <row r="129">
      <c r="A129" s="210">
        <v>43444.88733140046</v>
      </c>
      <c r="B129" s="120" t="s">
        <v>466</v>
      </c>
      <c r="C129" s="120" t="s">
        <v>998</v>
      </c>
      <c r="D129" s="120" t="s">
        <v>1073</v>
      </c>
    </row>
    <row r="130">
      <c r="A130" s="210">
        <v>43444.897074560184</v>
      </c>
      <c r="B130" s="120" t="s">
        <v>466</v>
      </c>
      <c r="C130" s="120" t="s">
        <v>998</v>
      </c>
      <c r="D130" s="120" t="s">
        <v>678</v>
      </c>
    </row>
    <row r="131">
      <c r="A131" s="210">
        <v>43445.67867980324</v>
      </c>
      <c r="B131" s="120" t="s">
        <v>466</v>
      </c>
      <c r="C131" s="120" t="s">
        <v>1035</v>
      </c>
      <c r="D131" s="120" t="s">
        <v>1074</v>
      </c>
    </row>
    <row r="132">
      <c r="A132" s="210">
        <v>43446.00653730324</v>
      </c>
      <c r="B132" s="120" t="s">
        <v>466</v>
      </c>
      <c r="C132" s="120" t="s">
        <v>1035</v>
      </c>
      <c r="D132" s="120" t="s">
        <v>1075</v>
      </c>
    </row>
    <row r="133">
      <c r="A133" s="210">
        <v>43446.00653730324</v>
      </c>
      <c r="B133" s="120" t="s">
        <v>466</v>
      </c>
      <c r="C133" s="120" t="s">
        <v>1035</v>
      </c>
      <c r="D133" s="120" t="s">
        <v>1076</v>
      </c>
    </row>
    <row r="134">
      <c r="A134" s="210">
        <v>43446.6078553125</v>
      </c>
      <c r="B134" s="120" t="s">
        <v>466</v>
      </c>
      <c r="C134" s="120" t="s">
        <v>998</v>
      </c>
      <c r="D134" s="120" t="s">
        <v>1077</v>
      </c>
    </row>
    <row r="135">
      <c r="A135" s="210">
        <v>43446.626588125</v>
      </c>
      <c r="B135" s="120" t="s">
        <v>466</v>
      </c>
      <c r="C135" s="120" t="s">
        <v>998</v>
      </c>
      <c r="D135" s="120" t="s">
        <v>741</v>
      </c>
    </row>
    <row r="136">
      <c r="A136" s="210">
        <v>43446.87039246528</v>
      </c>
      <c r="B136" s="120" t="s">
        <v>466</v>
      </c>
      <c r="C136" s="120" t="s">
        <v>1005</v>
      </c>
      <c r="D136" s="120" t="s">
        <v>697</v>
      </c>
    </row>
    <row r="137">
      <c r="A137" s="210">
        <v>43446.87040943287</v>
      </c>
      <c r="B137" s="120" t="s">
        <v>466</v>
      </c>
      <c r="C137" s="120" t="s">
        <v>1005</v>
      </c>
      <c r="D137" s="120" t="s">
        <v>722</v>
      </c>
    </row>
    <row r="138">
      <c r="A138" s="210">
        <v>43446.871093194444</v>
      </c>
      <c r="B138" s="120" t="s">
        <v>466</v>
      </c>
      <c r="C138" s="120" t="s">
        <v>1005</v>
      </c>
      <c r="D138" s="120" t="s">
        <v>722</v>
      </c>
    </row>
    <row r="139">
      <c r="A139" s="210">
        <v>43447.406047372686</v>
      </c>
      <c r="B139" s="120" t="s">
        <v>466</v>
      </c>
      <c r="C139" s="120" t="s">
        <v>1035</v>
      </c>
      <c r="D139" s="120" t="s">
        <v>570</v>
      </c>
    </row>
    <row r="140">
      <c r="A140" s="210">
        <v>43447.406047372686</v>
      </c>
      <c r="B140" s="120" t="s">
        <v>466</v>
      </c>
      <c r="C140" s="120" t="s">
        <v>1035</v>
      </c>
      <c r="D140" s="120" t="s">
        <v>1078</v>
      </c>
    </row>
    <row r="141">
      <c r="A141" s="210">
        <v>43448.02471666667</v>
      </c>
      <c r="C141" s="120" t="s">
        <v>1035</v>
      </c>
      <c r="D141" s="120" t="s">
        <v>1079</v>
      </c>
    </row>
    <row r="142">
      <c r="A142" s="210">
        <v>43448.02471666667</v>
      </c>
      <c r="C142" s="120" t="s">
        <v>1035</v>
      </c>
      <c r="D142" s="120" t="s">
        <v>751</v>
      </c>
    </row>
    <row r="143">
      <c r="A143" s="210">
        <v>43448.02471666667</v>
      </c>
      <c r="C143" s="120" t="s">
        <v>1035</v>
      </c>
      <c r="D143" s="120" t="s">
        <v>1080</v>
      </c>
    </row>
    <row r="144">
      <c r="A144" s="210">
        <v>43448.02471666667</v>
      </c>
      <c r="C144" s="120" t="s">
        <v>1035</v>
      </c>
      <c r="D144" s="120" t="s">
        <v>1081</v>
      </c>
    </row>
    <row r="145">
      <c r="A145" s="210">
        <v>43449.471588229164</v>
      </c>
      <c r="C145" s="120" t="s">
        <v>1035</v>
      </c>
      <c r="D145" s="120" t="s">
        <v>753</v>
      </c>
    </row>
    <row r="146">
      <c r="A146" s="210">
        <v>43449.471588229164</v>
      </c>
      <c r="C146" s="120" t="s">
        <v>1035</v>
      </c>
      <c r="D146" s="120" t="s">
        <v>1082</v>
      </c>
    </row>
    <row r="147">
      <c r="A147" s="210">
        <v>43449.55298623843</v>
      </c>
      <c r="C147" s="120" t="s">
        <v>1035</v>
      </c>
      <c r="D147" s="120" t="s">
        <v>753</v>
      </c>
    </row>
    <row r="148">
      <c r="A148" s="210">
        <v>43449.55298623843</v>
      </c>
      <c r="C148" s="120" t="s">
        <v>1035</v>
      </c>
      <c r="D148" s="120" t="s">
        <v>1082</v>
      </c>
    </row>
    <row r="149">
      <c r="A149" s="210">
        <v>43450.707545763886</v>
      </c>
      <c r="B149" s="120" t="s">
        <v>466</v>
      </c>
      <c r="C149" s="120" t="s">
        <v>1035</v>
      </c>
      <c r="D149" s="120" t="s">
        <v>746</v>
      </c>
    </row>
    <row r="150">
      <c r="A150" s="210">
        <v>43450.707545763886</v>
      </c>
      <c r="B150" s="120" t="s">
        <v>466</v>
      </c>
      <c r="C150" s="120" t="s">
        <v>1035</v>
      </c>
      <c r="D150" s="120" t="s">
        <v>1083</v>
      </c>
    </row>
    <row r="151">
      <c r="A151" s="210">
        <v>43450.9239818287</v>
      </c>
      <c r="B151" s="120" t="s">
        <v>466</v>
      </c>
      <c r="C151" s="120" t="s">
        <v>1005</v>
      </c>
      <c r="D151" s="120" t="s">
        <v>351</v>
      </c>
    </row>
    <row r="152">
      <c r="A152" s="210">
        <v>43450.923993240736</v>
      </c>
      <c r="B152" s="120" t="s">
        <v>466</v>
      </c>
      <c r="C152" s="120" t="s">
        <v>1005</v>
      </c>
      <c r="D152" s="120" t="s">
        <v>611</v>
      </c>
    </row>
    <row r="153">
      <c r="A153" s="210">
        <v>43450.935358055554</v>
      </c>
      <c r="B153" s="120" t="s">
        <v>466</v>
      </c>
      <c r="C153" s="120" t="s">
        <v>1005</v>
      </c>
      <c r="D153" s="120" t="s">
        <v>721</v>
      </c>
    </row>
    <row r="154">
      <c r="A154" s="210">
        <v>43451.01723456019</v>
      </c>
      <c r="C154" s="120" t="s">
        <v>1035</v>
      </c>
      <c r="D154" s="120" t="s">
        <v>723</v>
      </c>
    </row>
    <row r="155">
      <c r="A155" s="210">
        <v>43451.01723456019</v>
      </c>
      <c r="C155" s="120" t="s">
        <v>1035</v>
      </c>
      <c r="D155" s="120" t="s">
        <v>1084</v>
      </c>
    </row>
    <row r="156">
      <c r="A156" s="210">
        <v>43451.01723456019</v>
      </c>
      <c r="C156" s="120" t="s">
        <v>1035</v>
      </c>
      <c r="D156" s="120" t="s">
        <v>1085</v>
      </c>
    </row>
    <row r="157">
      <c r="A157" s="210">
        <v>43451.01723456019</v>
      </c>
      <c r="C157" s="120" t="s">
        <v>1035</v>
      </c>
      <c r="D157" s="120" t="s">
        <v>1086</v>
      </c>
    </row>
    <row r="158">
      <c r="A158" s="210">
        <v>43452.55226916667</v>
      </c>
      <c r="B158" s="120" t="s">
        <v>466</v>
      </c>
      <c r="C158" s="120" t="s">
        <v>1035</v>
      </c>
      <c r="D158" s="120" t="s">
        <v>739</v>
      </c>
    </row>
    <row r="159">
      <c r="A159" s="210">
        <v>43452.55226916667</v>
      </c>
      <c r="B159" s="120" t="s">
        <v>466</v>
      </c>
      <c r="C159" s="120" t="s">
        <v>1035</v>
      </c>
      <c r="D159" s="120" t="s">
        <v>1087</v>
      </c>
    </row>
    <row r="160">
      <c r="A160" s="210">
        <v>43452.70969200232</v>
      </c>
      <c r="B160" s="120" t="s">
        <v>466</v>
      </c>
      <c r="C160" s="120" t="s">
        <v>1005</v>
      </c>
      <c r="D160" s="120" t="s">
        <v>611</v>
      </c>
    </row>
    <row r="161">
      <c r="A161" s="210">
        <v>43452.70970733796</v>
      </c>
      <c r="B161" s="120" t="s">
        <v>466</v>
      </c>
      <c r="C161" s="120" t="s">
        <v>1005</v>
      </c>
      <c r="D161" s="120" t="s">
        <v>609</v>
      </c>
    </row>
    <row r="162">
      <c r="A162" s="210">
        <v>43452.70973465277</v>
      </c>
      <c r="B162" s="120" t="s">
        <v>466</v>
      </c>
      <c r="C162" s="120" t="s">
        <v>1005</v>
      </c>
      <c r="D162" s="120" t="s">
        <v>645</v>
      </c>
    </row>
    <row r="163">
      <c r="A163" s="210">
        <v>43452.7668987963</v>
      </c>
      <c r="B163" s="120" t="s">
        <v>617</v>
      </c>
      <c r="C163" s="120" t="s">
        <v>1005</v>
      </c>
      <c r="D163" s="120" t="s">
        <v>645</v>
      </c>
    </row>
    <row r="164">
      <c r="A164" s="210">
        <v>43452.78181835648</v>
      </c>
      <c r="B164" s="120" t="s">
        <v>466</v>
      </c>
      <c r="C164" s="120" t="s">
        <v>1041</v>
      </c>
      <c r="D164" s="120" t="s">
        <v>1088</v>
      </c>
    </row>
    <row r="165">
      <c r="A165" s="210">
        <v>43452.99473284722</v>
      </c>
      <c r="B165" s="120" t="s">
        <v>466</v>
      </c>
      <c r="C165" s="120" t="s">
        <v>1005</v>
      </c>
      <c r="D165" s="120" t="s">
        <v>697</v>
      </c>
    </row>
    <row r="166">
      <c r="A166" s="210">
        <v>43452.99474581018</v>
      </c>
      <c r="B166" s="120" t="s">
        <v>466</v>
      </c>
      <c r="C166" s="120" t="s">
        <v>1005</v>
      </c>
      <c r="D166" s="120" t="s">
        <v>716</v>
      </c>
    </row>
    <row r="167">
      <c r="A167" s="210">
        <v>43453.40580947917</v>
      </c>
      <c r="C167" s="120" t="s">
        <v>1035</v>
      </c>
      <c r="D167" s="120" t="s">
        <v>783</v>
      </c>
    </row>
    <row r="168">
      <c r="A168" s="210">
        <v>43453.40580947917</v>
      </c>
      <c r="C168" s="120" t="s">
        <v>1035</v>
      </c>
      <c r="D168" s="120" t="s">
        <v>730</v>
      </c>
    </row>
    <row r="169">
      <c r="A169" s="210">
        <v>43453.40580947917</v>
      </c>
      <c r="C169" s="120" t="s">
        <v>1035</v>
      </c>
      <c r="D169" s="120" t="s">
        <v>1089</v>
      </c>
    </row>
    <row r="170">
      <c r="A170" s="210">
        <v>43454.78060414352</v>
      </c>
      <c r="B170" s="120" t="s">
        <v>617</v>
      </c>
      <c r="C170" s="120" t="s">
        <v>1005</v>
      </c>
      <c r="D170" s="120" t="s">
        <v>609</v>
      </c>
    </row>
    <row r="171">
      <c r="A171" s="210">
        <v>43454.78062114584</v>
      </c>
      <c r="B171" s="120" t="s">
        <v>617</v>
      </c>
      <c r="C171" s="120" t="s">
        <v>1005</v>
      </c>
      <c r="D171" s="120" t="s">
        <v>645</v>
      </c>
    </row>
    <row r="172">
      <c r="A172" s="210">
        <v>43455.0219584375</v>
      </c>
      <c r="C172" s="120" t="s">
        <v>1035</v>
      </c>
      <c r="D172" s="120" t="s">
        <v>726</v>
      </c>
    </row>
    <row r="173">
      <c r="A173" s="210">
        <v>43455.60655943287</v>
      </c>
      <c r="B173" s="120" t="s">
        <v>466</v>
      </c>
      <c r="C173" s="120" t="s">
        <v>1005</v>
      </c>
      <c r="D173" s="120" t="s">
        <v>697</v>
      </c>
    </row>
    <row r="174">
      <c r="A174" s="210">
        <v>43455.60657380787</v>
      </c>
      <c r="B174" s="120" t="s">
        <v>466</v>
      </c>
      <c r="C174" s="120" t="s">
        <v>1005</v>
      </c>
      <c r="D174" s="120" t="s">
        <v>609</v>
      </c>
    </row>
    <row r="175">
      <c r="A175" s="210">
        <v>43455.60659445602</v>
      </c>
      <c r="B175" s="120" t="s">
        <v>466</v>
      </c>
      <c r="C175" s="120" t="s">
        <v>1005</v>
      </c>
      <c r="D175" s="120" t="s">
        <v>716</v>
      </c>
    </row>
    <row r="176">
      <c r="A176" s="210">
        <v>43455.64614033565</v>
      </c>
      <c r="B176" s="120" t="s">
        <v>466</v>
      </c>
      <c r="C176" s="120" t="s">
        <v>998</v>
      </c>
      <c r="D176" s="120" t="s">
        <v>760</v>
      </c>
    </row>
    <row r="177">
      <c r="A177" s="210">
        <v>43455.6943225463</v>
      </c>
      <c r="B177" s="120" t="s">
        <v>559</v>
      </c>
      <c r="C177" s="120" t="s">
        <v>1005</v>
      </c>
      <c r="D177" s="120" t="s">
        <v>344</v>
      </c>
    </row>
    <row r="178">
      <c r="A178" s="210">
        <v>43456.02212625</v>
      </c>
      <c r="B178" s="120" t="s">
        <v>466</v>
      </c>
      <c r="C178" s="120" t="s">
        <v>1035</v>
      </c>
      <c r="D178" s="120" t="s">
        <v>1090</v>
      </c>
    </row>
    <row r="179">
      <c r="A179" s="210">
        <v>43456.02490444444</v>
      </c>
      <c r="B179" s="120" t="s">
        <v>466</v>
      </c>
      <c r="C179" s="120" t="s">
        <v>998</v>
      </c>
      <c r="D179" s="120" t="s">
        <v>1091</v>
      </c>
    </row>
    <row r="180">
      <c r="A180" s="210">
        <v>43456.8756560301</v>
      </c>
      <c r="B180" s="120" t="s">
        <v>466</v>
      </c>
      <c r="C180" s="120" t="s">
        <v>998</v>
      </c>
      <c r="D180" s="120" t="s">
        <v>1092</v>
      </c>
    </row>
    <row r="181">
      <c r="A181" s="210">
        <v>43457.15272107639</v>
      </c>
      <c r="B181" s="120" t="s">
        <v>466</v>
      </c>
      <c r="C181" s="120" t="s">
        <v>1005</v>
      </c>
      <c r="D181" s="120" t="s">
        <v>291</v>
      </c>
    </row>
    <row r="182">
      <c r="A182" s="210">
        <v>43457.70710083333</v>
      </c>
      <c r="B182" s="120" t="s">
        <v>559</v>
      </c>
      <c r="C182" s="120" t="s">
        <v>1005</v>
      </c>
      <c r="D182" s="120" t="s">
        <v>645</v>
      </c>
    </row>
    <row r="183">
      <c r="A183" s="210">
        <v>43457.74720856482</v>
      </c>
      <c r="B183" s="120" t="s">
        <v>466</v>
      </c>
      <c r="C183" s="120" t="s">
        <v>1005</v>
      </c>
      <c r="D183" s="120" t="s">
        <v>555</v>
      </c>
    </row>
    <row r="184">
      <c r="A184" s="210">
        <v>43458.02447739583</v>
      </c>
      <c r="B184" s="120" t="s">
        <v>466</v>
      </c>
      <c r="C184" s="120" t="s">
        <v>1035</v>
      </c>
      <c r="D184" s="120" t="s">
        <v>721</v>
      </c>
    </row>
    <row r="185">
      <c r="A185" s="210">
        <v>43458.02447739583</v>
      </c>
      <c r="B185" s="120" t="s">
        <v>466</v>
      </c>
      <c r="C185" s="120" t="s">
        <v>1035</v>
      </c>
      <c r="D185" s="120" t="s">
        <v>1093</v>
      </c>
    </row>
    <row r="186">
      <c r="A186" s="210">
        <v>43459.90248321759</v>
      </c>
      <c r="C186" s="120" t="s">
        <v>1035</v>
      </c>
      <c r="D186" s="120" t="s">
        <v>712</v>
      </c>
    </row>
    <row r="187">
      <c r="A187" s="210">
        <v>43459.90248321759</v>
      </c>
      <c r="C187" s="120" t="s">
        <v>1035</v>
      </c>
      <c r="D187" s="120" t="s">
        <v>719</v>
      </c>
    </row>
    <row r="188">
      <c r="A188" s="210">
        <v>43460.007622986115</v>
      </c>
      <c r="C188" s="120" t="s">
        <v>1035</v>
      </c>
      <c r="D188" s="120" t="s">
        <v>1094</v>
      </c>
    </row>
    <row r="189">
      <c r="A189" s="210">
        <v>43460.007622986115</v>
      </c>
      <c r="C189" s="120" t="s">
        <v>1035</v>
      </c>
      <c r="D189" s="120" t="s">
        <v>1095</v>
      </c>
    </row>
    <row r="190">
      <c r="A190" s="210">
        <v>43460.007622986115</v>
      </c>
      <c r="C190" s="120" t="s">
        <v>1035</v>
      </c>
      <c r="D190" s="120" t="s">
        <v>1096</v>
      </c>
    </row>
    <row r="191">
      <c r="A191" s="210">
        <v>43460.007622986115</v>
      </c>
      <c r="C191" s="120" t="s">
        <v>1035</v>
      </c>
      <c r="D191" s="120" t="s">
        <v>1097</v>
      </c>
    </row>
    <row r="192">
      <c r="A192" s="210">
        <v>43460.971273194446</v>
      </c>
      <c r="B192" s="120" t="s">
        <v>466</v>
      </c>
      <c r="C192" s="120" t="s">
        <v>998</v>
      </c>
      <c r="D192" s="120" t="s">
        <v>747</v>
      </c>
    </row>
    <row r="193">
      <c r="A193" s="210">
        <v>43461.02323681713</v>
      </c>
      <c r="C193" s="120" t="s">
        <v>1035</v>
      </c>
      <c r="D193" s="120" t="s">
        <v>697</v>
      </c>
    </row>
    <row r="194">
      <c r="A194" s="210">
        <v>43461.02323681713</v>
      </c>
      <c r="C194" s="120" t="s">
        <v>1035</v>
      </c>
      <c r="D194" s="120" t="s">
        <v>718</v>
      </c>
    </row>
    <row r="195">
      <c r="A195" s="210">
        <v>43461.02323681713</v>
      </c>
      <c r="C195" s="120" t="s">
        <v>1035</v>
      </c>
      <c r="D195" s="120" t="s">
        <v>1098</v>
      </c>
    </row>
    <row r="196">
      <c r="A196" s="210">
        <v>43461.02323681713</v>
      </c>
      <c r="C196" s="120" t="s">
        <v>1035</v>
      </c>
      <c r="D196" s="120" t="s">
        <v>1099</v>
      </c>
    </row>
    <row r="197">
      <c r="A197" s="210">
        <v>43461.02323681713</v>
      </c>
      <c r="C197" s="120" t="s">
        <v>1035</v>
      </c>
      <c r="D197" s="120" t="s">
        <v>1100</v>
      </c>
    </row>
    <row r="198">
      <c r="A198" s="210">
        <v>43461.89298340278</v>
      </c>
      <c r="C198" s="120" t="s">
        <v>1005</v>
      </c>
      <c r="D198" s="120" t="s">
        <v>351</v>
      </c>
    </row>
    <row r="199">
      <c r="A199" s="210">
        <v>43461.91092576389</v>
      </c>
      <c r="B199" s="120" t="s">
        <v>592</v>
      </c>
      <c r="C199" s="120" t="s">
        <v>1030</v>
      </c>
      <c r="D199" s="120" t="s">
        <v>351</v>
      </c>
    </row>
    <row r="200">
      <c r="A200" s="210">
        <v>43462.04039822917</v>
      </c>
      <c r="C200" s="120" t="s">
        <v>1035</v>
      </c>
      <c r="D200" s="120" t="s">
        <v>784</v>
      </c>
    </row>
    <row r="201">
      <c r="A201" s="210">
        <v>43462.04039822917</v>
      </c>
      <c r="C201" s="120" t="s">
        <v>1035</v>
      </c>
      <c r="D201" s="120" t="s">
        <v>1101</v>
      </c>
    </row>
    <row r="202">
      <c r="A202" s="210">
        <v>43463.08201859954</v>
      </c>
      <c r="C202" s="120" t="s">
        <v>1035</v>
      </c>
      <c r="D202" s="120" t="s">
        <v>713</v>
      </c>
    </row>
    <row r="203">
      <c r="A203" s="210">
        <v>43463.08201859954</v>
      </c>
      <c r="C203" s="120" t="s">
        <v>1035</v>
      </c>
      <c r="D203" s="120" t="s">
        <v>711</v>
      </c>
    </row>
    <row r="204">
      <c r="A204" s="210">
        <v>43463.08201859954</v>
      </c>
      <c r="C204" s="120" t="s">
        <v>1035</v>
      </c>
      <c r="D204" s="120" t="s">
        <v>714</v>
      </c>
    </row>
    <row r="205">
      <c r="A205" s="210">
        <v>43463.08201859954</v>
      </c>
      <c r="C205" s="120" t="s">
        <v>1035</v>
      </c>
      <c r="D205" s="120" t="s">
        <v>1102</v>
      </c>
    </row>
    <row r="206">
      <c r="A206" s="210">
        <v>43463.08201859954</v>
      </c>
      <c r="C206" s="120" t="s">
        <v>1035</v>
      </c>
      <c r="D206" s="120" t="s">
        <v>1103</v>
      </c>
    </row>
    <row r="207">
      <c r="A207" s="210">
        <v>43463.596896504634</v>
      </c>
      <c r="C207" s="120" t="s">
        <v>1035</v>
      </c>
      <c r="D207" s="120" t="s">
        <v>1103</v>
      </c>
    </row>
    <row r="208">
      <c r="A208" s="210">
        <v>43463.99483924768</v>
      </c>
      <c r="B208" s="120" t="s">
        <v>466</v>
      </c>
      <c r="C208" s="120" t="s">
        <v>1005</v>
      </c>
      <c r="D208" s="120" t="s">
        <v>555</v>
      </c>
    </row>
    <row r="209">
      <c r="A209" s="210">
        <v>43463.99485880787</v>
      </c>
      <c r="B209" s="120" t="s">
        <v>466</v>
      </c>
      <c r="C209" s="120" t="s">
        <v>1005</v>
      </c>
      <c r="D209" s="120" t="s">
        <v>455</v>
      </c>
    </row>
    <row r="210">
      <c r="A210" s="210">
        <v>43463.99488186343</v>
      </c>
      <c r="B210" s="120" t="s">
        <v>466</v>
      </c>
      <c r="C210" s="120" t="s">
        <v>1005</v>
      </c>
      <c r="D210" s="120" t="s">
        <v>661</v>
      </c>
    </row>
    <row r="211">
      <c r="A211" s="210">
        <v>43464.28523642361</v>
      </c>
      <c r="C211" s="120" t="s">
        <v>1035</v>
      </c>
      <c r="D211" s="120" t="s">
        <v>227</v>
      </c>
    </row>
    <row r="212">
      <c r="A212" s="210">
        <v>43464.28523642361</v>
      </c>
      <c r="C212" s="120" t="s">
        <v>1035</v>
      </c>
      <c r="D212" s="120" t="s">
        <v>1104</v>
      </c>
    </row>
    <row r="213">
      <c r="A213" s="210">
        <v>43466.02611413195</v>
      </c>
      <c r="C213" s="120" t="s">
        <v>1035</v>
      </c>
      <c r="D213" s="120" t="s">
        <v>1105</v>
      </c>
    </row>
    <row r="214">
      <c r="A214" s="210">
        <v>43466.02611413195</v>
      </c>
      <c r="C214" s="120" t="s">
        <v>1035</v>
      </c>
      <c r="D214" s="120" t="s">
        <v>1106</v>
      </c>
    </row>
    <row r="215">
      <c r="A215" s="210">
        <v>43466.02611413195</v>
      </c>
      <c r="C215" s="120" t="s">
        <v>1035</v>
      </c>
      <c r="D215" s="120" t="s">
        <v>1107</v>
      </c>
    </row>
    <row r="216">
      <c r="A216" s="210">
        <v>43466.70868134259</v>
      </c>
      <c r="B216" s="120" t="s">
        <v>466</v>
      </c>
      <c r="C216" s="120" t="s">
        <v>998</v>
      </c>
      <c r="D216" s="120" t="s">
        <v>1108</v>
      </c>
    </row>
    <row r="217">
      <c r="A217" s="210">
        <v>43466.7242677662</v>
      </c>
      <c r="B217" s="120" t="s">
        <v>466</v>
      </c>
      <c r="C217" s="120" t="s">
        <v>1005</v>
      </c>
      <c r="D217" s="120" t="s">
        <v>691</v>
      </c>
    </row>
    <row r="218">
      <c r="A218" s="210">
        <v>43466.72457881944</v>
      </c>
      <c r="B218" s="120" t="s">
        <v>466</v>
      </c>
      <c r="C218" s="120" t="s">
        <v>1005</v>
      </c>
      <c r="D218" s="120" t="s">
        <v>690</v>
      </c>
    </row>
    <row r="219">
      <c r="A219" s="210">
        <v>43467.70455916667</v>
      </c>
      <c r="B219" s="120" t="s">
        <v>466</v>
      </c>
      <c r="C219" s="120" t="s">
        <v>998</v>
      </c>
      <c r="D219" s="120" t="s">
        <v>691</v>
      </c>
    </row>
    <row r="220">
      <c r="A220" s="210">
        <v>43467.824447245366</v>
      </c>
      <c r="B220" s="120" t="s">
        <v>466</v>
      </c>
      <c r="C220" s="120" t="s">
        <v>1030</v>
      </c>
      <c r="D220" s="120" t="s">
        <v>120</v>
      </c>
    </row>
    <row r="221">
      <c r="A221" s="210">
        <v>43469.06610324074</v>
      </c>
      <c r="B221" s="120" t="s">
        <v>466</v>
      </c>
      <c r="C221" s="120" t="s">
        <v>1005</v>
      </c>
      <c r="D221" s="120" t="s">
        <v>668</v>
      </c>
    </row>
    <row r="222">
      <c r="A222" s="210">
        <v>43469.10029396991</v>
      </c>
      <c r="B222" s="120" t="s">
        <v>466</v>
      </c>
      <c r="C222" s="120" t="s">
        <v>998</v>
      </c>
      <c r="D222" s="120" t="s">
        <v>1109</v>
      </c>
    </row>
    <row r="223">
      <c r="A223" s="210">
        <v>43469.10031458334</v>
      </c>
      <c r="B223" s="120" t="s">
        <v>466</v>
      </c>
      <c r="C223" s="120" t="s">
        <v>998</v>
      </c>
      <c r="D223" s="120" t="s">
        <v>796</v>
      </c>
    </row>
    <row r="224">
      <c r="A224" s="210">
        <v>43469.10033966435</v>
      </c>
      <c r="B224" s="120" t="s">
        <v>466</v>
      </c>
      <c r="C224" s="120" t="s">
        <v>998</v>
      </c>
      <c r="D224" s="120" t="s">
        <v>728</v>
      </c>
    </row>
    <row r="225">
      <c r="A225" s="210">
        <v>43469.100362627316</v>
      </c>
      <c r="B225" s="120" t="s">
        <v>466</v>
      </c>
      <c r="C225" s="120" t="s">
        <v>998</v>
      </c>
      <c r="D225" s="120" t="s">
        <v>1110</v>
      </c>
    </row>
    <row r="226">
      <c r="A226" s="210">
        <v>43469.100385729165</v>
      </c>
      <c r="B226" s="120" t="s">
        <v>466</v>
      </c>
      <c r="C226" s="120" t="s">
        <v>998</v>
      </c>
      <c r="D226" s="120" t="s">
        <v>742</v>
      </c>
    </row>
    <row r="227">
      <c r="A227" s="210">
        <v>43469.10040826389</v>
      </c>
      <c r="B227" s="120" t="s">
        <v>466</v>
      </c>
      <c r="C227" s="120" t="s">
        <v>998</v>
      </c>
      <c r="D227" s="120" t="s">
        <v>1111</v>
      </c>
    </row>
    <row r="228">
      <c r="A228" s="210">
        <v>43469.10043071759</v>
      </c>
      <c r="B228" s="120" t="s">
        <v>466</v>
      </c>
      <c r="C228" s="120" t="s">
        <v>998</v>
      </c>
      <c r="D228" s="120" t="s">
        <v>737</v>
      </c>
    </row>
    <row r="229">
      <c r="A229" s="210">
        <v>43470.26199131944</v>
      </c>
      <c r="C229" s="120" t="s">
        <v>1035</v>
      </c>
      <c r="D229" s="120" t="s">
        <v>661</v>
      </c>
    </row>
    <row r="230">
      <c r="A230" s="210">
        <v>43470.26199131944</v>
      </c>
      <c r="C230" s="120" t="s">
        <v>1035</v>
      </c>
      <c r="D230" s="120" t="s">
        <v>702</v>
      </c>
    </row>
    <row r="231">
      <c r="A231" s="210">
        <v>43470.26199131944</v>
      </c>
      <c r="C231" s="120" t="s">
        <v>1035</v>
      </c>
      <c r="D231" s="120" t="s">
        <v>676</v>
      </c>
    </row>
    <row r="232">
      <c r="A232" s="210">
        <v>43470.26199131944</v>
      </c>
      <c r="C232" s="120" t="s">
        <v>1035</v>
      </c>
      <c r="D232" s="120" t="s">
        <v>1112</v>
      </c>
    </row>
    <row r="233">
      <c r="A233" s="210">
        <v>43470.26199131944</v>
      </c>
      <c r="C233" s="120" t="s">
        <v>1035</v>
      </c>
      <c r="D233" s="120" t="s">
        <v>1113</v>
      </c>
    </row>
    <row r="234">
      <c r="A234" s="210">
        <v>43470.26199131944</v>
      </c>
      <c r="C234" s="120" t="s">
        <v>1035</v>
      </c>
      <c r="D234" s="120" t="s">
        <v>1114</v>
      </c>
    </row>
    <row r="235">
      <c r="A235" s="210">
        <v>43470.26199131944</v>
      </c>
      <c r="C235" s="120" t="s">
        <v>1035</v>
      </c>
      <c r="D235" s="120" t="s">
        <v>1115</v>
      </c>
    </row>
    <row r="236">
      <c r="A236" s="210">
        <v>43470.42418534722</v>
      </c>
      <c r="B236" s="120" t="s">
        <v>466</v>
      </c>
      <c r="C236" s="120" t="s">
        <v>1005</v>
      </c>
      <c r="D236" s="120" t="s">
        <v>677</v>
      </c>
    </row>
    <row r="237">
      <c r="A237" s="210">
        <v>43470.429169814815</v>
      </c>
      <c r="B237" s="120" t="s">
        <v>466</v>
      </c>
      <c r="C237" s="120" t="s">
        <v>1005</v>
      </c>
      <c r="D237" s="120" t="s">
        <v>652</v>
      </c>
    </row>
    <row r="238">
      <c r="A238" s="210">
        <v>43470.94791109954</v>
      </c>
      <c r="B238" s="120" t="s">
        <v>466</v>
      </c>
      <c r="C238" s="120" t="s">
        <v>1005</v>
      </c>
      <c r="D238" s="120" t="s">
        <v>637</v>
      </c>
    </row>
    <row r="239">
      <c r="A239" s="210">
        <v>43471.00267828704</v>
      </c>
      <c r="B239" s="120" t="s">
        <v>466</v>
      </c>
      <c r="C239" s="120" t="s">
        <v>1035</v>
      </c>
      <c r="D239" s="120" t="s">
        <v>694</v>
      </c>
    </row>
    <row r="240">
      <c r="A240" s="210">
        <v>43471.00267828704</v>
      </c>
      <c r="B240" s="120" t="s">
        <v>466</v>
      </c>
      <c r="C240" s="120" t="s">
        <v>1035</v>
      </c>
      <c r="D240" s="120" t="s">
        <v>1116</v>
      </c>
    </row>
    <row r="241">
      <c r="A241" s="210">
        <v>43471.00267828704</v>
      </c>
      <c r="B241" s="120" t="s">
        <v>466</v>
      </c>
      <c r="C241" s="120" t="s">
        <v>1035</v>
      </c>
      <c r="D241" s="120" t="s">
        <v>695</v>
      </c>
    </row>
    <row r="242">
      <c r="A242" s="210">
        <v>43471.00267828704</v>
      </c>
      <c r="B242" s="120" t="s">
        <v>466</v>
      </c>
      <c r="C242" s="120" t="s">
        <v>1035</v>
      </c>
      <c r="D242" s="120" t="s">
        <v>699</v>
      </c>
    </row>
    <row r="243">
      <c r="A243" s="210">
        <v>43471.00267828704</v>
      </c>
      <c r="B243" s="120" t="s">
        <v>466</v>
      </c>
      <c r="C243" s="120" t="s">
        <v>1035</v>
      </c>
      <c r="D243" s="120" t="s">
        <v>703</v>
      </c>
    </row>
    <row r="244">
      <c r="A244" s="210">
        <v>43471.00267828704</v>
      </c>
      <c r="B244" s="120" t="s">
        <v>466</v>
      </c>
      <c r="C244" s="120" t="s">
        <v>1035</v>
      </c>
      <c r="D244" s="120" t="s">
        <v>707</v>
      </c>
    </row>
    <row r="245">
      <c r="A245" s="210">
        <v>43471.00267828704</v>
      </c>
      <c r="B245" s="120" t="s">
        <v>466</v>
      </c>
      <c r="C245" s="120" t="s">
        <v>1035</v>
      </c>
      <c r="D245" s="120" t="s">
        <v>1117</v>
      </c>
    </row>
    <row r="246">
      <c r="A246" s="210">
        <v>43471.00267828704</v>
      </c>
      <c r="B246" s="120" t="s">
        <v>466</v>
      </c>
      <c r="C246" s="120" t="s">
        <v>1035</v>
      </c>
      <c r="D246" s="120" t="s">
        <v>1118</v>
      </c>
    </row>
    <row r="247">
      <c r="A247" s="210">
        <v>43471.00267828704</v>
      </c>
      <c r="B247" s="120" t="s">
        <v>466</v>
      </c>
      <c r="C247" s="120" t="s">
        <v>1035</v>
      </c>
      <c r="D247" s="120" t="s">
        <v>1119</v>
      </c>
    </row>
    <row r="248">
      <c r="A248" s="210">
        <v>43471.036823125</v>
      </c>
      <c r="B248" s="120" t="s">
        <v>466</v>
      </c>
      <c r="C248" s="120" t="s">
        <v>998</v>
      </c>
      <c r="D248" s="120" t="s">
        <v>1120</v>
      </c>
    </row>
    <row r="249">
      <c r="A249" s="210">
        <v>43471.03683891204</v>
      </c>
      <c r="B249" s="120" t="s">
        <v>466</v>
      </c>
      <c r="C249" s="120" t="s">
        <v>998</v>
      </c>
      <c r="D249" s="120" t="s">
        <v>716</v>
      </c>
    </row>
    <row r="250">
      <c r="A250" s="210">
        <v>43471.03687128473</v>
      </c>
      <c r="B250" s="120" t="s">
        <v>466</v>
      </c>
      <c r="C250" s="120" t="s">
        <v>998</v>
      </c>
      <c r="D250" s="120" t="s">
        <v>722</v>
      </c>
    </row>
    <row r="251">
      <c r="A251" s="210">
        <v>43471.80976600695</v>
      </c>
      <c r="B251" s="120" t="s">
        <v>466</v>
      </c>
      <c r="C251" s="120" t="s">
        <v>1005</v>
      </c>
      <c r="D251" s="120" t="s">
        <v>115</v>
      </c>
    </row>
    <row r="252">
      <c r="A252" s="210">
        <v>43471.85276145833</v>
      </c>
      <c r="B252" s="120" t="s">
        <v>466</v>
      </c>
      <c r="C252" s="120" t="s">
        <v>998</v>
      </c>
      <c r="D252" s="120" t="s">
        <v>120</v>
      </c>
    </row>
    <row r="253">
      <c r="A253" s="210">
        <v>43472.21568819444</v>
      </c>
      <c r="C253" s="120" t="s">
        <v>1035</v>
      </c>
      <c r="D253" s="120" t="s">
        <v>644</v>
      </c>
    </row>
    <row r="254">
      <c r="A254" s="210">
        <v>43472.21568819444</v>
      </c>
      <c r="C254" s="120" t="s">
        <v>1035</v>
      </c>
      <c r="D254" s="120" t="s">
        <v>683</v>
      </c>
    </row>
    <row r="255">
      <c r="A255" s="210">
        <v>43472.21568819444</v>
      </c>
      <c r="C255" s="120" t="s">
        <v>1035</v>
      </c>
      <c r="D255" s="120" t="s">
        <v>693</v>
      </c>
    </row>
    <row r="256">
      <c r="A256" s="210">
        <v>43472.21568819444</v>
      </c>
      <c r="C256" s="120" t="s">
        <v>1035</v>
      </c>
      <c r="D256" s="120" t="s">
        <v>1121</v>
      </c>
    </row>
    <row r="257">
      <c r="A257" s="210">
        <v>43472.21568819444</v>
      </c>
      <c r="C257" s="120" t="s">
        <v>1035</v>
      </c>
      <c r="D257" s="120" t="s">
        <v>1122</v>
      </c>
    </row>
    <row r="258">
      <c r="A258" s="210">
        <v>43472.21568819444</v>
      </c>
      <c r="C258" s="120" t="s">
        <v>1035</v>
      </c>
      <c r="D258" s="120" t="s">
        <v>1123</v>
      </c>
    </row>
    <row r="259">
      <c r="A259" s="210">
        <v>43472.4077322338</v>
      </c>
      <c r="B259" s="120" t="s">
        <v>466</v>
      </c>
      <c r="C259" s="120" t="s">
        <v>1005</v>
      </c>
      <c r="D259" s="120" t="s">
        <v>558</v>
      </c>
    </row>
    <row r="260">
      <c r="A260" s="210">
        <v>43472.40774964121</v>
      </c>
      <c r="B260" s="120" t="s">
        <v>466</v>
      </c>
      <c r="C260" s="120" t="s">
        <v>1005</v>
      </c>
      <c r="D260" s="120" t="s">
        <v>667</v>
      </c>
    </row>
    <row r="261">
      <c r="A261" s="210">
        <v>43472.40780863426</v>
      </c>
      <c r="B261" s="120" t="s">
        <v>466</v>
      </c>
      <c r="C261" s="120" t="s">
        <v>1005</v>
      </c>
      <c r="D261" s="120" t="s">
        <v>666</v>
      </c>
    </row>
    <row r="262">
      <c r="A262" s="210">
        <v>43472.4078415625</v>
      </c>
      <c r="B262" s="120" t="s">
        <v>466</v>
      </c>
      <c r="C262" s="120" t="s">
        <v>1005</v>
      </c>
      <c r="D262" s="120" t="s">
        <v>663</v>
      </c>
    </row>
    <row r="263">
      <c r="A263" s="210">
        <v>43472.46065017361</v>
      </c>
      <c r="B263" s="120" t="s">
        <v>466</v>
      </c>
      <c r="C263" s="120" t="s">
        <v>1005</v>
      </c>
      <c r="D263" s="120" t="s">
        <v>382</v>
      </c>
    </row>
    <row r="264">
      <c r="A264" s="210">
        <v>43472.46117206018</v>
      </c>
      <c r="B264" s="120" t="s">
        <v>466</v>
      </c>
      <c r="C264" s="120" t="s">
        <v>1005</v>
      </c>
      <c r="D264" s="120" t="s">
        <v>382</v>
      </c>
    </row>
    <row r="265">
      <c r="A265" s="210">
        <v>43472.55873123843</v>
      </c>
      <c r="B265" s="120" t="s">
        <v>466</v>
      </c>
      <c r="C265" s="120" t="s">
        <v>1005</v>
      </c>
      <c r="D265" s="120" t="s">
        <v>609</v>
      </c>
    </row>
    <row r="266">
      <c r="A266" s="210">
        <v>43472.55875943287</v>
      </c>
      <c r="B266" s="120" t="s">
        <v>466</v>
      </c>
      <c r="C266" s="120" t="s">
        <v>1005</v>
      </c>
      <c r="D266" s="120" t="s">
        <v>667</v>
      </c>
    </row>
    <row r="267">
      <c r="A267" s="210">
        <v>43472.55878677084</v>
      </c>
      <c r="B267" s="120" t="s">
        <v>466</v>
      </c>
      <c r="C267" s="120" t="s">
        <v>1005</v>
      </c>
      <c r="D267" s="120" t="s">
        <v>666</v>
      </c>
    </row>
    <row r="268">
      <c r="A268" s="210">
        <v>43472.558823495376</v>
      </c>
      <c r="B268" s="120" t="s">
        <v>466</v>
      </c>
      <c r="C268" s="120" t="s">
        <v>1005</v>
      </c>
      <c r="D268" s="120" t="s">
        <v>664</v>
      </c>
    </row>
    <row r="269">
      <c r="A269" s="210">
        <v>43473.00798113426</v>
      </c>
      <c r="B269" s="120" t="s">
        <v>466</v>
      </c>
      <c r="C269" s="120" t="s">
        <v>1035</v>
      </c>
      <c r="D269" s="120" t="s">
        <v>1124</v>
      </c>
    </row>
    <row r="270">
      <c r="A270" s="210">
        <v>43474.02146379629</v>
      </c>
      <c r="B270" s="120" t="s">
        <v>466</v>
      </c>
      <c r="C270" s="120" t="s">
        <v>1035</v>
      </c>
      <c r="D270" s="120" t="s">
        <v>684</v>
      </c>
    </row>
    <row r="271">
      <c r="A271" s="210">
        <v>43474.02146379629</v>
      </c>
      <c r="B271" s="120" t="s">
        <v>466</v>
      </c>
      <c r="C271" s="120" t="s">
        <v>1035</v>
      </c>
      <c r="D271" s="120" t="s">
        <v>690</v>
      </c>
    </row>
    <row r="272">
      <c r="A272" s="210">
        <v>43474.02146379629</v>
      </c>
      <c r="B272" s="120" t="s">
        <v>466</v>
      </c>
      <c r="C272" s="120" t="s">
        <v>1035</v>
      </c>
      <c r="D272" s="120" t="s">
        <v>1125</v>
      </c>
    </row>
    <row r="273">
      <c r="A273" s="210">
        <v>43474.513121435186</v>
      </c>
      <c r="B273" s="120" t="s">
        <v>466</v>
      </c>
      <c r="C273" s="120" t="s">
        <v>1041</v>
      </c>
      <c r="D273" s="120" t="s">
        <v>1126</v>
      </c>
    </row>
    <row r="274">
      <c r="A274" s="210">
        <v>43474.513164131946</v>
      </c>
      <c r="B274" s="120" t="s">
        <v>466</v>
      </c>
      <c r="C274" s="120" t="s">
        <v>1041</v>
      </c>
      <c r="D274" s="120" t="s">
        <v>1127</v>
      </c>
    </row>
    <row r="275">
      <c r="A275" s="210">
        <v>43474.612935682875</v>
      </c>
      <c r="B275" s="120" t="s">
        <v>466</v>
      </c>
      <c r="C275" s="120" t="s">
        <v>998</v>
      </c>
      <c r="D275" s="120" t="s">
        <v>778</v>
      </c>
    </row>
    <row r="276">
      <c r="A276" s="210">
        <v>43474.67615225694</v>
      </c>
      <c r="B276" s="120" t="s">
        <v>466</v>
      </c>
      <c r="C276" s="120" t="s">
        <v>1035</v>
      </c>
      <c r="D276" s="120" t="s">
        <v>661</v>
      </c>
    </row>
    <row r="277">
      <c r="A277" s="210">
        <v>43474.677438321756</v>
      </c>
      <c r="B277" s="120" t="s">
        <v>466</v>
      </c>
      <c r="C277" s="120" t="s">
        <v>1005</v>
      </c>
      <c r="D277" s="120" t="s">
        <v>661</v>
      </c>
    </row>
    <row r="278">
      <c r="A278" s="210">
        <v>43474.68799237268</v>
      </c>
      <c r="B278" s="120" t="s">
        <v>466</v>
      </c>
      <c r="C278" s="120" t="s">
        <v>1005</v>
      </c>
      <c r="D278" s="120" t="s">
        <v>645</v>
      </c>
    </row>
    <row r="279">
      <c r="A279" s="210">
        <v>43474.933758900464</v>
      </c>
      <c r="B279" s="120" t="s">
        <v>466</v>
      </c>
      <c r="C279" s="120" t="s">
        <v>1005</v>
      </c>
      <c r="D279" s="120" t="s">
        <v>558</v>
      </c>
    </row>
    <row r="280">
      <c r="A280" s="210">
        <v>43475.10238333333</v>
      </c>
      <c r="C280" s="120" t="s">
        <v>1035</v>
      </c>
      <c r="D280" s="120" t="s">
        <v>1128</v>
      </c>
    </row>
    <row r="281">
      <c r="A281" s="210">
        <v>43475.10238333333</v>
      </c>
      <c r="C281" s="120" t="s">
        <v>1035</v>
      </c>
      <c r="D281" s="120" t="s">
        <v>1129</v>
      </c>
    </row>
    <row r="282">
      <c r="A282" s="210">
        <v>43475.10415421297</v>
      </c>
      <c r="B282" s="120" t="s">
        <v>559</v>
      </c>
      <c r="C282" s="120" t="s">
        <v>1005</v>
      </c>
      <c r="D282" s="120" t="s">
        <v>57</v>
      </c>
    </row>
    <row r="283">
      <c r="A283" s="210">
        <v>43475.48251677083</v>
      </c>
      <c r="B283" s="120" t="s">
        <v>466</v>
      </c>
      <c r="C283" s="120" t="s">
        <v>998</v>
      </c>
      <c r="D283" s="120" t="s">
        <v>1130</v>
      </c>
    </row>
    <row r="284">
      <c r="A284" s="210">
        <v>43475.93591385416</v>
      </c>
      <c r="B284" s="120" t="s">
        <v>466</v>
      </c>
      <c r="C284" s="120" t="s">
        <v>1005</v>
      </c>
      <c r="D284" s="120" t="s">
        <v>455</v>
      </c>
    </row>
    <row r="285">
      <c r="A285" s="210">
        <v>43475.93703045139</v>
      </c>
      <c r="B285" s="120" t="s">
        <v>466</v>
      </c>
      <c r="C285" s="120" t="s">
        <v>1005</v>
      </c>
      <c r="D285" s="120" t="s">
        <v>651</v>
      </c>
    </row>
    <row r="286">
      <c r="A286" s="210">
        <v>43475.93704725694</v>
      </c>
      <c r="B286" s="120" t="s">
        <v>466</v>
      </c>
      <c r="C286" s="120" t="s">
        <v>1005</v>
      </c>
      <c r="D286" s="120" t="s">
        <v>480</v>
      </c>
    </row>
    <row r="287">
      <c r="A287" s="210">
        <v>43475.96900701389</v>
      </c>
      <c r="B287" s="120" t="s">
        <v>466</v>
      </c>
      <c r="C287" s="120" t="s">
        <v>1005</v>
      </c>
      <c r="D287" s="120" t="s">
        <v>651</v>
      </c>
    </row>
    <row r="288">
      <c r="A288" s="210">
        <v>43475.96902820602</v>
      </c>
      <c r="B288" s="120" t="s">
        <v>466</v>
      </c>
      <c r="C288" s="120" t="s">
        <v>1005</v>
      </c>
      <c r="D288" s="120" t="s">
        <v>480</v>
      </c>
    </row>
    <row r="289">
      <c r="A289" s="210">
        <v>43476.49634017361</v>
      </c>
      <c r="B289" s="120" t="s">
        <v>466</v>
      </c>
      <c r="C289" s="120" t="s">
        <v>1035</v>
      </c>
      <c r="D289" s="120" t="s">
        <v>669</v>
      </c>
    </row>
    <row r="290">
      <c r="A290" s="210">
        <v>43476.49634017361</v>
      </c>
      <c r="B290" s="120" t="s">
        <v>466</v>
      </c>
      <c r="C290" s="120" t="s">
        <v>1035</v>
      </c>
      <c r="D290" s="120" t="s">
        <v>685</v>
      </c>
    </row>
    <row r="291">
      <c r="A291" s="210">
        <v>43476.49634017361</v>
      </c>
      <c r="B291" s="120" t="s">
        <v>466</v>
      </c>
      <c r="C291" s="120" t="s">
        <v>1035</v>
      </c>
      <c r="D291" s="120" t="s">
        <v>1131</v>
      </c>
    </row>
    <row r="292">
      <c r="A292" s="210">
        <v>43476.49634017361</v>
      </c>
      <c r="B292" s="120" t="s">
        <v>466</v>
      </c>
      <c r="C292" s="120" t="s">
        <v>1035</v>
      </c>
      <c r="D292" s="120" t="s">
        <v>1132</v>
      </c>
    </row>
    <row r="293">
      <c r="A293" s="210">
        <v>43476.49690730324</v>
      </c>
      <c r="B293" s="120" t="s">
        <v>466</v>
      </c>
      <c r="C293" s="120" t="s">
        <v>1005</v>
      </c>
      <c r="D293" s="120" t="s">
        <v>642</v>
      </c>
    </row>
    <row r="294">
      <c r="A294" s="210">
        <v>43476.63422850694</v>
      </c>
      <c r="B294" s="120" t="s">
        <v>466</v>
      </c>
      <c r="C294" s="120" t="s">
        <v>1005</v>
      </c>
      <c r="D294" s="120" t="s">
        <v>652</v>
      </c>
    </row>
    <row r="295">
      <c r="A295" s="210">
        <v>43476.75763877315</v>
      </c>
      <c r="B295" s="120" t="s">
        <v>466</v>
      </c>
      <c r="C295" s="120" t="s">
        <v>1005</v>
      </c>
      <c r="D295" s="120" t="s">
        <v>40</v>
      </c>
    </row>
    <row r="296">
      <c r="A296" s="210">
        <v>43476.75784543982</v>
      </c>
      <c r="B296" s="120" t="s">
        <v>466</v>
      </c>
      <c r="C296" s="120" t="s">
        <v>1005</v>
      </c>
      <c r="D296" s="120" t="s">
        <v>651</v>
      </c>
    </row>
    <row r="297">
      <c r="A297" s="210">
        <v>43476.757869189816</v>
      </c>
      <c r="B297" s="120" t="s">
        <v>466</v>
      </c>
      <c r="C297" s="120" t="s">
        <v>1005</v>
      </c>
      <c r="D297" s="120" t="s">
        <v>480</v>
      </c>
    </row>
    <row r="298">
      <c r="A298" s="210">
        <v>43476.92969145833</v>
      </c>
      <c r="B298" s="120" t="s">
        <v>466</v>
      </c>
      <c r="C298" s="120" t="s">
        <v>1005</v>
      </c>
      <c r="D298" s="120" t="s">
        <v>651</v>
      </c>
    </row>
    <row r="299">
      <c r="A299" s="210">
        <v>43476.92971626157</v>
      </c>
      <c r="B299" s="120" t="s">
        <v>466</v>
      </c>
      <c r="C299" s="120" t="s">
        <v>1005</v>
      </c>
      <c r="D299" s="120" t="s">
        <v>480</v>
      </c>
    </row>
    <row r="300">
      <c r="A300" s="210">
        <v>43476.929916064815</v>
      </c>
      <c r="B300" s="120" t="s">
        <v>466</v>
      </c>
      <c r="C300" s="120" t="s">
        <v>1005</v>
      </c>
      <c r="D300" s="120" t="s">
        <v>649</v>
      </c>
    </row>
    <row r="301">
      <c r="A301" s="210">
        <v>43476.929937685185</v>
      </c>
      <c r="B301" s="120" t="s">
        <v>466</v>
      </c>
      <c r="C301" s="120" t="s">
        <v>1005</v>
      </c>
      <c r="D301" s="120" t="s">
        <v>40</v>
      </c>
    </row>
    <row r="302">
      <c r="A302" s="210">
        <v>43476.95100914352</v>
      </c>
      <c r="B302" s="120" t="s">
        <v>466</v>
      </c>
      <c r="C302" s="120" t="s">
        <v>1005</v>
      </c>
      <c r="D302" s="120" t="s">
        <v>650</v>
      </c>
    </row>
    <row r="303">
      <c r="A303" s="210">
        <v>43476.95114942129</v>
      </c>
      <c r="B303" s="120" t="s">
        <v>466</v>
      </c>
      <c r="C303" s="120" t="s">
        <v>1005</v>
      </c>
      <c r="D303" s="120" t="s">
        <v>649</v>
      </c>
    </row>
    <row r="304">
      <c r="A304" s="210">
        <v>43476.951486342594</v>
      </c>
      <c r="B304" s="120" t="s">
        <v>466</v>
      </c>
      <c r="C304" s="120" t="s">
        <v>1005</v>
      </c>
      <c r="D304" s="120" t="s">
        <v>40</v>
      </c>
    </row>
    <row r="305">
      <c r="A305" s="210">
        <v>43477.381415972224</v>
      </c>
      <c r="C305" s="120" t="s">
        <v>1035</v>
      </c>
      <c r="D305" s="120" t="s">
        <v>675</v>
      </c>
    </row>
    <row r="306">
      <c r="A306" s="210">
        <v>43478.024409791666</v>
      </c>
      <c r="C306" s="120" t="s">
        <v>1035</v>
      </c>
      <c r="D306" s="120" t="s">
        <v>671</v>
      </c>
    </row>
    <row r="307">
      <c r="A307" s="210">
        <v>43478.024409791666</v>
      </c>
      <c r="C307" s="120" t="s">
        <v>1035</v>
      </c>
      <c r="D307" s="120" t="s">
        <v>785</v>
      </c>
    </row>
    <row r="308">
      <c r="A308" s="210">
        <v>43478.024409791666</v>
      </c>
      <c r="C308" s="120" t="s">
        <v>1035</v>
      </c>
      <c r="D308" s="120" t="s">
        <v>673</v>
      </c>
    </row>
    <row r="309">
      <c r="A309" s="210">
        <v>43478.024409791666</v>
      </c>
      <c r="C309" s="120" t="s">
        <v>1035</v>
      </c>
      <c r="D309" s="120" t="s">
        <v>674</v>
      </c>
    </row>
    <row r="310">
      <c r="A310" s="210">
        <v>43478.024409791666</v>
      </c>
      <c r="C310" s="120" t="s">
        <v>1035</v>
      </c>
      <c r="D310" s="120" t="s">
        <v>672</v>
      </c>
    </row>
    <row r="311">
      <c r="A311" s="210">
        <v>43478.024409791666</v>
      </c>
      <c r="C311" s="120" t="s">
        <v>1035</v>
      </c>
      <c r="D311" s="120" t="s">
        <v>1133</v>
      </c>
    </row>
    <row r="312">
      <c r="A312" s="210">
        <v>43478.024624108795</v>
      </c>
      <c r="C312" s="120" t="s">
        <v>1035</v>
      </c>
      <c r="D312" s="120" t="s">
        <v>674</v>
      </c>
    </row>
    <row r="313">
      <c r="A313" s="210">
        <v>43478.024409791666</v>
      </c>
      <c r="C313" s="120" t="s">
        <v>1035</v>
      </c>
      <c r="D313" s="120" t="s">
        <v>1134</v>
      </c>
    </row>
    <row r="314">
      <c r="A314" s="210">
        <v>43478.024624108795</v>
      </c>
      <c r="C314" s="120" t="s">
        <v>1035</v>
      </c>
      <c r="D314" s="120" t="s">
        <v>672</v>
      </c>
    </row>
    <row r="315">
      <c r="A315" s="210">
        <v>43478.024624108795</v>
      </c>
      <c r="C315" s="120" t="s">
        <v>1035</v>
      </c>
      <c r="D315" s="120" t="s">
        <v>1133</v>
      </c>
    </row>
    <row r="316">
      <c r="A316" s="210">
        <v>43478.07043748842</v>
      </c>
      <c r="B316" s="120" t="s">
        <v>466</v>
      </c>
      <c r="C316" s="120" t="s">
        <v>1035</v>
      </c>
      <c r="D316" s="120" t="s">
        <v>1135</v>
      </c>
    </row>
    <row r="317">
      <c r="A317" s="210">
        <v>43478.07043748842</v>
      </c>
      <c r="B317" s="120" t="s">
        <v>466</v>
      </c>
      <c r="C317" s="120" t="s">
        <v>1035</v>
      </c>
      <c r="D317" s="120" t="s">
        <v>1136</v>
      </c>
    </row>
    <row r="318">
      <c r="A318" s="210">
        <v>43478.79805733796</v>
      </c>
      <c r="B318" s="120" t="s">
        <v>617</v>
      </c>
      <c r="C318" s="120" t="s">
        <v>1005</v>
      </c>
      <c r="D318" s="120" t="s">
        <v>40</v>
      </c>
    </row>
    <row r="319">
      <c r="A319" s="210">
        <v>43478.954020868056</v>
      </c>
      <c r="B319" s="120" t="s">
        <v>466</v>
      </c>
      <c r="C319" s="120" t="s">
        <v>1005</v>
      </c>
      <c r="D319" s="120" t="s">
        <v>568</v>
      </c>
    </row>
    <row r="320">
      <c r="A320" s="210">
        <v>43479.029537187496</v>
      </c>
      <c r="B320" s="120" t="s">
        <v>466</v>
      </c>
      <c r="C320" s="120" t="s">
        <v>1035</v>
      </c>
      <c r="D320" s="120" t="s">
        <v>666</v>
      </c>
    </row>
    <row r="321">
      <c r="A321" s="210">
        <v>43479.029537187496</v>
      </c>
      <c r="B321" s="120" t="s">
        <v>466</v>
      </c>
      <c r="C321" s="120" t="s">
        <v>1035</v>
      </c>
      <c r="D321" s="120" t="s">
        <v>663</v>
      </c>
    </row>
    <row r="322">
      <c r="A322" s="210">
        <v>43479.029537187496</v>
      </c>
      <c r="B322" s="120" t="s">
        <v>466</v>
      </c>
      <c r="C322" s="120" t="s">
        <v>1035</v>
      </c>
      <c r="D322" s="120" t="s">
        <v>1137</v>
      </c>
    </row>
    <row r="323">
      <c r="A323" s="210">
        <v>43479.029537187496</v>
      </c>
      <c r="B323" s="120" t="s">
        <v>466</v>
      </c>
      <c r="C323" s="120" t="s">
        <v>1035</v>
      </c>
      <c r="D323" s="120" t="s">
        <v>1138</v>
      </c>
    </row>
    <row r="324">
      <c r="A324" s="210">
        <v>43479.029537187496</v>
      </c>
      <c r="B324" s="120" t="s">
        <v>466</v>
      </c>
      <c r="C324" s="120" t="s">
        <v>1035</v>
      </c>
      <c r="D324" s="120" t="s">
        <v>1139</v>
      </c>
    </row>
    <row r="325">
      <c r="A325" s="210">
        <v>43479.528845671295</v>
      </c>
      <c r="B325" s="120" t="s">
        <v>466</v>
      </c>
      <c r="C325" s="120" t="s">
        <v>1005</v>
      </c>
      <c r="D325" s="120" t="s">
        <v>642</v>
      </c>
    </row>
    <row r="326">
      <c r="A326" s="210">
        <v>43479.52886332176</v>
      </c>
      <c r="B326" s="120" t="s">
        <v>466</v>
      </c>
      <c r="C326" s="120" t="s">
        <v>1005</v>
      </c>
      <c r="D326" s="120" t="s">
        <v>639</v>
      </c>
    </row>
    <row r="327">
      <c r="A327" s="210">
        <v>43479.71893990741</v>
      </c>
      <c r="B327" s="120" t="s">
        <v>466</v>
      </c>
      <c r="C327" s="120" t="s">
        <v>1005</v>
      </c>
      <c r="D327" s="120" t="s">
        <v>639</v>
      </c>
    </row>
    <row r="328">
      <c r="A328" s="210">
        <v>43479.718960300925</v>
      </c>
      <c r="B328" s="120" t="s">
        <v>466</v>
      </c>
      <c r="C328" s="120" t="s">
        <v>1005</v>
      </c>
      <c r="D328" s="120" t="s">
        <v>419</v>
      </c>
    </row>
    <row r="329">
      <c r="A329" s="210">
        <v>43479.81671097223</v>
      </c>
      <c r="B329" s="120" t="s">
        <v>466</v>
      </c>
      <c r="C329" s="120" t="s">
        <v>998</v>
      </c>
      <c r="D329" s="120" t="s">
        <v>344</v>
      </c>
    </row>
    <row r="330">
      <c r="A330" s="210">
        <v>43479.95372586805</v>
      </c>
      <c r="B330" s="120" t="s">
        <v>466</v>
      </c>
      <c r="C330" s="120" t="s">
        <v>1005</v>
      </c>
      <c r="D330" s="120" t="s">
        <v>351</v>
      </c>
    </row>
    <row r="331">
      <c r="A331" s="210">
        <v>43479.953745543986</v>
      </c>
      <c r="B331" s="120" t="s">
        <v>466</v>
      </c>
      <c r="C331" s="120" t="s">
        <v>1005</v>
      </c>
      <c r="D331" s="120" t="s">
        <v>643</v>
      </c>
    </row>
    <row r="332">
      <c r="A332" s="210">
        <v>43480.09575395833</v>
      </c>
      <c r="B332" s="120" t="s">
        <v>466</v>
      </c>
      <c r="C332" s="120" t="s">
        <v>1035</v>
      </c>
      <c r="D332" s="120" t="s">
        <v>665</v>
      </c>
    </row>
    <row r="333">
      <c r="A333" s="210">
        <v>43480.09575395833</v>
      </c>
      <c r="B333" s="120" t="s">
        <v>466</v>
      </c>
      <c r="C333" s="120" t="s">
        <v>1035</v>
      </c>
      <c r="D333" s="120" t="s">
        <v>664</v>
      </c>
    </row>
    <row r="334">
      <c r="A334" s="210">
        <v>43480.09575395833</v>
      </c>
      <c r="B334" s="120" t="s">
        <v>466</v>
      </c>
      <c r="C334" s="120" t="s">
        <v>1035</v>
      </c>
      <c r="D334" s="120" t="s">
        <v>1140</v>
      </c>
    </row>
    <row r="335">
      <c r="A335" s="210">
        <v>43480.09575395833</v>
      </c>
      <c r="B335" s="120" t="s">
        <v>466</v>
      </c>
      <c r="C335" s="120" t="s">
        <v>1035</v>
      </c>
      <c r="D335" s="120" t="s">
        <v>1141</v>
      </c>
    </row>
    <row r="336">
      <c r="A336" s="210">
        <v>43480.67231359954</v>
      </c>
      <c r="B336" s="120" t="s">
        <v>466</v>
      </c>
      <c r="C336" s="120" t="s">
        <v>1005</v>
      </c>
      <c r="D336" s="120" t="s">
        <v>419</v>
      </c>
    </row>
    <row r="337">
      <c r="A337" s="210">
        <v>43480.92677554398</v>
      </c>
      <c r="B337" s="120" t="s">
        <v>466</v>
      </c>
      <c r="C337" s="120" t="s">
        <v>1005</v>
      </c>
      <c r="D337" s="120" t="s">
        <v>628</v>
      </c>
    </row>
    <row r="338">
      <c r="A338" s="210">
        <v>43480.926790219906</v>
      </c>
      <c r="B338" s="120" t="s">
        <v>466</v>
      </c>
      <c r="C338" s="120" t="s">
        <v>1005</v>
      </c>
      <c r="D338" s="120" t="s">
        <v>639</v>
      </c>
    </row>
    <row r="339">
      <c r="A339" s="210">
        <v>43480.963837268515</v>
      </c>
      <c r="B339" s="120" t="s">
        <v>466</v>
      </c>
      <c r="C339" s="120" t="s">
        <v>1005</v>
      </c>
      <c r="D339" s="120" t="s">
        <v>568</v>
      </c>
    </row>
    <row r="340">
      <c r="A340" s="210">
        <v>43480.963855208334</v>
      </c>
      <c r="B340" s="120" t="s">
        <v>466</v>
      </c>
      <c r="C340" s="120" t="s">
        <v>1005</v>
      </c>
      <c r="D340" s="120" t="s">
        <v>596</v>
      </c>
    </row>
    <row r="341">
      <c r="A341" s="210">
        <v>43481.509986053235</v>
      </c>
      <c r="B341" s="120" t="s">
        <v>466</v>
      </c>
      <c r="C341" s="120" t="s">
        <v>1035</v>
      </c>
      <c r="D341" s="120" t="s">
        <v>653</v>
      </c>
    </row>
    <row r="342">
      <c r="A342" s="210">
        <v>43481.52908384259</v>
      </c>
      <c r="B342" s="120" t="s">
        <v>466</v>
      </c>
      <c r="C342" s="120" t="s">
        <v>998</v>
      </c>
      <c r="D342" s="120" t="s">
        <v>639</v>
      </c>
    </row>
    <row r="343">
      <c r="A343" s="210">
        <v>43481.576838125</v>
      </c>
      <c r="B343" s="120" t="s">
        <v>466</v>
      </c>
      <c r="C343" s="120" t="s">
        <v>1005</v>
      </c>
      <c r="D343" s="120" t="s">
        <v>419</v>
      </c>
    </row>
    <row r="344">
      <c r="A344" s="210">
        <v>43481.59619002315</v>
      </c>
      <c r="B344" s="120" t="s">
        <v>466</v>
      </c>
      <c r="C344" s="120" t="s">
        <v>998</v>
      </c>
      <c r="D344" s="120" t="s">
        <v>1142</v>
      </c>
    </row>
    <row r="345">
      <c r="A345" s="210">
        <v>43481.65778461806</v>
      </c>
      <c r="B345" s="120" t="s">
        <v>466</v>
      </c>
      <c r="C345" s="120" t="s">
        <v>1005</v>
      </c>
      <c r="D345" s="120" t="s">
        <v>609</v>
      </c>
    </row>
    <row r="346">
      <c r="A346" s="210">
        <v>43481.75672880787</v>
      </c>
      <c r="B346" s="120" t="s">
        <v>466</v>
      </c>
      <c r="C346" s="120" t="s">
        <v>998</v>
      </c>
      <c r="D346" s="120" t="s">
        <v>1143</v>
      </c>
    </row>
    <row r="347">
      <c r="A347" s="210">
        <v>43482.039109756945</v>
      </c>
      <c r="C347" s="120" t="s">
        <v>1035</v>
      </c>
      <c r="D347" s="120" t="s">
        <v>1144</v>
      </c>
    </row>
    <row r="348">
      <c r="A348" s="210">
        <v>43482.039109756945</v>
      </c>
      <c r="C348" s="120" t="s">
        <v>1035</v>
      </c>
      <c r="D348" s="120" t="s">
        <v>1145</v>
      </c>
    </row>
    <row r="349">
      <c r="A349" s="210">
        <v>43482.53616123843</v>
      </c>
      <c r="B349" s="120" t="s">
        <v>466</v>
      </c>
      <c r="C349" s="120" t="s">
        <v>1005</v>
      </c>
      <c r="D349" s="120" t="s">
        <v>40</v>
      </c>
    </row>
    <row r="350">
      <c r="A350" s="210">
        <v>43482.63669771991</v>
      </c>
      <c r="B350" s="120" t="s">
        <v>466</v>
      </c>
      <c r="C350" s="120" t="s">
        <v>1005</v>
      </c>
      <c r="D350" s="120" t="s">
        <v>419</v>
      </c>
    </row>
    <row r="351">
      <c r="A351" s="210">
        <v>43482.636717719906</v>
      </c>
      <c r="B351" s="120" t="s">
        <v>466</v>
      </c>
      <c r="C351" s="120" t="s">
        <v>1005</v>
      </c>
      <c r="D351" s="120" t="s">
        <v>636</v>
      </c>
    </row>
    <row r="352">
      <c r="A352" s="210">
        <v>43482.636743668976</v>
      </c>
      <c r="B352" s="120" t="s">
        <v>466</v>
      </c>
      <c r="C352" s="120" t="s">
        <v>1005</v>
      </c>
      <c r="D352" s="120" t="s">
        <v>635</v>
      </c>
    </row>
    <row r="353">
      <c r="A353" s="210">
        <v>43482.63676616898</v>
      </c>
      <c r="B353" s="120" t="s">
        <v>466</v>
      </c>
      <c r="C353" s="120" t="s">
        <v>1005</v>
      </c>
      <c r="D353" s="120" t="s">
        <v>634</v>
      </c>
    </row>
    <row r="354">
      <c r="A354" s="210">
        <v>43482.96676329861</v>
      </c>
      <c r="B354" s="120" t="s">
        <v>466</v>
      </c>
      <c r="C354" s="120" t="s">
        <v>1005</v>
      </c>
      <c r="D354" s="120" t="s">
        <v>568</v>
      </c>
    </row>
    <row r="355">
      <c r="A355" s="210">
        <v>43483.026587002314</v>
      </c>
      <c r="B355" s="120" t="s">
        <v>466</v>
      </c>
      <c r="C355" s="120" t="s">
        <v>1035</v>
      </c>
      <c r="D355" s="120" t="s">
        <v>1146</v>
      </c>
    </row>
    <row r="356">
      <c r="A356" s="210">
        <v>43483.026587002314</v>
      </c>
      <c r="B356" s="120" t="s">
        <v>466</v>
      </c>
      <c r="C356" s="120" t="s">
        <v>1035</v>
      </c>
      <c r="D356" s="120" t="s">
        <v>1147</v>
      </c>
    </row>
    <row r="357">
      <c r="A357" s="210">
        <v>43483.026587002314</v>
      </c>
      <c r="B357" s="120" t="s">
        <v>466</v>
      </c>
      <c r="C357" s="120" t="s">
        <v>1035</v>
      </c>
      <c r="D357" s="120" t="s">
        <v>1148</v>
      </c>
    </row>
    <row r="358">
      <c r="A358" s="210">
        <v>43483.026587002314</v>
      </c>
      <c r="B358" s="120" t="s">
        <v>466</v>
      </c>
      <c r="C358" s="120" t="s">
        <v>1035</v>
      </c>
      <c r="D358" s="120" t="s">
        <v>1149</v>
      </c>
    </row>
    <row r="359">
      <c r="A359" s="210">
        <v>43483.884708275466</v>
      </c>
      <c r="B359" s="120" t="s">
        <v>466</v>
      </c>
      <c r="C359" s="120" t="s">
        <v>1005</v>
      </c>
      <c r="D359" s="120" t="s">
        <v>85</v>
      </c>
    </row>
    <row r="360">
      <c r="A360" s="210">
        <v>43483.88472662037</v>
      </c>
      <c r="B360" s="120" t="s">
        <v>466</v>
      </c>
      <c r="C360" s="120" t="s">
        <v>1005</v>
      </c>
      <c r="D360" s="120" t="s">
        <v>623</v>
      </c>
    </row>
    <row r="361">
      <c r="A361" s="210">
        <v>43484.285816006945</v>
      </c>
      <c r="B361" s="120" t="s">
        <v>466</v>
      </c>
      <c r="C361" s="120" t="s">
        <v>1035</v>
      </c>
      <c r="D361" s="120" t="s">
        <v>1150</v>
      </c>
    </row>
    <row r="362">
      <c r="A362" s="210">
        <v>43484.285816006945</v>
      </c>
      <c r="B362" s="120" t="s">
        <v>466</v>
      </c>
      <c r="C362" s="120" t="s">
        <v>1035</v>
      </c>
      <c r="D362" s="120" t="s">
        <v>1151</v>
      </c>
    </row>
    <row r="363">
      <c r="A363" s="210">
        <v>43484.51590186343</v>
      </c>
      <c r="B363" s="120" t="s">
        <v>592</v>
      </c>
      <c r="C363" s="120" t="s">
        <v>998</v>
      </c>
      <c r="D363" s="120" t="s">
        <v>1152</v>
      </c>
    </row>
    <row r="364">
      <c r="A364" s="210">
        <v>43484.516916990746</v>
      </c>
      <c r="B364" s="120" t="s">
        <v>592</v>
      </c>
      <c r="C364" s="120" t="s">
        <v>998</v>
      </c>
      <c r="D364" s="120" t="s">
        <v>1153</v>
      </c>
    </row>
    <row r="365">
      <c r="A365" s="210">
        <v>43484.517329386574</v>
      </c>
      <c r="B365" s="120" t="s">
        <v>592</v>
      </c>
      <c r="C365" s="120" t="s">
        <v>998</v>
      </c>
      <c r="D365" s="120" t="s">
        <v>1152</v>
      </c>
    </row>
    <row r="366">
      <c r="A366" s="210">
        <v>43484.51805806713</v>
      </c>
      <c r="B366" s="120" t="s">
        <v>592</v>
      </c>
      <c r="C366" s="120" t="s">
        <v>998</v>
      </c>
      <c r="D366" s="120" t="s">
        <v>1154</v>
      </c>
    </row>
    <row r="367">
      <c r="A367" s="210">
        <v>43484.51838633102</v>
      </c>
      <c r="B367" s="120" t="s">
        <v>592</v>
      </c>
      <c r="C367" s="120" t="s">
        <v>998</v>
      </c>
      <c r="D367" s="120" t="s">
        <v>1154</v>
      </c>
    </row>
    <row r="368">
      <c r="A368" s="210">
        <v>43484.51895858796</v>
      </c>
      <c r="B368" s="120" t="s">
        <v>592</v>
      </c>
      <c r="C368" s="120" t="s">
        <v>998</v>
      </c>
      <c r="D368" s="120" t="s">
        <v>1155</v>
      </c>
    </row>
    <row r="369">
      <c r="A369" s="210">
        <v>43484.52087605324</v>
      </c>
      <c r="B369" s="120" t="s">
        <v>592</v>
      </c>
      <c r="C369" s="120" t="s">
        <v>998</v>
      </c>
      <c r="D369" s="120" t="s">
        <v>1156</v>
      </c>
    </row>
    <row r="370">
      <c r="A370" s="210">
        <v>43484.52089292824</v>
      </c>
      <c r="B370" s="120" t="s">
        <v>592</v>
      </c>
      <c r="C370" s="120" t="s">
        <v>998</v>
      </c>
      <c r="D370" s="120" t="s">
        <v>1157</v>
      </c>
    </row>
    <row r="371">
      <c r="A371" s="210">
        <v>43484.525273645835</v>
      </c>
      <c r="B371" s="120" t="s">
        <v>592</v>
      </c>
      <c r="C371" s="120" t="s">
        <v>998</v>
      </c>
      <c r="D371" s="120" t="s">
        <v>1158</v>
      </c>
    </row>
    <row r="372">
      <c r="A372" s="210">
        <v>43484.881609675926</v>
      </c>
      <c r="B372" s="120" t="s">
        <v>592</v>
      </c>
      <c r="C372" s="120" t="s">
        <v>998</v>
      </c>
      <c r="D372" s="120" t="s">
        <v>697</v>
      </c>
    </row>
    <row r="373">
      <c r="A373" s="210">
        <v>43485.04953398148</v>
      </c>
      <c r="B373" s="120" t="s">
        <v>466</v>
      </c>
      <c r="C373" s="120" t="s">
        <v>1035</v>
      </c>
      <c r="D373" s="120" t="s">
        <v>1159</v>
      </c>
    </row>
    <row r="374">
      <c r="A374" s="210">
        <v>43485.04953398148</v>
      </c>
      <c r="B374" s="120" t="s">
        <v>466</v>
      </c>
      <c r="C374" s="120" t="s">
        <v>1035</v>
      </c>
      <c r="D374" s="120" t="s">
        <v>1160</v>
      </c>
    </row>
    <row r="375">
      <c r="A375" s="210">
        <v>43485.050524791666</v>
      </c>
      <c r="B375" s="120" t="s">
        <v>466</v>
      </c>
      <c r="C375" s="120" t="s">
        <v>998</v>
      </c>
      <c r="D375" s="120" t="s">
        <v>435</v>
      </c>
    </row>
    <row r="376">
      <c r="A376" s="210">
        <v>43485.90450923611</v>
      </c>
      <c r="B376" s="120" t="s">
        <v>466</v>
      </c>
      <c r="C376" s="120" t="s">
        <v>998</v>
      </c>
      <c r="D376" s="120" t="s">
        <v>1161</v>
      </c>
    </row>
    <row r="377">
      <c r="A377" s="210">
        <v>43485.90933170139</v>
      </c>
      <c r="B377" s="120" t="s">
        <v>466</v>
      </c>
      <c r="C377" s="120" t="s">
        <v>998</v>
      </c>
      <c r="D377" s="120" t="s">
        <v>626</v>
      </c>
    </row>
    <row r="378">
      <c r="A378" s="210">
        <v>43486.00022872685</v>
      </c>
      <c r="B378" s="120" t="s">
        <v>466</v>
      </c>
      <c r="C378" s="120" t="s">
        <v>1035</v>
      </c>
      <c r="D378" s="120" t="s">
        <v>643</v>
      </c>
    </row>
    <row r="379">
      <c r="A379" s="210">
        <v>43486.00022872685</v>
      </c>
      <c r="B379" s="120" t="s">
        <v>466</v>
      </c>
      <c r="C379" s="120" t="s">
        <v>1035</v>
      </c>
      <c r="D379" s="120" t="s">
        <v>647</v>
      </c>
    </row>
    <row r="380">
      <c r="A380" s="210">
        <v>43486.00022872685</v>
      </c>
      <c r="B380" s="120" t="s">
        <v>466</v>
      </c>
      <c r="C380" s="120" t="s">
        <v>1035</v>
      </c>
      <c r="D380" s="120" t="s">
        <v>648</v>
      </c>
    </row>
    <row r="381">
      <c r="A381" s="210">
        <v>43486.00022872685</v>
      </c>
      <c r="B381" s="120" t="s">
        <v>466</v>
      </c>
      <c r="C381" s="120" t="s">
        <v>1035</v>
      </c>
      <c r="D381" s="120" t="s">
        <v>1162</v>
      </c>
    </row>
    <row r="382">
      <c r="A382" s="210">
        <v>43486.66135461806</v>
      </c>
      <c r="B382" s="120" t="s">
        <v>466</v>
      </c>
      <c r="C382" s="120" t="s">
        <v>998</v>
      </c>
      <c r="D382" s="120" t="s">
        <v>1163</v>
      </c>
    </row>
    <row r="383">
      <c r="A383" s="210">
        <v>43486.6615887963</v>
      </c>
      <c r="B383" s="120" t="s">
        <v>466</v>
      </c>
      <c r="C383" s="120" t="s">
        <v>998</v>
      </c>
      <c r="D383" s="120" t="s">
        <v>40</v>
      </c>
    </row>
    <row r="384">
      <c r="A384" s="210">
        <v>43486.716194085646</v>
      </c>
      <c r="B384" s="120" t="s">
        <v>466</v>
      </c>
      <c r="C384" s="120" t="s">
        <v>998</v>
      </c>
      <c r="D384" s="120" t="s">
        <v>628</v>
      </c>
    </row>
    <row r="385">
      <c r="A385" s="210">
        <v>43486.730687222225</v>
      </c>
      <c r="B385" s="120" t="s">
        <v>466</v>
      </c>
      <c r="C385" s="120" t="s">
        <v>1005</v>
      </c>
      <c r="D385" s="120" t="s">
        <v>117</v>
      </c>
    </row>
    <row r="386">
      <c r="A386" s="210">
        <v>43486.75228035879</v>
      </c>
      <c r="B386" s="120" t="s">
        <v>466</v>
      </c>
      <c r="C386" s="120" t="s">
        <v>998</v>
      </c>
      <c r="D386" s="120" t="s">
        <v>732</v>
      </c>
    </row>
    <row r="387">
      <c r="A387" s="210">
        <v>43487.470929386574</v>
      </c>
      <c r="C387" s="120" t="s">
        <v>1035</v>
      </c>
      <c r="D387" s="120" t="s">
        <v>1164</v>
      </c>
    </row>
    <row r="388">
      <c r="A388" s="210">
        <v>43487.473502152774</v>
      </c>
      <c r="B388" s="120" t="s">
        <v>617</v>
      </c>
      <c r="C388" s="120" t="s">
        <v>1005</v>
      </c>
      <c r="D388" s="120" t="s">
        <v>618</v>
      </c>
    </row>
    <row r="389">
      <c r="A389" s="210">
        <v>43487.473869733796</v>
      </c>
      <c r="B389" s="120" t="s">
        <v>617</v>
      </c>
      <c r="C389" s="120" t="s">
        <v>1005</v>
      </c>
      <c r="D389" s="120" t="s">
        <v>618</v>
      </c>
    </row>
    <row r="390">
      <c r="A390" s="210">
        <v>43488.51139695602</v>
      </c>
      <c r="B390" s="120" t="s">
        <v>466</v>
      </c>
      <c r="C390" s="120" t="s">
        <v>1035</v>
      </c>
      <c r="D390" s="120" t="s">
        <v>1165</v>
      </c>
    </row>
    <row r="391">
      <c r="A391" s="210">
        <v>43488.51139695602</v>
      </c>
      <c r="B391" s="120" t="s">
        <v>466</v>
      </c>
      <c r="C391" s="120" t="s">
        <v>1035</v>
      </c>
      <c r="D391" s="120" t="s">
        <v>1166</v>
      </c>
    </row>
    <row r="392">
      <c r="A392" s="210">
        <v>43488.91757405092</v>
      </c>
      <c r="B392" s="120" t="s">
        <v>466</v>
      </c>
      <c r="C392" s="120" t="s">
        <v>998</v>
      </c>
      <c r="D392" s="120" t="s">
        <v>1167</v>
      </c>
    </row>
    <row r="393">
      <c r="A393" s="210">
        <v>43488.95886445601</v>
      </c>
      <c r="B393" s="120" t="s">
        <v>466</v>
      </c>
      <c r="C393" s="120" t="s">
        <v>998</v>
      </c>
      <c r="D393" s="120" t="s">
        <v>1168</v>
      </c>
    </row>
    <row r="394">
      <c r="A394" s="210">
        <v>43488.958878460646</v>
      </c>
      <c r="B394" s="120" t="s">
        <v>466</v>
      </c>
      <c r="C394" s="120" t="s">
        <v>998</v>
      </c>
      <c r="D394" s="120" t="s">
        <v>689</v>
      </c>
    </row>
    <row r="395">
      <c r="A395" s="210">
        <v>43488.970836215274</v>
      </c>
      <c r="B395" s="120" t="s">
        <v>466</v>
      </c>
      <c r="C395" s="120" t="s">
        <v>998</v>
      </c>
      <c r="D395" s="120" t="s">
        <v>692</v>
      </c>
    </row>
    <row r="396">
      <c r="A396" s="210">
        <v>43489.0559369213</v>
      </c>
      <c r="C396" s="120" t="s">
        <v>1035</v>
      </c>
      <c r="D396" s="120" t="s">
        <v>621</v>
      </c>
    </row>
    <row r="397">
      <c r="A397" s="210">
        <v>43489.0559369213</v>
      </c>
      <c r="C397" s="120" t="s">
        <v>1035</v>
      </c>
      <c r="D397" s="120" t="s">
        <v>616</v>
      </c>
    </row>
    <row r="398">
      <c r="A398" s="210">
        <v>43489.0559369213</v>
      </c>
      <c r="C398" s="120" t="s">
        <v>1035</v>
      </c>
      <c r="D398" s="120" t="s">
        <v>1169</v>
      </c>
    </row>
    <row r="399">
      <c r="A399" s="210">
        <v>43489.0559369213</v>
      </c>
      <c r="C399" s="120" t="s">
        <v>1035</v>
      </c>
      <c r="D399" s="120" t="s">
        <v>1170</v>
      </c>
    </row>
    <row r="400">
      <c r="A400" s="210">
        <v>43489.59388451389</v>
      </c>
      <c r="B400" s="120" t="s">
        <v>466</v>
      </c>
      <c r="C400" s="120" t="s">
        <v>1005</v>
      </c>
      <c r="D400" s="120" t="s">
        <v>607</v>
      </c>
    </row>
    <row r="401">
      <c r="A401" s="210">
        <v>43489.59549744213</v>
      </c>
      <c r="B401" s="120" t="s">
        <v>466</v>
      </c>
      <c r="C401" s="120" t="s">
        <v>1005</v>
      </c>
      <c r="D401" s="120" t="s">
        <v>609</v>
      </c>
    </row>
    <row r="402">
      <c r="A402" s="210">
        <v>43489.59593001158</v>
      </c>
      <c r="B402" s="120" t="s">
        <v>466</v>
      </c>
      <c r="C402" s="120" t="s">
        <v>1005</v>
      </c>
      <c r="D402" s="120" t="s">
        <v>608</v>
      </c>
    </row>
    <row r="403">
      <c r="A403" s="210">
        <v>43489.595944988425</v>
      </c>
      <c r="B403" s="120" t="s">
        <v>466</v>
      </c>
      <c r="C403" s="120" t="s">
        <v>1005</v>
      </c>
      <c r="D403" s="120" t="s">
        <v>607</v>
      </c>
    </row>
    <row r="404">
      <c r="A404" s="210">
        <v>43489.75152888889</v>
      </c>
      <c r="B404" s="120" t="s">
        <v>559</v>
      </c>
      <c r="C404" s="120" t="s">
        <v>1005</v>
      </c>
      <c r="D404" s="120" t="s">
        <v>586</v>
      </c>
    </row>
    <row r="405">
      <c r="A405" s="210">
        <v>43489.751548368055</v>
      </c>
      <c r="B405" s="120" t="s">
        <v>559</v>
      </c>
      <c r="C405" s="120" t="s">
        <v>1005</v>
      </c>
      <c r="D405" s="120" t="s">
        <v>587</v>
      </c>
    </row>
    <row r="406">
      <c r="A406" s="210">
        <v>43490.076479826384</v>
      </c>
      <c r="C406" s="120" t="s">
        <v>1035</v>
      </c>
      <c r="D406" s="120" t="s">
        <v>85</v>
      </c>
    </row>
    <row r="407">
      <c r="A407" s="210">
        <v>43490.076479826384</v>
      </c>
      <c r="C407" s="120" t="s">
        <v>1035</v>
      </c>
      <c r="D407" s="120" t="s">
        <v>636</v>
      </c>
    </row>
    <row r="408">
      <c r="A408" s="210">
        <v>43490.076479826384</v>
      </c>
      <c r="C408" s="120" t="s">
        <v>1035</v>
      </c>
      <c r="D408" s="120" t="s">
        <v>635</v>
      </c>
    </row>
    <row r="409">
      <c r="A409" s="210">
        <v>43490.076479826384</v>
      </c>
      <c r="C409" s="120" t="s">
        <v>1035</v>
      </c>
      <c r="D409" s="120" t="s">
        <v>634</v>
      </c>
    </row>
    <row r="410">
      <c r="A410" s="210">
        <v>43490.58716481482</v>
      </c>
      <c r="B410" s="120" t="s">
        <v>466</v>
      </c>
      <c r="C410" s="120" t="s">
        <v>998</v>
      </c>
      <c r="D410" s="120" t="s">
        <v>1171</v>
      </c>
    </row>
    <row r="411">
      <c r="A411" s="210">
        <v>43491.032306203706</v>
      </c>
      <c r="C411" s="120" t="s">
        <v>1035</v>
      </c>
      <c r="D411" s="120" t="s">
        <v>166</v>
      </c>
    </row>
    <row r="412">
      <c r="A412" s="210">
        <v>43491.032306203706</v>
      </c>
      <c r="C412" s="120" t="s">
        <v>1035</v>
      </c>
      <c r="D412" s="120" t="s">
        <v>1172</v>
      </c>
    </row>
    <row r="413">
      <c r="A413" s="210">
        <v>43491.032306203706</v>
      </c>
      <c r="C413" s="120" t="s">
        <v>1035</v>
      </c>
      <c r="D413" s="120" t="s">
        <v>1173</v>
      </c>
    </row>
    <row r="414">
      <c r="A414" s="210">
        <v>43491.08178273148</v>
      </c>
      <c r="B414" s="120" t="s">
        <v>466</v>
      </c>
      <c r="C414" s="120" t="s">
        <v>998</v>
      </c>
      <c r="D414" s="120" t="s">
        <v>677</v>
      </c>
    </row>
    <row r="415">
      <c r="A415" s="210">
        <v>43491.54189597222</v>
      </c>
      <c r="B415" s="120" t="s">
        <v>466</v>
      </c>
      <c r="C415" s="120" t="s">
        <v>998</v>
      </c>
      <c r="D415" s="120" t="s">
        <v>1174</v>
      </c>
    </row>
    <row r="416">
      <c r="A416" s="210">
        <v>43491.541908645835</v>
      </c>
      <c r="B416" s="120" t="s">
        <v>466</v>
      </c>
      <c r="C416" s="120" t="s">
        <v>998</v>
      </c>
      <c r="D416" s="120" t="s">
        <v>661</v>
      </c>
    </row>
    <row r="417">
      <c r="A417" s="210">
        <v>43491.54193253472</v>
      </c>
      <c r="B417" s="120" t="s">
        <v>466</v>
      </c>
      <c r="C417" s="120" t="s">
        <v>998</v>
      </c>
      <c r="D417" s="120" t="s">
        <v>1175</v>
      </c>
    </row>
    <row r="418">
      <c r="A418" s="210">
        <v>43491.62605127315</v>
      </c>
      <c r="B418" s="120" t="s">
        <v>466</v>
      </c>
      <c r="C418" s="120" t="s">
        <v>998</v>
      </c>
      <c r="D418" s="120" t="s">
        <v>628</v>
      </c>
    </row>
    <row r="419">
      <c r="A419" s="210">
        <v>43491.90957019676</v>
      </c>
      <c r="B419" s="120" t="s">
        <v>466</v>
      </c>
      <c r="C419" s="120" t="s">
        <v>1003</v>
      </c>
      <c r="D419" s="120" t="s">
        <v>1176</v>
      </c>
    </row>
    <row r="420">
      <c r="A420" s="210">
        <v>43491.91325885417</v>
      </c>
      <c r="B420" s="120" t="s">
        <v>592</v>
      </c>
      <c r="C420" s="120" t="s">
        <v>998</v>
      </c>
      <c r="D420" s="120" t="s">
        <v>57</v>
      </c>
    </row>
    <row r="421">
      <c r="A421" s="210">
        <v>43492.09701777778</v>
      </c>
      <c r="C421" s="120" t="s">
        <v>1035</v>
      </c>
      <c r="D421" s="120" t="s">
        <v>1177</v>
      </c>
    </row>
    <row r="422">
      <c r="A422" s="210">
        <v>43492.09701777778</v>
      </c>
      <c r="C422" s="120" t="s">
        <v>1035</v>
      </c>
      <c r="D422" s="120" t="s">
        <v>1178</v>
      </c>
    </row>
    <row r="423">
      <c r="A423" s="210">
        <v>43492.09701777778</v>
      </c>
      <c r="C423" s="120" t="s">
        <v>1035</v>
      </c>
      <c r="D423" s="120" t="s">
        <v>1179</v>
      </c>
    </row>
    <row r="424">
      <c r="A424" s="210">
        <v>43492.69698299769</v>
      </c>
      <c r="B424" s="120" t="s">
        <v>466</v>
      </c>
      <c r="C424" s="120" t="s">
        <v>1005</v>
      </c>
      <c r="D424" s="120" t="s">
        <v>570</v>
      </c>
    </row>
    <row r="425">
      <c r="A425" s="210">
        <v>43493.05274402778</v>
      </c>
      <c r="B425" s="120" t="s">
        <v>592</v>
      </c>
      <c r="C425" s="120" t="s">
        <v>1005</v>
      </c>
      <c r="D425" s="120" t="s">
        <v>598</v>
      </c>
    </row>
    <row r="426">
      <c r="A426" s="210">
        <v>43493.05276560185</v>
      </c>
      <c r="B426" s="120" t="s">
        <v>592</v>
      </c>
      <c r="C426" s="120" t="s">
        <v>1005</v>
      </c>
      <c r="D426" s="120" t="s">
        <v>595</v>
      </c>
    </row>
    <row r="427">
      <c r="A427" s="210">
        <v>43493.05279898148</v>
      </c>
      <c r="B427" s="120" t="s">
        <v>592</v>
      </c>
      <c r="C427" s="120" t="s">
        <v>1005</v>
      </c>
      <c r="D427" s="120" t="s">
        <v>597</v>
      </c>
    </row>
    <row r="428">
      <c r="A428" s="210">
        <v>43493.06809246528</v>
      </c>
      <c r="C428" s="120" t="s">
        <v>1035</v>
      </c>
      <c r="D428" s="120" t="s">
        <v>619</v>
      </c>
    </row>
    <row r="429">
      <c r="A429" s="210">
        <v>43493.06809246528</v>
      </c>
      <c r="C429" s="120" t="s">
        <v>1035</v>
      </c>
      <c r="D429" s="120" t="s">
        <v>629</v>
      </c>
    </row>
    <row r="430">
      <c r="A430" s="210">
        <v>43493.06809246528</v>
      </c>
      <c r="C430" s="120" t="s">
        <v>1035</v>
      </c>
      <c r="D430" s="120" t="s">
        <v>627</v>
      </c>
    </row>
    <row r="431">
      <c r="A431" s="210">
        <v>43493.06809246528</v>
      </c>
      <c r="C431" s="120" t="s">
        <v>1035</v>
      </c>
      <c r="D431" s="120" t="s">
        <v>1180</v>
      </c>
    </row>
    <row r="432">
      <c r="A432" s="210">
        <v>43493.06809246528</v>
      </c>
      <c r="C432" s="120" t="s">
        <v>1035</v>
      </c>
      <c r="D432" s="120" t="s">
        <v>1181</v>
      </c>
    </row>
    <row r="433">
      <c r="A433" s="210">
        <v>43493.640961446756</v>
      </c>
      <c r="B433" s="120" t="s">
        <v>466</v>
      </c>
      <c r="C433" s="120" t="s">
        <v>998</v>
      </c>
      <c r="D433" s="120" t="s">
        <v>611</v>
      </c>
    </row>
    <row r="434">
      <c r="A434" s="210">
        <v>43493.85522978009</v>
      </c>
      <c r="B434" s="120" t="s">
        <v>592</v>
      </c>
      <c r="C434" s="120" t="s">
        <v>1005</v>
      </c>
      <c r="D434" s="120" t="s">
        <v>587</v>
      </c>
    </row>
    <row r="435">
      <c r="A435" s="210">
        <v>43493.855253333335</v>
      </c>
      <c r="B435" s="120" t="s">
        <v>592</v>
      </c>
      <c r="C435" s="120" t="s">
        <v>1005</v>
      </c>
      <c r="D435" s="120" t="s">
        <v>586</v>
      </c>
    </row>
    <row r="436">
      <c r="A436" s="210">
        <v>43493.8552890162</v>
      </c>
      <c r="B436" s="120" t="s">
        <v>592</v>
      </c>
      <c r="C436" s="120" t="s">
        <v>1005</v>
      </c>
      <c r="D436" s="120" t="s">
        <v>582</v>
      </c>
    </row>
    <row r="437">
      <c r="A437" s="210">
        <v>43493.85533020833</v>
      </c>
      <c r="B437" s="120" t="s">
        <v>592</v>
      </c>
      <c r="C437" s="120" t="s">
        <v>1005</v>
      </c>
      <c r="D437" s="120" t="s">
        <v>594</v>
      </c>
    </row>
    <row r="438">
      <c r="A438" s="210">
        <v>43493.85537239583</v>
      </c>
      <c r="B438" s="120" t="s">
        <v>592</v>
      </c>
      <c r="C438" s="120" t="s">
        <v>1005</v>
      </c>
      <c r="D438" s="120" t="s">
        <v>593</v>
      </c>
    </row>
    <row r="439">
      <c r="A439" s="210">
        <v>43494.55270090278</v>
      </c>
      <c r="B439" s="120" t="s">
        <v>466</v>
      </c>
      <c r="C439" s="120" t="s">
        <v>1035</v>
      </c>
      <c r="D439" s="120" t="s">
        <v>1182</v>
      </c>
    </row>
    <row r="440">
      <c r="A440" s="210">
        <v>43494.55270090278</v>
      </c>
      <c r="B440" s="120" t="s">
        <v>466</v>
      </c>
      <c r="C440" s="120" t="s">
        <v>1035</v>
      </c>
      <c r="D440" s="120" t="s">
        <v>1183</v>
      </c>
    </row>
    <row r="441">
      <c r="A441" s="210">
        <v>43494.67922013889</v>
      </c>
      <c r="B441" s="120" t="s">
        <v>466</v>
      </c>
      <c r="C441" s="120" t="s">
        <v>1005</v>
      </c>
      <c r="D441" s="120" t="s">
        <v>585</v>
      </c>
    </row>
    <row r="442">
      <c r="A442" s="210">
        <v>43495.23758770833</v>
      </c>
      <c r="C442" s="120" t="s">
        <v>1035</v>
      </c>
      <c r="D442" s="120" t="s">
        <v>1184</v>
      </c>
    </row>
    <row r="443">
      <c r="A443" s="210">
        <v>43495.904639155095</v>
      </c>
      <c r="B443" s="120" t="s">
        <v>466</v>
      </c>
      <c r="C443" s="120" t="s">
        <v>998</v>
      </c>
      <c r="D443" s="120" t="s">
        <v>291</v>
      </c>
    </row>
    <row r="444">
      <c r="A444" s="210">
        <v>43495.90464951389</v>
      </c>
      <c r="B444" s="120" t="s">
        <v>466</v>
      </c>
      <c r="C444" s="120" t="s">
        <v>998</v>
      </c>
      <c r="D444" s="120" t="s">
        <v>123</v>
      </c>
    </row>
    <row r="445">
      <c r="A445" s="210">
        <v>43496.00078120371</v>
      </c>
      <c r="B445" s="120" t="s">
        <v>466</v>
      </c>
      <c r="C445" s="120" t="s">
        <v>1005</v>
      </c>
      <c r="D445" s="120" t="s">
        <v>351</v>
      </c>
    </row>
    <row r="446">
      <c r="A446" s="210">
        <v>43496.00079789352</v>
      </c>
      <c r="B446" s="120" t="s">
        <v>466</v>
      </c>
      <c r="C446" s="120" t="s">
        <v>1005</v>
      </c>
      <c r="D446" s="120" t="s">
        <v>435</v>
      </c>
    </row>
    <row r="447">
      <c r="A447" s="210">
        <v>43496.00159127315</v>
      </c>
      <c r="B447" s="120" t="s">
        <v>466</v>
      </c>
      <c r="C447" s="120" t="s">
        <v>1005</v>
      </c>
      <c r="D447" s="120" t="s">
        <v>435</v>
      </c>
    </row>
    <row r="448">
      <c r="A448" s="210">
        <v>43496.156902048606</v>
      </c>
      <c r="B448" s="120" t="s">
        <v>466</v>
      </c>
      <c r="C448" s="120" t="s">
        <v>1035</v>
      </c>
      <c r="D448" s="120" t="s">
        <v>613</v>
      </c>
    </row>
    <row r="449">
      <c r="A449" s="210">
        <v>43496.156902048606</v>
      </c>
      <c r="B449" s="120" t="s">
        <v>466</v>
      </c>
      <c r="C449" s="120" t="s">
        <v>1035</v>
      </c>
      <c r="D449" s="120" t="s">
        <v>1185</v>
      </c>
    </row>
    <row r="450">
      <c r="A450" s="210">
        <v>43496.156902048606</v>
      </c>
      <c r="B450" s="120" t="s">
        <v>466</v>
      </c>
      <c r="C450" s="120" t="s">
        <v>1035</v>
      </c>
      <c r="D450" s="120" t="s">
        <v>1186</v>
      </c>
    </row>
    <row r="451">
      <c r="A451" s="210">
        <v>43496.67464378472</v>
      </c>
      <c r="B451" s="120" t="s">
        <v>466</v>
      </c>
      <c r="C451" s="120" t="s">
        <v>1005</v>
      </c>
      <c r="D451" s="120" t="s">
        <v>587</v>
      </c>
    </row>
    <row r="452">
      <c r="A452" s="210">
        <v>43496.674656874995</v>
      </c>
      <c r="B452" s="120" t="s">
        <v>466</v>
      </c>
      <c r="C452" s="120" t="s">
        <v>1005</v>
      </c>
      <c r="D452" s="120" t="s">
        <v>586</v>
      </c>
    </row>
    <row r="453">
      <c r="A453" s="210">
        <v>43496.67467541667</v>
      </c>
      <c r="B453" s="120" t="s">
        <v>466</v>
      </c>
      <c r="C453" s="120" t="s">
        <v>1005</v>
      </c>
      <c r="D453" s="120" t="s">
        <v>585</v>
      </c>
    </row>
    <row r="454">
      <c r="A454" s="210">
        <v>43496.873278252315</v>
      </c>
      <c r="B454" s="120" t="s">
        <v>466</v>
      </c>
      <c r="C454" s="120" t="s">
        <v>998</v>
      </c>
      <c r="D454" s="120" t="s">
        <v>606</v>
      </c>
    </row>
    <row r="455">
      <c r="A455" s="210">
        <v>43496.8850855787</v>
      </c>
      <c r="B455" s="120" t="s">
        <v>466</v>
      </c>
      <c r="C455" s="120" t="s">
        <v>1005</v>
      </c>
      <c r="D455" s="120" t="s">
        <v>60</v>
      </c>
    </row>
    <row r="456">
      <c r="A456" s="210">
        <v>43496.88510071759</v>
      </c>
      <c r="B456" s="120" t="s">
        <v>466</v>
      </c>
      <c r="C456" s="120" t="s">
        <v>1005</v>
      </c>
      <c r="D456" s="120" t="s">
        <v>584</v>
      </c>
    </row>
    <row r="457">
      <c r="A457" s="210">
        <v>43497.029520069445</v>
      </c>
      <c r="C457" s="120" t="s">
        <v>1035</v>
      </c>
      <c r="D457" s="120" t="s">
        <v>1187</v>
      </c>
    </row>
    <row r="458">
      <c r="A458" s="210">
        <v>43497.029520069445</v>
      </c>
      <c r="C458" s="120" t="s">
        <v>1035</v>
      </c>
      <c r="D458" s="120" t="s">
        <v>1188</v>
      </c>
    </row>
    <row r="459">
      <c r="A459" s="210">
        <v>43497.029520069445</v>
      </c>
      <c r="C459" s="120" t="s">
        <v>1035</v>
      </c>
      <c r="D459" s="120" t="s">
        <v>1189</v>
      </c>
    </row>
    <row r="460">
      <c r="A460" s="210">
        <v>43497.12393622685</v>
      </c>
      <c r="B460" s="120" t="s">
        <v>466</v>
      </c>
      <c r="C460" s="120" t="s">
        <v>1005</v>
      </c>
      <c r="D460" s="120" t="s">
        <v>558</v>
      </c>
    </row>
    <row r="461">
      <c r="A461" s="210">
        <v>43497.14181741898</v>
      </c>
      <c r="B461" s="120" t="s">
        <v>466</v>
      </c>
      <c r="C461" s="120" t="s">
        <v>998</v>
      </c>
      <c r="D461" s="120" t="s">
        <v>652</v>
      </c>
    </row>
    <row r="462">
      <c r="A462" s="210">
        <v>43498.013495057865</v>
      </c>
      <c r="C462" s="120" t="s">
        <v>1035</v>
      </c>
      <c r="D462" s="120" t="s">
        <v>1190</v>
      </c>
    </row>
    <row r="463">
      <c r="A463" s="210">
        <v>43498.013495057865</v>
      </c>
      <c r="C463" s="120" t="s">
        <v>1035</v>
      </c>
      <c r="D463" s="120" t="s">
        <v>1191</v>
      </c>
    </row>
    <row r="464">
      <c r="A464" s="210">
        <v>43498.013495057865</v>
      </c>
      <c r="C464" s="120" t="s">
        <v>1035</v>
      </c>
      <c r="D464" s="120" t="s">
        <v>1192</v>
      </c>
    </row>
    <row r="465">
      <c r="A465" s="210">
        <v>43498.013495057865</v>
      </c>
      <c r="C465" s="120" t="s">
        <v>1035</v>
      </c>
      <c r="D465" s="120" t="s">
        <v>1193</v>
      </c>
    </row>
    <row r="466">
      <c r="A466" s="210">
        <v>43498.013495057865</v>
      </c>
      <c r="C466" s="120" t="s">
        <v>1035</v>
      </c>
      <c r="D466" s="120" t="s">
        <v>1194</v>
      </c>
    </row>
    <row r="467">
      <c r="A467" s="210">
        <v>43498.013495057865</v>
      </c>
      <c r="C467" s="120" t="s">
        <v>1035</v>
      </c>
      <c r="D467" s="120" t="s">
        <v>1195</v>
      </c>
    </row>
    <row r="468">
      <c r="A468" s="210">
        <v>43498.11504340278</v>
      </c>
      <c r="B468" s="120" t="s">
        <v>466</v>
      </c>
      <c r="C468" s="120" t="s">
        <v>1003</v>
      </c>
      <c r="D468" s="120" t="s">
        <v>1196</v>
      </c>
    </row>
    <row r="469">
      <c r="A469" s="210">
        <v>43498.70739589121</v>
      </c>
      <c r="B469" s="120" t="s">
        <v>466</v>
      </c>
      <c r="C469" s="120" t="s">
        <v>998</v>
      </c>
      <c r="D469" s="120" t="s">
        <v>1197</v>
      </c>
    </row>
    <row r="470">
      <c r="A470" s="210">
        <v>43498.88001915509</v>
      </c>
      <c r="B470" s="120" t="s">
        <v>466</v>
      </c>
      <c r="C470" s="120" t="s">
        <v>998</v>
      </c>
      <c r="D470" s="120" t="s">
        <v>697</v>
      </c>
    </row>
    <row r="471">
      <c r="A471" s="210">
        <v>43498.88003446759</v>
      </c>
      <c r="B471" s="120" t="s">
        <v>466</v>
      </c>
      <c r="C471" s="120" t="s">
        <v>998</v>
      </c>
      <c r="D471" s="120" t="s">
        <v>568</v>
      </c>
    </row>
    <row r="472">
      <c r="A472" s="210">
        <v>43499.025674386576</v>
      </c>
      <c r="B472" s="120" t="s">
        <v>466</v>
      </c>
      <c r="C472" s="120" t="s">
        <v>1005</v>
      </c>
      <c r="D472" s="120" t="s">
        <v>553</v>
      </c>
    </row>
    <row r="473">
      <c r="A473" s="210">
        <v>43499.0363240625</v>
      </c>
      <c r="C473" s="120" t="s">
        <v>1035</v>
      </c>
      <c r="D473" s="120" t="s">
        <v>593</v>
      </c>
    </row>
    <row r="474">
      <c r="A474" s="210">
        <v>43499.0363240625</v>
      </c>
      <c r="C474" s="120" t="s">
        <v>1035</v>
      </c>
      <c r="D474" s="120" t="s">
        <v>604</v>
      </c>
    </row>
    <row r="475">
      <c r="A475" s="210">
        <v>43499.0363240625</v>
      </c>
      <c r="C475" s="120" t="s">
        <v>1035</v>
      </c>
      <c r="D475" s="120" t="s">
        <v>605</v>
      </c>
    </row>
    <row r="476">
      <c r="A476" s="210">
        <v>43499.0363240625</v>
      </c>
      <c r="C476" s="120" t="s">
        <v>1035</v>
      </c>
      <c r="D476" s="120" t="s">
        <v>603</v>
      </c>
    </row>
    <row r="477">
      <c r="A477" s="210">
        <v>43499.0363240625</v>
      </c>
      <c r="C477" s="120" t="s">
        <v>1035</v>
      </c>
      <c r="D477" s="120" t="s">
        <v>1198</v>
      </c>
    </row>
    <row r="478">
      <c r="A478" s="210">
        <v>43499.0363240625</v>
      </c>
      <c r="C478" s="120" t="s">
        <v>1035</v>
      </c>
      <c r="D478" s="120" t="s">
        <v>1199</v>
      </c>
    </row>
    <row r="479">
      <c r="A479" s="210">
        <v>43499.0363240625</v>
      </c>
      <c r="C479" s="120" t="s">
        <v>1035</v>
      </c>
      <c r="D479" s="120" t="s">
        <v>1200</v>
      </c>
    </row>
    <row r="480">
      <c r="A480" s="210">
        <v>43500.041862453705</v>
      </c>
      <c r="C480" s="120" t="s">
        <v>1035</v>
      </c>
      <c r="D480" s="120" t="s">
        <v>616</v>
      </c>
    </row>
    <row r="481">
      <c r="A481" s="210">
        <v>43500.041862453705</v>
      </c>
      <c r="C481" s="120" t="s">
        <v>1035</v>
      </c>
      <c r="D481" s="120" t="s">
        <v>594</v>
      </c>
    </row>
    <row r="482">
      <c r="A482" s="210">
        <v>43500.041862453705</v>
      </c>
      <c r="C482" s="120" t="s">
        <v>1035</v>
      </c>
      <c r="D482" s="120" t="s">
        <v>1201</v>
      </c>
    </row>
    <row r="483">
      <c r="A483" s="210">
        <v>43500.041862453705</v>
      </c>
      <c r="C483" s="120" t="s">
        <v>1035</v>
      </c>
      <c r="D483" s="120" t="s">
        <v>1202</v>
      </c>
    </row>
    <row r="484">
      <c r="A484" s="210">
        <v>43500.041862453705</v>
      </c>
      <c r="C484" s="120" t="s">
        <v>1035</v>
      </c>
      <c r="D484" s="120" t="s">
        <v>1203</v>
      </c>
    </row>
    <row r="485">
      <c r="A485" s="210">
        <v>43500.041862453705</v>
      </c>
      <c r="C485" s="120" t="s">
        <v>1035</v>
      </c>
      <c r="D485" s="120" t="s">
        <v>1115</v>
      </c>
    </row>
    <row r="486">
      <c r="A486" s="210">
        <v>43500.041862453705</v>
      </c>
      <c r="C486" s="120" t="s">
        <v>1035</v>
      </c>
      <c r="D486" s="120" t="s">
        <v>1204</v>
      </c>
    </row>
    <row r="487">
      <c r="A487" s="210">
        <v>43500.041862453705</v>
      </c>
      <c r="C487" s="120" t="s">
        <v>1035</v>
      </c>
      <c r="D487" s="120" t="s">
        <v>1205</v>
      </c>
    </row>
    <row r="488">
      <c r="A488" s="210">
        <v>43500.041862453705</v>
      </c>
      <c r="C488" s="120" t="s">
        <v>1035</v>
      </c>
      <c r="D488" s="120" t="s">
        <v>1206</v>
      </c>
    </row>
    <row r="489">
      <c r="A489" s="210">
        <v>43500.219357141206</v>
      </c>
      <c r="B489" s="120" t="s">
        <v>466</v>
      </c>
      <c r="C489" s="120" t="s">
        <v>1035</v>
      </c>
      <c r="D489" s="120" t="s">
        <v>1206</v>
      </c>
    </row>
    <row r="490">
      <c r="A490" s="210">
        <v>43500.219357141206</v>
      </c>
      <c r="B490" s="120" t="s">
        <v>466</v>
      </c>
      <c r="C490" s="120" t="s">
        <v>1035</v>
      </c>
      <c r="D490" s="120" t="s">
        <v>375</v>
      </c>
    </row>
    <row r="491">
      <c r="A491" s="210">
        <v>43501.00106614584</v>
      </c>
      <c r="C491" s="120" t="s">
        <v>1035</v>
      </c>
      <c r="D491" s="120" t="s">
        <v>595</v>
      </c>
    </row>
    <row r="492">
      <c r="A492" s="210">
        <v>43501.00106614584</v>
      </c>
      <c r="C492" s="120" t="s">
        <v>1035</v>
      </c>
      <c r="D492" s="120" t="s">
        <v>598</v>
      </c>
    </row>
    <row r="493">
      <c r="A493" s="210">
        <v>43501.00106614584</v>
      </c>
      <c r="C493" s="120" t="s">
        <v>1035</v>
      </c>
      <c r="D493" s="120" t="s">
        <v>597</v>
      </c>
    </row>
    <row r="494">
      <c r="A494" s="210">
        <v>43501.00106614584</v>
      </c>
      <c r="C494" s="120" t="s">
        <v>1035</v>
      </c>
      <c r="D494" s="120" t="s">
        <v>1207</v>
      </c>
    </row>
    <row r="495">
      <c r="A495" s="210">
        <v>43501.69428913195</v>
      </c>
      <c r="B495" s="120" t="s">
        <v>466</v>
      </c>
      <c r="C495" s="120" t="s">
        <v>1005</v>
      </c>
      <c r="D495" s="120" t="s">
        <v>402</v>
      </c>
    </row>
    <row r="496">
      <c r="A496" s="210">
        <v>43501.74956542824</v>
      </c>
      <c r="B496" s="120" t="s">
        <v>466</v>
      </c>
      <c r="C496" s="120" t="s">
        <v>1005</v>
      </c>
      <c r="D496" s="120" t="s">
        <v>116</v>
      </c>
    </row>
    <row r="497">
      <c r="A497" s="210">
        <v>43501.74959168982</v>
      </c>
      <c r="B497" s="120" t="s">
        <v>466</v>
      </c>
      <c r="C497" s="120" t="s">
        <v>1005</v>
      </c>
      <c r="D497" s="120" t="s">
        <v>569</v>
      </c>
    </row>
    <row r="498">
      <c r="A498" s="210">
        <v>43501.75025704861</v>
      </c>
      <c r="B498" s="120" t="s">
        <v>466</v>
      </c>
      <c r="C498" s="120" t="s">
        <v>998</v>
      </c>
      <c r="D498" s="120" t="s">
        <v>560</v>
      </c>
    </row>
    <row r="499">
      <c r="A499" s="210">
        <v>43501.75112018519</v>
      </c>
      <c r="B499" s="120" t="s">
        <v>466</v>
      </c>
      <c r="C499" s="120" t="s">
        <v>1005</v>
      </c>
      <c r="D499" s="120" t="s">
        <v>569</v>
      </c>
    </row>
    <row r="500">
      <c r="A500" s="210">
        <v>43501.751353287036</v>
      </c>
      <c r="B500" s="120" t="s">
        <v>466</v>
      </c>
      <c r="C500" s="120" t="s">
        <v>1005</v>
      </c>
      <c r="D500" s="120" t="s">
        <v>569</v>
      </c>
    </row>
    <row r="501">
      <c r="A501" s="210">
        <v>43501.99645542824</v>
      </c>
      <c r="B501" s="120" t="s">
        <v>466</v>
      </c>
      <c r="C501" s="120" t="s">
        <v>998</v>
      </c>
      <c r="D501" s="120" t="s">
        <v>668</v>
      </c>
    </row>
    <row r="502">
      <c r="A502" s="210">
        <v>43502.006574768515</v>
      </c>
      <c r="B502" s="120" t="s">
        <v>466</v>
      </c>
      <c r="C502" s="120" t="s">
        <v>1035</v>
      </c>
      <c r="D502" s="120" t="s">
        <v>590</v>
      </c>
    </row>
    <row r="503">
      <c r="A503" s="210">
        <v>43502.006574768515</v>
      </c>
      <c r="B503" s="120" t="s">
        <v>466</v>
      </c>
      <c r="C503" s="120" t="s">
        <v>1035</v>
      </c>
      <c r="D503" s="120" t="s">
        <v>1208</v>
      </c>
    </row>
    <row r="504">
      <c r="A504" s="210">
        <v>43502.591687175925</v>
      </c>
      <c r="B504" s="120" t="s">
        <v>466</v>
      </c>
      <c r="C504" s="120" t="s">
        <v>1005</v>
      </c>
      <c r="D504" s="120" t="s">
        <v>351</v>
      </c>
    </row>
    <row r="505">
      <c r="A505" s="210">
        <v>43502.90941871528</v>
      </c>
      <c r="B505" s="120" t="s">
        <v>466</v>
      </c>
      <c r="C505" s="120" t="s">
        <v>1005</v>
      </c>
      <c r="D505" s="120" t="s">
        <v>560</v>
      </c>
    </row>
    <row r="506">
      <c r="A506" s="210">
        <v>43503.021063831024</v>
      </c>
      <c r="C506" s="120" t="s">
        <v>1035</v>
      </c>
      <c r="D506" s="120" t="s">
        <v>472</v>
      </c>
    </row>
    <row r="507">
      <c r="A507" s="210">
        <v>43503.50602376157</v>
      </c>
      <c r="B507" s="120" t="s">
        <v>466</v>
      </c>
      <c r="C507" s="120" t="s">
        <v>998</v>
      </c>
      <c r="D507" s="120" t="s">
        <v>568</v>
      </c>
    </row>
    <row r="508">
      <c r="A508" s="210">
        <v>43503.5073346875</v>
      </c>
      <c r="B508" s="120" t="s">
        <v>466</v>
      </c>
      <c r="C508" s="120" t="s">
        <v>998</v>
      </c>
      <c r="D508" s="120" t="s">
        <v>419</v>
      </c>
    </row>
    <row r="509">
      <c r="A509" s="210">
        <v>43503.507348495375</v>
      </c>
      <c r="B509" s="120" t="s">
        <v>466</v>
      </c>
      <c r="C509" s="120" t="s">
        <v>998</v>
      </c>
      <c r="D509" s="120" t="s">
        <v>651</v>
      </c>
    </row>
    <row r="510">
      <c r="A510" s="210">
        <v>43503.50737980324</v>
      </c>
      <c r="B510" s="120" t="s">
        <v>466</v>
      </c>
      <c r="C510" s="120" t="s">
        <v>998</v>
      </c>
      <c r="D510" s="120" t="s">
        <v>480</v>
      </c>
    </row>
    <row r="511">
      <c r="A511" s="210">
        <v>43503.5074134375</v>
      </c>
      <c r="B511" s="120" t="s">
        <v>466</v>
      </c>
      <c r="C511" s="120" t="s">
        <v>998</v>
      </c>
      <c r="D511" s="120" t="s">
        <v>649</v>
      </c>
    </row>
    <row r="512">
      <c r="A512" s="210">
        <v>43503.50747733796</v>
      </c>
      <c r="B512" s="120" t="s">
        <v>466</v>
      </c>
      <c r="C512" s="120" t="s">
        <v>998</v>
      </c>
      <c r="D512" s="120" t="s">
        <v>646</v>
      </c>
    </row>
    <row r="513">
      <c r="A513" s="210">
        <v>43503.507513634264</v>
      </c>
      <c r="B513" s="120" t="s">
        <v>466</v>
      </c>
      <c r="C513" s="120" t="s">
        <v>998</v>
      </c>
      <c r="D513" s="120" t="s">
        <v>644</v>
      </c>
    </row>
    <row r="514">
      <c r="A514" s="210">
        <v>43504.005916469905</v>
      </c>
      <c r="B514" s="120" t="s">
        <v>466</v>
      </c>
      <c r="C514" s="120" t="s">
        <v>1035</v>
      </c>
      <c r="D514" s="120" t="s">
        <v>584</v>
      </c>
    </row>
    <row r="515">
      <c r="A515" s="210">
        <v>43504.005916469905</v>
      </c>
      <c r="B515" s="120" t="s">
        <v>466</v>
      </c>
      <c r="C515" s="120" t="s">
        <v>1035</v>
      </c>
      <c r="D515" s="120" t="s">
        <v>1209</v>
      </c>
    </row>
    <row r="516">
      <c r="A516" s="210">
        <v>43504.84324170139</v>
      </c>
      <c r="B516" s="120" t="s">
        <v>466</v>
      </c>
      <c r="C516" s="120" t="s">
        <v>998</v>
      </c>
      <c r="D516" s="120" t="s">
        <v>1210</v>
      </c>
    </row>
    <row r="517">
      <c r="A517" s="210">
        <v>43504.97598310185</v>
      </c>
      <c r="B517" s="120" t="s">
        <v>466</v>
      </c>
      <c r="C517" s="120" t="s">
        <v>998</v>
      </c>
      <c r="D517" s="120" t="s">
        <v>568</v>
      </c>
    </row>
    <row r="518">
      <c r="A518" s="210">
        <v>43505.00862039352</v>
      </c>
      <c r="C518" s="120" t="s">
        <v>1035</v>
      </c>
      <c r="D518" s="120" t="s">
        <v>577</v>
      </c>
    </row>
    <row r="519">
      <c r="A519" s="210">
        <v>43505.00862039352</v>
      </c>
      <c r="C519" s="120" t="s">
        <v>1035</v>
      </c>
      <c r="D519" s="120" t="s">
        <v>579</v>
      </c>
    </row>
    <row r="520">
      <c r="A520" s="210">
        <v>43505.00862039352</v>
      </c>
      <c r="C520" s="120" t="s">
        <v>1035</v>
      </c>
      <c r="D520" s="120" t="s">
        <v>583</v>
      </c>
    </row>
    <row r="521">
      <c r="A521" s="210">
        <v>43505.00862039352</v>
      </c>
      <c r="C521" s="120" t="s">
        <v>1035</v>
      </c>
      <c r="D521" s="120" t="s">
        <v>1211</v>
      </c>
    </row>
    <row r="522">
      <c r="A522" s="210">
        <v>43505.00862039352</v>
      </c>
      <c r="C522" s="120" t="s">
        <v>1035</v>
      </c>
      <c r="D522" s="120" t="s">
        <v>1212</v>
      </c>
    </row>
    <row r="523">
      <c r="A523" s="210">
        <v>43505.76873081019</v>
      </c>
      <c r="B523" s="120" t="s">
        <v>466</v>
      </c>
      <c r="C523" s="120" t="s">
        <v>1005</v>
      </c>
      <c r="D523" s="120" t="s">
        <v>382</v>
      </c>
    </row>
    <row r="524">
      <c r="A524" s="210">
        <v>43505.76874539352</v>
      </c>
      <c r="B524" s="120" t="s">
        <v>466</v>
      </c>
      <c r="C524" s="120" t="s">
        <v>1005</v>
      </c>
      <c r="D524" s="120" t="s">
        <v>563</v>
      </c>
    </row>
    <row r="525">
      <c r="A525" s="210">
        <v>43505.76877009259</v>
      </c>
      <c r="B525" s="120" t="s">
        <v>466</v>
      </c>
      <c r="C525" s="120" t="s">
        <v>1005</v>
      </c>
      <c r="D525" s="120" t="s">
        <v>562</v>
      </c>
    </row>
    <row r="526">
      <c r="A526" s="210">
        <v>43505.903327395834</v>
      </c>
      <c r="B526" s="120" t="s">
        <v>466</v>
      </c>
      <c r="C526" s="120" t="s">
        <v>1005</v>
      </c>
      <c r="D526" s="120" t="s">
        <v>545</v>
      </c>
    </row>
    <row r="527">
      <c r="A527" s="210">
        <v>43505.90539650463</v>
      </c>
      <c r="B527" s="120" t="s">
        <v>466</v>
      </c>
      <c r="C527" s="120" t="s">
        <v>998</v>
      </c>
      <c r="D527" s="120" t="s">
        <v>582</v>
      </c>
    </row>
    <row r="528">
      <c r="A528" s="210">
        <v>43505.90667074074</v>
      </c>
      <c r="B528" s="120" t="s">
        <v>466</v>
      </c>
      <c r="C528" s="120" t="s">
        <v>998</v>
      </c>
      <c r="D528" s="120" t="s">
        <v>1213</v>
      </c>
    </row>
    <row r="529">
      <c r="A529" s="210">
        <v>43505.90941418981</v>
      </c>
      <c r="B529" s="120" t="s">
        <v>466</v>
      </c>
      <c r="C529" s="120" t="s">
        <v>998</v>
      </c>
      <c r="D529" s="120" t="s">
        <v>560</v>
      </c>
    </row>
    <row r="530">
      <c r="A530" s="210">
        <v>43506.02618716435</v>
      </c>
      <c r="B530" s="120" t="s">
        <v>466</v>
      </c>
      <c r="C530" s="120" t="s">
        <v>1035</v>
      </c>
      <c r="D530" s="120" t="s">
        <v>574</v>
      </c>
    </row>
    <row r="531">
      <c r="A531" s="210">
        <v>43506.02618716435</v>
      </c>
      <c r="B531" s="120" t="s">
        <v>466</v>
      </c>
      <c r="C531" s="120" t="s">
        <v>1035</v>
      </c>
      <c r="D531" s="120" t="s">
        <v>1214</v>
      </c>
    </row>
    <row r="532">
      <c r="A532" s="210">
        <v>43506.02618716435</v>
      </c>
      <c r="B532" s="120" t="s">
        <v>466</v>
      </c>
      <c r="C532" s="120" t="s">
        <v>1035</v>
      </c>
      <c r="D532" s="120" t="s">
        <v>576</v>
      </c>
    </row>
    <row r="533">
      <c r="A533" s="210">
        <v>43506.02618716435</v>
      </c>
      <c r="B533" s="120" t="s">
        <v>466</v>
      </c>
      <c r="C533" s="120" t="s">
        <v>1035</v>
      </c>
      <c r="D533" s="120" t="s">
        <v>1215</v>
      </c>
    </row>
    <row r="534">
      <c r="A534" s="210">
        <v>43506.02618716435</v>
      </c>
      <c r="B534" s="120" t="s">
        <v>466</v>
      </c>
      <c r="C534" s="120" t="s">
        <v>1035</v>
      </c>
      <c r="D534" s="120" t="s">
        <v>1216</v>
      </c>
    </row>
    <row r="535">
      <c r="A535" s="210">
        <v>43506.02618716435</v>
      </c>
      <c r="B535" s="120" t="s">
        <v>466</v>
      </c>
      <c r="C535" s="120" t="s">
        <v>1035</v>
      </c>
      <c r="D535" s="120" t="s">
        <v>1217</v>
      </c>
    </row>
    <row r="536">
      <c r="A536" s="210">
        <v>43506.02618716435</v>
      </c>
      <c r="B536" s="120" t="s">
        <v>466</v>
      </c>
      <c r="C536" s="120" t="s">
        <v>1035</v>
      </c>
      <c r="D536" s="120" t="s">
        <v>1218</v>
      </c>
    </row>
    <row r="537">
      <c r="A537" s="210">
        <v>43506.02618716435</v>
      </c>
      <c r="B537" s="120" t="s">
        <v>466</v>
      </c>
      <c r="C537" s="120" t="s">
        <v>1035</v>
      </c>
      <c r="D537" s="120" t="s">
        <v>1219</v>
      </c>
    </row>
    <row r="538">
      <c r="A538" s="210">
        <v>43506.02618716435</v>
      </c>
      <c r="B538" s="120" t="s">
        <v>466</v>
      </c>
      <c r="C538" s="120" t="s">
        <v>1035</v>
      </c>
      <c r="D538" s="120" t="s">
        <v>1220</v>
      </c>
    </row>
    <row r="539">
      <c r="A539" s="210">
        <v>43506.406071273144</v>
      </c>
      <c r="B539" s="120" t="s">
        <v>559</v>
      </c>
      <c r="C539" s="120" t="s">
        <v>1005</v>
      </c>
      <c r="D539" s="120" t="s">
        <v>60</v>
      </c>
    </row>
    <row r="540">
      <c r="A540" s="210">
        <v>43506.449802442134</v>
      </c>
      <c r="B540" s="120" t="s">
        <v>466</v>
      </c>
      <c r="C540" s="120" t="s">
        <v>1005</v>
      </c>
      <c r="D540" s="120" t="s">
        <v>558</v>
      </c>
    </row>
    <row r="541">
      <c r="A541" s="210">
        <v>43506.85700607639</v>
      </c>
      <c r="B541" s="120" t="s">
        <v>466</v>
      </c>
      <c r="C541" s="120" t="s">
        <v>1005</v>
      </c>
      <c r="D541" s="120" t="s">
        <v>556</v>
      </c>
    </row>
    <row r="542">
      <c r="A542" s="210">
        <v>43507.01001251157</v>
      </c>
      <c r="C542" s="120" t="s">
        <v>1035</v>
      </c>
      <c r="D542" s="120" t="s">
        <v>571</v>
      </c>
    </row>
    <row r="543">
      <c r="A543" s="210">
        <v>43507.01001251157</v>
      </c>
      <c r="C543" s="120" t="s">
        <v>1035</v>
      </c>
      <c r="D543" s="120" t="s">
        <v>1221</v>
      </c>
    </row>
    <row r="544">
      <c r="A544" s="210">
        <v>43507.01001251157</v>
      </c>
      <c r="C544" s="120" t="s">
        <v>1035</v>
      </c>
      <c r="D544" s="120" t="s">
        <v>1222</v>
      </c>
    </row>
    <row r="545">
      <c r="A545" s="210">
        <v>43507.609718865744</v>
      </c>
      <c r="B545" s="120" t="s">
        <v>466</v>
      </c>
      <c r="C545" s="120" t="s">
        <v>998</v>
      </c>
      <c r="D545" s="120" t="s">
        <v>569</v>
      </c>
    </row>
    <row r="546">
      <c r="A546" s="210">
        <v>43507.74576174769</v>
      </c>
      <c r="B546" s="120" t="s">
        <v>466</v>
      </c>
      <c r="C546" s="120" t="s">
        <v>1005</v>
      </c>
      <c r="D546" s="120" t="s">
        <v>555</v>
      </c>
    </row>
    <row r="547">
      <c r="A547" s="210">
        <v>43507.98621142361</v>
      </c>
      <c r="B547" s="120" t="s">
        <v>466</v>
      </c>
      <c r="C547" s="120" t="s">
        <v>1005</v>
      </c>
      <c r="D547" s="120" t="s">
        <v>540</v>
      </c>
    </row>
    <row r="548">
      <c r="A548" s="210">
        <v>43508.002566932875</v>
      </c>
      <c r="C548" s="120" t="s">
        <v>1035</v>
      </c>
      <c r="D548" s="120" t="s">
        <v>1223</v>
      </c>
    </row>
    <row r="549">
      <c r="A549" s="210">
        <v>43508.002566932875</v>
      </c>
      <c r="C549" s="120" t="s">
        <v>1035</v>
      </c>
      <c r="D549" s="120" t="s">
        <v>1224</v>
      </c>
    </row>
    <row r="550">
      <c r="A550" s="210">
        <v>43508.002566932875</v>
      </c>
      <c r="C550" s="120" t="s">
        <v>1035</v>
      </c>
      <c r="D550" s="120" t="s">
        <v>1225</v>
      </c>
    </row>
    <row r="551">
      <c r="A551" s="210">
        <v>43508.960537708335</v>
      </c>
      <c r="B551" s="120" t="s">
        <v>466</v>
      </c>
      <c r="C551" s="120" t="s">
        <v>1005</v>
      </c>
      <c r="D551" s="120" t="s">
        <v>548</v>
      </c>
    </row>
    <row r="552">
      <c r="A552" s="210">
        <v>43508.960822442124</v>
      </c>
      <c r="B552" s="120" t="s">
        <v>466</v>
      </c>
      <c r="C552" s="120" t="s">
        <v>1005</v>
      </c>
      <c r="D552" s="120" t="s">
        <v>549</v>
      </c>
    </row>
    <row r="553">
      <c r="A553" s="210">
        <v>43508.96084190972</v>
      </c>
      <c r="B553" s="120" t="s">
        <v>466</v>
      </c>
      <c r="C553" s="120" t="s">
        <v>1005</v>
      </c>
      <c r="D553" s="120" t="s">
        <v>548</v>
      </c>
    </row>
    <row r="554">
      <c r="A554" s="210">
        <v>43510.276959490744</v>
      </c>
      <c r="C554" s="120" t="s">
        <v>1035</v>
      </c>
      <c r="D554" s="120" t="s">
        <v>1226</v>
      </c>
    </row>
    <row r="555">
      <c r="A555" s="210">
        <v>43510.276959490744</v>
      </c>
      <c r="C555" s="120" t="s">
        <v>1035</v>
      </c>
      <c r="D555" s="120" t="s">
        <v>1227</v>
      </c>
    </row>
    <row r="556">
      <c r="A556" s="210">
        <v>43510.276959490744</v>
      </c>
      <c r="C556" s="120" t="s">
        <v>1035</v>
      </c>
      <c r="D556" s="120" t="s">
        <v>1228</v>
      </c>
    </row>
    <row r="557">
      <c r="A557" s="210">
        <v>43510.485492824075</v>
      </c>
      <c r="B557" s="120" t="s">
        <v>466</v>
      </c>
      <c r="C557" s="120" t="s">
        <v>998</v>
      </c>
      <c r="D557" s="120" t="s">
        <v>1110</v>
      </c>
    </row>
    <row r="558">
      <c r="A558" s="210">
        <v>43510.56196748842</v>
      </c>
      <c r="B558" s="120" t="s">
        <v>466</v>
      </c>
      <c r="C558" s="120" t="s">
        <v>998</v>
      </c>
      <c r="D558" s="120" t="s">
        <v>1229</v>
      </c>
    </row>
    <row r="559">
      <c r="A559" s="210">
        <v>43511.010174236115</v>
      </c>
      <c r="C559" s="120" t="s">
        <v>1035</v>
      </c>
      <c r="D559" s="120" t="s">
        <v>1230</v>
      </c>
    </row>
    <row r="560">
      <c r="A560" s="210">
        <v>43511.010174236115</v>
      </c>
      <c r="C560" s="120" t="s">
        <v>1035</v>
      </c>
      <c r="D560" s="120" t="s">
        <v>1231</v>
      </c>
    </row>
    <row r="561">
      <c r="A561" s="210">
        <v>43512.07489655093</v>
      </c>
      <c r="C561" s="120" t="s">
        <v>1035</v>
      </c>
      <c r="D561" s="120" t="s">
        <v>1232</v>
      </c>
    </row>
    <row r="562">
      <c r="A562" s="210">
        <v>43512.07489655093</v>
      </c>
      <c r="C562" s="120" t="s">
        <v>1035</v>
      </c>
      <c r="D562" s="120" t="s">
        <v>1013</v>
      </c>
    </row>
    <row r="563">
      <c r="A563" s="210">
        <v>43512.07489655093</v>
      </c>
      <c r="C563" s="120" t="s">
        <v>1035</v>
      </c>
      <c r="D563" s="120" t="s">
        <v>540</v>
      </c>
    </row>
    <row r="564">
      <c r="A564" s="210">
        <v>43512.07489655093</v>
      </c>
      <c r="C564" s="120" t="s">
        <v>1035</v>
      </c>
      <c r="D564" s="120" t="s">
        <v>548</v>
      </c>
    </row>
    <row r="565">
      <c r="A565" s="210">
        <v>43512.07489655093</v>
      </c>
      <c r="C565" s="120" t="s">
        <v>1035</v>
      </c>
      <c r="D565" s="120" t="s">
        <v>1233</v>
      </c>
    </row>
    <row r="566">
      <c r="A566" s="210">
        <v>43512.07489655093</v>
      </c>
      <c r="C566" s="120" t="s">
        <v>1035</v>
      </c>
      <c r="D566" s="120" t="s">
        <v>1234</v>
      </c>
    </row>
    <row r="567">
      <c r="A567" s="210">
        <v>43512.07489655093</v>
      </c>
      <c r="C567" s="120" t="s">
        <v>1035</v>
      </c>
      <c r="D567" s="120" t="s">
        <v>1235</v>
      </c>
    </row>
    <row r="568">
      <c r="A568" s="210">
        <v>43512.07489655093</v>
      </c>
      <c r="C568" s="120" t="s">
        <v>1035</v>
      </c>
      <c r="D568" s="120" t="s">
        <v>1236</v>
      </c>
    </row>
    <row r="569">
      <c r="A569" s="210">
        <v>43512.07489655093</v>
      </c>
      <c r="C569" s="120" t="s">
        <v>1035</v>
      </c>
      <c r="D569" s="120" t="s">
        <v>1237</v>
      </c>
    </row>
    <row r="570">
      <c r="A570" s="210">
        <v>43513.01302277778</v>
      </c>
      <c r="C570" s="120" t="s">
        <v>1035</v>
      </c>
      <c r="D570" s="120" t="s">
        <v>539</v>
      </c>
    </row>
    <row r="571">
      <c r="A571" s="210">
        <v>43513.01302277778</v>
      </c>
      <c r="C571" s="120" t="s">
        <v>1035</v>
      </c>
      <c r="D571" s="120" t="s">
        <v>567</v>
      </c>
    </row>
    <row r="572">
      <c r="A572" s="210">
        <v>43513.01302277778</v>
      </c>
      <c r="C572" s="120" t="s">
        <v>1035</v>
      </c>
      <c r="D572" s="120" t="s">
        <v>1238</v>
      </c>
    </row>
    <row r="573">
      <c r="A573" s="210">
        <v>43513.01302277778</v>
      </c>
      <c r="C573" s="120" t="s">
        <v>1035</v>
      </c>
      <c r="D573" s="120" t="s">
        <v>1239</v>
      </c>
    </row>
    <row r="574">
      <c r="A574" s="210">
        <v>43513.01302277778</v>
      </c>
      <c r="C574" s="120" t="s">
        <v>1035</v>
      </c>
      <c r="D574" s="120" t="s">
        <v>1240</v>
      </c>
    </row>
    <row r="575">
      <c r="A575" s="210">
        <v>43513.01302277778</v>
      </c>
      <c r="C575" s="120" t="s">
        <v>1035</v>
      </c>
      <c r="D575" s="120" t="s">
        <v>1241</v>
      </c>
    </row>
    <row r="576">
      <c r="A576" s="210">
        <v>43514.516234317125</v>
      </c>
      <c r="C576" s="120" t="s">
        <v>1035</v>
      </c>
      <c r="D576" s="120" t="s">
        <v>1242</v>
      </c>
    </row>
    <row r="577">
      <c r="A577" s="210">
        <v>43514.516234317125</v>
      </c>
      <c r="C577" s="120" t="s">
        <v>1035</v>
      </c>
      <c r="D577" s="120" t="s">
        <v>1243</v>
      </c>
    </row>
    <row r="578">
      <c r="A578" s="210">
        <v>43514.516234317125</v>
      </c>
      <c r="C578" s="120" t="s">
        <v>1035</v>
      </c>
      <c r="D578" s="120" t="s">
        <v>1244</v>
      </c>
    </row>
    <row r="579">
      <c r="A579" s="210">
        <v>43515.16928533565</v>
      </c>
      <c r="C579" s="120" t="s">
        <v>1035</v>
      </c>
      <c r="D579" s="120" t="s">
        <v>551</v>
      </c>
    </row>
    <row r="580">
      <c r="A580" s="210">
        <v>43515.16928533565</v>
      </c>
      <c r="C580" s="120" t="s">
        <v>1035</v>
      </c>
      <c r="D580" s="120" t="s">
        <v>1245</v>
      </c>
    </row>
    <row r="581">
      <c r="A581" s="210">
        <v>43515.16928533565</v>
      </c>
      <c r="C581" s="120" t="s">
        <v>1035</v>
      </c>
      <c r="D581" s="120" t="s">
        <v>1246</v>
      </c>
    </row>
    <row r="582">
      <c r="A582" s="210">
        <v>43515.16928533565</v>
      </c>
      <c r="C582" s="120" t="s">
        <v>1035</v>
      </c>
      <c r="D582" s="120" t="s">
        <v>1247</v>
      </c>
    </row>
    <row r="583">
      <c r="A583" s="210">
        <v>43516.00815277778</v>
      </c>
      <c r="C583" s="120" t="s">
        <v>1035</v>
      </c>
      <c r="D583" s="120" t="s">
        <v>549</v>
      </c>
    </row>
    <row r="584">
      <c r="A584" s="210">
        <v>43516.00815277778</v>
      </c>
      <c r="C584" s="120" t="s">
        <v>1035</v>
      </c>
      <c r="D584" s="120" t="s">
        <v>1248</v>
      </c>
    </row>
    <row r="585">
      <c r="A585" s="210">
        <v>43516.00815277778</v>
      </c>
      <c r="C585" s="120" t="s">
        <v>1035</v>
      </c>
      <c r="D585" s="120" t="s">
        <v>1249</v>
      </c>
    </row>
    <row r="586">
      <c r="A586" s="210">
        <v>43517.328257754634</v>
      </c>
      <c r="C586" s="120" t="s">
        <v>1035</v>
      </c>
      <c r="D586" s="120" t="s">
        <v>1250</v>
      </c>
    </row>
    <row r="587">
      <c r="A587" s="210">
        <v>43517.328257754634</v>
      </c>
      <c r="C587" s="120" t="s">
        <v>1035</v>
      </c>
      <c r="D587" s="120" t="s">
        <v>1251</v>
      </c>
    </row>
    <row r="588">
      <c r="A588" s="210">
        <v>43517.64154369213</v>
      </c>
      <c r="B588" s="120" t="s">
        <v>466</v>
      </c>
      <c r="C588" s="120" t="s">
        <v>998</v>
      </c>
      <c r="D588" s="120" t="s">
        <v>642</v>
      </c>
    </row>
    <row r="589">
      <c r="A589" s="210">
        <v>43517.64156122685</v>
      </c>
      <c r="B589" s="120" t="s">
        <v>466</v>
      </c>
      <c r="C589" s="120" t="s">
        <v>998</v>
      </c>
      <c r="D589" s="120" t="s">
        <v>637</v>
      </c>
    </row>
    <row r="590">
      <c r="A590" s="210">
        <v>43517.64158836806</v>
      </c>
      <c r="B590" s="120" t="s">
        <v>466</v>
      </c>
      <c r="C590" s="120" t="s">
        <v>998</v>
      </c>
      <c r="D590" s="120" t="s">
        <v>1252</v>
      </c>
    </row>
    <row r="591">
      <c r="A591" s="210">
        <v>43517.641614884255</v>
      </c>
      <c r="B591" s="120" t="s">
        <v>466</v>
      </c>
      <c r="C591" s="120" t="s">
        <v>998</v>
      </c>
      <c r="D591" s="120" t="s">
        <v>623</v>
      </c>
    </row>
    <row r="592">
      <c r="A592" s="210">
        <v>43517.64164274305</v>
      </c>
      <c r="B592" s="120" t="s">
        <v>466</v>
      </c>
      <c r="C592" s="120" t="s">
        <v>998</v>
      </c>
      <c r="D592" s="120" t="s">
        <v>1094</v>
      </c>
    </row>
    <row r="593">
      <c r="A593" s="210">
        <v>43518.511204270835</v>
      </c>
      <c r="C593" s="120" t="s">
        <v>1035</v>
      </c>
      <c r="D593" s="120" t="s">
        <v>1253</v>
      </c>
    </row>
    <row r="594">
      <c r="A594" s="210">
        <v>43519.06562922454</v>
      </c>
      <c r="C594" s="120" t="s">
        <v>1035</v>
      </c>
      <c r="D594" s="120" t="s">
        <v>530</v>
      </c>
    </row>
    <row r="595">
      <c r="A595" s="210">
        <v>43520.028636435185</v>
      </c>
      <c r="C595" s="120" t="s">
        <v>1035</v>
      </c>
      <c r="D595" s="120" t="s">
        <v>534</v>
      </c>
    </row>
    <row r="596">
      <c r="A596" s="210">
        <v>43520.028636435185</v>
      </c>
      <c r="C596" s="120" t="s">
        <v>1035</v>
      </c>
      <c r="D596" s="120" t="s">
        <v>535</v>
      </c>
    </row>
    <row r="597">
      <c r="A597" s="210">
        <v>43520.028636435185</v>
      </c>
      <c r="C597" s="120" t="s">
        <v>1035</v>
      </c>
      <c r="D597" s="120" t="s">
        <v>1254</v>
      </c>
    </row>
    <row r="598">
      <c r="A598" s="210">
        <v>43520.028636435185</v>
      </c>
      <c r="C598" s="120" t="s">
        <v>1035</v>
      </c>
      <c r="D598" s="120" t="s">
        <v>538</v>
      </c>
    </row>
    <row r="599">
      <c r="A599" s="210">
        <v>43520.028636435185</v>
      </c>
      <c r="C599" s="120" t="s">
        <v>1035</v>
      </c>
      <c r="D599" s="120" t="s">
        <v>1255</v>
      </c>
    </row>
    <row r="600">
      <c r="A600" s="210">
        <v>43520.84216834491</v>
      </c>
      <c r="B600" s="120" t="s">
        <v>466</v>
      </c>
      <c r="C600" s="120" t="s">
        <v>998</v>
      </c>
      <c r="D600" s="120" t="s">
        <v>608</v>
      </c>
    </row>
    <row r="601">
      <c r="A601" s="210">
        <v>43520.84218478009</v>
      </c>
      <c r="B601" s="120" t="s">
        <v>466</v>
      </c>
      <c r="C601" s="120" t="s">
        <v>998</v>
      </c>
      <c r="D601" s="120" t="s">
        <v>1216</v>
      </c>
    </row>
    <row r="602">
      <c r="A602" s="210">
        <v>43520.842246932865</v>
      </c>
      <c r="B602" s="120" t="s">
        <v>466</v>
      </c>
      <c r="C602" s="120" t="s">
        <v>998</v>
      </c>
      <c r="D602" s="120" t="s">
        <v>618</v>
      </c>
    </row>
    <row r="603">
      <c r="A603" s="210">
        <v>43520.84271221065</v>
      </c>
      <c r="B603" s="120" t="s">
        <v>466</v>
      </c>
      <c r="C603" s="120" t="s">
        <v>998</v>
      </c>
      <c r="D603" s="120" t="s">
        <v>1256</v>
      </c>
    </row>
    <row r="604">
      <c r="A604" s="210">
        <v>43520.84273004629</v>
      </c>
      <c r="B604" s="120" t="s">
        <v>466</v>
      </c>
      <c r="C604" s="120" t="s">
        <v>998</v>
      </c>
      <c r="D604" s="120" t="s">
        <v>585</v>
      </c>
    </row>
    <row r="605">
      <c r="A605" s="210">
        <v>43521.08510314814</v>
      </c>
      <c r="C605" s="120" t="s">
        <v>1035</v>
      </c>
      <c r="D605" s="120" t="s">
        <v>1257</v>
      </c>
    </row>
    <row r="606">
      <c r="A606" s="210">
        <v>43521.08510314814</v>
      </c>
      <c r="C606" s="120" t="s">
        <v>1035</v>
      </c>
      <c r="D606" s="120" t="s">
        <v>1258</v>
      </c>
    </row>
    <row r="607">
      <c r="A607" s="210">
        <v>43522.11916814814</v>
      </c>
      <c r="C607" s="120" t="s">
        <v>1035</v>
      </c>
      <c r="D607" s="120" t="s">
        <v>526</v>
      </c>
    </row>
    <row r="608">
      <c r="A608" s="210">
        <v>43522.11916814814</v>
      </c>
      <c r="C608" s="120" t="s">
        <v>1035</v>
      </c>
      <c r="D608" s="120" t="s">
        <v>1259</v>
      </c>
    </row>
    <row r="609">
      <c r="A609" s="210">
        <v>43522.11916814814</v>
      </c>
      <c r="C609" s="120" t="s">
        <v>1035</v>
      </c>
      <c r="D609" s="120" t="s">
        <v>1260</v>
      </c>
    </row>
    <row r="610">
      <c r="A610" s="210">
        <v>43522.11916814814</v>
      </c>
      <c r="C610" s="120" t="s">
        <v>1035</v>
      </c>
      <c r="D610" s="120" t="s">
        <v>1261</v>
      </c>
    </row>
    <row r="611">
      <c r="A611" s="210">
        <v>43522.11916814814</v>
      </c>
      <c r="C611" s="120" t="s">
        <v>1035</v>
      </c>
      <c r="D611" s="120" t="s">
        <v>1262</v>
      </c>
    </row>
    <row r="612">
      <c r="A612" s="210">
        <v>43523.01877159722</v>
      </c>
      <c r="C612" s="120" t="s">
        <v>1035</v>
      </c>
      <c r="D612" s="120" t="s">
        <v>522</v>
      </c>
    </row>
    <row r="613">
      <c r="A613" s="210">
        <v>43524.0890418287</v>
      </c>
      <c r="C613" s="120" t="s">
        <v>1035</v>
      </c>
      <c r="D613" s="120" t="s">
        <v>1263</v>
      </c>
    </row>
    <row r="614">
      <c r="A614" s="210">
        <v>43524.0890418287</v>
      </c>
      <c r="C614" s="120" t="s">
        <v>1035</v>
      </c>
      <c r="D614" s="120" t="s">
        <v>1264</v>
      </c>
    </row>
    <row r="615">
      <c r="A615" s="210">
        <v>43524.0890418287</v>
      </c>
      <c r="C615" s="120" t="s">
        <v>1035</v>
      </c>
      <c r="D615" s="120" t="s">
        <v>1265</v>
      </c>
    </row>
    <row r="616">
      <c r="A616" s="210">
        <v>43525.04942674769</v>
      </c>
      <c r="C616" s="120" t="s">
        <v>1035</v>
      </c>
      <c r="D616" s="120" t="s">
        <v>510</v>
      </c>
    </row>
    <row r="617">
      <c r="A617" s="210">
        <v>43525.3417590625</v>
      </c>
      <c r="B617" s="120" t="s">
        <v>369</v>
      </c>
      <c r="C617" s="120" t="s">
        <v>998</v>
      </c>
      <c r="D617" s="120" t="s">
        <v>492</v>
      </c>
    </row>
    <row r="618">
      <c r="A618" s="210">
        <v>43525.34252978009</v>
      </c>
      <c r="B618" s="120" t="s">
        <v>369</v>
      </c>
      <c r="C618" s="120" t="s">
        <v>998</v>
      </c>
      <c r="D618" s="120" t="s">
        <v>1025</v>
      </c>
    </row>
    <row r="619">
      <c r="A619" s="210">
        <v>43525.34254489583</v>
      </c>
      <c r="B619" s="120" t="s">
        <v>369</v>
      </c>
      <c r="C619" s="120" t="s">
        <v>998</v>
      </c>
      <c r="D619" s="120" t="s">
        <v>1266</v>
      </c>
    </row>
    <row r="620">
      <c r="A620" s="210">
        <v>43525.34257195602</v>
      </c>
      <c r="B620" s="120" t="s">
        <v>369</v>
      </c>
      <c r="C620" s="120" t="s">
        <v>998</v>
      </c>
      <c r="D620" s="120" t="s">
        <v>494</v>
      </c>
    </row>
    <row r="621">
      <c r="A621" s="210">
        <v>43525.34259796297</v>
      </c>
      <c r="B621" s="120" t="s">
        <v>369</v>
      </c>
      <c r="C621" s="120" t="s">
        <v>998</v>
      </c>
      <c r="D621" s="120" t="s">
        <v>1267</v>
      </c>
    </row>
    <row r="622">
      <c r="A622" s="210">
        <v>43526.42283306713</v>
      </c>
      <c r="C622" s="120" t="s">
        <v>1035</v>
      </c>
      <c r="D622" s="120" t="s">
        <v>315</v>
      </c>
    </row>
    <row r="623">
      <c r="A623" s="210">
        <v>43527.00584534722</v>
      </c>
      <c r="C623" s="120" t="s">
        <v>1035</v>
      </c>
      <c r="D623" s="120" t="s">
        <v>590</v>
      </c>
    </row>
    <row r="624">
      <c r="A624" s="210">
        <v>43527.517246284726</v>
      </c>
      <c r="C624" s="120" t="s">
        <v>1035</v>
      </c>
      <c r="D624" s="120" t="s">
        <v>40</v>
      </c>
    </row>
    <row r="625">
      <c r="A625" s="210">
        <v>43527.54391386574</v>
      </c>
      <c r="B625" s="120" t="s">
        <v>466</v>
      </c>
      <c r="C625" s="120" t="s">
        <v>998</v>
      </c>
      <c r="D625" s="120" t="s">
        <v>1268</v>
      </c>
    </row>
    <row r="626">
      <c r="A626" s="210">
        <v>43527.543930671294</v>
      </c>
      <c r="B626" s="120" t="s">
        <v>466</v>
      </c>
      <c r="C626" s="120" t="s">
        <v>998</v>
      </c>
      <c r="D626" s="120" t="s">
        <v>1269</v>
      </c>
    </row>
    <row r="627">
      <c r="A627" s="210">
        <v>43527.54397158565</v>
      </c>
      <c r="B627" s="120" t="s">
        <v>466</v>
      </c>
      <c r="C627" s="120" t="s">
        <v>998</v>
      </c>
      <c r="D627" s="120" t="s">
        <v>586</v>
      </c>
    </row>
    <row r="628">
      <c r="A628" s="210">
        <v>43527.543997500004</v>
      </c>
      <c r="B628" s="120" t="s">
        <v>466</v>
      </c>
      <c r="C628" s="120" t="s">
        <v>998</v>
      </c>
      <c r="D628" s="120" t="s">
        <v>587</v>
      </c>
    </row>
    <row r="629">
      <c r="A629" s="210">
        <v>43527.54402887731</v>
      </c>
      <c r="B629" s="120" t="s">
        <v>466</v>
      </c>
      <c r="C629" s="120" t="s">
        <v>998</v>
      </c>
      <c r="D629" s="120" t="s">
        <v>628</v>
      </c>
    </row>
    <row r="630">
      <c r="A630" s="210">
        <v>43527.54405373843</v>
      </c>
      <c r="B630" s="120" t="s">
        <v>466</v>
      </c>
      <c r="C630" s="120" t="s">
        <v>998</v>
      </c>
      <c r="D630" s="120" t="s">
        <v>596</v>
      </c>
    </row>
    <row r="631">
      <c r="A631" s="210">
        <v>43527.667225729165</v>
      </c>
      <c r="B631" s="120" t="s">
        <v>1270</v>
      </c>
      <c r="C631" s="120" t="s">
        <v>998</v>
      </c>
      <c r="D631" s="120" t="s">
        <v>85</v>
      </c>
    </row>
    <row r="632">
      <c r="A632" s="210">
        <v>43527.816547118055</v>
      </c>
      <c r="B632" s="120" t="s">
        <v>1270</v>
      </c>
      <c r="C632" s="120" t="s">
        <v>998</v>
      </c>
      <c r="D632" s="120" t="s">
        <v>1271</v>
      </c>
    </row>
    <row r="633">
      <c r="A633" s="210">
        <v>43527.81656266203</v>
      </c>
      <c r="B633" s="120" t="s">
        <v>1270</v>
      </c>
      <c r="C633" s="120" t="s">
        <v>998</v>
      </c>
      <c r="D633" s="120" t="s">
        <v>1272</v>
      </c>
    </row>
    <row r="634">
      <c r="A634" s="210">
        <v>43527.81659232639</v>
      </c>
      <c r="B634" s="120" t="s">
        <v>1270</v>
      </c>
      <c r="C634" s="120" t="s">
        <v>998</v>
      </c>
      <c r="D634" s="120" t="s">
        <v>1273</v>
      </c>
    </row>
    <row r="635">
      <c r="A635" s="210">
        <v>43527.816620474536</v>
      </c>
      <c r="B635" s="120" t="s">
        <v>1270</v>
      </c>
      <c r="C635" s="120" t="s">
        <v>998</v>
      </c>
      <c r="D635" s="120" t="s">
        <v>1274</v>
      </c>
    </row>
    <row r="636">
      <c r="A636" s="210">
        <v>43528.18541291667</v>
      </c>
      <c r="C636" s="120" t="s">
        <v>1035</v>
      </c>
      <c r="D636" s="120" t="s">
        <v>505</v>
      </c>
    </row>
    <row r="637">
      <c r="A637" s="210">
        <v>43528.18541291667</v>
      </c>
      <c r="C637" s="120" t="s">
        <v>1035</v>
      </c>
      <c r="D637" s="120" t="s">
        <v>1275</v>
      </c>
    </row>
    <row r="638">
      <c r="A638" s="210">
        <v>43528.18541291667</v>
      </c>
      <c r="C638" s="120" t="s">
        <v>1035</v>
      </c>
      <c r="D638" s="120" t="s">
        <v>506</v>
      </c>
    </row>
    <row r="639">
      <c r="A639" s="210">
        <v>43528.18541291667</v>
      </c>
      <c r="C639" s="120" t="s">
        <v>1035</v>
      </c>
      <c r="D639" s="120" t="s">
        <v>1276</v>
      </c>
    </row>
    <row r="640">
      <c r="A640" s="210">
        <v>43528.18541291667</v>
      </c>
      <c r="C640" s="120" t="s">
        <v>1035</v>
      </c>
      <c r="D640" s="120" t="s">
        <v>1277</v>
      </c>
    </row>
    <row r="641">
      <c r="A641" s="210">
        <v>43528.18541291667</v>
      </c>
      <c r="C641" s="120" t="s">
        <v>1035</v>
      </c>
      <c r="D641" s="120" t="s">
        <v>1278</v>
      </c>
    </row>
    <row r="642">
      <c r="A642" s="210">
        <v>43528.18541291667</v>
      </c>
      <c r="C642" s="120" t="s">
        <v>1035</v>
      </c>
      <c r="D642" s="120" t="s">
        <v>1279</v>
      </c>
    </row>
    <row r="643">
      <c r="A643" s="210">
        <v>43528.71429015046</v>
      </c>
      <c r="B643" s="120" t="s">
        <v>369</v>
      </c>
      <c r="C643" s="120" t="s">
        <v>998</v>
      </c>
      <c r="D643" s="120" t="s">
        <v>115</v>
      </c>
    </row>
    <row r="644">
      <c r="A644" s="210">
        <v>43528.71431226852</v>
      </c>
      <c r="B644" s="120" t="s">
        <v>369</v>
      </c>
      <c r="C644" s="120" t="s">
        <v>1005</v>
      </c>
      <c r="D644" s="120" t="s">
        <v>382</v>
      </c>
    </row>
    <row r="645">
      <c r="A645" s="210">
        <v>43528.71434496528</v>
      </c>
      <c r="B645" s="120" t="s">
        <v>369</v>
      </c>
      <c r="C645" s="120" t="s">
        <v>998</v>
      </c>
      <c r="D645" s="120" t="s">
        <v>650</v>
      </c>
    </row>
    <row r="646">
      <c r="A646" s="210">
        <v>43528.71548591435</v>
      </c>
      <c r="B646" s="120" t="s">
        <v>369</v>
      </c>
      <c r="C646" s="120" t="s">
        <v>998</v>
      </c>
      <c r="D646" s="120" t="s">
        <v>40</v>
      </c>
    </row>
    <row r="647">
      <c r="A647" s="210">
        <v>43528.71550244213</v>
      </c>
      <c r="B647" s="120" t="s">
        <v>369</v>
      </c>
      <c r="C647" s="120" t="s">
        <v>998</v>
      </c>
      <c r="D647" s="120" t="s">
        <v>40</v>
      </c>
    </row>
    <row r="648">
      <c r="A648" s="210">
        <v>43529.12456759259</v>
      </c>
      <c r="B648" s="120" t="s">
        <v>466</v>
      </c>
      <c r="C648" s="120" t="s">
        <v>1035</v>
      </c>
      <c r="D648" s="120" t="s">
        <v>1280</v>
      </c>
    </row>
    <row r="649">
      <c r="A649" s="210">
        <v>43529.12456759259</v>
      </c>
      <c r="B649" s="120" t="s">
        <v>466</v>
      </c>
      <c r="C649" s="120" t="s">
        <v>1035</v>
      </c>
      <c r="D649" s="120" t="s">
        <v>1281</v>
      </c>
    </row>
    <row r="650">
      <c r="A650" s="210">
        <v>43529.12456759259</v>
      </c>
      <c r="B650" s="120" t="s">
        <v>466</v>
      </c>
      <c r="C650" s="120" t="s">
        <v>1035</v>
      </c>
      <c r="D650" s="120" t="s">
        <v>1282</v>
      </c>
    </row>
    <row r="651">
      <c r="A651" s="210">
        <v>43530.02194607639</v>
      </c>
      <c r="C651" s="120" t="s">
        <v>1035</v>
      </c>
      <c r="D651" s="120" t="s">
        <v>500</v>
      </c>
    </row>
    <row r="652">
      <c r="A652" s="210">
        <v>43530.02194607639</v>
      </c>
      <c r="C652" s="120" t="s">
        <v>1035</v>
      </c>
      <c r="D652" s="120" t="s">
        <v>501</v>
      </c>
    </row>
    <row r="653">
      <c r="A653" s="210">
        <v>43530.02194607639</v>
      </c>
      <c r="C653" s="120" t="s">
        <v>1035</v>
      </c>
      <c r="D653" s="120" t="s">
        <v>501</v>
      </c>
    </row>
    <row r="654">
      <c r="A654" s="210">
        <v>43530.02194607639</v>
      </c>
      <c r="C654" s="120" t="s">
        <v>1035</v>
      </c>
      <c r="D654" s="120" t="s">
        <v>1283</v>
      </c>
    </row>
    <row r="655">
      <c r="A655" s="210">
        <v>43531.55002886574</v>
      </c>
      <c r="C655" s="120" t="s">
        <v>998</v>
      </c>
      <c r="D655" s="120" t="s">
        <v>115</v>
      </c>
    </row>
    <row r="656">
      <c r="A656" s="210">
        <v>43531.55004290509</v>
      </c>
      <c r="C656" s="120" t="s">
        <v>1005</v>
      </c>
      <c r="D656" s="120" t="s">
        <v>116</v>
      </c>
    </row>
    <row r="657">
      <c r="A657" s="210">
        <v>43531.551466261575</v>
      </c>
      <c r="B657" s="120" t="s">
        <v>466</v>
      </c>
      <c r="C657" s="120" t="s">
        <v>1005</v>
      </c>
      <c r="D657" s="120" t="s">
        <v>336</v>
      </c>
    </row>
    <row r="658">
      <c r="A658" s="210">
        <v>43531.64554511574</v>
      </c>
      <c r="B658" s="120" t="s">
        <v>427</v>
      </c>
      <c r="C658" s="120" t="s">
        <v>998</v>
      </c>
      <c r="D658" s="120" t="s">
        <v>338</v>
      </c>
    </row>
    <row r="659">
      <c r="A659" s="210">
        <v>43531.652725625</v>
      </c>
      <c r="B659" s="120" t="s">
        <v>427</v>
      </c>
      <c r="C659" s="120" t="s">
        <v>998</v>
      </c>
      <c r="D659" s="120" t="s">
        <v>117</v>
      </c>
    </row>
    <row r="660">
      <c r="A660" s="210">
        <v>43531.65273785879</v>
      </c>
      <c r="B660" s="120" t="s">
        <v>427</v>
      </c>
      <c r="C660" s="120" t="s">
        <v>1030</v>
      </c>
      <c r="D660" s="120" t="s">
        <v>402</v>
      </c>
    </row>
    <row r="661">
      <c r="A661" s="210">
        <v>43531.65276282407</v>
      </c>
      <c r="B661" s="120" t="s">
        <v>427</v>
      </c>
      <c r="C661" s="120" t="s">
        <v>998</v>
      </c>
      <c r="D661" s="120" t="s">
        <v>645</v>
      </c>
    </row>
    <row r="662">
      <c r="A662" s="210">
        <v>43531.652784363425</v>
      </c>
      <c r="B662" s="120" t="s">
        <v>427</v>
      </c>
      <c r="C662" s="120" t="s">
        <v>998</v>
      </c>
      <c r="D662" s="120" t="s">
        <v>570</v>
      </c>
    </row>
    <row r="663">
      <c r="A663" s="210">
        <v>43531.65280888889</v>
      </c>
      <c r="B663" s="120" t="s">
        <v>427</v>
      </c>
      <c r="C663" s="120" t="s">
        <v>998</v>
      </c>
      <c r="D663" s="120" t="s">
        <v>553</v>
      </c>
    </row>
    <row r="664">
      <c r="A664" s="210">
        <v>43531.65283450231</v>
      </c>
      <c r="B664" s="120" t="s">
        <v>427</v>
      </c>
      <c r="C664" s="120" t="s">
        <v>998</v>
      </c>
      <c r="D664" s="120" t="s">
        <v>1033</v>
      </c>
    </row>
    <row r="665">
      <c r="A665" s="210">
        <v>43531.65285875</v>
      </c>
      <c r="B665" s="120" t="s">
        <v>427</v>
      </c>
      <c r="C665" s="120" t="s">
        <v>1041</v>
      </c>
      <c r="D665" s="120" t="s">
        <v>480</v>
      </c>
    </row>
    <row r="666">
      <c r="A666" s="210">
        <v>43531.65288273148</v>
      </c>
      <c r="B666" s="120" t="s">
        <v>427</v>
      </c>
      <c r="C666" s="120" t="s">
        <v>998</v>
      </c>
      <c r="D666" s="120" t="s">
        <v>778</v>
      </c>
    </row>
    <row r="667">
      <c r="A667" s="210">
        <v>43531.65290796296</v>
      </c>
      <c r="B667" s="120" t="s">
        <v>427</v>
      </c>
      <c r="C667" s="120" t="s">
        <v>998</v>
      </c>
      <c r="D667" s="120" t="s">
        <v>515</v>
      </c>
    </row>
    <row r="668">
      <c r="A668" s="210">
        <v>43531.65293335648</v>
      </c>
      <c r="B668" s="120" t="s">
        <v>427</v>
      </c>
      <c r="C668" s="120" t="s">
        <v>998</v>
      </c>
      <c r="D668" s="120" t="s">
        <v>512</v>
      </c>
    </row>
    <row r="669">
      <c r="A669" s="210">
        <v>43531.65295704862</v>
      </c>
      <c r="B669" s="120" t="s">
        <v>427</v>
      </c>
      <c r="C669" s="120" t="s">
        <v>998</v>
      </c>
      <c r="D669" s="120" t="s">
        <v>545</v>
      </c>
    </row>
    <row r="670">
      <c r="A670" s="210">
        <v>43531.65298134259</v>
      </c>
      <c r="B670" s="120" t="s">
        <v>427</v>
      </c>
      <c r="C670" s="120" t="s">
        <v>998</v>
      </c>
      <c r="D670" s="120" t="s">
        <v>151</v>
      </c>
    </row>
    <row r="671">
      <c r="A671" s="210">
        <v>43531.6530058912</v>
      </c>
      <c r="B671" s="120" t="s">
        <v>427</v>
      </c>
      <c r="C671" s="120" t="s">
        <v>1041</v>
      </c>
      <c r="D671" s="120" t="s">
        <v>651</v>
      </c>
    </row>
    <row r="672">
      <c r="A672" s="210">
        <v>43531.653042465274</v>
      </c>
      <c r="B672" s="120" t="s">
        <v>427</v>
      </c>
      <c r="C672" s="120" t="s">
        <v>998</v>
      </c>
      <c r="D672" s="120" t="s">
        <v>1284</v>
      </c>
    </row>
    <row r="673">
      <c r="A673" s="210">
        <v>43531.653088113424</v>
      </c>
      <c r="B673" s="120" t="s">
        <v>427</v>
      </c>
      <c r="C673" s="120" t="s">
        <v>998</v>
      </c>
      <c r="D673" s="120" t="s">
        <v>1285</v>
      </c>
    </row>
    <row r="674">
      <c r="A674" s="210">
        <v>43531.6531114699</v>
      </c>
      <c r="B674" s="120" t="s">
        <v>427</v>
      </c>
      <c r="C674" s="120" t="s">
        <v>998</v>
      </c>
      <c r="D674" s="120" t="s">
        <v>563</v>
      </c>
    </row>
    <row r="675">
      <c r="A675" s="210">
        <v>43531.65313373842</v>
      </c>
      <c r="B675" s="120" t="s">
        <v>427</v>
      </c>
      <c r="C675" s="120" t="s">
        <v>998</v>
      </c>
      <c r="D675" s="120" t="s">
        <v>1286</v>
      </c>
    </row>
    <row r="676">
      <c r="A676" s="210">
        <v>43531.65315675926</v>
      </c>
      <c r="B676" s="120" t="s">
        <v>427</v>
      </c>
      <c r="C676" s="120" t="s">
        <v>998</v>
      </c>
      <c r="D676" s="120" t="s">
        <v>556</v>
      </c>
    </row>
    <row r="677">
      <c r="A677" s="210">
        <v>43531.653646886574</v>
      </c>
      <c r="B677" s="120" t="s">
        <v>427</v>
      </c>
      <c r="C677" s="120" t="s">
        <v>1030</v>
      </c>
      <c r="D677" s="120" t="s">
        <v>402</v>
      </c>
    </row>
    <row r="678">
      <c r="A678" s="210">
        <v>43531.653674664354</v>
      </c>
      <c r="B678" s="120" t="s">
        <v>427</v>
      </c>
      <c r="C678" s="120" t="s">
        <v>998</v>
      </c>
      <c r="D678" s="120" t="s">
        <v>504</v>
      </c>
    </row>
    <row r="679">
      <c r="A679" s="210">
        <v>43531.65420444444</v>
      </c>
      <c r="B679" s="120" t="s">
        <v>427</v>
      </c>
      <c r="C679" s="120" t="s">
        <v>1005</v>
      </c>
      <c r="D679" s="120" t="s">
        <v>452</v>
      </c>
    </row>
    <row r="680">
      <c r="A680" s="210">
        <v>43531.654339375</v>
      </c>
      <c r="B680" s="120" t="s">
        <v>427</v>
      </c>
      <c r="C680" s="120" t="s">
        <v>1030</v>
      </c>
      <c r="D680" s="120" t="s">
        <v>452</v>
      </c>
    </row>
    <row r="681">
      <c r="A681" s="210">
        <v>43531.87941368055</v>
      </c>
      <c r="B681" s="120" t="s">
        <v>1270</v>
      </c>
      <c r="C681" s="120" t="s">
        <v>998</v>
      </c>
      <c r="D681" s="120" t="s">
        <v>351</v>
      </c>
    </row>
    <row r="682">
      <c r="A682" s="210">
        <v>43532.04516814815</v>
      </c>
      <c r="C682" s="120" t="s">
        <v>1035</v>
      </c>
      <c r="D682" s="120" t="s">
        <v>487</v>
      </c>
    </row>
    <row r="683">
      <c r="A683" s="210">
        <v>43532.04516814815</v>
      </c>
      <c r="C683" s="120" t="s">
        <v>1035</v>
      </c>
      <c r="D683" s="120" t="s">
        <v>1287</v>
      </c>
    </row>
    <row r="684">
      <c r="A684" s="210">
        <v>43532.04516814815</v>
      </c>
      <c r="C684" s="120" t="s">
        <v>1035</v>
      </c>
      <c r="D684" s="120" t="s">
        <v>497</v>
      </c>
    </row>
    <row r="685">
      <c r="A685" s="210">
        <v>43532.04516814815</v>
      </c>
      <c r="C685" s="120" t="s">
        <v>1035</v>
      </c>
      <c r="D685" s="120" t="s">
        <v>1288</v>
      </c>
    </row>
    <row r="686">
      <c r="A686" s="210">
        <v>43533.55686358796</v>
      </c>
      <c r="C686" s="120" t="s">
        <v>1035</v>
      </c>
      <c r="D686" s="120" t="s">
        <v>490</v>
      </c>
    </row>
    <row r="687">
      <c r="A687" s="210">
        <v>43533.55686358796</v>
      </c>
      <c r="C687" s="120" t="s">
        <v>1035</v>
      </c>
      <c r="D687" s="120" t="s">
        <v>1289</v>
      </c>
    </row>
    <row r="688">
      <c r="A688" s="210">
        <v>43534.51943429398</v>
      </c>
      <c r="C688" s="120" t="s">
        <v>1035</v>
      </c>
      <c r="D688" s="120" t="s">
        <v>484</v>
      </c>
    </row>
    <row r="689">
      <c r="A689" s="210">
        <v>43534.51943429398</v>
      </c>
      <c r="C689" s="120" t="s">
        <v>1035</v>
      </c>
      <c r="D689" s="120" t="s">
        <v>485</v>
      </c>
    </row>
    <row r="690">
      <c r="A690" s="210">
        <v>43534.51943429398</v>
      </c>
      <c r="C690" s="120" t="s">
        <v>1035</v>
      </c>
      <c r="D690" s="120" t="s">
        <v>488</v>
      </c>
    </row>
    <row r="691">
      <c r="A691" s="210">
        <v>43534.51943429398</v>
      </c>
      <c r="C691" s="120" t="s">
        <v>1035</v>
      </c>
      <c r="D691" s="120" t="s">
        <v>1290</v>
      </c>
    </row>
    <row r="692">
      <c r="A692" s="210">
        <v>43534.51943429398</v>
      </c>
      <c r="C692" s="120" t="s">
        <v>1035</v>
      </c>
      <c r="D692" s="120" t="s">
        <v>1291</v>
      </c>
    </row>
    <row r="693">
      <c r="A693" s="210">
        <v>43535.32238587963</v>
      </c>
      <c r="C693" s="120" t="s">
        <v>1035</v>
      </c>
      <c r="D693" s="120" t="s">
        <v>1292</v>
      </c>
    </row>
    <row r="694">
      <c r="A694" s="210">
        <v>43536.33091045139</v>
      </c>
      <c r="C694" s="120" t="s">
        <v>1035</v>
      </c>
      <c r="D694" s="120" t="s">
        <v>476</v>
      </c>
    </row>
    <row r="695">
      <c r="A695" s="210">
        <v>43536.33091045139</v>
      </c>
      <c r="C695" s="120" t="s">
        <v>1035</v>
      </c>
      <c r="D695" s="120" t="s">
        <v>1293</v>
      </c>
    </row>
    <row r="696">
      <c r="A696" s="210">
        <v>43536.33091045139</v>
      </c>
      <c r="C696" s="120" t="s">
        <v>1035</v>
      </c>
      <c r="D696" s="120" t="s">
        <v>477</v>
      </c>
    </row>
    <row r="697">
      <c r="A697" s="210">
        <v>43536.49223766204</v>
      </c>
      <c r="C697" s="120" t="s">
        <v>1035</v>
      </c>
      <c r="D697" s="120" t="s">
        <v>476</v>
      </c>
    </row>
    <row r="698">
      <c r="A698" s="210">
        <v>43536.49223766204</v>
      </c>
      <c r="C698" s="120" t="s">
        <v>1035</v>
      </c>
      <c r="D698" s="120" t="s">
        <v>1293</v>
      </c>
    </row>
    <row r="699">
      <c r="A699" s="210">
        <v>43536.50256508102</v>
      </c>
      <c r="B699" s="120" t="s">
        <v>427</v>
      </c>
      <c r="C699" s="120" t="s">
        <v>998</v>
      </c>
      <c r="D699" s="120" t="s">
        <v>1294</v>
      </c>
    </row>
    <row r="700">
      <c r="A700" s="210">
        <v>43536.549767488425</v>
      </c>
      <c r="B700" s="120" t="s">
        <v>427</v>
      </c>
      <c r="C700" s="120" t="s">
        <v>998</v>
      </c>
      <c r="D700" s="120" t="s">
        <v>1295</v>
      </c>
    </row>
    <row r="701">
      <c r="A701" s="210">
        <v>43537.05157972222</v>
      </c>
      <c r="C701" s="120" t="s">
        <v>1035</v>
      </c>
      <c r="D701" s="120" t="s">
        <v>470</v>
      </c>
    </row>
    <row r="702">
      <c r="A702" s="210">
        <v>43537.05157972222</v>
      </c>
      <c r="C702" s="120" t="s">
        <v>1035</v>
      </c>
      <c r="D702" s="120" t="s">
        <v>1296</v>
      </c>
    </row>
    <row r="703">
      <c r="A703" s="210">
        <v>43538.499647523146</v>
      </c>
      <c r="B703" s="120" t="s">
        <v>427</v>
      </c>
      <c r="C703" s="120" t="s">
        <v>1035</v>
      </c>
      <c r="D703" s="120" t="s">
        <v>423</v>
      </c>
    </row>
    <row r="704">
      <c r="A704" s="210">
        <v>43538.499647523146</v>
      </c>
      <c r="B704" s="120" t="s">
        <v>427</v>
      </c>
      <c r="C704" s="120" t="s">
        <v>1035</v>
      </c>
      <c r="D704" s="120" t="s">
        <v>1297</v>
      </c>
    </row>
    <row r="705">
      <c r="A705" s="210">
        <v>43538.499647523146</v>
      </c>
      <c r="B705" s="120" t="s">
        <v>427</v>
      </c>
      <c r="C705" s="120" t="s">
        <v>1035</v>
      </c>
      <c r="D705" s="120" t="s">
        <v>1298</v>
      </c>
    </row>
    <row r="706">
      <c r="A706" s="210">
        <v>43538.5138646875</v>
      </c>
      <c r="B706" s="120" t="s">
        <v>427</v>
      </c>
      <c r="C706" s="120" t="s">
        <v>998</v>
      </c>
      <c r="D706" s="120" t="s">
        <v>57</v>
      </c>
    </row>
    <row r="707">
      <c r="A707" s="210">
        <v>43538.5144180787</v>
      </c>
      <c r="B707" s="120" t="s">
        <v>427</v>
      </c>
      <c r="C707" s="120" t="s">
        <v>1030</v>
      </c>
      <c r="D707" s="120" t="s">
        <v>57</v>
      </c>
    </row>
    <row r="708">
      <c r="A708" s="210">
        <v>43538.51587390046</v>
      </c>
      <c r="B708" s="120" t="s">
        <v>427</v>
      </c>
      <c r="C708" s="120" t="s">
        <v>1005</v>
      </c>
      <c r="D708" s="120" t="s">
        <v>428</v>
      </c>
    </row>
    <row r="709">
      <c r="A709" s="210">
        <v>43539.204286215274</v>
      </c>
      <c r="C709" s="120" t="s">
        <v>1035</v>
      </c>
      <c r="D709" s="120" t="s">
        <v>463</v>
      </c>
    </row>
    <row r="710">
      <c r="A710" s="210">
        <v>43539.204286215274</v>
      </c>
      <c r="C710" s="120" t="s">
        <v>1035</v>
      </c>
      <c r="D710" s="120" t="s">
        <v>461</v>
      </c>
    </row>
    <row r="711">
      <c r="A711" s="210">
        <v>43539.204286215274</v>
      </c>
      <c r="C711" s="120" t="s">
        <v>1035</v>
      </c>
      <c r="D711" s="120" t="s">
        <v>1299</v>
      </c>
    </row>
    <row r="712">
      <c r="A712" s="210">
        <v>43539.204286215274</v>
      </c>
      <c r="C712" s="120" t="s">
        <v>1035</v>
      </c>
      <c r="D712" s="120" t="s">
        <v>1300</v>
      </c>
    </row>
    <row r="713">
      <c r="A713" s="210">
        <v>43539.204286215274</v>
      </c>
      <c r="C713" s="120" t="s">
        <v>1035</v>
      </c>
      <c r="D713" s="120" t="s">
        <v>1301</v>
      </c>
    </row>
    <row r="714">
      <c r="A714" s="210">
        <v>43539.204286215274</v>
      </c>
      <c r="C714" s="120" t="s">
        <v>1035</v>
      </c>
      <c r="D714" s="120" t="s">
        <v>1302</v>
      </c>
    </row>
    <row r="715">
      <c r="A715" s="210">
        <v>43539.204286215274</v>
      </c>
      <c r="C715" s="120" t="s">
        <v>1035</v>
      </c>
      <c r="D715" s="120" t="s">
        <v>1303</v>
      </c>
    </row>
    <row r="716">
      <c r="A716" s="210">
        <v>43539.204286215274</v>
      </c>
      <c r="C716" s="120" t="s">
        <v>1035</v>
      </c>
      <c r="D716" s="120" t="s">
        <v>1304</v>
      </c>
    </row>
    <row r="717">
      <c r="A717" s="210">
        <v>43540.47970834491</v>
      </c>
      <c r="C717" s="120" t="s">
        <v>1035</v>
      </c>
      <c r="D717" s="120" t="s">
        <v>1287</v>
      </c>
    </row>
    <row r="718">
      <c r="A718" s="210">
        <v>43540.47970834491</v>
      </c>
      <c r="C718" s="120" t="s">
        <v>1035</v>
      </c>
      <c r="D718" s="120" t="s">
        <v>1305</v>
      </c>
    </row>
    <row r="719">
      <c r="A719" s="210">
        <v>43540.47970834491</v>
      </c>
      <c r="C719" s="120" t="s">
        <v>1035</v>
      </c>
      <c r="D719" s="120" t="s">
        <v>1306</v>
      </c>
    </row>
    <row r="720">
      <c r="A720" s="210">
        <v>43540.47970834491</v>
      </c>
      <c r="C720" s="120" t="s">
        <v>1035</v>
      </c>
      <c r="D720" s="120" t="s">
        <v>1307</v>
      </c>
    </row>
    <row r="721">
      <c r="A721" s="210">
        <v>43540.47970834491</v>
      </c>
      <c r="C721" s="120" t="s">
        <v>1035</v>
      </c>
      <c r="D721" s="120" t="s">
        <v>1308</v>
      </c>
    </row>
    <row r="722">
      <c r="A722" s="210">
        <v>43540.47970834491</v>
      </c>
      <c r="C722" s="120" t="s">
        <v>1035</v>
      </c>
      <c r="D722" s="120" t="s">
        <v>1309</v>
      </c>
    </row>
    <row r="723">
      <c r="A723" s="210">
        <v>43541.07270509259</v>
      </c>
      <c r="C723" s="120" t="s">
        <v>1035</v>
      </c>
      <c r="D723" s="120" t="s">
        <v>447</v>
      </c>
    </row>
    <row r="724">
      <c r="A724" s="210">
        <v>43541.07270509259</v>
      </c>
      <c r="C724" s="120" t="s">
        <v>1035</v>
      </c>
      <c r="D724" s="120" t="s">
        <v>1310</v>
      </c>
    </row>
    <row r="725">
      <c r="A725" s="210">
        <v>43541.07270509259</v>
      </c>
      <c r="C725" s="120" t="s">
        <v>1035</v>
      </c>
      <c r="D725" s="120" t="s">
        <v>1311</v>
      </c>
    </row>
    <row r="726">
      <c r="A726" s="210">
        <v>43541.07270509259</v>
      </c>
      <c r="C726" s="120" t="s">
        <v>1035</v>
      </c>
      <c r="D726" s="120" t="s">
        <v>1312</v>
      </c>
    </row>
    <row r="727">
      <c r="A727" s="210">
        <v>43541.07270509259</v>
      </c>
      <c r="C727" s="120" t="s">
        <v>1035</v>
      </c>
      <c r="D727" s="120" t="s">
        <v>1313</v>
      </c>
    </row>
    <row r="728">
      <c r="A728" s="210">
        <v>43541.182009502314</v>
      </c>
      <c r="C728" s="120" t="s">
        <v>1035</v>
      </c>
      <c r="D728" s="120" t="s">
        <v>1314</v>
      </c>
    </row>
    <row r="729">
      <c r="A729" s="210">
        <v>43542.042552812505</v>
      </c>
      <c r="C729" s="120" t="s">
        <v>1035</v>
      </c>
      <c r="D729" s="120" t="s">
        <v>1315</v>
      </c>
    </row>
    <row r="730">
      <c r="A730" s="210">
        <v>43543.01916708333</v>
      </c>
      <c r="B730" s="120" t="s">
        <v>427</v>
      </c>
      <c r="C730" s="120" t="s">
        <v>1035</v>
      </c>
      <c r="D730" s="120" t="s">
        <v>1316</v>
      </c>
    </row>
    <row r="731">
      <c r="A731" s="210">
        <v>43543.391614016204</v>
      </c>
      <c r="C731" s="120" t="s">
        <v>1035</v>
      </c>
      <c r="D731" s="120" t="s">
        <v>1317</v>
      </c>
    </row>
    <row r="732">
      <c r="A732" s="210">
        <v>43543.576662858795</v>
      </c>
      <c r="C732" s="120" t="s">
        <v>1035</v>
      </c>
      <c r="D732" s="120" t="s">
        <v>1318</v>
      </c>
    </row>
    <row r="733">
      <c r="A733" s="210">
        <v>43544.037101643524</v>
      </c>
      <c r="B733" s="120" t="s">
        <v>427</v>
      </c>
      <c r="C733" s="120" t="s">
        <v>1035</v>
      </c>
      <c r="D733" s="120" t="s">
        <v>386</v>
      </c>
    </row>
    <row r="734">
      <c r="A734" s="210">
        <v>43544.40917167824</v>
      </c>
      <c r="C734" s="120" t="s">
        <v>1035</v>
      </c>
      <c r="D734" s="120" t="s">
        <v>1319</v>
      </c>
    </row>
    <row r="735">
      <c r="A735" s="210">
        <v>43544.63443961805</v>
      </c>
      <c r="B735" s="120" t="s">
        <v>427</v>
      </c>
      <c r="C735" s="120" t="s">
        <v>1035</v>
      </c>
      <c r="D735" s="120" t="s">
        <v>1319</v>
      </c>
    </row>
    <row r="736">
      <c r="A736" s="210">
        <v>43544.638976319446</v>
      </c>
      <c r="C736" s="120" t="s">
        <v>1035</v>
      </c>
      <c r="D736" s="120" t="s">
        <v>1319</v>
      </c>
    </row>
    <row r="737">
      <c r="A737" s="210">
        <v>43544.63955878472</v>
      </c>
      <c r="B737" s="120" t="s">
        <v>427</v>
      </c>
      <c r="C737" s="120" t="s">
        <v>1035</v>
      </c>
      <c r="D737" s="120" t="s">
        <v>1253</v>
      </c>
    </row>
    <row r="738">
      <c r="A738" s="210">
        <v>43544.677483217594</v>
      </c>
      <c r="C738" s="120" t="s">
        <v>1035</v>
      </c>
      <c r="D738" s="120" t="s">
        <v>1253</v>
      </c>
    </row>
    <row r="739">
      <c r="A739" s="210">
        <v>43545.37661755787</v>
      </c>
      <c r="C739" s="120" t="s">
        <v>1035</v>
      </c>
      <c r="D739" s="120" t="s">
        <v>1320</v>
      </c>
    </row>
    <row r="740">
      <c r="A740" s="210">
        <v>43546.03739349537</v>
      </c>
      <c r="B740" s="120" t="s">
        <v>427</v>
      </c>
      <c r="C740" s="120" t="s">
        <v>1035</v>
      </c>
      <c r="D740" s="120" t="s">
        <v>421</v>
      </c>
    </row>
    <row r="741">
      <c r="A741" s="210">
        <v>43546.69124570602</v>
      </c>
      <c r="C741" s="120" t="s">
        <v>1035</v>
      </c>
      <c r="D741" s="120" t="s">
        <v>1321</v>
      </c>
    </row>
    <row r="742">
      <c r="A742" s="210">
        <v>43547.3736312963</v>
      </c>
      <c r="C742" s="120" t="s">
        <v>1035</v>
      </c>
      <c r="D742" s="120" t="s">
        <v>1322</v>
      </c>
    </row>
    <row r="743">
      <c r="A743" s="210">
        <v>43548.79720414351</v>
      </c>
      <c r="C743" s="120" t="s">
        <v>1035</v>
      </c>
      <c r="D743" s="120" t="s">
        <v>400</v>
      </c>
    </row>
    <row r="744">
      <c r="A744" s="210">
        <v>43548.95473</v>
      </c>
      <c r="C744" s="120" t="s">
        <v>1035</v>
      </c>
      <c r="D744" s="120" t="s">
        <v>419</v>
      </c>
    </row>
    <row r="745">
      <c r="A745" s="210">
        <v>43549.961434745375</v>
      </c>
      <c r="B745" s="120" t="s">
        <v>427</v>
      </c>
      <c r="C745" s="120" t="s">
        <v>1035</v>
      </c>
      <c r="D745" s="120" t="s">
        <v>166</v>
      </c>
    </row>
    <row r="746">
      <c r="A746" s="210">
        <v>43550.02176724537</v>
      </c>
      <c r="B746" s="120" t="s">
        <v>427</v>
      </c>
      <c r="C746" s="120" t="s">
        <v>1035</v>
      </c>
      <c r="D746" s="120" t="s">
        <v>403</v>
      </c>
    </row>
    <row r="747">
      <c r="A747" s="210">
        <v>43550.293534780096</v>
      </c>
      <c r="C747" s="120" t="s">
        <v>1035</v>
      </c>
      <c r="D747" s="120" t="s">
        <v>403</v>
      </c>
    </row>
    <row r="748">
      <c r="A748" s="210">
        <v>43550.293534780096</v>
      </c>
      <c r="C748" s="120" t="s">
        <v>1035</v>
      </c>
      <c r="D748" s="120" t="s">
        <v>333</v>
      </c>
    </row>
    <row r="749">
      <c r="A749" s="210">
        <v>43550.341236493055</v>
      </c>
      <c r="C749" s="120" t="s">
        <v>1035</v>
      </c>
      <c r="D749" s="120" t="s">
        <v>333</v>
      </c>
    </row>
    <row r="750">
      <c r="A750" s="210">
        <v>43550.46764701389</v>
      </c>
      <c r="C750" s="120" t="s">
        <v>1035</v>
      </c>
      <c r="D750" s="120" t="s">
        <v>333</v>
      </c>
    </row>
    <row r="751">
      <c r="A751" s="210">
        <v>43550.46764701389</v>
      </c>
      <c r="C751" s="120" t="s">
        <v>1035</v>
      </c>
      <c r="D751" s="120" t="s">
        <v>414</v>
      </c>
    </row>
    <row r="752">
      <c r="A752" s="210">
        <v>43550.59325618055</v>
      </c>
      <c r="B752" s="120" t="s">
        <v>427</v>
      </c>
      <c r="C752" s="120" t="s">
        <v>1035</v>
      </c>
      <c r="D752" s="120" t="s">
        <v>414</v>
      </c>
    </row>
    <row r="753">
      <c r="A753" s="210">
        <v>43550.651215405094</v>
      </c>
      <c r="C753" s="120" t="s">
        <v>1035</v>
      </c>
      <c r="D753" s="120" t="s">
        <v>415</v>
      </c>
    </row>
    <row r="754">
      <c r="A754" s="210">
        <v>43550.65599349537</v>
      </c>
      <c r="C754" s="120" t="s">
        <v>1035</v>
      </c>
      <c r="D754" s="120" t="s">
        <v>1323</v>
      </c>
    </row>
    <row r="755">
      <c r="A755" s="210">
        <v>43550.65599349537</v>
      </c>
      <c r="C755" s="120" t="s">
        <v>1035</v>
      </c>
      <c r="D755" s="120" t="s">
        <v>1324</v>
      </c>
    </row>
    <row r="756">
      <c r="A756" s="210">
        <v>43550.77729341435</v>
      </c>
      <c r="C756" s="120" t="s">
        <v>1035</v>
      </c>
      <c r="D756" s="120" t="s">
        <v>1324</v>
      </c>
    </row>
    <row r="759">
      <c r="A759" s="210">
        <v>43551.057858368054</v>
      </c>
      <c r="C759" s="120" t="s">
        <v>1035</v>
      </c>
      <c r="D759" s="120" t="s">
        <v>1279</v>
      </c>
    </row>
    <row r="760">
      <c r="A760" s="210">
        <v>43551.06098971065</v>
      </c>
      <c r="C760" s="120" t="s">
        <v>1035</v>
      </c>
      <c r="D760" s="120" t="s">
        <v>405</v>
      </c>
    </row>
    <row r="761">
      <c r="A761" s="210">
        <v>43551.06098971065</v>
      </c>
      <c r="C761" s="120" t="s">
        <v>1035</v>
      </c>
      <c r="D761" s="120" t="s">
        <v>410</v>
      </c>
    </row>
    <row r="762">
      <c r="A762" s="210">
        <v>43551.06426324074</v>
      </c>
      <c r="C762" s="120" t="s">
        <v>1035</v>
      </c>
      <c r="D762" s="120" t="s">
        <v>412</v>
      </c>
    </row>
    <row r="763">
      <c r="A763" s="210">
        <v>43551.06426324074</v>
      </c>
      <c r="C763" s="120" t="s">
        <v>1035</v>
      </c>
      <c r="D763" s="120" t="s">
        <v>410</v>
      </c>
    </row>
    <row r="764">
      <c r="A764" s="210">
        <v>43551.06426324074</v>
      </c>
      <c r="C764" s="120" t="s">
        <v>1035</v>
      </c>
      <c r="D764" s="120" t="s">
        <v>1325</v>
      </c>
    </row>
    <row r="765">
      <c r="A765" s="210">
        <v>43551.06426324074</v>
      </c>
      <c r="C765" s="120" t="s">
        <v>1035</v>
      </c>
      <c r="D765" s="120" t="s">
        <v>1326</v>
      </c>
    </row>
    <row r="766">
      <c r="A766" s="210">
        <v>43551.06426324074</v>
      </c>
      <c r="C766" s="120" t="s">
        <v>1035</v>
      </c>
      <c r="D766" s="120" t="s">
        <v>1327</v>
      </c>
    </row>
    <row r="767">
      <c r="A767" s="210">
        <v>43551.06426324074</v>
      </c>
      <c r="C767" s="120" t="s">
        <v>1035</v>
      </c>
      <c r="D767" s="120" t="s">
        <v>1328</v>
      </c>
    </row>
    <row r="768">
      <c r="A768" s="210">
        <v>43551.06426324074</v>
      </c>
      <c r="C768" s="120" t="s">
        <v>1035</v>
      </c>
      <c r="D768" s="120" t="s">
        <v>1329</v>
      </c>
    </row>
    <row r="769">
      <c r="A769" s="210">
        <v>43551.06426324074</v>
      </c>
      <c r="C769" s="120" t="s">
        <v>1035</v>
      </c>
      <c r="D769" s="120" t="s">
        <v>1330</v>
      </c>
    </row>
    <row r="770">
      <c r="A770" s="210">
        <v>43551.06426324074</v>
      </c>
      <c r="C770" s="120" t="s">
        <v>1035</v>
      </c>
      <c r="D770" s="120" t="s">
        <v>1331</v>
      </c>
    </row>
    <row r="771">
      <c r="A771" s="210">
        <v>43551.06426324074</v>
      </c>
      <c r="C771" s="120" t="s">
        <v>1035</v>
      </c>
      <c r="D771" s="120" t="s">
        <v>1332</v>
      </c>
    </row>
    <row r="772">
      <c r="A772" s="210">
        <v>43551.06426324074</v>
      </c>
      <c r="C772" s="120" t="s">
        <v>1035</v>
      </c>
      <c r="D772" s="120" t="s">
        <v>1333</v>
      </c>
    </row>
    <row r="773">
      <c r="A773" s="210">
        <v>43551.06426324074</v>
      </c>
      <c r="C773" s="120" t="s">
        <v>1035</v>
      </c>
      <c r="D773" s="120" t="s">
        <v>1334</v>
      </c>
    </row>
    <row r="774">
      <c r="A774" s="210">
        <v>43551.06580930555</v>
      </c>
      <c r="C774" s="120" t="s">
        <v>1035</v>
      </c>
      <c r="D774" s="120" t="s">
        <v>1334</v>
      </c>
    </row>
    <row r="775">
      <c r="A775" s="210">
        <v>43552.60490476852</v>
      </c>
      <c r="C775" s="120" t="s">
        <v>1035</v>
      </c>
      <c r="D775" s="120" t="s">
        <v>389</v>
      </c>
    </row>
    <row r="776">
      <c r="A776" s="210">
        <v>43552.60490476852</v>
      </c>
      <c r="C776" s="120" t="s">
        <v>1035</v>
      </c>
      <c r="D776" s="120" t="s">
        <v>739</v>
      </c>
    </row>
    <row r="777">
      <c r="A777" s="210">
        <v>43552.60490476852</v>
      </c>
      <c r="C777" s="120" t="s">
        <v>1035</v>
      </c>
      <c r="D777" s="120" t="s">
        <v>584</v>
      </c>
    </row>
    <row r="778">
      <c r="A778" s="210">
        <v>43552.60490476852</v>
      </c>
      <c r="C778" s="120" t="s">
        <v>1035</v>
      </c>
      <c r="D778" s="120" t="s">
        <v>398</v>
      </c>
    </row>
    <row r="779">
      <c r="A779" s="210">
        <v>43552.60490476852</v>
      </c>
      <c r="C779" s="120" t="s">
        <v>1035</v>
      </c>
      <c r="D779" s="120" t="s">
        <v>1335</v>
      </c>
    </row>
    <row r="780">
      <c r="A780" s="210">
        <v>43552.60490476852</v>
      </c>
      <c r="C780" s="120" t="s">
        <v>1035</v>
      </c>
      <c r="D780" s="120" t="s">
        <v>1336</v>
      </c>
    </row>
    <row r="781">
      <c r="A781" s="210">
        <v>43552.60490476852</v>
      </c>
      <c r="C781" s="120" t="s">
        <v>1035</v>
      </c>
      <c r="D781" s="120" t="s">
        <v>1337</v>
      </c>
    </row>
    <row r="782">
      <c r="A782" s="210">
        <v>43552.626524872685</v>
      </c>
      <c r="C782" s="120" t="s">
        <v>1035</v>
      </c>
      <c r="D782" s="120" t="s">
        <v>381</v>
      </c>
    </row>
    <row r="783">
      <c r="A783" s="210">
        <v>43552.626524872685</v>
      </c>
      <c r="C783" s="120" t="s">
        <v>1035</v>
      </c>
      <c r="D783" s="120" t="s">
        <v>380</v>
      </c>
    </row>
    <row r="784">
      <c r="A784" s="210">
        <v>43552.626524872685</v>
      </c>
      <c r="C784" s="120" t="s">
        <v>1035</v>
      </c>
      <c r="D784" s="120" t="s">
        <v>378</v>
      </c>
    </row>
    <row r="785">
      <c r="A785" s="210">
        <v>43552.626524872685</v>
      </c>
      <c r="C785" s="120" t="s">
        <v>1035</v>
      </c>
      <c r="D785" s="120" t="s">
        <v>379</v>
      </c>
    </row>
    <row r="786">
      <c r="A786" s="210">
        <v>43552.626524872685</v>
      </c>
      <c r="C786" s="120" t="s">
        <v>1035</v>
      </c>
      <c r="D786" s="120" t="s">
        <v>116</v>
      </c>
    </row>
    <row r="787">
      <c r="A787" s="210">
        <v>43552.626524872685</v>
      </c>
      <c r="C787" s="120" t="s">
        <v>1035</v>
      </c>
      <c r="D787" s="120" t="s">
        <v>382</v>
      </c>
    </row>
    <row r="788">
      <c r="A788" s="210">
        <v>43553.28422140046</v>
      </c>
      <c r="C788" s="120" t="s">
        <v>1035</v>
      </c>
      <c r="D788" s="120" t="s">
        <v>397</v>
      </c>
    </row>
    <row r="789">
      <c r="A789" s="210">
        <v>43553.28422140046</v>
      </c>
      <c r="C789" s="120" t="s">
        <v>1035</v>
      </c>
      <c r="D789" s="120" t="s">
        <v>397</v>
      </c>
    </row>
    <row r="790">
      <c r="A790" s="210">
        <v>43553.28422140046</v>
      </c>
      <c r="C790" s="120" t="s">
        <v>1035</v>
      </c>
      <c r="D790" s="120" t="s">
        <v>395</v>
      </c>
    </row>
    <row r="791">
      <c r="A791" s="210">
        <v>43553.28422140046</v>
      </c>
      <c r="C791" s="120" t="s">
        <v>1035</v>
      </c>
      <c r="D791" s="120" t="s">
        <v>1338</v>
      </c>
    </row>
    <row r="792">
      <c r="A792" s="210">
        <v>43553.28422140046</v>
      </c>
      <c r="C792" s="120" t="s">
        <v>1035</v>
      </c>
      <c r="D792" s="120" t="s">
        <v>1339</v>
      </c>
    </row>
    <row r="793">
      <c r="A793" s="210">
        <v>43554.833316979166</v>
      </c>
      <c r="C793" s="120" t="s">
        <v>1035</v>
      </c>
      <c r="D793" s="120" t="s">
        <v>370</v>
      </c>
    </row>
    <row r="794">
      <c r="A794" s="210">
        <v>43555.116966064816</v>
      </c>
      <c r="C794" s="120" t="s">
        <v>1035</v>
      </c>
      <c r="D794" s="120" t="s">
        <v>388</v>
      </c>
    </row>
    <row r="795">
      <c r="A795" s="210">
        <v>43555.116966064816</v>
      </c>
      <c r="C795" s="120" t="s">
        <v>1035</v>
      </c>
      <c r="D795" s="120" t="s">
        <v>387</v>
      </c>
    </row>
    <row r="796">
      <c r="A796" s="210">
        <v>43555.116966064816</v>
      </c>
      <c r="C796" s="120" t="s">
        <v>1035</v>
      </c>
      <c r="D796" s="120" t="s">
        <v>1026</v>
      </c>
    </row>
    <row r="797">
      <c r="A797" s="210">
        <v>43555.116966064816</v>
      </c>
      <c r="C797" s="120" t="s">
        <v>1035</v>
      </c>
      <c r="D797" s="120" t="s">
        <v>1340</v>
      </c>
    </row>
    <row r="798">
      <c r="A798" s="210">
        <v>43555.116966064816</v>
      </c>
      <c r="C798" s="120" t="s">
        <v>1035</v>
      </c>
      <c r="D798" s="120" t="s">
        <v>361</v>
      </c>
    </row>
    <row r="799">
      <c r="A799" s="210">
        <v>43556.62496552084</v>
      </c>
      <c r="C799" s="120" t="s">
        <v>1035</v>
      </c>
      <c r="D799" s="120" t="s">
        <v>1341</v>
      </c>
    </row>
    <row r="800">
      <c r="A800" s="210">
        <v>43556.62496552084</v>
      </c>
      <c r="C800" s="120" t="s">
        <v>1035</v>
      </c>
      <c r="D800" s="120" t="s">
        <v>1342</v>
      </c>
    </row>
    <row r="801">
      <c r="A801" s="210">
        <v>43556.62496552084</v>
      </c>
      <c r="C801" s="120" t="s">
        <v>1035</v>
      </c>
      <c r="D801" s="120" t="s">
        <v>1343</v>
      </c>
    </row>
    <row r="802">
      <c r="A802" s="210">
        <v>43556.626553055554</v>
      </c>
      <c r="B802" s="120" t="s">
        <v>369</v>
      </c>
      <c r="C802" s="120" t="s">
        <v>998</v>
      </c>
      <c r="D802" s="120" t="s">
        <v>384</v>
      </c>
    </row>
    <row r="803">
      <c r="A803" s="210">
        <v>43556.62656480324</v>
      </c>
      <c r="B803" s="120" t="s">
        <v>369</v>
      </c>
      <c r="C803" s="120" t="s">
        <v>998</v>
      </c>
      <c r="D803" s="120" t="s">
        <v>433</v>
      </c>
    </row>
    <row r="804">
      <c r="A804" s="210">
        <v>43556.6265847801</v>
      </c>
      <c r="B804" s="120" t="s">
        <v>369</v>
      </c>
      <c r="C804" s="120" t="s">
        <v>998</v>
      </c>
      <c r="D804" s="120" t="s">
        <v>432</v>
      </c>
    </row>
    <row r="805">
      <c r="A805" s="210">
        <v>43556.626602557866</v>
      </c>
      <c r="B805" s="120" t="s">
        <v>369</v>
      </c>
      <c r="C805" s="120" t="s">
        <v>998</v>
      </c>
      <c r="D805" s="120" t="s">
        <v>431</v>
      </c>
    </row>
    <row r="806">
      <c r="A806" s="210">
        <v>43556.626622800926</v>
      </c>
      <c r="B806" s="120" t="s">
        <v>369</v>
      </c>
      <c r="C806" s="120" t="s">
        <v>998</v>
      </c>
      <c r="D806" s="120" t="s">
        <v>499</v>
      </c>
    </row>
    <row r="807">
      <c r="A807" s="210">
        <v>43556.6266603125</v>
      </c>
      <c r="B807" s="120" t="s">
        <v>369</v>
      </c>
      <c r="C807" s="120" t="s">
        <v>998</v>
      </c>
      <c r="D807" s="120" t="s">
        <v>650</v>
      </c>
    </row>
    <row r="808">
      <c r="A808" s="210">
        <v>43556.62667486111</v>
      </c>
      <c r="B808" s="120" t="s">
        <v>369</v>
      </c>
      <c r="C808" s="120" t="s">
        <v>998</v>
      </c>
      <c r="D808" s="120" t="s">
        <v>650</v>
      </c>
    </row>
    <row r="809">
      <c r="A809" s="210">
        <v>43556.6266927199</v>
      </c>
      <c r="B809" s="120" t="s">
        <v>369</v>
      </c>
      <c r="C809" s="120" t="s">
        <v>998</v>
      </c>
      <c r="D809" s="120" t="s">
        <v>1252</v>
      </c>
    </row>
    <row r="810">
      <c r="A810" s="210">
        <v>43556.62670981482</v>
      </c>
      <c r="B810" s="120" t="s">
        <v>369</v>
      </c>
      <c r="C810" s="120" t="s">
        <v>998</v>
      </c>
      <c r="D810" s="120" t="s">
        <v>1344</v>
      </c>
    </row>
    <row r="811">
      <c r="A811" s="210">
        <v>43556.62672703704</v>
      </c>
      <c r="B811" s="120" t="s">
        <v>369</v>
      </c>
      <c r="C811" s="120" t="s">
        <v>998</v>
      </c>
      <c r="D811" s="120" t="s">
        <v>446</v>
      </c>
    </row>
    <row r="812">
      <c r="A812" s="210">
        <v>43556.62674674769</v>
      </c>
      <c r="B812" s="120" t="s">
        <v>369</v>
      </c>
      <c r="C812" s="120" t="s">
        <v>998</v>
      </c>
      <c r="D812" s="120" t="s">
        <v>495</v>
      </c>
    </row>
    <row r="813">
      <c r="A813" s="210">
        <v>43556.62676626157</v>
      </c>
      <c r="B813" s="120" t="s">
        <v>369</v>
      </c>
      <c r="C813" s="120" t="s">
        <v>1005</v>
      </c>
      <c r="D813" s="120" t="s">
        <v>326</v>
      </c>
    </row>
    <row r="814">
      <c r="A814" s="210">
        <v>43557.1018822801</v>
      </c>
      <c r="B814" s="120" t="s">
        <v>1270</v>
      </c>
      <c r="C814" s="120" t="s">
        <v>998</v>
      </c>
      <c r="D814" s="120" t="s">
        <v>650</v>
      </c>
    </row>
    <row r="815">
      <c r="A815" s="210">
        <v>43559.088166076384</v>
      </c>
      <c r="C815" s="120" t="s">
        <v>1035</v>
      </c>
      <c r="D815" s="120" t="s">
        <v>1190</v>
      </c>
    </row>
    <row r="816">
      <c r="A816" s="210">
        <v>43559.088166076384</v>
      </c>
      <c r="C816" s="120" t="s">
        <v>1035</v>
      </c>
      <c r="D816" s="120" t="s">
        <v>383</v>
      </c>
    </row>
    <row r="817">
      <c r="A817" s="210">
        <v>43559.088166076384</v>
      </c>
      <c r="C817" s="120" t="s">
        <v>1035</v>
      </c>
      <c r="D817" s="120" t="s">
        <v>1345</v>
      </c>
    </row>
    <row r="818">
      <c r="A818" s="210">
        <v>43560.312206435185</v>
      </c>
      <c r="C818" s="120" t="s">
        <v>1035</v>
      </c>
      <c r="D818" s="120" t="s">
        <v>1346</v>
      </c>
    </row>
    <row r="819">
      <c r="A819" s="210">
        <v>43560.312206435185</v>
      </c>
      <c r="C819" s="120" t="s">
        <v>1035</v>
      </c>
      <c r="D819" s="120" t="s">
        <v>375</v>
      </c>
    </row>
    <row r="820">
      <c r="A820" s="210">
        <v>43560.31280193287</v>
      </c>
      <c r="B820" s="120" t="s">
        <v>369</v>
      </c>
      <c r="C820" s="120" t="s">
        <v>998</v>
      </c>
      <c r="D820" s="120" t="s">
        <v>171</v>
      </c>
    </row>
    <row r="821">
      <c r="A821" s="210">
        <v>43561.00377630787</v>
      </c>
      <c r="C821" s="120" t="s">
        <v>1035</v>
      </c>
      <c r="D821" s="120" t="s">
        <v>373</v>
      </c>
    </row>
    <row r="822">
      <c r="A822" s="210">
        <v>43561.00377630787</v>
      </c>
      <c r="C822" s="120" t="s">
        <v>1035</v>
      </c>
      <c r="D822" s="120" t="s">
        <v>374</v>
      </c>
    </row>
    <row r="823">
      <c r="A823" s="210">
        <v>43561.00377630787</v>
      </c>
      <c r="C823" s="120" t="s">
        <v>1035</v>
      </c>
      <c r="D823" s="120" t="s">
        <v>372</v>
      </c>
    </row>
    <row r="824">
      <c r="A824" s="210">
        <v>43562.57273782407</v>
      </c>
      <c r="C824" s="120" t="s">
        <v>1035</v>
      </c>
      <c r="D824" s="120" t="s">
        <v>342</v>
      </c>
    </row>
    <row r="825">
      <c r="A825" s="210">
        <v>43562.57273782407</v>
      </c>
      <c r="C825" s="120" t="s">
        <v>1035</v>
      </c>
      <c r="D825" s="120" t="s">
        <v>1347</v>
      </c>
    </row>
    <row r="826">
      <c r="A826" s="210">
        <v>43562.57273782407</v>
      </c>
      <c r="C826" s="120" t="s">
        <v>1035</v>
      </c>
      <c r="D826" s="120" t="s">
        <v>1348</v>
      </c>
    </row>
    <row r="827">
      <c r="A827" s="210">
        <v>43562.57273782407</v>
      </c>
      <c r="C827" s="120" t="s">
        <v>1035</v>
      </c>
      <c r="D827" s="120" t="s">
        <v>1349</v>
      </c>
    </row>
    <row r="828">
      <c r="A828" s="210">
        <v>43562.57273782407</v>
      </c>
      <c r="C828" s="120" t="s">
        <v>1035</v>
      </c>
      <c r="D828" s="120" t="s">
        <v>1350</v>
      </c>
    </row>
    <row r="829">
      <c r="A829" s="210">
        <v>43562.8199356713</v>
      </c>
      <c r="B829" s="120" t="s">
        <v>369</v>
      </c>
      <c r="C829" s="120" t="s">
        <v>998</v>
      </c>
      <c r="D829" s="120" t="s">
        <v>180</v>
      </c>
    </row>
    <row r="830">
      <c r="A830" s="210">
        <v>43563.31125675926</v>
      </c>
      <c r="C830" s="120" t="s">
        <v>1035</v>
      </c>
      <c r="D830" s="120" t="s">
        <v>378</v>
      </c>
    </row>
    <row r="831">
      <c r="A831" s="210">
        <v>43563.31125675926</v>
      </c>
      <c r="C831" s="120" t="s">
        <v>1035</v>
      </c>
      <c r="D831" s="120" t="s">
        <v>1351</v>
      </c>
    </row>
    <row r="832">
      <c r="A832" s="210">
        <v>43563.73456679398</v>
      </c>
      <c r="B832" s="120" t="s">
        <v>346</v>
      </c>
      <c r="C832" s="120" t="s">
        <v>1030</v>
      </c>
      <c r="D832" s="120" t="s">
        <v>344</v>
      </c>
    </row>
    <row r="833">
      <c r="A833" s="210">
        <v>43563.73539451389</v>
      </c>
      <c r="B833" s="120" t="s">
        <v>346</v>
      </c>
      <c r="C833" s="120" t="s">
        <v>1030</v>
      </c>
      <c r="D833" s="120" t="s">
        <v>344</v>
      </c>
    </row>
    <row r="834">
      <c r="A834" s="210">
        <v>43563.736174571764</v>
      </c>
      <c r="B834" s="120" t="s">
        <v>346</v>
      </c>
      <c r="C834" s="120" t="s">
        <v>1030</v>
      </c>
      <c r="D834" s="120" t="s">
        <v>151</v>
      </c>
    </row>
    <row r="835">
      <c r="A835" s="210">
        <v>43563.750609201394</v>
      </c>
      <c r="B835" s="120" t="s">
        <v>346</v>
      </c>
      <c r="C835" s="120" t="s">
        <v>1003</v>
      </c>
      <c r="D835" s="120" t="s">
        <v>1352</v>
      </c>
    </row>
    <row r="836">
      <c r="A836" s="210">
        <v>43563.7506296412</v>
      </c>
      <c r="B836" s="120" t="s">
        <v>346</v>
      </c>
      <c r="C836" s="120" t="s">
        <v>1003</v>
      </c>
      <c r="D836" s="120" t="s">
        <v>1353</v>
      </c>
    </row>
    <row r="837">
      <c r="A837" s="210">
        <v>43563.762459247686</v>
      </c>
      <c r="B837" s="120" t="s">
        <v>346</v>
      </c>
      <c r="C837" s="120" t="s">
        <v>1005</v>
      </c>
      <c r="D837" s="120" t="s">
        <v>151</v>
      </c>
    </row>
    <row r="838">
      <c r="A838" s="210">
        <v>43563.76247767361</v>
      </c>
      <c r="B838" s="120" t="s">
        <v>346</v>
      </c>
      <c r="C838" s="120" t="s">
        <v>1005</v>
      </c>
      <c r="D838" s="120" t="s">
        <v>348</v>
      </c>
    </row>
    <row r="839">
      <c r="A839" s="210">
        <v>43563.76427122686</v>
      </c>
      <c r="B839" s="120" t="s">
        <v>346</v>
      </c>
      <c r="C839" s="120" t="s">
        <v>1030</v>
      </c>
      <c r="D839" s="120" t="s">
        <v>344</v>
      </c>
    </row>
    <row r="840">
      <c r="A840" s="210">
        <v>43563.88555324074</v>
      </c>
      <c r="B840" s="120" t="s">
        <v>1270</v>
      </c>
      <c r="C840" s="120" t="s">
        <v>998</v>
      </c>
      <c r="D840" s="120" t="s">
        <v>650</v>
      </c>
    </row>
    <row r="841">
      <c r="A841" s="210">
        <v>43565.25931908565</v>
      </c>
      <c r="B841" s="120" t="s">
        <v>369</v>
      </c>
      <c r="C841" s="120" t="s">
        <v>1035</v>
      </c>
      <c r="D841" s="120" t="s">
        <v>1354</v>
      </c>
    </row>
    <row r="842">
      <c r="A842" s="210">
        <v>43565.25931908565</v>
      </c>
      <c r="B842" s="120" t="s">
        <v>369</v>
      </c>
      <c r="C842" s="120" t="s">
        <v>1035</v>
      </c>
      <c r="D842" s="120" t="s">
        <v>365</v>
      </c>
    </row>
    <row r="843">
      <c r="A843" s="210">
        <v>43566.46337859954</v>
      </c>
      <c r="C843" s="120" t="s">
        <v>1035</v>
      </c>
      <c r="D843" s="120" t="s">
        <v>360</v>
      </c>
    </row>
    <row r="844">
      <c r="A844" s="210">
        <v>43566.46337859954</v>
      </c>
      <c r="C844" s="120" t="s">
        <v>1035</v>
      </c>
      <c r="D844" s="120" t="s">
        <v>356</v>
      </c>
    </row>
    <row r="845">
      <c r="A845" s="210">
        <v>43567.02667042824</v>
      </c>
      <c r="C845" s="120" t="s">
        <v>1035</v>
      </c>
      <c r="D845" s="120" t="s">
        <v>1355</v>
      </c>
    </row>
    <row r="846">
      <c r="A846" s="210">
        <v>43567.02667042824</v>
      </c>
      <c r="C846" s="120" t="s">
        <v>1035</v>
      </c>
      <c r="D846" s="120" t="s">
        <v>348</v>
      </c>
    </row>
    <row r="847">
      <c r="A847" s="210">
        <v>43567.02667042824</v>
      </c>
      <c r="C847" s="120" t="s">
        <v>1035</v>
      </c>
      <c r="D847" s="120" t="s">
        <v>1356</v>
      </c>
    </row>
    <row r="848">
      <c r="A848" s="210">
        <v>43567.02667042824</v>
      </c>
      <c r="C848" s="120" t="s">
        <v>1035</v>
      </c>
      <c r="D848" s="120" t="s">
        <v>1357</v>
      </c>
    </row>
    <row r="849">
      <c r="A849" s="210">
        <v>43567.02667042824</v>
      </c>
      <c r="C849" s="120" t="s">
        <v>1035</v>
      </c>
      <c r="D849" s="120" t="s">
        <v>1358</v>
      </c>
    </row>
    <row r="850">
      <c r="A850" s="210">
        <v>43568.83648053241</v>
      </c>
      <c r="B850" s="120" t="s">
        <v>369</v>
      </c>
      <c r="C850" s="120" t="s">
        <v>1035</v>
      </c>
      <c r="D850" s="120" t="s">
        <v>1359</v>
      </c>
    </row>
    <row r="851">
      <c r="A851" s="210">
        <v>43568.83648053241</v>
      </c>
      <c r="B851" s="120" t="s">
        <v>369</v>
      </c>
      <c r="C851" s="120" t="s">
        <v>1035</v>
      </c>
      <c r="D851" s="120" t="s">
        <v>1360</v>
      </c>
    </row>
    <row r="852">
      <c r="A852" s="210">
        <v>43568.83648053241</v>
      </c>
      <c r="B852" s="120" t="s">
        <v>369</v>
      </c>
      <c r="C852" s="120" t="s">
        <v>1035</v>
      </c>
      <c r="D852" s="120" t="s">
        <v>1361</v>
      </c>
    </row>
    <row r="853">
      <c r="A853" s="210">
        <v>43568.83648053241</v>
      </c>
      <c r="B853" s="120" t="s">
        <v>369</v>
      </c>
      <c r="C853" s="120" t="s">
        <v>1035</v>
      </c>
      <c r="D853" s="120" t="s">
        <v>1362</v>
      </c>
    </row>
    <row r="854">
      <c r="A854" s="210">
        <v>43568.961325798606</v>
      </c>
      <c r="B854" s="120" t="s">
        <v>369</v>
      </c>
      <c r="C854" s="120" t="s">
        <v>1035</v>
      </c>
      <c r="D854" s="120" t="s">
        <v>1362</v>
      </c>
    </row>
    <row r="855">
      <c r="A855" s="210">
        <v>43568.961325798606</v>
      </c>
      <c r="B855" s="120" t="s">
        <v>369</v>
      </c>
      <c r="C855" s="120" t="s">
        <v>1035</v>
      </c>
      <c r="D855" s="120" t="s">
        <v>1363</v>
      </c>
    </row>
    <row r="856">
      <c r="A856" s="210">
        <v>43568.961325798606</v>
      </c>
      <c r="B856" s="120" t="s">
        <v>369</v>
      </c>
      <c r="C856" s="120" t="s">
        <v>1035</v>
      </c>
      <c r="D856" s="120" t="s">
        <v>1364</v>
      </c>
    </row>
    <row r="857">
      <c r="A857" s="210">
        <v>43568.961325798606</v>
      </c>
      <c r="B857" s="120" t="s">
        <v>369</v>
      </c>
      <c r="C857" s="120" t="s">
        <v>1035</v>
      </c>
      <c r="D857" s="120" t="s">
        <v>1365</v>
      </c>
    </row>
    <row r="858">
      <c r="A858" s="210">
        <v>43568.961325798606</v>
      </c>
      <c r="B858" s="120" t="s">
        <v>369</v>
      </c>
      <c r="C858" s="120" t="s">
        <v>1035</v>
      </c>
      <c r="D858" s="120" t="s">
        <v>1366</v>
      </c>
    </row>
    <row r="859">
      <c r="A859" s="210">
        <v>43569.596741076384</v>
      </c>
      <c r="C859" s="120" t="s">
        <v>1035</v>
      </c>
      <c r="D859" s="120" t="s">
        <v>309</v>
      </c>
    </row>
    <row r="860">
      <c r="A860" s="210">
        <v>43569.596741076384</v>
      </c>
      <c r="C860" s="120" t="s">
        <v>1035</v>
      </c>
      <c r="D860" s="120" t="s">
        <v>1367</v>
      </c>
    </row>
    <row r="861">
      <c r="A861" s="210">
        <v>43569.596741076384</v>
      </c>
      <c r="C861" s="120" t="s">
        <v>1035</v>
      </c>
      <c r="D861" s="120" t="s">
        <v>1368</v>
      </c>
    </row>
    <row r="862">
      <c r="A862" s="210">
        <v>43569.596741076384</v>
      </c>
      <c r="C862" s="120" t="s">
        <v>1035</v>
      </c>
      <c r="D862" s="120" t="s">
        <v>1369</v>
      </c>
    </row>
    <row r="863">
      <c r="A863" s="210">
        <v>43569.596741076384</v>
      </c>
      <c r="C863" s="120" t="s">
        <v>1035</v>
      </c>
      <c r="D863" s="120" t="s">
        <v>1370</v>
      </c>
    </row>
    <row r="864">
      <c r="A864" s="210">
        <v>43572.04345614584</v>
      </c>
      <c r="C864" s="120" t="s">
        <v>1035</v>
      </c>
      <c r="D864" s="120" t="s">
        <v>1371</v>
      </c>
    </row>
    <row r="865">
      <c r="A865" s="210">
        <v>43572.04345614584</v>
      </c>
      <c r="C865" s="120" t="s">
        <v>1035</v>
      </c>
      <c r="D865" s="120" t="s">
        <v>352</v>
      </c>
    </row>
    <row r="866">
      <c r="A866" s="210">
        <v>43572.04345614584</v>
      </c>
      <c r="C866" s="120" t="s">
        <v>1035</v>
      </c>
      <c r="D866" s="120" t="s">
        <v>344</v>
      </c>
    </row>
    <row r="867">
      <c r="A867" s="210">
        <v>43572.04345614584</v>
      </c>
      <c r="C867" s="120" t="s">
        <v>1035</v>
      </c>
      <c r="D867" s="120" t="s">
        <v>1372</v>
      </c>
    </row>
    <row r="868">
      <c r="A868" s="210">
        <v>43572.04345614584</v>
      </c>
      <c r="C868" s="120" t="s">
        <v>1035</v>
      </c>
      <c r="D868" s="120" t="s">
        <v>1373</v>
      </c>
    </row>
    <row r="869">
      <c r="A869" s="210">
        <v>43572.04345614584</v>
      </c>
      <c r="C869" s="120" t="s">
        <v>1035</v>
      </c>
      <c r="D869" s="120" t="s">
        <v>1374</v>
      </c>
    </row>
    <row r="870">
      <c r="A870" s="210">
        <v>43572.94736828704</v>
      </c>
      <c r="B870" s="120" t="s">
        <v>369</v>
      </c>
      <c r="C870" s="120" t="s">
        <v>998</v>
      </c>
      <c r="D870" s="120" t="s">
        <v>1375</v>
      </c>
    </row>
    <row r="871">
      <c r="A871" s="210">
        <v>43572.947386608794</v>
      </c>
      <c r="B871" s="120" t="s">
        <v>369</v>
      </c>
      <c r="C871" s="120" t="s">
        <v>998</v>
      </c>
      <c r="D871" s="120" t="s">
        <v>474</v>
      </c>
    </row>
    <row r="872">
      <c r="A872" s="210">
        <v>43572.94741006945</v>
      </c>
      <c r="B872" s="120" t="s">
        <v>369</v>
      </c>
      <c r="C872" s="120" t="s">
        <v>998</v>
      </c>
      <c r="D872" s="120" t="s">
        <v>432</v>
      </c>
    </row>
    <row r="873">
      <c r="A873" s="210">
        <v>43572.947431875</v>
      </c>
      <c r="B873" s="120" t="s">
        <v>369</v>
      </c>
      <c r="C873" s="120" t="s">
        <v>998</v>
      </c>
      <c r="D873" s="120" t="s">
        <v>596</v>
      </c>
    </row>
    <row r="874">
      <c r="A874" s="210">
        <v>43572.947449432875</v>
      </c>
      <c r="B874" s="120" t="s">
        <v>369</v>
      </c>
      <c r="C874" s="120" t="s">
        <v>998</v>
      </c>
      <c r="D874" s="120" t="s">
        <v>407</v>
      </c>
    </row>
    <row r="875">
      <c r="A875" s="210">
        <v>43572.947470162035</v>
      </c>
      <c r="B875" s="120" t="s">
        <v>369</v>
      </c>
      <c r="C875" s="120" t="s">
        <v>998</v>
      </c>
      <c r="D875" s="120" t="s">
        <v>428</v>
      </c>
    </row>
    <row r="876">
      <c r="A876" s="210">
        <v>43572.947494988424</v>
      </c>
      <c r="B876" s="120" t="s">
        <v>369</v>
      </c>
      <c r="C876" s="120" t="s">
        <v>998</v>
      </c>
      <c r="D876" s="120" t="s">
        <v>1376</v>
      </c>
    </row>
    <row r="877">
      <c r="A877" s="210">
        <v>43572.947514872685</v>
      </c>
      <c r="B877" s="120" t="s">
        <v>369</v>
      </c>
      <c r="C877" s="120" t="s">
        <v>998</v>
      </c>
      <c r="D877" s="120" t="s">
        <v>1377</v>
      </c>
    </row>
    <row r="878">
      <c r="A878" s="210">
        <v>43572.947535196756</v>
      </c>
      <c r="B878" s="120" t="s">
        <v>369</v>
      </c>
      <c r="C878" s="120" t="s">
        <v>998</v>
      </c>
      <c r="D878" s="120" t="s">
        <v>1378</v>
      </c>
    </row>
    <row r="879">
      <c r="A879" s="210">
        <v>43572.94755670139</v>
      </c>
      <c r="B879" s="120" t="s">
        <v>369</v>
      </c>
      <c r="C879" s="120" t="s">
        <v>998</v>
      </c>
      <c r="D879" s="120" t="s">
        <v>1379</v>
      </c>
    </row>
    <row r="880">
      <c r="A880" s="210">
        <v>43572.94758078703</v>
      </c>
      <c r="B880" s="120" t="s">
        <v>369</v>
      </c>
      <c r="C880" s="120" t="s">
        <v>998</v>
      </c>
      <c r="D880" s="120" t="s">
        <v>1380</v>
      </c>
    </row>
    <row r="881">
      <c r="A881" s="210">
        <v>43572.947600914355</v>
      </c>
      <c r="B881" s="120" t="s">
        <v>369</v>
      </c>
      <c r="C881" s="120" t="s">
        <v>998</v>
      </c>
      <c r="D881" s="120" t="s">
        <v>315</v>
      </c>
    </row>
    <row r="882">
      <c r="A882" s="210">
        <v>43572.947623472224</v>
      </c>
      <c r="B882" s="120" t="s">
        <v>369</v>
      </c>
      <c r="C882" s="120" t="s">
        <v>998</v>
      </c>
      <c r="D882" s="120" t="s">
        <v>382</v>
      </c>
    </row>
    <row r="883">
      <c r="A883" s="210">
        <v>43572.9476431713</v>
      </c>
      <c r="B883" s="120" t="s">
        <v>369</v>
      </c>
      <c r="C883" s="120" t="s">
        <v>998</v>
      </c>
      <c r="D883" s="120" t="s">
        <v>1381</v>
      </c>
    </row>
    <row r="884">
      <c r="A884" s="210">
        <v>43574.06392493055</v>
      </c>
      <c r="C884" s="120" t="s">
        <v>1035</v>
      </c>
      <c r="D884" s="120" t="s">
        <v>341</v>
      </c>
    </row>
    <row r="885">
      <c r="A885" s="210">
        <v>43578.241585763884</v>
      </c>
      <c r="C885" s="120" t="s">
        <v>1035</v>
      </c>
      <c r="D885" s="120" t="s">
        <v>329</v>
      </c>
    </row>
    <row r="886">
      <c r="A886" s="210">
        <v>43578.241585763884</v>
      </c>
      <c r="C886" s="120" t="s">
        <v>1035</v>
      </c>
      <c r="D886" s="120" t="s">
        <v>323</v>
      </c>
    </row>
    <row r="887">
      <c r="A887" s="210">
        <v>43578.241585763884</v>
      </c>
      <c r="C887" s="120" t="s">
        <v>1035</v>
      </c>
      <c r="D887" s="120" t="s">
        <v>1382</v>
      </c>
    </row>
    <row r="888">
      <c r="A888" s="210">
        <v>43579.28421960648</v>
      </c>
      <c r="C888" s="120" t="s">
        <v>1035</v>
      </c>
      <c r="D888" s="120" t="s">
        <v>1383</v>
      </c>
    </row>
    <row r="889">
      <c r="A889" s="210">
        <v>43579.28421960648</v>
      </c>
      <c r="C889" s="120" t="s">
        <v>1035</v>
      </c>
      <c r="D889" s="120" t="s">
        <v>313</v>
      </c>
    </row>
    <row r="890">
      <c r="A890" s="210">
        <v>43580.68677693287</v>
      </c>
      <c r="B890" s="120" t="s">
        <v>369</v>
      </c>
      <c r="C890" s="120" t="s">
        <v>1035</v>
      </c>
      <c r="D890" s="120" t="s">
        <v>170</v>
      </c>
    </row>
    <row r="891">
      <c r="A891" s="210">
        <v>43580.68677693287</v>
      </c>
      <c r="B891" s="120" t="s">
        <v>369</v>
      </c>
      <c r="C891" s="120" t="s">
        <v>1035</v>
      </c>
      <c r="D891" s="120" t="s">
        <v>310</v>
      </c>
    </row>
    <row r="892">
      <c r="A892" s="210">
        <v>43580.68677693287</v>
      </c>
      <c r="B892" s="120" t="s">
        <v>369</v>
      </c>
      <c r="C892" s="120" t="s">
        <v>1035</v>
      </c>
      <c r="D892" s="120" t="s">
        <v>328</v>
      </c>
    </row>
    <row r="893">
      <c r="A893" s="210">
        <v>43580.68677693287</v>
      </c>
      <c r="B893" s="120" t="s">
        <v>369</v>
      </c>
      <c r="C893" s="120" t="s">
        <v>1035</v>
      </c>
      <c r="D893" s="120" t="s">
        <v>1384</v>
      </c>
    </row>
    <row r="894">
      <c r="A894" s="210">
        <v>43580.68677693287</v>
      </c>
      <c r="B894" s="120" t="s">
        <v>369</v>
      </c>
      <c r="C894" s="120" t="s">
        <v>1035</v>
      </c>
      <c r="D894" s="120" t="s">
        <v>1180</v>
      </c>
    </row>
    <row r="895">
      <c r="A895" s="210">
        <v>43581.1523977662</v>
      </c>
      <c r="C895" s="120" t="s">
        <v>1035</v>
      </c>
      <c r="D895" s="120" t="s">
        <v>317</v>
      </c>
    </row>
    <row r="896">
      <c r="A896" s="210">
        <v>43581.1523977662</v>
      </c>
      <c r="C896" s="120" t="s">
        <v>1035</v>
      </c>
      <c r="D896" s="120" t="s">
        <v>318</v>
      </c>
    </row>
    <row r="897">
      <c r="A897" s="210">
        <v>43581.1523977662</v>
      </c>
      <c r="C897" s="120" t="s">
        <v>1035</v>
      </c>
      <c r="D897" s="120" t="s">
        <v>320</v>
      </c>
    </row>
    <row r="898">
      <c r="A898" s="210">
        <v>43582.518654733794</v>
      </c>
      <c r="C898" s="120" t="s">
        <v>1035</v>
      </c>
      <c r="D898" s="120" t="s">
        <v>1385</v>
      </c>
    </row>
    <row r="899">
      <c r="A899" s="210">
        <v>43583.04647696759</v>
      </c>
      <c r="C899" s="120" t="s">
        <v>1035</v>
      </c>
      <c r="D899" s="120" t="s">
        <v>311</v>
      </c>
    </row>
    <row r="900">
      <c r="A900" s="210">
        <v>43583.04647696759</v>
      </c>
      <c r="C900" s="120" t="s">
        <v>1035</v>
      </c>
      <c r="D900" s="120" t="s">
        <v>314</v>
      </c>
    </row>
    <row r="901">
      <c r="A901" s="210">
        <v>43583.04647696759</v>
      </c>
      <c r="C901" s="120" t="s">
        <v>1035</v>
      </c>
      <c r="D901" s="120" t="s">
        <v>1386</v>
      </c>
    </row>
    <row r="902">
      <c r="A902" s="210">
        <v>43583.04647696759</v>
      </c>
      <c r="C902" s="120" t="s">
        <v>1035</v>
      </c>
      <c r="D902" s="120" t="s">
        <v>1387</v>
      </c>
    </row>
    <row r="903">
      <c r="A903" s="210">
        <v>43583.04647696759</v>
      </c>
      <c r="C903" s="120" t="s">
        <v>1035</v>
      </c>
      <c r="D903" s="120" t="s">
        <v>1388</v>
      </c>
    </row>
    <row r="904">
      <c r="A904" s="210">
        <v>43584.45396658564</v>
      </c>
      <c r="B904" s="120" t="s">
        <v>369</v>
      </c>
      <c r="C904" s="120" t="s">
        <v>998</v>
      </c>
      <c r="D904" s="120" t="s">
        <v>402</v>
      </c>
    </row>
    <row r="905">
      <c r="A905" s="210">
        <v>43585.649948391205</v>
      </c>
      <c r="C905" s="120" t="s">
        <v>1035</v>
      </c>
      <c r="D905" s="120" t="s">
        <v>1389</v>
      </c>
    </row>
    <row r="906">
      <c r="A906" s="210">
        <v>43585.649948391205</v>
      </c>
      <c r="C906" s="120" t="s">
        <v>1035</v>
      </c>
      <c r="D906" s="120" t="s">
        <v>1390</v>
      </c>
    </row>
    <row r="907">
      <c r="A907" s="210">
        <v>43585.649948391205</v>
      </c>
      <c r="C907" s="120" t="s">
        <v>1035</v>
      </c>
      <c r="D907" s="120" t="s">
        <v>1391</v>
      </c>
    </row>
    <row r="908">
      <c r="A908" s="210">
        <v>43585.649948391205</v>
      </c>
      <c r="C908" s="120" t="s">
        <v>1035</v>
      </c>
      <c r="D908" s="120" t="s">
        <v>1392</v>
      </c>
    </row>
    <row r="909">
      <c r="A909" s="210">
        <v>43586.57538409722</v>
      </c>
      <c r="B909" s="120" t="s">
        <v>369</v>
      </c>
      <c r="C909" s="120" t="s">
        <v>1035</v>
      </c>
      <c r="D909" s="120" t="s">
        <v>190</v>
      </c>
    </row>
    <row r="910">
      <c r="A910" s="210">
        <v>43586.57538409722</v>
      </c>
      <c r="B910" s="120" t="s">
        <v>369</v>
      </c>
      <c r="C910" s="120" t="s">
        <v>1035</v>
      </c>
      <c r="D910" s="120" t="s">
        <v>1393</v>
      </c>
    </row>
    <row r="911">
      <c r="A911" s="210">
        <v>43588.62083755787</v>
      </c>
      <c r="C911" s="120" t="s">
        <v>1035</v>
      </c>
      <c r="D911" s="120" t="s">
        <v>309</v>
      </c>
    </row>
    <row r="912">
      <c r="A912" s="210">
        <v>43588.62083755787</v>
      </c>
      <c r="C912" s="120" t="s">
        <v>1035</v>
      </c>
      <c r="D912" s="120" t="s">
        <v>299</v>
      </c>
    </row>
    <row r="913">
      <c r="A913" s="210">
        <v>43588.62083755787</v>
      </c>
      <c r="C913" s="120" t="s">
        <v>1035</v>
      </c>
      <c r="D913" s="120" t="s">
        <v>302</v>
      </c>
    </row>
    <row r="914">
      <c r="A914" s="210">
        <v>43588.62083755787</v>
      </c>
      <c r="C914" s="120" t="s">
        <v>1035</v>
      </c>
      <c r="D914" s="120" t="s">
        <v>188</v>
      </c>
    </row>
    <row r="915">
      <c r="A915" s="210">
        <v>43588.62083755787</v>
      </c>
      <c r="C915" s="120" t="s">
        <v>1035</v>
      </c>
      <c r="D915" s="120" t="s">
        <v>1394</v>
      </c>
    </row>
    <row r="916">
      <c r="A916" s="210">
        <v>43590.5965922801</v>
      </c>
      <c r="C916" s="120" t="s">
        <v>1035</v>
      </c>
      <c r="D916" s="120" t="s">
        <v>1395</v>
      </c>
    </row>
    <row r="917">
      <c r="A917" s="210">
        <v>43590.5965922801</v>
      </c>
      <c r="C917" s="120" t="s">
        <v>1035</v>
      </c>
      <c r="D917" s="120" t="s">
        <v>1396</v>
      </c>
    </row>
    <row r="918">
      <c r="A918" s="210">
        <v>43590.5965922801</v>
      </c>
      <c r="C918" s="120" t="s">
        <v>1035</v>
      </c>
      <c r="D918" s="120" t="s">
        <v>1397</v>
      </c>
    </row>
    <row r="919">
      <c r="A919" s="210">
        <v>43592.62412978009</v>
      </c>
      <c r="C919" s="120" t="s">
        <v>1035</v>
      </c>
      <c r="D919" s="120" t="s">
        <v>1398</v>
      </c>
    </row>
    <row r="920">
      <c r="A920" s="210">
        <v>43592.62412978009</v>
      </c>
      <c r="C920" s="120" t="s">
        <v>1035</v>
      </c>
      <c r="D920" s="120" t="s">
        <v>1399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57"/>
    <col customWidth="1" min="2" max="9" width="21.57"/>
    <col customWidth="1" min="10" max="10" width="1.57"/>
  </cols>
  <sheetData>
    <row r="1" ht="9.0" customHeight="1">
      <c r="A1" s="252"/>
      <c r="B1" s="253" t="s">
        <v>145</v>
      </c>
      <c r="C1" s="254" t="s">
        <v>283</v>
      </c>
      <c r="D1" s="254" t="s">
        <v>1400</v>
      </c>
      <c r="E1" s="254" t="s">
        <v>1401</v>
      </c>
      <c r="F1" s="254" t="s">
        <v>1402</v>
      </c>
      <c r="G1" s="254" t="s">
        <v>1403</v>
      </c>
      <c r="H1" s="255"/>
      <c r="I1" s="255"/>
      <c r="J1" s="252"/>
    </row>
    <row r="2">
      <c r="A2" s="256"/>
      <c r="B2" s="257" t="s">
        <v>1404</v>
      </c>
      <c r="C2" s="257" t="s">
        <v>146</v>
      </c>
      <c r="D2" s="257" t="s">
        <v>1405</v>
      </c>
      <c r="E2" s="257" t="s">
        <v>1406</v>
      </c>
      <c r="F2" s="257" t="s">
        <v>1407</v>
      </c>
      <c r="G2" s="257" t="s">
        <v>32</v>
      </c>
      <c r="H2" s="257" t="s">
        <v>1408</v>
      </c>
      <c r="I2" s="257" t="s">
        <v>1409</v>
      </c>
      <c r="J2" s="256"/>
    </row>
    <row r="3" ht="9.0" customHeight="1">
      <c r="A3" s="258"/>
      <c r="B3" s="258"/>
      <c r="C3" s="259"/>
      <c r="D3" s="259"/>
      <c r="E3" s="259"/>
      <c r="F3" s="259"/>
      <c r="G3" s="259"/>
      <c r="H3" s="260" t="str">
        <f t="array" ref="H3:H856">IF(ISBLANK(F3:F856),"",IF(F3:F856 &gt;TODAY(),"Active", "Ended"))</f>
        <v/>
      </c>
      <c r="I3" s="259"/>
      <c r="J3" s="258"/>
    </row>
    <row r="4">
      <c r="B4" s="210">
        <v>43591.63320224537</v>
      </c>
      <c r="C4" s="120" t="s">
        <v>60</v>
      </c>
      <c r="D4" s="120" t="s">
        <v>55</v>
      </c>
      <c r="E4" s="261">
        <v>43591.0</v>
      </c>
      <c r="F4" s="261">
        <v>43595.0</v>
      </c>
      <c r="G4" s="120" t="s">
        <v>1410</v>
      </c>
      <c r="H4" t="s">
        <v>1411</v>
      </c>
      <c r="I4" s="120" t="s">
        <v>803</v>
      </c>
      <c r="J4" s="259"/>
    </row>
    <row r="5">
      <c r="B5" s="210">
        <v>43588.629539456015</v>
      </c>
      <c r="C5" s="120" t="s">
        <v>402</v>
      </c>
      <c r="D5" s="120" t="s">
        <v>301</v>
      </c>
      <c r="E5" s="261">
        <v>43588.0</v>
      </c>
      <c r="F5" s="261">
        <v>43604.0</v>
      </c>
      <c r="G5" s="120" t="s">
        <v>1412</v>
      </c>
      <c r="H5" t="s">
        <v>1411</v>
      </c>
      <c r="I5" t="s">
        <v>236</v>
      </c>
    </row>
    <row r="6">
      <c r="B6" s="210">
        <v>43587.75621673611</v>
      </c>
      <c r="C6" s="120" t="s">
        <v>168</v>
      </c>
      <c r="D6" s="120" t="s">
        <v>308</v>
      </c>
      <c r="E6" s="261">
        <v>43582.0</v>
      </c>
      <c r="F6" s="261">
        <v>43623.0</v>
      </c>
      <c r="G6" s="120" t="s">
        <v>1412</v>
      </c>
      <c r="H6" t="s">
        <v>1411</v>
      </c>
      <c r="I6" t="s">
        <v>236</v>
      </c>
    </row>
    <row r="7">
      <c r="B7" s="210">
        <v>43586.64868145833</v>
      </c>
      <c r="C7" s="120" t="s">
        <v>60</v>
      </c>
      <c r="D7" s="120" t="s">
        <v>55</v>
      </c>
      <c r="E7" s="261">
        <v>43586.0</v>
      </c>
      <c r="F7" s="261">
        <v>43591.0</v>
      </c>
      <c r="G7" s="120" t="s">
        <v>1410</v>
      </c>
      <c r="H7" t="s">
        <v>1413</v>
      </c>
      <c r="I7" s="120" t="s">
        <v>803</v>
      </c>
    </row>
    <row r="8">
      <c r="B8" s="210">
        <v>43585.420681331016</v>
      </c>
      <c r="C8" s="120" t="s">
        <v>151</v>
      </c>
      <c r="D8" s="120" t="s">
        <v>301</v>
      </c>
      <c r="E8" s="261">
        <v>43588.0</v>
      </c>
      <c r="F8" s="261">
        <v>43591.0</v>
      </c>
      <c r="G8" s="120" t="s">
        <v>1410</v>
      </c>
      <c r="H8" t="s">
        <v>1413</v>
      </c>
      <c r="I8" s="120" t="s">
        <v>803</v>
      </c>
    </row>
    <row r="9">
      <c r="B9" s="210">
        <v>43574.13057136574</v>
      </c>
      <c r="C9" s="120" t="s">
        <v>83</v>
      </c>
      <c r="D9" s="120" t="s">
        <v>102</v>
      </c>
      <c r="E9" s="261">
        <v>43574.0</v>
      </c>
      <c r="F9" s="261">
        <v>43586.0</v>
      </c>
      <c r="G9" s="120" t="s">
        <v>1410</v>
      </c>
      <c r="H9" t="s">
        <v>1413</v>
      </c>
      <c r="I9" s="120" t="s">
        <v>803</v>
      </c>
    </row>
    <row r="10">
      <c r="B10" s="210"/>
      <c r="E10" s="261"/>
      <c r="F10" s="261"/>
      <c r="H10" t="s">
        <v>194</v>
      </c>
    </row>
    <row r="11">
      <c r="B11" s="210"/>
      <c r="E11" s="261"/>
      <c r="F11" s="261"/>
      <c r="H11" t="s">
        <v>194</v>
      </c>
      <c r="I11" s="120" t="s">
        <v>236</v>
      </c>
    </row>
    <row r="12">
      <c r="B12" s="210"/>
      <c r="E12" s="261"/>
      <c r="F12" s="261"/>
      <c r="H12" t="s">
        <v>194</v>
      </c>
      <c r="I12" t="s">
        <v>236</v>
      </c>
    </row>
    <row r="13">
      <c r="B13" s="210"/>
      <c r="E13" s="261"/>
      <c r="F13" s="261"/>
      <c r="H13" t="s">
        <v>194</v>
      </c>
      <c r="I13" t="s">
        <v>236</v>
      </c>
    </row>
    <row r="14">
      <c r="B14" s="210"/>
      <c r="E14" s="261"/>
      <c r="F14" s="261"/>
      <c r="H14" t="s">
        <v>194</v>
      </c>
      <c r="I14" t="s">
        <v>236</v>
      </c>
    </row>
    <row r="15">
      <c r="B15" s="210"/>
      <c r="E15" s="261"/>
      <c r="F15" s="261"/>
      <c r="H15" t="s">
        <v>194</v>
      </c>
      <c r="I15" t="s">
        <v>236</v>
      </c>
    </row>
    <row r="16">
      <c r="B16" s="210"/>
      <c r="E16" s="261"/>
      <c r="F16" s="261"/>
      <c r="H16" t="s">
        <v>194</v>
      </c>
      <c r="I16" t="s">
        <v>236</v>
      </c>
    </row>
    <row r="17">
      <c r="B17" s="210"/>
      <c r="E17" s="261"/>
      <c r="F17" s="261"/>
      <c r="H17" t="s">
        <v>194</v>
      </c>
      <c r="I17" t="s">
        <v>236</v>
      </c>
    </row>
    <row r="18">
      <c r="B18" s="210"/>
      <c r="E18" s="261"/>
      <c r="F18" s="261"/>
      <c r="H18" t="s">
        <v>194</v>
      </c>
      <c r="I18" t="s">
        <v>236</v>
      </c>
    </row>
    <row r="19">
      <c r="B19" s="210"/>
      <c r="E19" s="261"/>
      <c r="F19" s="261"/>
      <c r="H19" t="s">
        <v>194</v>
      </c>
      <c r="I19" t="s">
        <v>236</v>
      </c>
    </row>
    <row r="20">
      <c r="B20" s="210"/>
      <c r="E20" s="261"/>
      <c r="F20" s="261"/>
      <c r="H20" t="s">
        <v>194</v>
      </c>
      <c r="I20" t="s">
        <v>236</v>
      </c>
    </row>
    <row r="21">
      <c r="B21" s="210"/>
      <c r="E21" s="261"/>
      <c r="F21" s="261"/>
      <c r="H21" t="s">
        <v>194</v>
      </c>
      <c r="I21" t="s">
        <v>236</v>
      </c>
    </row>
    <row r="22">
      <c r="B22" s="210"/>
      <c r="E22" s="261"/>
      <c r="F22" s="261"/>
      <c r="H22" t="s">
        <v>194</v>
      </c>
      <c r="I22" t="s">
        <v>236</v>
      </c>
    </row>
    <row r="23">
      <c r="B23" s="210"/>
      <c r="E23" s="261"/>
      <c r="F23" s="261"/>
      <c r="H23" t="s">
        <v>194</v>
      </c>
      <c r="I23" t="s">
        <v>236</v>
      </c>
    </row>
    <row r="24">
      <c r="B24" s="210"/>
      <c r="E24" s="261"/>
      <c r="F24" s="261"/>
      <c r="H24" t="s">
        <v>194</v>
      </c>
      <c r="I24" t="s">
        <v>236</v>
      </c>
    </row>
    <row r="25">
      <c r="B25" s="210"/>
      <c r="E25" s="261"/>
      <c r="F25" s="261"/>
      <c r="H25" t="s">
        <v>194</v>
      </c>
      <c r="I25" t="s">
        <v>236</v>
      </c>
    </row>
    <row r="26">
      <c r="B26" s="210"/>
      <c r="E26" s="261"/>
      <c r="F26" s="261"/>
      <c r="H26" t="s">
        <v>194</v>
      </c>
      <c r="I26" t="s">
        <v>236</v>
      </c>
    </row>
    <row r="27">
      <c r="B27" s="210"/>
      <c r="E27" s="261"/>
      <c r="F27" s="261"/>
      <c r="H27" t="s">
        <v>194</v>
      </c>
      <c r="I27" t="s">
        <v>236</v>
      </c>
    </row>
    <row r="28">
      <c r="B28" s="210"/>
      <c r="E28" s="261"/>
      <c r="F28" s="261"/>
      <c r="H28" t="s">
        <v>194</v>
      </c>
      <c r="I28" t="s">
        <v>236</v>
      </c>
    </row>
    <row r="29">
      <c r="B29" s="210"/>
      <c r="E29" s="261"/>
      <c r="F29" s="261"/>
      <c r="H29" t="s">
        <v>194</v>
      </c>
      <c r="I29" t="s">
        <v>236</v>
      </c>
    </row>
    <row r="30">
      <c r="B30" s="210"/>
      <c r="E30" s="261"/>
      <c r="F30" s="261"/>
      <c r="H30" t="s">
        <v>194</v>
      </c>
      <c r="I30" t="s">
        <v>236</v>
      </c>
    </row>
    <row r="31">
      <c r="B31" s="210"/>
      <c r="E31" s="261"/>
      <c r="F31" s="261"/>
      <c r="H31" t="s">
        <v>194</v>
      </c>
      <c r="I31" t="s">
        <v>236</v>
      </c>
    </row>
    <row r="32">
      <c r="B32" s="210"/>
      <c r="E32" s="261"/>
      <c r="F32" s="261"/>
      <c r="H32" t="s">
        <v>194</v>
      </c>
      <c r="I32" t="s">
        <v>236</v>
      </c>
    </row>
    <row r="33">
      <c r="B33" s="210"/>
      <c r="E33" s="261"/>
      <c r="F33" s="261"/>
      <c r="H33" t="s">
        <v>194</v>
      </c>
      <c r="I33" t="s">
        <v>236</v>
      </c>
    </row>
    <row r="34">
      <c r="B34" s="210"/>
      <c r="E34" s="261"/>
      <c r="F34" s="261"/>
      <c r="H34" t="s">
        <v>194</v>
      </c>
      <c r="I34" t="s">
        <v>236</v>
      </c>
    </row>
    <row r="35">
      <c r="B35" s="210"/>
      <c r="E35" s="261"/>
      <c r="F35" s="261"/>
      <c r="H35" t="s">
        <v>194</v>
      </c>
      <c r="I35" t="s">
        <v>236</v>
      </c>
    </row>
    <row r="36">
      <c r="B36" s="210"/>
      <c r="E36" s="261"/>
      <c r="F36" s="261"/>
      <c r="H36" t="s">
        <v>194</v>
      </c>
      <c r="I36" t="s">
        <v>236</v>
      </c>
    </row>
    <row r="37">
      <c r="B37" s="210"/>
      <c r="E37" s="261"/>
      <c r="F37" s="261"/>
      <c r="H37" t="s">
        <v>194</v>
      </c>
      <c r="I37" t="s">
        <v>236</v>
      </c>
    </row>
    <row r="38">
      <c r="B38" s="210"/>
      <c r="E38" s="261"/>
      <c r="F38" s="261"/>
      <c r="H38" t="s">
        <v>194</v>
      </c>
      <c r="I38" t="s">
        <v>236</v>
      </c>
    </row>
    <row r="39">
      <c r="B39" s="210"/>
      <c r="E39" s="261"/>
      <c r="F39" s="261"/>
      <c r="H39" t="s">
        <v>194</v>
      </c>
      <c r="I39" t="s">
        <v>236</v>
      </c>
    </row>
    <row r="40">
      <c r="B40" s="210"/>
      <c r="E40" s="261"/>
      <c r="F40" s="261"/>
      <c r="H40" t="s">
        <v>194</v>
      </c>
      <c r="I40" t="s">
        <v>236</v>
      </c>
    </row>
    <row r="41">
      <c r="B41" s="210"/>
      <c r="E41" s="261"/>
      <c r="F41" s="261"/>
      <c r="H41" t="s">
        <v>194</v>
      </c>
      <c r="I41" t="s">
        <v>236</v>
      </c>
    </row>
    <row r="42">
      <c r="B42" s="210"/>
      <c r="E42" s="261"/>
      <c r="F42" s="261"/>
      <c r="H42" t="s">
        <v>194</v>
      </c>
      <c r="I42" t="s">
        <v>236</v>
      </c>
    </row>
    <row r="43">
      <c r="B43" s="210"/>
      <c r="E43" s="261"/>
      <c r="F43" s="261"/>
      <c r="H43" t="s">
        <v>194</v>
      </c>
      <c r="I43" t="s">
        <v>236</v>
      </c>
    </row>
    <row r="44">
      <c r="B44" s="210"/>
      <c r="E44" s="261"/>
      <c r="F44" s="261"/>
      <c r="H44" t="s">
        <v>194</v>
      </c>
      <c r="I44" t="s">
        <v>236</v>
      </c>
    </row>
    <row r="45">
      <c r="B45" s="210"/>
      <c r="E45" s="261"/>
      <c r="F45" s="261"/>
      <c r="H45" t="s">
        <v>194</v>
      </c>
      <c r="I45" t="s">
        <v>236</v>
      </c>
    </row>
    <row r="46">
      <c r="B46" s="210"/>
      <c r="E46" s="261"/>
      <c r="F46" s="261"/>
      <c r="H46" t="s">
        <v>194</v>
      </c>
      <c r="I46" t="s">
        <v>236</v>
      </c>
    </row>
    <row r="47">
      <c r="B47" s="210"/>
      <c r="E47" s="261"/>
      <c r="F47" s="261"/>
      <c r="H47" t="s">
        <v>194</v>
      </c>
      <c r="I47" t="s">
        <v>236</v>
      </c>
    </row>
    <row r="48">
      <c r="B48" s="210"/>
      <c r="E48" s="261"/>
      <c r="F48" s="261"/>
      <c r="H48" t="s">
        <v>194</v>
      </c>
      <c r="I48" t="s">
        <v>236</v>
      </c>
    </row>
    <row r="49">
      <c r="B49" s="210"/>
      <c r="E49" s="261"/>
      <c r="F49" s="261"/>
      <c r="H49" t="s">
        <v>194</v>
      </c>
      <c r="I49" t="s">
        <v>236</v>
      </c>
    </row>
    <row r="50">
      <c r="B50" s="210"/>
      <c r="E50" s="261"/>
      <c r="F50" s="261"/>
      <c r="H50" t="s">
        <v>194</v>
      </c>
      <c r="I50" t="s">
        <v>236</v>
      </c>
    </row>
    <row r="51">
      <c r="B51" s="210"/>
      <c r="E51" s="261"/>
      <c r="F51" s="261"/>
      <c r="H51" t="s">
        <v>194</v>
      </c>
      <c r="I51" t="s">
        <v>236</v>
      </c>
    </row>
    <row r="52">
      <c r="B52" s="210"/>
      <c r="E52" s="261"/>
      <c r="F52" s="261"/>
      <c r="H52" t="s">
        <v>194</v>
      </c>
      <c r="I52" t="s">
        <v>236</v>
      </c>
    </row>
    <row r="53">
      <c r="B53" s="210"/>
      <c r="E53" s="261"/>
      <c r="F53" s="261"/>
      <c r="H53" t="s">
        <v>194</v>
      </c>
      <c r="I53" t="s">
        <v>236</v>
      </c>
    </row>
    <row r="54">
      <c r="B54" s="210"/>
      <c r="E54" s="261"/>
      <c r="F54" s="261"/>
      <c r="H54" t="s">
        <v>194</v>
      </c>
      <c r="I54" t="s">
        <v>236</v>
      </c>
    </row>
    <row r="55">
      <c r="B55" s="210"/>
      <c r="E55" s="261"/>
      <c r="F55" s="261"/>
      <c r="H55" t="s">
        <v>194</v>
      </c>
      <c r="I55" t="s">
        <v>236</v>
      </c>
    </row>
    <row r="56">
      <c r="B56" s="210"/>
      <c r="E56" s="261"/>
      <c r="F56" s="261"/>
      <c r="H56" t="s">
        <v>194</v>
      </c>
      <c r="I56" t="s">
        <v>236</v>
      </c>
    </row>
    <row r="57">
      <c r="B57" s="210"/>
      <c r="E57" s="261"/>
      <c r="F57" s="261"/>
      <c r="H57" t="s">
        <v>194</v>
      </c>
      <c r="I57" t="s">
        <v>236</v>
      </c>
    </row>
    <row r="58">
      <c r="B58" s="210"/>
      <c r="E58" s="261"/>
      <c r="F58" s="261"/>
      <c r="H58" t="s">
        <v>194</v>
      </c>
      <c r="I58" t="s">
        <v>236</v>
      </c>
    </row>
    <row r="59">
      <c r="B59" s="210"/>
      <c r="E59" s="261"/>
      <c r="F59" s="261"/>
      <c r="H59" t="s">
        <v>194</v>
      </c>
      <c r="I59" t="s">
        <v>236</v>
      </c>
    </row>
    <row r="60">
      <c r="B60" s="210"/>
      <c r="E60" s="261"/>
      <c r="F60" s="261"/>
      <c r="H60" t="s">
        <v>194</v>
      </c>
      <c r="I60" t="s">
        <v>236</v>
      </c>
    </row>
    <row r="61">
      <c r="B61" s="210"/>
      <c r="E61" s="261"/>
      <c r="F61" s="261"/>
      <c r="H61" t="s">
        <v>194</v>
      </c>
      <c r="I61" t="s">
        <v>236</v>
      </c>
    </row>
    <row r="62">
      <c r="B62" s="210"/>
      <c r="E62" s="261"/>
      <c r="F62" s="261"/>
      <c r="H62" t="s">
        <v>194</v>
      </c>
      <c r="I62" t="s">
        <v>236</v>
      </c>
    </row>
    <row r="63">
      <c r="B63" s="210"/>
      <c r="E63" s="261"/>
      <c r="F63" s="261"/>
      <c r="H63" t="s">
        <v>194</v>
      </c>
      <c r="I63" t="s">
        <v>236</v>
      </c>
    </row>
    <row r="64">
      <c r="B64" s="210"/>
      <c r="E64" s="261"/>
      <c r="F64" s="261"/>
      <c r="H64" t="s">
        <v>194</v>
      </c>
      <c r="I64" t="s">
        <v>236</v>
      </c>
    </row>
    <row r="65">
      <c r="A65" s="259"/>
      <c r="B65" s="210"/>
      <c r="E65" s="261"/>
      <c r="F65" s="261"/>
      <c r="H65" t="s">
        <v>194</v>
      </c>
      <c r="I65" t="s">
        <v>236</v>
      </c>
    </row>
    <row r="66">
      <c r="B66" s="210"/>
      <c r="E66" s="261"/>
      <c r="F66" s="261"/>
      <c r="H66" t="s">
        <v>194</v>
      </c>
      <c r="I66" t="s">
        <v>236</v>
      </c>
    </row>
    <row r="67">
      <c r="B67" s="210"/>
      <c r="E67" s="261"/>
      <c r="F67" s="261"/>
      <c r="H67" t="s">
        <v>194</v>
      </c>
      <c r="I67" t="s">
        <v>236</v>
      </c>
    </row>
    <row r="68">
      <c r="B68" s="210"/>
      <c r="E68" s="261"/>
      <c r="F68" s="261"/>
      <c r="H68" t="s">
        <v>194</v>
      </c>
      <c r="I68" t="s">
        <v>236</v>
      </c>
    </row>
    <row r="69">
      <c r="B69" s="210"/>
      <c r="E69" s="261"/>
      <c r="F69" s="261"/>
      <c r="H69" t="s">
        <v>194</v>
      </c>
      <c r="I69" t="s">
        <v>236</v>
      </c>
    </row>
    <row r="70">
      <c r="B70" s="210"/>
      <c r="E70" s="261"/>
      <c r="F70" s="261"/>
      <c r="H70" t="s">
        <v>194</v>
      </c>
      <c r="I70" t="s">
        <v>236</v>
      </c>
    </row>
    <row r="71">
      <c r="B71" s="210"/>
      <c r="E71" s="261"/>
      <c r="F71" s="261"/>
      <c r="H71" t="s">
        <v>194</v>
      </c>
      <c r="I71" t="s">
        <v>236</v>
      </c>
    </row>
    <row r="72">
      <c r="B72" s="210"/>
      <c r="E72" s="261"/>
      <c r="F72" s="261"/>
      <c r="H72" t="s">
        <v>194</v>
      </c>
      <c r="I72" t="s">
        <v>236</v>
      </c>
    </row>
    <row r="73">
      <c r="B73" s="210"/>
      <c r="E73" s="261"/>
      <c r="F73" s="261"/>
      <c r="H73" t="s">
        <v>194</v>
      </c>
      <c r="I73" t="s">
        <v>236</v>
      </c>
    </row>
    <row r="74">
      <c r="B74" s="210"/>
      <c r="E74" s="261"/>
      <c r="F74" s="261"/>
      <c r="H74" t="s">
        <v>194</v>
      </c>
      <c r="I74" t="s">
        <v>236</v>
      </c>
    </row>
    <row r="75">
      <c r="B75" s="210"/>
      <c r="E75" s="261"/>
      <c r="F75" s="261"/>
      <c r="H75" t="s">
        <v>194</v>
      </c>
      <c r="I75" t="s">
        <v>236</v>
      </c>
    </row>
    <row r="76">
      <c r="B76" s="210"/>
      <c r="E76" s="261"/>
      <c r="F76" s="261"/>
      <c r="H76" t="s">
        <v>194</v>
      </c>
      <c r="I76" t="s">
        <v>236</v>
      </c>
    </row>
    <row r="77">
      <c r="B77" s="210"/>
      <c r="E77" s="261"/>
      <c r="F77" s="261"/>
      <c r="H77" t="s">
        <v>194</v>
      </c>
      <c r="I77" t="s">
        <v>236</v>
      </c>
    </row>
    <row r="78">
      <c r="B78" s="210"/>
      <c r="E78" s="261"/>
      <c r="F78" s="261"/>
      <c r="H78" t="s">
        <v>194</v>
      </c>
      <c r="I78" t="s">
        <v>236</v>
      </c>
    </row>
    <row r="79">
      <c r="B79" s="210"/>
      <c r="E79" s="261"/>
      <c r="F79" s="261"/>
      <c r="H79" t="s">
        <v>194</v>
      </c>
      <c r="I79" t="s">
        <v>236</v>
      </c>
    </row>
    <row r="80">
      <c r="B80" s="210"/>
      <c r="E80" s="261"/>
      <c r="F80" s="261"/>
      <c r="H80" t="s">
        <v>194</v>
      </c>
      <c r="I80" t="s">
        <v>236</v>
      </c>
    </row>
    <row r="81">
      <c r="B81" s="210"/>
      <c r="E81" s="261"/>
      <c r="F81" s="261"/>
      <c r="H81" t="s">
        <v>194</v>
      </c>
      <c r="I81" t="s">
        <v>236</v>
      </c>
    </row>
    <row r="82">
      <c r="B82" s="210"/>
      <c r="E82" s="261"/>
      <c r="F82" s="261"/>
      <c r="H82" t="s">
        <v>194</v>
      </c>
      <c r="I82" t="s">
        <v>236</v>
      </c>
    </row>
    <row r="83">
      <c r="B83" s="210"/>
      <c r="E83" s="261"/>
      <c r="F83" s="261"/>
      <c r="H83" t="s">
        <v>194</v>
      </c>
      <c r="I83" t="s">
        <v>236</v>
      </c>
    </row>
    <row r="84">
      <c r="B84" s="210"/>
      <c r="E84" s="261"/>
      <c r="F84" s="261"/>
      <c r="H84" t="s">
        <v>194</v>
      </c>
      <c r="I84" t="s">
        <v>236</v>
      </c>
    </row>
    <row r="85">
      <c r="B85" s="210"/>
      <c r="E85" s="261"/>
      <c r="F85" s="261"/>
      <c r="H85" t="s">
        <v>194</v>
      </c>
      <c r="I85" t="s">
        <v>236</v>
      </c>
    </row>
    <row r="86">
      <c r="B86" s="210"/>
      <c r="E86" s="261"/>
      <c r="F86" s="261"/>
      <c r="H86" t="s">
        <v>194</v>
      </c>
      <c r="I86" t="s">
        <v>236</v>
      </c>
    </row>
    <row r="87">
      <c r="B87" s="210"/>
      <c r="E87" s="261"/>
      <c r="F87" s="261"/>
      <c r="H87" t="s">
        <v>194</v>
      </c>
      <c r="I87" t="s">
        <v>236</v>
      </c>
    </row>
    <row r="88">
      <c r="A88" s="259"/>
      <c r="B88" s="261"/>
      <c r="E88" s="261"/>
      <c r="F88" s="261"/>
      <c r="H88" t="s">
        <v>194</v>
      </c>
      <c r="I88" t="s">
        <v>236</v>
      </c>
      <c r="J88" s="259"/>
    </row>
    <row r="89">
      <c r="A89" s="259"/>
      <c r="B89" s="261"/>
      <c r="E89" s="261"/>
      <c r="F89" s="261"/>
      <c r="H89" t="s">
        <v>194</v>
      </c>
      <c r="I89" s="262" t="s">
        <v>236</v>
      </c>
      <c r="J89" s="259"/>
    </row>
    <row r="90">
      <c r="A90" s="259"/>
      <c r="B90" s="261"/>
      <c r="E90" s="261"/>
      <c r="F90" s="261"/>
      <c r="H90" t="s">
        <v>194</v>
      </c>
      <c r="I90" s="262" t="s">
        <v>236</v>
      </c>
      <c r="J90" s="259"/>
    </row>
    <row r="91">
      <c r="A91" s="259"/>
      <c r="B91" s="261"/>
      <c r="E91" s="261"/>
      <c r="F91" s="261"/>
      <c r="H91" t="s">
        <v>194</v>
      </c>
      <c r="I91" s="262" t="s">
        <v>236</v>
      </c>
      <c r="J91" s="259"/>
    </row>
    <row r="92">
      <c r="A92" s="259"/>
      <c r="B92" s="261"/>
      <c r="E92" s="261"/>
      <c r="F92" s="261"/>
      <c r="H92" t="s">
        <v>194</v>
      </c>
      <c r="I92" s="262" t="s">
        <v>236</v>
      </c>
      <c r="J92" s="259"/>
    </row>
    <row r="93">
      <c r="A93" s="259"/>
      <c r="H93" t="s">
        <v>194</v>
      </c>
      <c r="I93" s="262" t="s">
        <v>236</v>
      </c>
      <c r="J93" s="259"/>
    </row>
    <row r="94">
      <c r="A94" s="259"/>
      <c r="H94" t="s">
        <v>194</v>
      </c>
      <c r="I94" s="262" t="s">
        <v>236</v>
      </c>
      <c r="J94" s="259"/>
    </row>
    <row r="95">
      <c r="A95" s="259"/>
      <c r="H95" t="s">
        <v>194</v>
      </c>
      <c r="I95" s="262" t="s">
        <v>236</v>
      </c>
      <c r="J95" s="259"/>
    </row>
    <row r="96">
      <c r="A96" s="259"/>
      <c r="H96" t="s">
        <v>194</v>
      </c>
      <c r="I96" s="262" t="s">
        <v>236</v>
      </c>
      <c r="J96" s="259"/>
    </row>
    <row r="97">
      <c r="A97" s="259"/>
      <c r="H97" t="s">
        <v>194</v>
      </c>
      <c r="I97" s="262" t="s">
        <v>236</v>
      </c>
      <c r="J97" s="259"/>
    </row>
    <row r="98">
      <c r="A98" s="259"/>
      <c r="H98" t="s">
        <v>194</v>
      </c>
      <c r="I98" s="262" t="s">
        <v>236</v>
      </c>
      <c r="J98" s="259"/>
    </row>
    <row r="99">
      <c r="A99" s="259"/>
      <c r="H99" t="s">
        <v>194</v>
      </c>
      <c r="I99" s="262" t="s">
        <v>236</v>
      </c>
      <c r="J99" s="259"/>
    </row>
    <row r="100">
      <c r="A100" s="259"/>
      <c r="H100" t="s">
        <v>194</v>
      </c>
      <c r="I100" s="262" t="s">
        <v>236</v>
      </c>
      <c r="J100" s="259"/>
    </row>
    <row r="101">
      <c r="A101" s="259"/>
      <c r="H101" t="s">
        <v>194</v>
      </c>
      <c r="I101" s="262" t="s">
        <v>236</v>
      </c>
      <c r="J101" s="259"/>
    </row>
    <row r="102">
      <c r="A102" s="259"/>
      <c r="H102" t="s">
        <v>194</v>
      </c>
      <c r="I102" s="262" t="s">
        <v>236</v>
      </c>
      <c r="J102" s="259"/>
    </row>
    <row r="103">
      <c r="A103" s="259"/>
      <c r="H103" t="s">
        <v>194</v>
      </c>
      <c r="I103" s="262" t="s">
        <v>236</v>
      </c>
      <c r="J103" s="259"/>
    </row>
    <row r="104">
      <c r="A104" s="259"/>
      <c r="H104" t="s">
        <v>194</v>
      </c>
      <c r="I104" s="262" t="s">
        <v>236</v>
      </c>
      <c r="J104" s="259"/>
    </row>
    <row r="105">
      <c r="A105" s="259"/>
      <c r="H105" t="s">
        <v>194</v>
      </c>
      <c r="I105" s="262" t="s">
        <v>236</v>
      </c>
      <c r="J105" s="259"/>
    </row>
    <row r="106">
      <c r="A106" s="259"/>
      <c r="H106" t="s">
        <v>194</v>
      </c>
      <c r="I106" s="262" t="s">
        <v>236</v>
      </c>
      <c r="J106" s="259"/>
    </row>
    <row r="107">
      <c r="A107" s="259"/>
      <c r="H107" t="s">
        <v>194</v>
      </c>
      <c r="I107" s="262" t="s">
        <v>236</v>
      </c>
      <c r="J107" s="259"/>
    </row>
    <row r="108">
      <c r="A108" s="259"/>
      <c r="H108" t="s">
        <v>194</v>
      </c>
      <c r="I108" s="262" t="s">
        <v>236</v>
      </c>
      <c r="J108" s="259"/>
    </row>
    <row r="109">
      <c r="A109" s="259"/>
      <c r="H109" t="s">
        <v>194</v>
      </c>
      <c r="I109" s="262" t="s">
        <v>236</v>
      </c>
      <c r="J109" s="259"/>
    </row>
    <row r="110">
      <c r="A110" s="259"/>
      <c r="H110" t="s">
        <v>194</v>
      </c>
      <c r="I110" s="262" t="s">
        <v>236</v>
      </c>
      <c r="J110" s="259"/>
    </row>
    <row r="111">
      <c r="A111" s="259"/>
      <c r="H111" t="s">
        <v>194</v>
      </c>
      <c r="I111" s="262" t="s">
        <v>236</v>
      </c>
      <c r="J111" s="259"/>
    </row>
    <row r="112">
      <c r="A112" s="259"/>
      <c r="H112" t="s">
        <v>194</v>
      </c>
      <c r="I112" s="262" t="s">
        <v>236</v>
      </c>
      <c r="J112" s="259"/>
    </row>
    <row r="113">
      <c r="A113" s="259"/>
      <c r="H113" t="s">
        <v>194</v>
      </c>
      <c r="I113" s="262" t="s">
        <v>236</v>
      </c>
      <c r="J113" s="259"/>
    </row>
    <row r="114">
      <c r="A114" s="259"/>
      <c r="H114" t="s">
        <v>194</v>
      </c>
      <c r="I114" s="262" t="s">
        <v>236</v>
      </c>
      <c r="J114" s="259"/>
    </row>
    <row r="115">
      <c r="A115" s="259"/>
      <c r="H115" t="s">
        <v>194</v>
      </c>
      <c r="I115" s="262" t="s">
        <v>236</v>
      </c>
      <c r="J115" s="259"/>
    </row>
    <row r="116">
      <c r="A116" s="259"/>
      <c r="H116" t="s">
        <v>194</v>
      </c>
      <c r="I116" s="262" t="s">
        <v>236</v>
      </c>
      <c r="J116" s="259"/>
    </row>
    <row r="117">
      <c r="A117" s="259"/>
      <c r="H117" t="s">
        <v>194</v>
      </c>
      <c r="I117" s="262" t="s">
        <v>236</v>
      </c>
      <c r="J117" s="259"/>
    </row>
    <row r="118">
      <c r="A118" s="259"/>
      <c r="H118" t="s">
        <v>194</v>
      </c>
      <c r="I118" s="262" t="s">
        <v>236</v>
      </c>
      <c r="J118" s="259"/>
    </row>
    <row r="119">
      <c r="A119" s="259"/>
      <c r="H119" t="s">
        <v>194</v>
      </c>
      <c r="I119" s="262" t="s">
        <v>236</v>
      </c>
      <c r="J119" s="259"/>
    </row>
    <row r="120">
      <c r="A120" s="259"/>
      <c r="H120" t="s">
        <v>194</v>
      </c>
      <c r="I120" s="262" t="s">
        <v>236</v>
      </c>
      <c r="J120" s="259"/>
    </row>
    <row r="121">
      <c r="A121" s="259"/>
      <c r="H121" t="s">
        <v>194</v>
      </c>
      <c r="I121" s="262" t="s">
        <v>236</v>
      </c>
      <c r="J121" s="259"/>
    </row>
    <row r="122">
      <c r="A122" s="259"/>
      <c r="H122" t="s">
        <v>194</v>
      </c>
      <c r="I122" s="262" t="s">
        <v>236</v>
      </c>
      <c r="J122" s="259"/>
    </row>
    <row r="123">
      <c r="A123" s="259"/>
      <c r="H123" t="s">
        <v>194</v>
      </c>
      <c r="I123" s="262" t="s">
        <v>236</v>
      </c>
      <c r="J123" s="259"/>
    </row>
    <row r="124">
      <c r="A124" s="259"/>
      <c r="H124" t="s">
        <v>194</v>
      </c>
      <c r="I124" s="262" t="s">
        <v>236</v>
      </c>
      <c r="J124" s="259"/>
    </row>
    <row r="125">
      <c r="A125" s="259"/>
      <c r="H125" t="s">
        <v>194</v>
      </c>
      <c r="I125" s="262" t="s">
        <v>236</v>
      </c>
      <c r="J125" s="259"/>
    </row>
    <row r="126">
      <c r="A126" s="259"/>
      <c r="H126" t="s">
        <v>194</v>
      </c>
      <c r="I126" s="262" t="s">
        <v>236</v>
      </c>
      <c r="J126" s="259"/>
    </row>
    <row r="127">
      <c r="A127" s="259"/>
      <c r="H127" t="s">
        <v>194</v>
      </c>
      <c r="I127" s="262" t="s">
        <v>236</v>
      </c>
      <c r="J127" s="259"/>
    </row>
    <row r="128">
      <c r="A128" s="259"/>
      <c r="H128" t="s">
        <v>194</v>
      </c>
      <c r="I128" s="262" t="s">
        <v>236</v>
      </c>
      <c r="J128" s="259"/>
    </row>
    <row r="129">
      <c r="A129" s="259"/>
      <c r="H129" t="s">
        <v>194</v>
      </c>
      <c r="I129" s="262" t="s">
        <v>236</v>
      </c>
      <c r="J129" s="259"/>
    </row>
    <row r="130">
      <c r="A130" s="259"/>
      <c r="H130" t="s">
        <v>194</v>
      </c>
      <c r="I130" s="262" t="s">
        <v>236</v>
      </c>
      <c r="J130" s="259"/>
    </row>
    <row r="131">
      <c r="A131" s="259"/>
      <c r="H131" t="s">
        <v>194</v>
      </c>
      <c r="I131" s="262" t="s">
        <v>236</v>
      </c>
      <c r="J131" s="259"/>
    </row>
    <row r="132">
      <c r="A132" s="259"/>
      <c r="H132" t="s">
        <v>194</v>
      </c>
      <c r="I132" s="262" t="s">
        <v>236</v>
      </c>
      <c r="J132" s="259"/>
    </row>
    <row r="133">
      <c r="A133" s="259"/>
      <c r="H133" t="s">
        <v>194</v>
      </c>
      <c r="I133" s="262" t="s">
        <v>236</v>
      </c>
      <c r="J133" s="259"/>
    </row>
    <row r="134">
      <c r="A134" s="259"/>
      <c r="H134" t="s">
        <v>194</v>
      </c>
      <c r="I134" s="262" t="s">
        <v>236</v>
      </c>
      <c r="J134" s="259"/>
    </row>
    <row r="135">
      <c r="A135" s="259"/>
      <c r="H135" t="s">
        <v>194</v>
      </c>
      <c r="I135" s="262" t="s">
        <v>236</v>
      </c>
      <c r="J135" s="259"/>
    </row>
    <row r="136">
      <c r="A136" s="259"/>
      <c r="H136" t="s">
        <v>194</v>
      </c>
      <c r="I136" s="262" t="s">
        <v>236</v>
      </c>
      <c r="J136" s="259"/>
    </row>
    <row r="137">
      <c r="A137" s="259"/>
      <c r="H137" t="s">
        <v>194</v>
      </c>
      <c r="I137" s="262" t="s">
        <v>236</v>
      </c>
      <c r="J137" s="259"/>
    </row>
    <row r="138">
      <c r="A138" s="259"/>
      <c r="H138" t="s">
        <v>194</v>
      </c>
      <c r="I138" s="262" t="s">
        <v>236</v>
      </c>
      <c r="J138" s="259"/>
    </row>
    <row r="139">
      <c r="A139" s="259"/>
      <c r="H139" t="s">
        <v>194</v>
      </c>
      <c r="I139" s="262" t="s">
        <v>236</v>
      </c>
      <c r="J139" s="259"/>
    </row>
    <row r="140">
      <c r="A140" s="259"/>
      <c r="H140" t="s">
        <v>194</v>
      </c>
      <c r="I140" s="262" t="s">
        <v>236</v>
      </c>
      <c r="J140" s="259"/>
    </row>
    <row r="141">
      <c r="A141" s="259"/>
      <c r="H141" t="s">
        <v>194</v>
      </c>
      <c r="I141" s="262" t="s">
        <v>236</v>
      </c>
      <c r="J141" s="259"/>
    </row>
    <row r="142">
      <c r="A142" s="259"/>
      <c r="H142" t="s">
        <v>194</v>
      </c>
      <c r="I142" s="262" t="s">
        <v>236</v>
      </c>
      <c r="J142" s="259"/>
    </row>
    <row r="143">
      <c r="A143" s="259"/>
      <c r="H143" t="s">
        <v>194</v>
      </c>
      <c r="I143" s="262" t="s">
        <v>236</v>
      </c>
      <c r="J143" s="259"/>
    </row>
    <row r="144">
      <c r="A144" s="259"/>
      <c r="H144" t="s">
        <v>194</v>
      </c>
      <c r="I144" s="262" t="s">
        <v>236</v>
      </c>
      <c r="J144" s="259"/>
    </row>
    <row r="145">
      <c r="A145" s="259"/>
      <c r="H145" t="s">
        <v>194</v>
      </c>
      <c r="I145" s="262" t="s">
        <v>236</v>
      </c>
      <c r="J145" s="259"/>
    </row>
    <row r="146">
      <c r="A146" s="259"/>
      <c r="H146" t="s">
        <v>194</v>
      </c>
      <c r="I146" s="262" t="s">
        <v>236</v>
      </c>
      <c r="J146" s="259"/>
    </row>
    <row r="147">
      <c r="A147" s="259"/>
      <c r="H147" t="s">
        <v>194</v>
      </c>
      <c r="I147" s="262" t="s">
        <v>236</v>
      </c>
      <c r="J147" s="259"/>
    </row>
    <row r="148">
      <c r="A148" s="259"/>
      <c r="H148" t="s">
        <v>194</v>
      </c>
      <c r="I148" s="262" t="s">
        <v>236</v>
      </c>
      <c r="J148" s="259"/>
    </row>
    <row r="149">
      <c r="A149" s="259"/>
      <c r="H149" t="s">
        <v>194</v>
      </c>
      <c r="I149" s="262" t="s">
        <v>236</v>
      </c>
      <c r="J149" s="259"/>
    </row>
    <row r="150">
      <c r="A150" s="259"/>
      <c r="H150" t="s">
        <v>194</v>
      </c>
      <c r="I150" s="262" t="s">
        <v>236</v>
      </c>
      <c r="J150" s="259"/>
    </row>
    <row r="151">
      <c r="A151" s="259"/>
      <c r="H151" t="s">
        <v>194</v>
      </c>
      <c r="I151" s="262" t="s">
        <v>236</v>
      </c>
      <c r="J151" s="259"/>
    </row>
    <row r="152">
      <c r="A152" s="259"/>
      <c r="H152" t="s">
        <v>194</v>
      </c>
      <c r="I152" s="262" t="s">
        <v>236</v>
      </c>
      <c r="J152" s="259"/>
    </row>
    <row r="153">
      <c r="A153" s="259"/>
      <c r="H153" t="s">
        <v>194</v>
      </c>
      <c r="I153" s="262" t="s">
        <v>236</v>
      </c>
      <c r="J153" s="259"/>
    </row>
    <row r="154">
      <c r="A154" s="259"/>
      <c r="H154" t="s">
        <v>194</v>
      </c>
      <c r="I154" s="262" t="s">
        <v>236</v>
      </c>
      <c r="J154" s="259"/>
    </row>
    <row r="155">
      <c r="A155" s="259"/>
      <c r="H155" t="s">
        <v>194</v>
      </c>
      <c r="I155" s="262" t="s">
        <v>236</v>
      </c>
      <c r="J155" s="259"/>
    </row>
    <row r="156">
      <c r="A156" s="259"/>
      <c r="H156" t="s">
        <v>194</v>
      </c>
      <c r="I156" s="262" t="s">
        <v>236</v>
      </c>
      <c r="J156" s="259"/>
    </row>
    <row r="157">
      <c r="A157" s="259"/>
      <c r="H157" t="s">
        <v>194</v>
      </c>
      <c r="I157" s="262" t="s">
        <v>236</v>
      </c>
      <c r="J157" s="259"/>
    </row>
    <row r="158">
      <c r="A158" s="259"/>
      <c r="H158" t="s">
        <v>194</v>
      </c>
      <c r="I158" s="262" t="s">
        <v>236</v>
      </c>
      <c r="J158" s="259"/>
    </row>
    <row r="159">
      <c r="A159" s="259"/>
      <c r="H159" t="s">
        <v>194</v>
      </c>
      <c r="I159" s="262" t="s">
        <v>236</v>
      </c>
      <c r="J159" s="259"/>
    </row>
    <row r="160">
      <c r="A160" s="259"/>
      <c r="H160" t="s">
        <v>194</v>
      </c>
      <c r="I160" s="262" t="s">
        <v>236</v>
      </c>
      <c r="J160" s="259"/>
    </row>
    <row r="161">
      <c r="A161" s="259"/>
      <c r="H161" t="s">
        <v>194</v>
      </c>
      <c r="I161" s="262" t="s">
        <v>236</v>
      </c>
      <c r="J161" s="259"/>
    </row>
    <row r="162">
      <c r="A162" s="259"/>
      <c r="H162" t="s">
        <v>194</v>
      </c>
      <c r="I162" s="262" t="s">
        <v>236</v>
      </c>
      <c r="J162" s="259"/>
    </row>
    <row r="163">
      <c r="A163" s="259"/>
      <c r="H163" t="s">
        <v>194</v>
      </c>
      <c r="I163" s="262" t="s">
        <v>236</v>
      </c>
      <c r="J163" s="259"/>
    </row>
    <row r="164">
      <c r="A164" s="259"/>
      <c r="H164" t="s">
        <v>194</v>
      </c>
      <c r="I164" s="262" t="s">
        <v>236</v>
      </c>
      <c r="J164" s="259"/>
    </row>
    <row r="165">
      <c r="A165" s="259"/>
      <c r="H165" t="s">
        <v>194</v>
      </c>
      <c r="I165" s="262" t="s">
        <v>236</v>
      </c>
      <c r="J165" s="259"/>
    </row>
    <row r="166">
      <c r="A166" s="259"/>
      <c r="H166" t="s">
        <v>194</v>
      </c>
      <c r="I166" s="262" t="s">
        <v>236</v>
      </c>
      <c r="J166" s="259"/>
    </row>
    <row r="167">
      <c r="A167" s="259"/>
      <c r="H167" t="s">
        <v>194</v>
      </c>
      <c r="I167" s="262" t="s">
        <v>236</v>
      </c>
      <c r="J167" s="259"/>
    </row>
    <row r="168">
      <c r="A168" s="259"/>
      <c r="H168" t="s">
        <v>194</v>
      </c>
      <c r="I168" s="262" t="s">
        <v>236</v>
      </c>
      <c r="J168" s="259"/>
    </row>
    <row r="169">
      <c r="A169" s="259"/>
      <c r="H169" t="s">
        <v>194</v>
      </c>
      <c r="I169" s="262" t="s">
        <v>236</v>
      </c>
      <c r="J169" s="259"/>
    </row>
    <row r="170">
      <c r="A170" s="259"/>
      <c r="H170" t="s">
        <v>194</v>
      </c>
      <c r="I170" s="262" t="s">
        <v>236</v>
      </c>
      <c r="J170" s="259"/>
    </row>
    <row r="171">
      <c r="A171" s="259"/>
      <c r="H171" t="s">
        <v>194</v>
      </c>
      <c r="I171" s="262" t="s">
        <v>236</v>
      </c>
      <c r="J171" s="259"/>
    </row>
    <row r="172">
      <c r="A172" s="259"/>
      <c r="H172" t="s">
        <v>194</v>
      </c>
      <c r="I172" s="262" t="s">
        <v>236</v>
      </c>
      <c r="J172" s="259"/>
    </row>
    <row r="173">
      <c r="A173" s="259"/>
      <c r="H173" t="s">
        <v>194</v>
      </c>
      <c r="I173" s="262" t="s">
        <v>236</v>
      </c>
      <c r="J173" s="259"/>
    </row>
    <row r="174">
      <c r="A174" s="259"/>
      <c r="H174" t="s">
        <v>194</v>
      </c>
      <c r="I174" s="262" t="s">
        <v>236</v>
      </c>
      <c r="J174" s="259"/>
    </row>
    <row r="175">
      <c r="A175" s="259"/>
      <c r="H175" t="s">
        <v>194</v>
      </c>
      <c r="I175" s="262" t="s">
        <v>236</v>
      </c>
      <c r="J175" s="259"/>
    </row>
    <row r="176">
      <c r="A176" s="259"/>
      <c r="H176" t="s">
        <v>194</v>
      </c>
      <c r="I176" s="262" t="s">
        <v>236</v>
      </c>
      <c r="J176" s="259"/>
    </row>
    <row r="177">
      <c r="A177" s="259"/>
      <c r="H177" t="s">
        <v>194</v>
      </c>
      <c r="I177" s="262" t="s">
        <v>236</v>
      </c>
      <c r="J177" s="259"/>
    </row>
    <row r="178">
      <c r="A178" s="259"/>
      <c r="H178" t="s">
        <v>194</v>
      </c>
      <c r="I178" s="262" t="s">
        <v>236</v>
      </c>
      <c r="J178" s="259"/>
    </row>
    <row r="179">
      <c r="A179" s="259"/>
      <c r="H179" t="s">
        <v>194</v>
      </c>
      <c r="I179" s="262" t="s">
        <v>236</v>
      </c>
      <c r="J179" s="259"/>
    </row>
    <row r="180">
      <c r="A180" s="259"/>
      <c r="H180" t="s">
        <v>194</v>
      </c>
      <c r="I180" s="262" t="s">
        <v>236</v>
      </c>
      <c r="J180" s="259"/>
    </row>
    <row r="181">
      <c r="A181" s="259"/>
      <c r="H181" t="s">
        <v>194</v>
      </c>
      <c r="I181" s="262" t="s">
        <v>236</v>
      </c>
      <c r="J181" s="259"/>
    </row>
    <row r="182">
      <c r="A182" s="259"/>
      <c r="H182" t="s">
        <v>194</v>
      </c>
      <c r="I182" s="262" t="s">
        <v>236</v>
      </c>
      <c r="J182" s="259"/>
    </row>
    <row r="183">
      <c r="A183" s="259"/>
      <c r="H183" t="s">
        <v>194</v>
      </c>
      <c r="I183" s="262" t="s">
        <v>236</v>
      </c>
      <c r="J183" s="259"/>
    </row>
    <row r="184">
      <c r="A184" s="259"/>
      <c r="H184" t="s">
        <v>194</v>
      </c>
      <c r="I184" s="262" t="s">
        <v>236</v>
      </c>
      <c r="J184" s="259"/>
    </row>
    <row r="185">
      <c r="A185" s="259"/>
      <c r="H185" t="s">
        <v>194</v>
      </c>
      <c r="I185" s="262" t="s">
        <v>236</v>
      </c>
      <c r="J185" s="259"/>
    </row>
    <row r="186">
      <c r="A186" s="259"/>
      <c r="H186" t="s">
        <v>194</v>
      </c>
      <c r="I186" s="262" t="s">
        <v>236</v>
      </c>
      <c r="J186" s="259"/>
    </row>
    <row r="187">
      <c r="A187" s="259"/>
      <c r="H187" t="s">
        <v>194</v>
      </c>
      <c r="I187" s="262" t="s">
        <v>236</v>
      </c>
      <c r="J187" s="259"/>
    </row>
    <row r="188">
      <c r="A188" s="259"/>
      <c r="H188" t="s">
        <v>194</v>
      </c>
      <c r="I188" s="262" t="s">
        <v>236</v>
      </c>
      <c r="J188" s="259"/>
    </row>
    <row r="189">
      <c r="A189" s="259"/>
      <c r="H189" t="s">
        <v>194</v>
      </c>
      <c r="I189" s="262" t="s">
        <v>236</v>
      </c>
      <c r="J189" s="259"/>
    </row>
    <row r="190">
      <c r="A190" s="259"/>
      <c r="H190" t="s">
        <v>194</v>
      </c>
      <c r="I190" s="262" t="s">
        <v>236</v>
      </c>
      <c r="J190" s="259"/>
    </row>
    <row r="191">
      <c r="A191" s="259"/>
      <c r="H191" t="s">
        <v>194</v>
      </c>
      <c r="I191" s="262" t="s">
        <v>236</v>
      </c>
      <c r="J191" s="259"/>
    </row>
    <row r="192">
      <c r="A192" s="259"/>
      <c r="H192" t="s">
        <v>194</v>
      </c>
      <c r="I192" s="262" t="s">
        <v>236</v>
      </c>
      <c r="J192" s="259"/>
    </row>
    <row r="193">
      <c r="A193" s="259"/>
      <c r="H193" t="s">
        <v>194</v>
      </c>
      <c r="I193" s="262" t="s">
        <v>236</v>
      </c>
      <c r="J193" s="259"/>
    </row>
    <row r="194">
      <c r="A194" s="259"/>
      <c r="H194" t="s">
        <v>194</v>
      </c>
      <c r="I194" s="262" t="s">
        <v>236</v>
      </c>
      <c r="J194" s="259"/>
    </row>
    <row r="195">
      <c r="A195" s="259"/>
      <c r="H195" t="s">
        <v>194</v>
      </c>
      <c r="I195" s="262" t="s">
        <v>236</v>
      </c>
      <c r="J195" s="259"/>
    </row>
    <row r="196">
      <c r="A196" s="259"/>
      <c r="H196" t="s">
        <v>194</v>
      </c>
      <c r="I196" s="262" t="s">
        <v>236</v>
      </c>
      <c r="J196" s="259"/>
    </row>
    <row r="197">
      <c r="A197" s="259"/>
      <c r="H197" t="s">
        <v>194</v>
      </c>
      <c r="I197" s="262" t="s">
        <v>236</v>
      </c>
      <c r="J197" s="259"/>
    </row>
    <row r="198">
      <c r="A198" s="259"/>
      <c r="H198" t="s">
        <v>194</v>
      </c>
      <c r="I198" s="262" t="s">
        <v>236</v>
      </c>
      <c r="J198" s="259"/>
    </row>
    <row r="199">
      <c r="A199" s="259"/>
      <c r="H199" t="s">
        <v>194</v>
      </c>
      <c r="I199" s="262" t="s">
        <v>236</v>
      </c>
      <c r="J199" s="259"/>
    </row>
    <row r="200">
      <c r="A200" s="259"/>
      <c r="H200" t="s">
        <v>194</v>
      </c>
      <c r="I200" s="262" t="s">
        <v>236</v>
      </c>
      <c r="J200" s="259"/>
    </row>
    <row r="201">
      <c r="A201" s="259"/>
      <c r="H201" t="s">
        <v>194</v>
      </c>
      <c r="I201" s="262" t="s">
        <v>236</v>
      </c>
      <c r="J201" s="259"/>
    </row>
    <row r="202">
      <c r="A202" s="259"/>
      <c r="H202" t="s">
        <v>194</v>
      </c>
      <c r="I202" s="262" t="s">
        <v>236</v>
      </c>
      <c r="J202" s="259"/>
    </row>
    <row r="203">
      <c r="A203" s="259"/>
      <c r="H203" t="s">
        <v>194</v>
      </c>
      <c r="I203" s="262" t="s">
        <v>236</v>
      </c>
      <c r="J203" s="259"/>
    </row>
    <row r="204">
      <c r="A204" s="259"/>
      <c r="H204" t="s">
        <v>194</v>
      </c>
      <c r="I204" s="262" t="s">
        <v>236</v>
      </c>
      <c r="J204" s="259"/>
    </row>
    <row r="205">
      <c r="A205" s="259"/>
      <c r="H205" t="s">
        <v>194</v>
      </c>
      <c r="I205" s="262" t="s">
        <v>236</v>
      </c>
      <c r="J205" s="259"/>
    </row>
    <row r="206">
      <c r="A206" s="259"/>
      <c r="H206" t="s">
        <v>194</v>
      </c>
      <c r="I206" s="262" t="s">
        <v>236</v>
      </c>
      <c r="J206" s="259"/>
    </row>
    <row r="207">
      <c r="A207" s="259"/>
      <c r="H207" t="s">
        <v>194</v>
      </c>
      <c r="I207" s="262" t="s">
        <v>236</v>
      </c>
      <c r="J207" s="259"/>
    </row>
    <row r="208">
      <c r="A208" s="259"/>
      <c r="H208" t="s">
        <v>194</v>
      </c>
      <c r="I208" s="262" t="s">
        <v>236</v>
      </c>
      <c r="J208" s="259"/>
    </row>
    <row r="209">
      <c r="A209" s="259"/>
      <c r="H209" t="s">
        <v>194</v>
      </c>
      <c r="I209" s="262" t="s">
        <v>236</v>
      </c>
      <c r="J209" s="259"/>
    </row>
    <row r="210">
      <c r="A210" s="259"/>
      <c r="H210" t="s">
        <v>194</v>
      </c>
      <c r="I210" s="262" t="s">
        <v>236</v>
      </c>
      <c r="J210" s="259"/>
    </row>
    <row r="211">
      <c r="A211" s="259"/>
      <c r="H211" t="s">
        <v>194</v>
      </c>
      <c r="I211" s="262" t="s">
        <v>236</v>
      </c>
      <c r="J211" s="259"/>
    </row>
    <row r="212">
      <c r="A212" s="259"/>
      <c r="H212" t="s">
        <v>194</v>
      </c>
      <c r="I212" s="262" t="s">
        <v>236</v>
      </c>
      <c r="J212" s="259"/>
    </row>
    <row r="213">
      <c r="A213" s="259"/>
      <c r="H213" t="s">
        <v>194</v>
      </c>
      <c r="I213" s="262" t="s">
        <v>236</v>
      </c>
      <c r="J213" s="259"/>
    </row>
    <row r="214">
      <c r="A214" s="259"/>
      <c r="H214" t="s">
        <v>194</v>
      </c>
      <c r="I214" s="262" t="s">
        <v>236</v>
      </c>
      <c r="J214" s="259"/>
    </row>
    <row r="215">
      <c r="A215" s="259"/>
      <c r="H215" t="s">
        <v>194</v>
      </c>
      <c r="I215" s="262" t="s">
        <v>236</v>
      </c>
      <c r="J215" s="259"/>
    </row>
    <row r="216">
      <c r="A216" s="259"/>
      <c r="H216" t="s">
        <v>194</v>
      </c>
      <c r="I216" s="262" t="s">
        <v>236</v>
      </c>
      <c r="J216" s="259"/>
    </row>
    <row r="217">
      <c r="A217" s="259"/>
      <c r="H217" t="s">
        <v>194</v>
      </c>
      <c r="I217" s="262" t="s">
        <v>236</v>
      </c>
      <c r="J217" s="259"/>
    </row>
    <row r="218">
      <c r="A218" s="259"/>
      <c r="H218" t="s">
        <v>194</v>
      </c>
      <c r="I218" s="262" t="s">
        <v>236</v>
      </c>
      <c r="J218" s="259"/>
    </row>
    <row r="219">
      <c r="A219" s="259"/>
      <c r="H219" t="s">
        <v>194</v>
      </c>
      <c r="I219" s="262" t="s">
        <v>236</v>
      </c>
      <c r="J219" s="259"/>
    </row>
    <row r="220">
      <c r="A220" s="259"/>
      <c r="H220" t="s">
        <v>194</v>
      </c>
      <c r="I220" s="262" t="s">
        <v>236</v>
      </c>
      <c r="J220" s="259"/>
    </row>
    <row r="221">
      <c r="A221" s="259"/>
      <c r="H221" t="s">
        <v>194</v>
      </c>
      <c r="I221" s="262" t="s">
        <v>236</v>
      </c>
      <c r="J221" s="259"/>
    </row>
    <row r="222">
      <c r="A222" s="259"/>
      <c r="H222" t="s">
        <v>194</v>
      </c>
      <c r="I222" s="262" t="s">
        <v>236</v>
      </c>
      <c r="J222" s="259"/>
    </row>
    <row r="223">
      <c r="A223" s="259"/>
      <c r="H223" t="s">
        <v>194</v>
      </c>
      <c r="I223" s="262" t="s">
        <v>236</v>
      </c>
      <c r="J223" s="259"/>
    </row>
    <row r="224">
      <c r="A224" s="259"/>
      <c r="H224" t="s">
        <v>194</v>
      </c>
      <c r="I224" s="262" t="s">
        <v>236</v>
      </c>
      <c r="J224" s="259"/>
    </row>
    <row r="225">
      <c r="A225" s="259"/>
      <c r="H225" t="s">
        <v>194</v>
      </c>
      <c r="I225" s="262" t="s">
        <v>236</v>
      </c>
      <c r="J225" s="259"/>
    </row>
    <row r="226">
      <c r="A226" s="259"/>
      <c r="H226" t="s">
        <v>194</v>
      </c>
      <c r="I226" s="262" t="s">
        <v>236</v>
      </c>
      <c r="J226" s="259"/>
    </row>
    <row r="227">
      <c r="A227" s="259"/>
      <c r="H227" t="s">
        <v>194</v>
      </c>
      <c r="I227" s="262" t="s">
        <v>236</v>
      </c>
      <c r="J227" s="259"/>
    </row>
    <row r="228">
      <c r="A228" s="259"/>
      <c r="H228" t="s">
        <v>194</v>
      </c>
      <c r="I228" s="262" t="s">
        <v>236</v>
      </c>
      <c r="J228" s="259"/>
    </row>
    <row r="229">
      <c r="A229" s="259"/>
      <c r="H229" t="s">
        <v>194</v>
      </c>
      <c r="I229" s="262" t="s">
        <v>236</v>
      </c>
      <c r="J229" s="259"/>
    </row>
    <row r="230">
      <c r="A230" s="259"/>
      <c r="H230" t="s">
        <v>194</v>
      </c>
      <c r="I230" s="262" t="s">
        <v>236</v>
      </c>
      <c r="J230" s="259"/>
    </row>
    <row r="231">
      <c r="A231" s="259"/>
      <c r="H231" t="s">
        <v>194</v>
      </c>
      <c r="I231" s="262" t="s">
        <v>236</v>
      </c>
      <c r="J231" s="259"/>
    </row>
    <row r="232">
      <c r="A232" s="259"/>
      <c r="H232" t="s">
        <v>194</v>
      </c>
      <c r="I232" s="262" t="s">
        <v>236</v>
      </c>
      <c r="J232" s="259"/>
    </row>
    <row r="233">
      <c r="A233" s="259"/>
      <c r="H233" t="s">
        <v>194</v>
      </c>
      <c r="I233" s="262" t="s">
        <v>236</v>
      </c>
      <c r="J233" s="259"/>
    </row>
    <row r="234">
      <c r="A234" s="259"/>
      <c r="H234" t="s">
        <v>194</v>
      </c>
      <c r="I234" s="262" t="s">
        <v>236</v>
      </c>
      <c r="J234" s="259"/>
    </row>
    <row r="235">
      <c r="A235" s="259"/>
      <c r="H235" t="s">
        <v>194</v>
      </c>
      <c r="I235" s="262" t="s">
        <v>236</v>
      </c>
      <c r="J235" s="259"/>
    </row>
    <row r="236">
      <c r="A236" s="259"/>
      <c r="H236" t="s">
        <v>194</v>
      </c>
      <c r="I236" s="262" t="s">
        <v>236</v>
      </c>
      <c r="J236" s="259"/>
    </row>
    <row r="237">
      <c r="A237" s="259"/>
      <c r="H237" t="s">
        <v>194</v>
      </c>
      <c r="I237" s="262" t="s">
        <v>236</v>
      </c>
      <c r="J237" s="259"/>
    </row>
    <row r="238">
      <c r="A238" s="259"/>
      <c r="H238" t="s">
        <v>194</v>
      </c>
      <c r="I238" s="262" t="s">
        <v>236</v>
      </c>
      <c r="J238" s="259"/>
    </row>
    <row r="239">
      <c r="A239" s="259"/>
      <c r="H239" t="s">
        <v>194</v>
      </c>
      <c r="I239" s="262" t="s">
        <v>236</v>
      </c>
      <c r="J239" s="259"/>
    </row>
    <row r="240">
      <c r="A240" s="259"/>
      <c r="H240" t="s">
        <v>194</v>
      </c>
      <c r="I240" s="262" t="s">
        <v>236</v>
      </c>
      <c r="J240" s="259"/>
    </row>
    <row r="241">
      <c r="A241" s="259"/>
      <c r="H241" t="s">
        <v>194</v>
      </c>
      <c r="I241" s="262" t="s">
        <v>236</v>
      </c>
      <c r="J241" s="259"/>
    </row>
    <row r="242">
      <c r="A242" s="259"/>
      <c r="H242" t="s">
        <v>194</v>
      </c>
      <c r="I242" s="262" t="s">
        <v>236</v>
      </c>
      <c r="J242" s="259"/>
    </row>
    <row r="243">
      <c r="A243" s="259"/>
      <c r="H243" t="s">
        <v>194</v>
      </c>
      <c r="I243" s="262" t="s">
        <v>236</v>
      </c>
      <c r="J243" s="259"/>
    </row>
    <row r="244">
      <c r="A244" s="259"/>
      <c r="H244" t="s">
        <v>194</v>
      </c>
      <c r="I244" s="262" t="s">
        <v>236</v>
      </c>
      <c r="J244" s="259"/>
    </row>
    <row r="245">
      <c r="A245" s="259"/>
      <c r="H245" t="s">
        <v>194</v>
      </c>
      <c r="I245" s="262" t="s">
        <v>236</v>
      </c>
      <c r="J245" s="259"/>
    </row>
    <row r="246">
      <c r="A246" s="259"/>
      <c r="H246" t="s">
        <v>194</v>
      </c>
      <c r="I246" s="262" t="s">
        <v>236</v>
      </c>
      <c r="J246" s="259"/>
    </row>
    <row r="247">
      <c r="A247" s="259"/>
      <c r="H247" t="s">
        <v>194</v>
      </c>
      <c r="I247" s="262" t="s">
        <v>236</v>
      </c>
      <c r="J247" s="259"/>
    </row>
    <row r="248">
      <c r="A248" s="259"/>
      <c r="H248" t="s">
        <v>194</v>
      </c>
      <c r="I248" s="262" t="s">
        <v>236</v>
      </c>
      <c r="J248" s="259"/>
    </row>
    <row r="249">
      <c r="A249" s="259"/>
      <c r="H249" t="s">
        <v>194</v>
      </c>
      <c r="I249" s="262" t="s">
        <v>236</v>
      </c>
      <c r="J249" s="259"/>
    </row>
    <row r="250">
      <c r="A250" s="259"/>
      <c r="H250" t="s">
        <v>194</v>
      </c>
      <c r="I250" s="262" t="s">
        <v>236</v>
      </c>
      <c r="J250" s="259"/>
    </row>
    <row r="251">
      <c r="A251" s="259"/>
      <c r="H251" t="s">
        <v>194</v>
      </c>
      <c r="I251" s="262" t="s">
        <v>236</v>
      </c>
      <c r="J251" s="259"/>
    </row>
    <row r="252">
      <c r="A252" s="259"/>
      <c r="H252" t="s">
        <v>194</v>
      </c>
      <c r="I252" s="262" t="s">
        <v>236</v>
      </c>
      <c r="J252" s="259"/>
    </row>
    <row r="253">
      <c r="A253" s="259"/>
      <c r="H253" t="s">
        <v>194</v>
      </c>
      <c r="I253" s="262" t="s">
        <v>236</v>
      </c>
      <c r="J253" s="259"/>
    </row>
    <row r="254">
      <c r="A254" s="259"/>
      <c r="H254" t="s">
        <v>194</v>
      </c>
      <c r="I254" s="262" t="s">
        <v>236</v>
      </c>
      <c r="J254" s="259"/>
    </row>
    <row r="255">
      <c r="A255" s="259"/>
      <c r="H255" t="s">
        <v>194</v>
      </c>
      <c r="I255" s="262" t="s">
        <v>236</v>
      </c>
      <c r="J255" s="259"/>
    </row>
    <row r="256">
      <c r="A256" s="259"/>
      <c r="H256" t="s">
        <v>194</v>
      </c>
      <c r="I256" s="262" t="s">
        <v>236</v>
      </c>
      <c r="J256" s="259"/>
    </row>
    <row r="257">
      <c r="A257" s="259"/>
      <c r="H257" t="s">
        <v>194</v>
      </c>
      <c r="I257" s="262" t="s">
        <v>236</v>
      </c>
      <c r="J257" s="259"/>
    </row>
    <row r="258">
      <c r="A258" s="259"/>
      <c r="H258" t="s">
        <v>194</v>
      </c>
      <c r="I258" s="262" t="s">
        <v>236</v>
      </c>
      <c r="J258" s="259"/>
    </row>
    <row r="259">
      <c r="A259" s="259"/>
      <c r="H259" t="s">
        <v>194</v>
      </c>
      <c r="I259" s="262" t="s">
        <v>236</v>
      </c>
      <c r="J259" s="259"/>
    </row>
    <row r="260">
      <c r="A260" s="259"/>
      <c r="H260" t="s">
        <v>194</v>
      </c>
      <c r="I260" s="262" t="s">
        <v>236</v>
      </c>
      <c r="J260" s="259"/>
    </row>
    <row r="261">
      <c r="A261" s="259"/>
      <c r="H261" t="s">
        <v>194</v>
      </c>
      <c r="I261" s="262" t="s">
        <v>236</v>
      </c>
      <c r="J261" s="259"/>
    </row>
    <row r="262">
      <c r="A262" s="259"/>
      <c r="H262" t="s">
        <v>194</v>
      </c>
      <c r="I262" s="262" t="s">
        <v>236</v>
      </c>
      <c r="J262" s="259"/>
    </row>
    <row r="263">
      <c r="A263" s="259"/>
      <c r="H263" t="s">
        <v>194</v>
      </c>
      <c r="I263" s="262" t="s">
        <v>236</v>
      </c>
      <c r="J263" s="259"/>
    </row>
    <row r="264">
      <c r="A264" s="259"/>
      <c r="H264" t="s">
        <v>194</v>
      </c>
      <c r="I264" s="262" t="s">
        <v>236</v>
      </c>
      <c r="J264" s="259"/>
    </row>
    <row r="265">
      <c r="A265" s="259"/>
      <c r="H265" t="s">
        <v>194</v>
      </c>
      <c r="I265" s="262" t="s">
        <v>236</v>
      </c>
      <c r="J265" s="259"/>
    </row>
    <row r="266">
      <c r="A266" s="259"/>
      <c r="H266" t="s">
        <v>194</v>
      </c>
      <c r="I266" s="262" t="s">
        <v>236</v>
      </c>
      <c r="J266" s="259"/>
    </row>
    <row r="267">
      <c r="A267" s="259"/>
      <c r="H267" t="s">
        <v>194</v>
      </c>
      <c r="I267" s="262" t="s">
        <v>236</v>
      </c>
      <c r="J267" s="259"/>
    </row>
    <row r="268">
      <c r="A268" s="259"/>
      <c r="H268" t="s">
        <v>194</v>
      </c>
      <c r="I268" s="262" t="s">
        <v>236</v>
      </c>
      <c r="J268" s="259"/>
    </row>
    <row r="269">
      <c r="A269" s="259"/>
      <c r="H269" t="s">
        <v>194</v>
      </c>
      <c r="I269" s="262" t="s">
        <v>236</v>
      </c>
      <c r="J269" s="259"/>
    </row>
    <row r="270">
      <c r="A270" s="259"/>
      <c r="H270" t="s">
        <v>194</v>
      </c>
      <c r="I270" s="262" t="s">
        <v>236</v>
      </c>
      <c r="J270" s="259"/>
    </row>
    <row r="271">
      <c r="A271" s="259"/>
      <c r="H271" t="s">
        <v>194</v>
      </c>
      <c r="I271" s="262" t="s">
        <v>236</v>
      </c>
      <c r="J271" s="259"/>
    </row>
    <row r="272">
      <c r="A272" s="259"/>
      <c r="H272" t="s">
        <v>194</v>
      </c>
      <c r="I272" s="262" t="s">
        <v>236</v>
      </c>
      <c r="J272" s="259"/>
    </row>
    <row r="273">
      <c r="A273" s="259"/>
      <c r="H273" t="s">
        <v>194</v>
      </c>
      <c r="I273" s="262" t="s">
        <v>236</v>
      </c>
      <c r="J273" s="259"/>
    </row>
    <row r="274">
      <c r="A274" s="259"/>
      <c r="H274" t="s">
        <v>194</v>
      </c>
      <c r="I274" s="262" t="s">
        <v>236</v>
      </c>
      <c r="J274" s="259"/>
    </row>
    <row r="275">
      <c r="A275" s="259"/>
      <c r="H275" t="s">
        <v>194</v>
      </c>
      <c r="I275" s="262" t="s">
        <v>236</v>
      </c>
      <c r="J275" s="259"/>
    </row>
    <row r="276">
      <c r="A276" s="259"/>
      <c r="H276" t="s">
        <v>194</v>
      </c>
      <c r="I276" s="262" t="s">
        <v>236</v>
      </c>
      <c r="J276" s="259"/>
    </row>
    <row r="277">
      <c r="A277" s="259"/>
      <c r="H277" t="s">
        <v>194</v>
      </c>
      <c r="I277" s="262" t="s">
        <v>236</v>
      </c>
      <c r="J277" s="259"/>
    </row>
    <row r="278">
      <c r="A278" s="259"/>
      <c r="H278" t="s">
        <v>194</v>
      </c>
      <c r="I278" s="262" t="s">
        <v>236</v>
      </c>
      <c r="J278" s="259"/>
    </row>
    <row r="279">
      <c r="A279" s="259"/>
      <c r="H279" t="s">
        <v>194</v>
      </c>
      <c r="I279" s="262" t="s">
        <v>236</v>
      </c>
      <c r="J279" s="259"/>
    </row>
    <row r="280">
      <c r="A280" s="259"/>
      <c r="H280" t="s">
        <v>194</v>
      </c>
      <c r="I280" s="262" t="s">
        <v>236</v>
      </c>
      <c r="J280" s="259"/>
    </row>
    <row r="281">
      <c r="A281" s="259"/>
      <c r="H281" t="s">
        <v>194</v>
      </c>
      <c r="I281" s="262" t="s">
        <v>236</v>
      </c>
      <c r="J281" s="259"/>
    </row>
    <row r="282">
      <c r="A282" s="259"/>
      <c r="H282" t="s">
        <v>194</v>
      </c>
      <c r="I282" s="262" t="s">
        <v>236</v>
      </c>
      <c r="J282" s="259"/>
    </row>
    <row r="283">
      <c r="A283" s="259"/>
      <c r="H283" t="s">
        <v>194</v>
      </c>
      <c r="I283" s="262" t="s">
        <v>236</v>
      </c>
      <c r="J283" s="259"/>
    </row>
    <row r="284">
      <c r="A284" s="259"/>
      <c r="H284" t="s">
        <v>194</v>
      </c>
      <c r="I284" s="262" t="s">
        <v>236</v>
      </c>
      <c r="J284" s="259"/>
    </row>
    <row r="285">
      <c r="A285" s="259"/>
      <c r="H285" t="s">
        <v>194</v>
      </c>
      <c r="I285" s="262" t="s">
        <v>236</v>
      </c>
      <c r="J285" s="259"/>
    </row>
    <row r="286">
      <c r="A286" s="259"/>
      <c r="H286" t="s">
        <v>194</v>
      </c>
      <c r="I286" s="262" t="s">
        <v>236</v>
      </c>
      <c r="J286" s="259"/>
    </row>
    <row r="287">
      <c r="A287" s="259"/>
      <c r="H287" t="s">
        <v>194</v>
      </c>
      <c r="I287" s="262" t="s">
        <v>236</v>
      </c>
      <c r="J287" s="259"/>
    </row>
    <row r="288">
      <c r="A288" s="259"/>
      <c r="H288" t="s">
        <v>194</v>
      </c>
      <c r="I288" s="262" t="s">
        <v>236</v>
      </c>
      <c r="J288" s="259"/>
    </row>
    <row r="289">
      <c r="A289" s="259"/>
      <c r="H289" t="s">
        <v>194</v>
      </c>
      <c r="I289" s="262" t="s">
        <v>236</v>
      </c>
      <c r="J289" s="259"/>
    </row>
    <row r="290">
      <c r="A290" s="259"/>
      <c r="H290" t="s">
        <v>194</v>
      </c>
      <c r="I290" s="262" t="s">
        <v>236</v>
      </c>
      <c r="J290" s="259"/>
    </row>
    <row r="291">
      <c r="A291" s="259"/>
      <c r="H291" t="s">
        <v>194</v>
      </c>
      <c r="I291" s="262" t="s">
        <v>236</v>
      </c>
      <c r="J291" s="259"/>
    </row>
    <row r="292">
      <c r="A292" s="259"/>
      <c r="H292" t="s">
        <v>194</v>
      </c>
      <c r="I292" s="262" t="s">
        <v>236</v>
      </c>
      <c r="J292" s="259"/>
    </row>
    <row r="293">
      <c r="A293" s="259"/>
      <c r="H293" t="s">
        <v>194</v>
      </c>
      <c r="I293" s="262" t="s">
        <v>236</v>
      </c>
      <c r="J293" s="259"/>
    </row>
    <row r="294">
      <c r="A294" s="259"/>
      <c r="H294" t="s">
        <v>194</v>
      </c>
      <c r="I294" s="262" t="s">
        <v>236</v>
      </c>
      <c r="J294" s="259"/>
    </row>
    <row r="295">
      <c r="A295" s="259"/>
      <c r="H295" t="s">
        <v>194</v>
      </c>
      <c r="I295" s="262" t="s">
        <v>236</v>
      </c>
      <c r="J295" s="259"/>
    </row>
    <row r="296">
      <c r="A296" s="259"/>
      <c r="H296" t="s">
        <v>194</v>
      </c>
      <c r="I296" s="262" t="s">
        <v>236</v>
      </c>
      <c r="J296" s="259"/>
    </row>
    <row r="297">
      <c r="A297" s="259"/>
      <c r="H297" t="s">
        <v>194</v>
      </c>
      <c r="I297" s="262" t="s">
        <v>236</v>
      </c>
      <c r="J297" s="259"/>
    </row>
    <row r="298">
      <c r="A298" s="259"/>
      <c r="H298" t="s">
        <v>194</v>
      </c>
      <c r="I298" s="262" t="s">
        <v>236</v>
      </c>
      <c r="J298" s="259"/>
    </row>
    <row r="299">
      <c r="A299" s="259"/>
      <c r="H299" t="s">
        <v>194</v>
      </c>
      <c r="I299" s="262" t="s">
        <v>236</v>
      </c>
      <c r="J299" s="259"/>
    </row>
    <row r="300">
      <c r="A300" s="259"/>
      <c r="H300" t="s">
        <v>194</v>
      </c>
      <c r="I300" s="262" t="s">
        <v>236</v>
      </c>
      <c r="J300" s="259"/>
    </row>
    <row r="301">
      <c r="A301" s="259"/>
      <c r="H301" t="s">
        <v>194</v>
      </c>
      <c r="I301" s="262" t="s">
        <v>236</v>
      </c>
      <c r="J301" s="259"/>
    </row>
    <row r="302">
      <c r="A302" s="259"/>
      <c r="H302" t="s">
        <v>194</v>
      </c>
      <c r="I302" s="262" t="s">
        <v>236</v>
      </c>
      <c r="J302" s="259"/>
    </row>
    <row r="303">
      <c r="A303" s="259"/>
      <c r="H303" t="s">
        <v>194</v>
      </c>
      <c r="I303" s="262" t="s">
        <v>236</v>
      </c>
      <c r="J303" s="259"/>
    </row>
    <row r="304">
      <c r="A304" s="259"/>
      <c r="H304" t="s">
        <v>194</v>
      </c>
      <c r="I304" s="262" t="s">
        <v>236</v>
      </c>
      <c r="J304" s="259"/>
    </row>
    <row r="305">
      <c r="A305" s="259"/>
      <c r="H305" t="s">
        <v>194</v>
      </c>
      <c r="I305" s="262" t="s">
        <v>236</v>
      </c>
      <c r="J305" s="259"/>
    </row>
    <row r="306">
      <c r="A306" s="259"/>
      <c r="H306" t="s">
        <v>194</v>
      </c>
      <c r="I306" s="262" t="s">
        <v>236</v>
      </c>
      <c r="J306" s="259"/>
    </row>
    <row r="307">
      <c r="A307" s="259"/>
      <c r="H307" t="s">
        <v>194</v>
      </c>
      <c r="I307" s="262" t="s">
        <v>236</v>
      </c>
      <c r="J307" s="259"/>
    </row>
    <row r="308">
      <c r="A308" s="259"/>
      <c r="H308" t="s">
        <v>194</v>
      </c>
      <c r="I308" s="262" t="s">
        <v>236</v>
      </c>
      <c r="J308" s="259"/>
    </row>
    <row r="309">
      <c r="A309" s="259"/>
      <c r="H309" t="s">
        <v>194</v>
      </c>
      <c r="I309" s="262" t="s">
        <v>236</v>
      </c>
      <c r="J309" s="259"/>
    </row>
    <row r="310">
      <c r="A310" s="259"/>
      <c r="H310" t="s">
        <v>194</v>
      </c>
      <c r="I310" s="262" t="s">
        <v>236</v>
      </c>
      <c r="J310" s="259"/>
    </row>
    <row r="311">
      <c r="A311" s="259"/>
      <c r="H311" t="s">
        <v>194</v>
      </c>
      <c r="I311" s="262" t="s">
        <v>236</v>
      </c>
      <c r="J311" s="259"/>
    </row>
    <row r="312">
      <c r="A312" s="259"/>
      <c r="H312" t="s">
        <v>194</v>
      </c>
      <c r="I312" s="262" t="s">
        <v>236</v>
      </c>
      <c r="J312" s="259"/>
    </row>
    <row r="313">
      <c r="A313" s="259"/>
      <c r="H313" t="s">
        <v>194</v>
      </c>
      <c r="I313" s="262" t="s">
        <v>236</v>
      </c>
      <c r="J313" s="259"/>
    </row>
    <row r="314">
      <c r="A314" s="259"/>
      <c r="H314" t="s">
        <v>194</v>
      </c>
      <c r="I314" s="262" t="s">
        <v>236</v>
      </c>
      <c r="J314" s="259"/>
    </row>
    <row r="315">
      <c r="A315" s="259"/>
      <c r="H315" t="s">
        <v>194</v>
      </c>
      <c r="I315" s="262" t="s">
        <v>236</v>
      </c>
      <c r="J315" s="259"/>
    </row>
    <row r="316">
      <c r="A316" s="259"/>
      <c r="H316" t="s">
        <v>194</v>
      </c>
      <c r="I316" s="262" t="s">
        <v>236</v>
      </c>
      <c r="J316" s="259"/>
    </row>
    <row r="317">
      <c r="A317" s="259"/>
      <c r="H317" t="s">
        <v>194</v>
      </c>
      <c r="I317" s="262" t="s">
        <v>236</v>
      </c>
      <c r="J317" s="259"/>
    </row>
    <row r="318">
      <c r="A318" s="259"/>
      <c r="H318" t="s">
        <v>194</v>
      </c>
      <c r="I318" s="262" t="s">
        <v>236</v>
      </c>
      <c r="J318" s="259"/>
    </row>
    <row r="319">
      <c r="A319" s="259"/>
      <c r="H319" t="s">
        <v>194</v>
      </c>
      <c r="I319" s="262" t="s">
        <v>236</v>
      </c>
      <c r="J319" s="259"/>
    </row>
    <row r="320">
      <c r="A320" s="259"/>
      <c r="H320" t="s">
        <v>194</v>
      </c>
      <c r="I320" s="262" t="s">
        <v>236</v>
      </c>
      <c r="J320" s="259"/>
    </row>
    <row r="321">
      <c r="A321" s="259"/>
      <c r="H321" t="s">
        <v>194</v>
      </c>
      <c r="I321" s="262" t="s">
        <v>236</v>
      </c>
      <c r="J321" s="259"/>
    </row>
    <row r="322">
      <c r="A322" s="259"/>
      <c r="H322" t="s">
        <v>194</v>
      </c>
      <c r="I322" s="262" t="s">
        <v>236</v>
      </c>
      <c r="J322" s="259"/>
    </row>
    <row r="323">
      <c r="A323" s="259"/>
      <c r="H323" t="s">
        <v>194</v>
      </c>
      <c r="I323" s="262" t="s">
        <v>236</v>
      </c>
      <c r="J323" s="259"/>
    </row>
    <row r="324">
      <c r="A324" s="259"/>
      <c r="H324" t="s">
        <v>194</v>
      </c>
      <c r="I324" s="262" t="s">
        <v>236</v>
      </c>
      <c r="J324" s="259"/>
    </row>
    <row r="325">
      <c r="A325" s="259"/>
      <c r="H325" t="s">
        <v>194</v>
      </c>
      <c r="I325" s="262" t="s">
        <v>236</v>
      </c>
      <c r="J325" s="259"/>
    </row>
    <row r="326">
      <c r="A326" s="259"/>
      <c r="H326" t="s">
        <v>194</v>
      </c>
      <c r="I326" s="262" t="s">
        <v>236</v>
      </c>
      <c r="J326" s="259"/>
    </row>
    <row r="327">
      <c r="A327" s="259"/>
      <c r="H327" t="s">
        <v>194</v>
      </c>
      <c r="I327" s="262" t="s">
        <v>236</v>
      </c>
      <c r="J327" s="259"/>
    </row>
    <row r="328">
      <c r="A328" s="259"/>
      <c r="H328" t="s">
        <v>194</v>
      </c>
      <c r="I328" s="262" t="s">
        <v>236</v>
      </c>
      <c r="J328" s="259"/>
    </row>
    <row r="329">
      <c r="A329" s="259"/>
      <c r="H329" t="s">
        <v>194</v>
      </c>
      <c r="I329" s="262" t="s">
        <v>236</v>
      </c>
      <c r="J329" s="259"/>
    </row>
    <row r="330">
      <c r="A330" s="259"/>
      <c r="H330" t="s">
        <v>194</v>
      </c>
      <c r="I330" s="262" t="s">
        <v>236</v>
      </c>
      <c r="J330" s="259"/>
    </row>
    <row r="331">
      <c r="A331" s="259"/>
      <c r="H331" t="s">
        <v>194</v>
      </c>
      <c r="I331" s="262" t="s">
        <v>236</v>
      </c>
      <c r="J331" s="259"/>
    </row>
    <row r="332">
      <c r="A332" s="259"/>
      <c r="H332" t="s">
        <v>194</v>
      </c>
      <c r="I332" s="262" t="s">
        <v>236</v>
      </c>
      <c r="J332" s="259"/>
    </row>
    <row r="333">
      <c r="A333" s="259"/>
      <c r="H333" t="s">
        <v>194</v>
      </c>
      <c r="I333" s="262" t="s">
        <v>236</v>
      </c>
      <c r="J333" s="259"/>
    </row>
    <row r="334">
      <c r="A334" s="259"/>
      <c r="H334" t="s">
        <v>194</v>
      </c>
      <c r="I334" s="262" t="s">
        <v>236</v>
      </c>
      <c r="J334" s="259"/>
    </row>
    <row r="335">
      <c r="A335" s="259"/>
      <c r="H335" t="s">
        <v>194</v>
      </c>
      <c r="I335" s="262" t="s">
        <v>236</v>
      </c>
      <c r="J335" s="259"/>
    </row>
    <row r="336">
      <c r="A336" s="259"/>
      <c r="H336" t="s">
        <v>194</v>
      </c>
      <c r="I336" s="262" t="s">
        <v>236</v>
      </c>
      <c r="J336" s="259"/>
    </row>
    <row r="337">
      <c r="A337" s="259"/>
      <c r="H337" t="s">
        <v>194</v>
      </c>
      <c r="I337" s="262" t="s">
        <v>236</v>
      </c>
      <c r="J337" s="259"/>
    </row>
    <row r="338">
      <c r="A338" s="259"/>
      <c r="H338" t="s">
        <v>194</v>
      </c>
      <c r="I338" s="262" t="s">
        <v>236</v>
      </c>
      <c r="J338" s="259"/>
    </row>
    <row r="339">
      <c r="A339" s="259"/>
      <c r="H339" t="s">
        <v>194</v>
      </c>
      <c r="I339" s="262" t="s">
        <v>236</v>
      </c>
      <c r="J339" s="259"/>
    </row>
    <row r="340">
      <c r="A340" s="259"/>
      <c r="H340" t="s">
        <v>194</v>
      </c>
      <c r="I340" s="262" t="s">
        <v>236</v>
      </c>
      <c r="J340" s="259"/>
    </row>
    <row r="341">
      <c r="A341" s="259"/>
      <c r="H341" t="s">
        <v>194</v>
      </c>
      <c r="I341" s="262" t="s">
        <v>236</v>
      </c>
      <c r="J341" s="259"/>
    </row>
    <row r="342">
      <c r="A342" s="259"/>
      <c r="H342" t="s">
        <v>194</v>
      </c>
      <c r="I342" s="262" t="s">
        <v>236</v>
      </c>
      <c r="J342" s="259"/>
    </row>
    <row r="343">
      <c r="A343" s="259"/>
      <c r="H343" t="s">
        <v>194</v>
      </c>
      <c r="I343" s="262" t="s">
        <v>236</v>
      </c>
      <c r="J343" s="259"/>
    </row>
    <row r="344">
      <c r="A344" s="259"/>
      <c r="H344" t="s">
        <v>194</v>
      </c>
      <c r="I344" s="262" t="s">
        <v>236</v>
      </c>
      <c r="J344" s="259"/>
    </row>
    <row r="345">
      <c r="A345" s="259"/>
      <c r="H345" t="s">
        <v>194</v>
      </c>
      <c r="I345" s="262" t="s">
        <v>236</v>
      </c>
      <c r="J345" s="259"/>
    </row>
    <row r="346">
      <c r="A346" s="259"/>
      <c r="H346" t="s">
        <v>194</v>
      </c>
      <c r="I346" s="262" t="s">
        <v>236</v>
      </c>
      <c r="J346" s="259"/>
    </row>
    <row r="347">
      <c r="A347" s="259"/>
      <c r="H347" t="s">
        <v>194</v>
      </c>
      <c r="I347" s="262" t="s">
        <v>236</v>
      </c>
      <c r="J347" s="259"/>
    </row>
    <row r="348">
      <c r="A348" s="259"/>
      <c r="H348" t="s">
        <v>194</v>
      </c>
      <c r="I348" s="262" t="s">
        <v>236</v>
      </c>
      <c r="J348" s="259"/>
    </row>
    <row r="349">
      <c r="A349" s="259"/>
      <c r="H349" t="s">
        <v>194</v>
      </c>
      <c r="I349" s="262" t="s">
        <v>236</v>
      </c>
      <c r="J349" s="259"/>
    </row>
    <row r="350">
      <c r="A350" s="259"/>
      <c r="H350" t="s">
        <v>194</v>
      </c>
      <c r="I350" s="262" t="s">
        <v>236</v>
      </c>
      <c r="J350" s="259"/>
    </row>
    <row r="351">
      <c r="A351" s="259"/>
      <c r="H351" t="s">
        <v>194</v>
      </c>
      <c r="I351" s="262" t="s">
        <v>236</v>
      </c>
      <c r="J351" s="259"/>
    </row>
    <row r="352">
      <c r="A352" s="259"/>
      <c r="H352" t="s">
        <v>194</v>
      </c>
      <c r="I352" s="262" t="s">
        <v>236</v>
      </c>
      <c r="J352" s="259"/>
    </row>
    <row r="353">
      <c r="A353" s="259"/>
      <c r="H353" t="s">
        <v>194</v>
      </c>
      <c r="I353" s="262" t="s">
        <v>236</v>
      </c>
      <c r="J353" s="259"/>
    </row>
    <row r="354">
      <c r="A354" s="259"/>
      <c r="H354" t="s">
        <v>194</v>
      </c>
      <c r="I354" s="262" t="s">
        <v>236</v>
      </c>
      <c r="J354" s="259"/>
    </row>
    <row r="355">
      <c r="A355" s="259"/>
      <c r="H355" t="s">
        <v>194</v>
      </c>
      <c r="I355" s="262" t="s">
        <v>236</v>
      </c>
      <c r="J355" s="259"/>
    </row>
    <row r="356">
      <c r="A356" s="259"/>
      <c r="H356" t="s">
        <v>194</v>
      </c>
      <c r="I356" s="262" t="s">
        <v>236</v>
      </c>
      <c r="J356" s="259"/>
    </row>
    <row r="357">
      <c r="A357" s="259"/>
      <c r="H357" t="s">
        <v>194</v>
      </c>
      <c r="I357" s="262" t="s">
        <v>236</v>
      </c>
      <c r="J357" s="259"/>
    </row>
    <row r="358">
      <c r="A358" s="259"/>
      <c r="H358" t="s">
        <v>194</v>
      </c>
      <c r="I358" s="262" t="s">
        <v>236</v>
      </c>
      <c r="J358" s="259"/>
    </row>
    <row r="359">
      <c r="A359" s="259"/>
      <c r="H359" t="s">
        <v>194</v>
      </c>
      <c r="I359" s="262" t="s">
        <v>236</v>
      </c>
      <c r="J359" s="259"/>
    </row>
    <row r="360">
      <c r="A360" s="259"/>
      <c r="H360" t="s">
        <v>194</v>
      </c>
      <c r="I360" s="262" t="s">
        <v>236</v>
      </c>
      <c r="J360" s="259"/>
    </row>
    <row r="361">
      <c r="A361" s="259"/>
      <c r="H361" t="s">
        <v>194</v>
      </c>
      <c r="I361" s="262" t="s">
        <v>236</v>
      </c>
      <c r="J361" s="259"/>
    </row>
    <row r="362">
      <c r="A362" s="259"/>
      <c r="H362" t="s">
        <v>194</v>
      </c>
      <c r="I362" s="262" t="s">
        <v>236</v>
      </c>
      <c r="J362" s="259"/>
    </row>
    <row r="363">
      <c r="A363" s="259"/>
      <c r="H363" t="s">
        <v>194</v>
      </c>
      <c r="I363" s="262" t="s">
        <v>236</v>
      </c>
      <c r="J363" s="259"/>
    </row>
    <row r="364">
      <c r="A364" s="259"/>
      <c r="H364" t="s">
        <v>194</v>
      </c>
      <c r="I364" s="262" t="s">
        <v>236</v>
      </c>
      <c r="J364" s="259"/>
    </row>
    <row r="365">
      <c r="A365" s="259"/>
      <c r="H365" t="s">
        <v>194</v>
      </c>
      <c r="I365" s="262" t="s">
        <v>236</v>
      </c>
      <c r="J365" s="259"/>
    </row>
    <row r="366">
      <c r="A366" s="259"/>
      <c r="H366" t="s">
        <v>194</v>
      </c>
      <c r="I366" s="262" t="s">
        <v>236</v>
      </c>
      <c r="J366" s="259"/>
    </row>
    <row r="367">
      <c r="A367" s="259"/>
      <c r="H367" t="s">
        <v>194</v>
      </c>
      <c r="I367" s="262" t="s">
        <v>236</v>
      </c>
      <c r="J367" s="259"/>
    </row>
    <row r="368">
      <c r="A368" s="259"/>
      <c r="H368" t="s">
        <v>194</v>
      </c>
      <c r="I368" s="262" t="s">
        <v>236</v>
      </c>
      <c r="J368" s="259"/>
    </row>
    <row r="369">
      <c r="A369" s="259"/>
      <c r="H369" t="s">
        <v>194</v>
      </c>
      <c r="I369" s="262" t="s">
        <v>236</v>
      </c>
      <c r="J369" s="259"/>
    </row>
    <row r="370">
      <c r="A370" s="259"/>
      <c r="H370" t="s">
        <v>194</v>
      </c>
      <c r="I370" s="262" t="s">
        <v>236</v>
      </c>
      <c r="J370" s="259"/>
    </row>
    <row r="371">
      <c r="A371" s="259"/>
      <c r="H371" t="s">
        <v>194</v>
      </c>
      <c r="I371" s="262" t="s">
        <v>236</v>
      </c>
      <c r="J371" s="259"/>
    </row>
    <row r="372">
      <c r="A372" s="259"/>
      <c r="H372" t="s">
        <v>194</v>
      </c>
      <c r="I372" s="262" t="s">
        <v>236</v>
      </c>
      <c r="J372" s="259"/>
    </row>
    <row r="373">
      <c r="A373" s="259"/>
      <c r="H373" t="s">
        <v>194</v>
      </c>
      <c r="I373" s="262" t="s">
        <v>236</v>
      </c>
      <c r="J373" s="259"/>
    </row>
    <row r="374">
      <c r="A374" s="259"/>
      <c r="H374" t="s">
        <v>194</v>
      </c>
      <c r="I374" s="262" t="s">
        <v>236</v>
      </c>
      <c r="J374" s="259"/>
    </row>
    <row r="375">
      <c r="A375" s="259"/>
      <c r="H375" t="s">
        <v>194</v>
      </c>
      <c r="I375" s="262" t="s">
        <v>236</v>
      </c>
      <c r="J375" s="259"/>
    </row>
    <row r="376">
      <c r="A376" s="259"/>
      <c r="H376" t="s">
        <v>194</v>
      </c>
      <c r="I376" s="262" t="s">
        <v>236</v>
      </c>
      <c r="J376" s="259"/>
    </row>
    <row r="377">
      <c r="A377" s="259"/>
      <c r="H377" t="s">
        <v>194</v>
      </c>
      <c r="I377" s="262" t="s">
        <v>236</v>
      </c>
      <c r="J377" s="259"/>
    </row>
    <row r="378">
      <c r="A378" s="259"/>
      <c r="H378" t="s">
        <v>194</v>
      </c>
      <c r="I378" s="262" t="s">
        <v>236</v>
      </c>
      <c r="J378" s="259"/>
    </row>
    <row r="379">
      <c r="A379" s="259"/>
      <c r="H379" t="s">
        <v>194</v>
      </c>
      <c r="I379" s="262" t="s">
        <v>236</v>
      </c>
      <c r="J379" s="259"/>
    </row>
    <row r="380">
      <c r="A380" s="259"/>
      <c r="H380" t="s">
        <v>194</v>
      </c>
      <c r="I380" s="262" t="s">
        <v>236</v>
      </c>
      <c r="J380" s="259"/>
    </row>
    <row r="381">
      <c r="A381" s="259"/>
      <c r="H381" t="s">
        <v>194</v>
      </c>
      <c r="I381" s="262" t="s">
        <v>236</v>
      </c>
      <c r="J381" s="259"/>
    </row>
    <row r="382">
      <c r="A382" s="259"/>
      <c r="H382" t="s">
        <v>194</v>
      </c>
      <c r="I382" s="262" t="s">
        <v>236</v>
      </c>
      <c r="J382" s="259"/>
    </row>
    <row r="383">
      <c r="A383" s="259"/>
      <c r="H383" t="s">
        <v>194</v>
      </c>
      <c r="I383" s="262" t="s">
        <v>236</v>
      </c>
      <c r="J383" s="259"/>
    </row>
    <row r="384">
      <c r="A384" s="259"/>
      <c r="H384" t="s">
        <v>194</v>
      </c>
      <c r="I384" s="262" t="s">
        <v>236</v>
      </c>
      <c r="J384" s="259"/>
    </row>
    <row r="385">
      <c r="A385" s="259"/>
      <c r="H385" t="s">
        <v>194</v>
      </c>
      <c r="I385" s="262" t="s">
        <v>236</v>
      </c>
      <c r="J385" s="259"/>
    </row>
    <row r="386">
      <c r="A386" s="259"/>
      <c r="H386" t="s">
        <v>194</v>
      </c>
      <c r="I386" s="262" t="s">
        <v>236</v>
      </c>
      <c r="J386" s="259"/>
    </row>
    <row r="387">
      <c r="A387" s="259"/>
      <c r="H387" t="s">
        <v>194</v>
      </c>
      <c r="I387" s="262" t="s">
        <v>236</v>
      </c>
      <c r="J387" s="259"/>
    </row>
    <row r="388">
      <c r="A388" s="259"/>
      <c r="H388" t="s">
        <v>194</v>
      </c>
      <c r="I388" s="262" t="s">
        <v>236</v>
      </c>
      <c r="J388" s="259"/>
    </row>
    <row r="389">
      <c r="A389" s="259"/>
      <c r="H389" t="s">
        <v>194</v>
      </c>
      <c r="I389" s="262" t="s">
        <v>236</v>
      </c>
      <c r="J389" s="259"/>
    </row>
    <row r="390">
      <c r="A390" s="259"/>
      <c r="H390" t="s">
        <v>194</v>
      </c>
      <c r="I390" s="262" t="s">
        <v>236</v>
      </c>
      <c r="J390" s="259"/>
    </row>
    <row r="391">
      <c r="A391" s="259"/>
      <c r="H391" t="s">
        <v>194</v>
      </c>
      <c r="I391" s="262" t="s">
        <v>236</v>
      </c>
      <c r="J391" s="259"/>
    </row>
    <row r="392">
      <c r="A392" s="259"/>
      <c r="H392" t="s">
        <v>194</v>
      </c>
      <c r="I392" s="262" t="s">
        <v>236</v>
      </c>
      <c r="J392" s="259"/>
    </row>
    <row r="393">
      <c r="A393" s="259"/>
      <c r="H393" t="s">
        <v>194</v>
      </c>
      <c r="I393" s="262" t="s">
        <v>236</v>
      </c>
      <c r="J393" s="259"/>
    </row>
    <row r="394">
      <c r="A394" s="259"/>
      <c r="H394" t="s">
        <v>194</v>
      </c>
      <c r="I394" s="262" t="s">
        <v>236</v>
      </c>
      <c r="J394" s="259"/>
    </row>
    <row r="395">
      <c r="A395" s="259"/>
      <c r="H395" t="s">
        <v>194</v>
      </c>
      <c r="I395" s="262" t="s">
        <v>236</v>
      </c>
      <c r="J395" s="259"/>
    </row>
    <row r="396">
      <c r="A396" s="259"/>
      <c r="H396" t="s">
        <v>194</v>
      </c>
      <c r="I396" s="262" t="s">
        <v>236</v>
      </c>
      <c r="J396" s="259"/>
    </row>
    <row r="397">
      <c r="A397" s="259"/>
      <c r="H397" t="s">
        <v>194</v>
      </c>
      <c r="I397" s="262" t="s">
        <v>236</v>
      </c>
      <c r="J397" s="259"/>
    </row>
    <row r="398">
      <c r="A398" s="259"/>
      <c r="H398" t="s">
        <v>194</v>
      </c>
      <c r="I398" s="262" t="s">
        <v>236</v>
      </c>
      <c r="J398" s="259"/>
    </row>
    <row r="399">
      <c r="A399" s="259"/>
      <c r="H399" t="s">
        <v>194</v>
      </c>
      <c r="I399" s="262" t="s">
        <v>236</v>
      </c>
      <c r="J399" s="259"/>
    </row>
    <row r="400">
      <c r="A400" s="259"/>
      <c r="H400" t="s">
        <v>194</v>
      </c>
      <c r="I400" s="262" t="s">
        <v>236</v>
      </c>
      <c r="J400" s="259"/>
    </row>
    <row r="401">
      <c r="A401" s="259"/>
      <c r="H401" t="s">
        <v>194</v>
      </c>
      <c r="I401" s="262" t="s">
        <v>236</v>
      </c>
      <c r="J401" s="259"/>
    </row>
    <row r="402">
      <c r="A402" s="259"/>
      <c r="H402" t="s">
        <v>194</v>
      </c>
      <c r="I402" s="262" t="s">
        <v>236</v>
      </c>
      <c r="J402" s="259"/>
    </row>
    <row r="403">
      <c r="A403" s="259"/>
      <c r="H403" t="s">
        <v>194</v>
      </c>
      <c r="I403" s="262" t="s">
        <v>236</v>
      </c>
      <c r="J403" s="259"/>
    </row>
    <row r="404">
      <c r="A404" s="259"/>
      <c r="H404" t="s">
        <v>194</v>
      </c>
      <c r="I404" s="262" t="s">
        <v>236</v>
      </c>
      <c r="J404" s="259"/>
    </row>
    <row r="405">
      <c r="A405" s="259"/>
      <c r="H405" t="s">
        <v>194</v>
      </c>
      <c r="I405" s="262" t="s">
        <v>236</v>
      </c>
      <c r="J405" s="259"/>
    </row>
    <row r="406">
      <c r="A406" s="259"/>
      <c r="H406" t="s">
        <v>194</v>
      </c>
      <c r="I406" s="262" t="s">
        <v>236</v>
      </c>
      <c r="J406" s="259"/>
    </row>
    <row r="407">
      <c r="A407" s="259"/>
      <c r="H407" t="s">
        <v>194</v>
      </c>
      <c r="I407" s="262" t="s">
        <v>236</v>
      </c>
      <c r="J407" s="259"/>
    </row>
    <row r="408">
      <c r="A408" s="259"/>
      <c r="H408" t="s">
        <v>194</v>
      </c>
      <c r="I408" s="262" t="s">
        <v>236</v>
      </c>
      <c r="J408" s="259"/>
    </row>
    <row r="409">
      <c r="A409" s="259"/>
      <c r="H409" t="s">
        <v>194</v>
      </c>
      <c r="I409" s="262" t="s">
        <v>236</v>
      </c>
      <c r="J409" s="259"/>
    </row>
    <row r="410">
      <c r="A410" s="259"/>
      <c r="H410" t="s">
        <v>194</v>
      </c>
      <c r="I410" s="262" t="s">
        <v>236</v>
      </c>
      <c r="J410" s="259"/>
    </row>
    <row r="411">
      <c r="A411" s="259"/>
      <c r="H411" t="s">
        <v>194</v>
      </c>
      <c r="I411" s="262" t="s">
        <v>236</v>
      </c>
      <c r="J411" s="259"/>
    </row>
    <row r="412">
      <c r="A412" s="259"/>
      <c r="H412" t="s">
        <v>194</v>
      </c>
      <c r="I412" s="262" t="s">
        <v>236</v>
      </c>
      <c r="J412" s="259"/>
    </row>
    <row r="413">
      <c r="A413" s="259"/>
      <c r="H413" t="s">
        <v>194</v>
      </c>
      <c r="I413" s="262" t="s">
        <v>236</v>
      </c>
      <c r="J413" s="259"/>
    </row>
    <row r="414">
      <c r="A414" s="259"/>
      <c r="H414" t="s">
        <v>194</v>
      </c>
      <c r="I414" s="262" t="s">
        <v>236</v>
      </c>
      <c r="J414" s="259"/>
    </row>
    <row r="415">
      <c r="A415" s="259"/>
      <c r="H415" t="s">
        <v>194</v>
      </c>
      <c r="I415" s="262" t="s">
        <v>236</v>
      </c>
      <c r="J415" s="259"/>
    </row>
    <row r="416">
      <c r="A416" s="259"/>
      <c r="H416" t="s">
        <v>194</v>
      </c>
      <c r="I416" s="262" t="s">
        <v>236</v>
      </c>
      <c r="J416" s="259"/>
    </row>
    <row r="417">
      <c r="A417" s="259"/>
      <c r="H417" t="s">
        <v>194</v>
      </c>
      <c r="I417" s="262" t="s">
        <v>236</v>
      </c>
      <c r="J417" s="259"/>
    </row>
    <row r="418">
      <c r="A418" s="259"/>
      <c r="H418" t="s">
        <v>194</v>
      </c>
      <c r="I418" s="262" t="s">
        <v>236</v>
      </c>
      <c r="J418" s="259"/>
    </row>
    <row r="419">
      <c r="A419" s="259"/>
      <c r="H419" t="s">
        <v>194</v>
      </c>
      <c r="I419" s="262" t="s">
        <v>236</v>
      </c>
      <c r="J419" s="259"/>
    </row>
    <row r="420">
      <c r="A420" s="259"/>
      <c r="H420" t="s">
        <v>194</v>
      </c>
      <c r="I420" s="262" t="s">
        <v>236</v>
      </c>
      <c r="J420" s="259"/>
    </row>
    <row r="421">
      <c r="A421" s="259"/>
      <c r="H421" t="s">
        <v>194</v>
      </c>
      <c r="I421" s="262" t="s">
        <v>236</v>
      </c>
      <c r="J421" s="259"/>
    </row>
    <row r="422">
      <c r="A422" s="259"/>
      <c r="H422" t="s">
        <v>194</v>
      </c>
      <c r="I422" s="262" t="s">
        <v>236</v>
      </c>
      <c r="J422" s="259"/>
    </row>
    <row r="423">
      <c r="A423" s="259"/>
      <c r="H423" t="s">
        <v>194</v>
      </c>
      <c r="I423" s="262" t="s">
        <v>236</v>
      </c>
      <c r="J423" s="259"/>
    </row>
    <row r="424">
      <c r="A424" s="259"/>
      <c r="H424" t="s">
        <v>194</v>
      </c>
      <c r="I424" s="262" t="s">
        <v>236</v>
      </c>
      <c r="J424" s="259"/>
    </row>
    <row r="425">
      <c r="A425" s="259"/>
      <c r="H425" t="s">
        <v>194</v>
      </c>
      <c r="I425" s="262" t="s">
        <v>236</v>
      </c>
      <c r="J425" s="259"/>
    </row>
    <row r="426">
      <c r="A426" s="259"/>
      <c r="H426" t="s">
        <v>194</v>
      </c>
      <c r="I426" s="262" t="s">
        <v>236</v>
      </c>
      <c r="J426" s="259"/>
    </row>
    <row r="427">
      <c r="A427" s="259"/>
      <c r="H427" t="s">
        <v>194</v>
      </c>
      <c r="I427" s="262" t="s">
        <v>236</v>
      </c>
      <c r="J427" s="259"/>
    </row>
    <row r="428">
      <c r="A428" s="259"/>
      <c r="H428" t="s">
        <v>194</v>
      </c>
      <c r="I428" s="262" t="s">
        <v>236</v>
      </c>
      <c r="J428" s="259"/>
    </row>
    <row r="429">
      <c r="A429" s="259"/>
      <c r="H429" t="s">
        <v>194</v>
      </c>
      <c r="I429" s="262" t="s">
        <v>236</v>
      </c>
      <c r="J429" s="259"/>
    </row>
    <row r="430">
      <c r="A430" s="259"/>
      <c r="H430" t="s">
        <v>194</v>
      </c>
      <c r="I430" s="262" t="s">
        <v>236</v>
      </c>
      <c r="J430" s="259"/>
    </row>
    <row r="431">
      <c r="A431" s="259"/>
      <c r="H431" t="s">
        <v>194</v>
      </c>
      <c r="I431" s="262" t="s">
        <v>236</v>
      </c>
      <c r="J431" s="259"/>
    </row>
    <row r="432">
      <c r="A432" s="259"/>
      <c r="H432" t="s">
        <v>194</v>
      </c>
      <c r="I432" s="262" t="s">
        <v>236</v>
      </c>
      <c r="J432" s="259"/>
    </row>
    <row r="433">
      <c r="A433" s="259"/>
      <c r="H433" t="s">
        <v>194</v>
      </c>
      <c r="I433" s="262" t="s">
        <v>236</v>
      </c>
      <c r="J433" s="259"/>
    </row>
    <row r="434">
      <c r="A434" s="259"/>
      <c r="H434" t="s">
        <v>194</v>
      </c>
      <c r="I434" s="262" t="s">
        <v>236</v>
      </c>
      <c r="J434" s="259"/>
    </row>
    <row r="435">
      <c r="A435" s="259"/>
      <c r="H435" t="s">
        <v>194</v>
      </c>
      <c r="I435" s="262" t="s">
        <v>236</v>
      </c>
      <c r="J435" s="259"/>
    </row>
    <row r="436">
      <c r="A436" s="259"/>
      <c r="H436" t="s">
        <v>194</v>
      </c>
      <c r="I436" s="262" t="s">
        <v>236</v>
      </c>
      <c r="J436" s="259"/>
    </row>
    <row r="437">
      <c r="A437" s="259"/>
      <c r="H437" t="s">
        <v>194</v>
      </c>
      <c r="I437" s="262" t="s">
        <v>236</v>
      </c>
      <c r="J437" s="259"/>
    </row>
    <row r="438">
      <c r="A438" s="259"/>
      <c r="H438" t="s">
        <v>194</v>
      </c>
      <c r="I438" s="262" t="s">
        <v>236</v>
      </c>
      <c r="J438" s="259"/>
    </row>
    <row r="439">
      <c r="A439" s="259"/>
      <c r="H439" t="s">
        <v>194</v>
      </c>
      <c r="I439" s="262" t="s">
        <v>236</v>
      </c>
      <c r="J439" s="259"/>
    </row>
    <row r="440">
      <c r="A440" s="259"/>
      <c r="H440" t="s">
        <v>194</v>
      </c>
      <c r="I440" s="262" t="s">
        <v>236</v>
      </c>
      <c r="J440" s="259"/>
    </row>
    <row r="441">
      <c r="A441" s="259"/>
      <c r="H441" t="s">
        <v>194</v>
      </c>
      <c r="I441" s="262" t="s">
        <v>236</v>
      </c>
      <c r="J441" s="259"/>
    </row>
    <row r="442">
      <c r="A442" s="259"/>
      <c r="H442" t="s">
        <v>194</v>
      </c>
      <c r="I442" s="262" t="s">
        <v>236</v>
      </c>
      <c r="J442" s="259"/>
    </row>
    <row r="443">
      <c r="A443" s="259"/>
      <c r="H443" t="s">
        <v>194</v>
      </c>
      <c r="I443" s="262" t="s">
        <v>236</v>
      </c>
      <c r="J443" s="259"/>
    </row>
    <row r="444">
      <c r="A444" s="259"/>
      <c r="H444" t="s">
        <v>194</v>
      </c>
      <c r="I444" s="262" t="s">
        <v>236</v>
      </c>
      <c r="J444" s="259"/>
    </row>
    <row r="445">
      <c r="A445" s="259"/>
      <c r="H445" t="s">
        <v>194</v>
      </c>
      <c r="I445" s="262" t="s">
        <v>236</v>
      </c>
      <c r="J445" s="259"/>
    </row>
    <row r="446">
      <c r="A446" s="259"/>
      <c r="H446" t="s">
        <v>194</v>
      </c>
      <c r="I446" s="262" t="s">
        <v>236</v>
      </c>
      <c r="J446" s="259"/>
    </row>
    <row r="447">
      <c r="A447" s="259"/>
      <c r="H447" t="s">
        <v>194</v>
      </c>
      <c r="I447" s="262" t="s">
        <v>236</v>
      </c>
      <c r="J447" s="259"/>
    </row>
    <row r="448">
      <c r="A448" s="259"/>
      <c r="H448" t="s">
        <v>194</v>
      </c>
      <c r="I448" s="262" t="s">
        <v>236</v>
      </c>
      <c r="J448" s="259"/>
    </row>
    <row r="449">
      <c r="A449" s="259"/>
      <c r="H449" t="s">
        <v>194</v>
      </c>
      <c r="I449" s="262" t="s">
        <v>236</v>
      </c>
      <c r="J449" s="259"/>
    </row>
    <row r="450">
      <c r="A450" s="259"/>
      <c r="H450" t="s">
        <v>194</v>
      </c>
      <c r="I450" s="262" t="s">
        <v>236</v>
      </c>
      <c r="J450" s="259"/>
    </row>
    <row r="451">
      <c r="A451" s="259"/>
      <c r="H451" t="s">
        <v>194</v>
      </c>
      <c r="I451" s="262" t="s">
        <v>236</v>
      </c>
      <c r="J451" s="259"/>
    </row>
    <row r="452">
      <c r="A452" s="259"/>
      <c r="H452" t="s">
        <v>194</v>
      </c>
      <c r="I452" s="262" t="s">
        <v>236</v>
      </c>
      <c r="J452" s="259"/>
    </row>
    <row r="453">
      <c r="A453" s="259"/>
      <c r="H453" t="s">
        <v>194</v>
      </c>
      <c r="I453" s="262" t="s">
        <v>236</v>
      </c>
      <c r="J453" s="259"/>
    </row>
    <row r="454">
      <c r="A454" s="259"/>
      <c r="H454" t="s">
        <v>194</v>
      </c>
      <c r="I454" s="262" t="s">
        <v>236</v>
      </c>
      <c r="J454" s="259"/>
    </row>
    <row r="455">
      <c r="A455" s="259"/>
      <c r="H455" t="s">
        <v>194</v>
      </c>
      <c r="I455" s="262" t="s">
        <v>236</v>
      </c>
      <c r="J455" s="259"/>
    </row>
    <row r="456">
      <c r="A456" s="259"/>
      <c r="H456" t="s">
        <v>194</v>
      </c>
      <c r="I456" s="262" t="s">
        <v>236</v>
      </c>
      <c r="J456" s="259"/>
    </row>
    <row r="457">
      <c r="A457" s="259"/>
      <c r="H457" t="s">
        <v>194</v>
      </c>
      <c r="I457" s="262" t="s">
        <v>236</v>
      </c>
      <c r="J457" s="259"/>
    </row>
    <row r="458">
      <c r="A458" s="259"/>
      <c r="H458" t="s">
        <v>194</v>
      </c>
      <c r="I458" s="262" t="s">
        <v>236</v>
      </c>
      <c r="J458" s="259"/>
    </row>
    <row r="459">
      <c r="A459" s="259"/>
      <c r="H459" t="s">
        <v>194</v>
      </c>
      <c r="I459" s="262" t="s">
        <v>236</v>
      </c>
      <c r="J459" s="259"/>
    </row>
    <row r="460">
      <c r="A460" s="259"/>
      <c r="H460" t="s">
        <v>194</v>
      </c>
      <c r="I460" s="262" t="s">
        <v>236</v>
      </c>
      <c r="J460" s="259"/>
    </row>
    <row r="461">
      <c r="A461" s="259"/>
      <c r="H461" t="s">
        <v>194</v>
      </c>
      <c r="I461" s="262" t="s">
        <v>236</v>
      </c>
      <c r="J461" s="259"/>
    </row>
    <row r="462">
      <c r="A462" s="259"/>
      <c r="H462" t="s">
        <v>194</v>
      </c>
      <c r="I462" s="262" t="s">
        <v>236</v>
      </c>
      <c r="J462" s="259"/>
    </row>
    <row r="463">
      <c r="A463" s="259"/>
      <c r="H463" t="s">
        <v>194</v>
      </c>
      <c r="I463" s="262" t="s">
        <v>236</v>
      </c>
      <c r="J463" s="259"/>
    </row>
    <row r="464">
      <c r="A464" s="259"/>
      <c r="H464" t="s">
        <v>194</v>
      </c>
      <c r="I464" s="262" t="s">
        <v>236</v>
      </c>
      <c r="J464" s="259"/>
    </row>
    <row r="465">
      <c r="A465" s="259"/>
      <c r="H465" t="s">
        <v>194</v>
      </c>
      <c r="I465" s="262" t="s">
        <v>236</v>
      </c>
      <c r="J465" s="259"/>
    </row>
    <row r="466">
      <c r="A466" s="259"/>
      <c r="H466" t="s">
        <v>194</v>
      </c>
      <c r="I466" s="262" t="s">
        <v>236</v>
      </c>
      <c r="J466" s="259"/>
    </row>
    <row r="467">
      <c r="A467" s="259"/>
      <c r="H467" t="s">
        <v>194</v>
      </c>
      <c r="I467" s="262" t="s">
        <v>236</v>
      </c>
      <c r="J467" s="259"/>
    </row>
    <row r="468">
      <c r="A468" s="259"/>
      <c r="H468" t="s">
        <v>194</v>
      </c>
      <c r="I468" s="262" t="s">
        <v>236</v>
      </c>
      <c r="J468" s="259"/>
    </row>
    <row r="469">
      <c r="A469" s="259"/>
      <c r="H469" t="s">
        <v>194</v>
      </c>
      <c r="I469" s="262" t="s">
        <v>236</v>
      </c>
      <c r="J469" s="259"/>
    </row>
    <row r="470">
      <c r="A470" s="259"/>
      <c r="H470" t="s">
        <v>194</v>
      </c>
      <c r="I470" s="262" t="s">
        <v>236</v>
      </c>
      <c r="J470" s="259"/>
    </row>
    <row r="471">
      <c r="A471" s="259"/>
      <c r="H471" t="s">
        <v>194</v>
      </c>
      <c r="I471" s="262" t="s">
        <v>236</v>
      </c>
      <c r="J471" s="259"/>
    </row>
    <row r="472">
      <c r="A472" s="259"/>
      <c r="H472" t="s">
        <v>194</v>
      </c>
      <c r="I472" s="262" t="s">
        <v>236</v>
      </c>
      <c r="J472" s="259"/>
    </row>
    <row r="473">
      <c r="A473" s="259"/>
      <c r="H473" t="s">
        <v>194</v>
      </c>
      <c r="I473" s="262" t="s">
        <v>236</v>
      </c>
      <c r="J473" s="259"/>
    </row>
    <row r="474">
      <c r="A474" s="259"/>
      <c r="H474" t="s">
        <v>194</v>
      </c>
      <c r="I474" s="262" t="s">
        <v>236</v>
      </c>
      <c r="J474" s="259"/>
    </row>
    <row r="475">
      <c r="A475" s="259"/>
      <c r="H475" t="s">
        <v>194</v>
      </c>
      <c r="I475" s="262" t="s">
        <v>236</v>
      </c>
      <c r="J475" s="259"/>
    </row>
    <row r="476">
      <c r="A476" s="259"/>
      <c r="H476" t="s">
        <v>194</v>
      </c>
      <c r="I476" s="262" t="s">
        <v>236</v>
      </c>
      <c r="J476" s="259"/>
    </row>
    <row r="477">
      <c r="A477" s="259"/>
      <c r="H477" t="s">
        <v>194</v>
      </c>
      <c r="I477" s="262" t="s">
        <v>236</v>
      </c>
      <c r="J477" s="259"/>
    </row>
    <row r="478">
      <c r="A478" s="259"/>
      <c r="H478" t="s">
        <v>194</v>
      </c>
      <c r="I478" s="262" t="s">
        <v>236</v>
      </c>
      <c r="J478" s="259"/>
    </row>
    <row r="479">
      <c r="A479" s="259"/>
      <c r="H479" t="s">
        <v>194</v>
      </c>
      <c r="I479" s="262" t="s">
        <v>236</v>
      </c>
      <c r="J479" s="259"/>
    </row>
    <row r="480">
      <c r="A480" s="259"/>
      <c r="H480" t="s">
        <v>194</v>
      </c>
      <c r="I480" s="262" t="s">
        <v>236</v>
      </c>
      <c r="J480" s="259"/>
    </row>
    <row r="481">
      <c r="A481" s="259"/>
      <c r="H481" t="s">
        <v>194</v>
      </c>
      <c r="I481" s="262" t="s">
        <v>236</v>
      </c>
      <c r="J481" s="259"/>
    </row>
    <row r="482">
      <c r="A482" s="259"/>
      <c r="H482" t="s">
        <v>194</v>
      </c>
      <c r="I482" s="262" t="s">
        <v>236</v>
      </c>
      <c r="J482" s="259"/>
    </row>
    <row r="483">
      <c r="A483" s="259"/>
      <c r="H483" t="s">
        <v>194</v>
      </c>
      <c r="I483" s="262" t="s">
        <v>236</v>
      </c>
      <c r="J483" s="259"/>
    </row>
    <row r="484">
      <c r="A484" s="259"/>
      <c r="H484" t="s">
        <v>194</v>
      </c>
      <c r="I484" s="262" t="s">
        <v>236</v>
      </c>
      <c r="J484" s="259"/>
    </row>
    <row r="485">
      <c r="A485" s="259"/>
      <c r="H485" t="s">
        <v>194</v>
      </c>
      <c r="I485" s="262" t="s">
        <v>236</v>
      </c>
      <c r="J485" s="259"/>
    </row>
    <row r="486">
      <c r="A486" s="259"/>
      <c r="H486" t="s">
        <v>194</v>
      </c>
      <c r="I486" s="262" t="s">
        <v>236</v>
      </c>
      <c r="J486" s="259"/>
    </row>
    <row r="487">
      <c r="A487" s="259"/>
      <c r="H487" t="s">
        <v>194</v>
      </c>
      <c r="I487" s="262" t="s">
        <v>236</v>
      </c>
      <c r="J487" s="259"/>
    </row>
    <row r="488">
      <c r="A488" s="259"/>
      <c r="H488" t="s">
        <v>194</v>
      </c>
      <c r="I488" s="262" t="s">
        <v>236</v>
      </c>
      <c r="J488" s="259"/>
    </row>
    <row r="489">
      <c r="A489" s="259"/>
      <c r="H489" t="s">
        <v>194</v>
      </c>
      <c r="I489" s="262" t="s">
        <v>236</v>
      </c>
      <c r="J489" s="259"/>
    </row>
    <row r="490">
      <c r="A490" s="259"/>
      <c r="H490" t="s">
        <v>194</v>
      </c>
      <c r="I490" s="262" t="s">
        <v>236</v>
      </c>
      <c r="J490" s="259"/>
    </row>
    <row r="491">
      <c r="A491" s="259"/>
      <c r="H491" t="s">
        <v>194</v>
      </c>
      <c r="I491" s="262" t="s">
        <v>236</v>
      </c>
      <c r="J491" s="259"/>
    </row>
    <row r="492">
      <c r="A492" s="259"/>
      <c r="H492" t="s">
        <v>194</v>
      </c>
      <c r="I492" s="262" t="s">
        <v>236</v>
      </c>
      <c r="J492" s="259"/>
    </row>
    <row r="493">
      <c r="A493" s="259"/>
      <c r="H493" t="s">
        <v>194</v>
      </c>
      <c r="I493" s="262" t="s">
        <v>236</v>
      </c>
      <c r="J493" s="259"/>
    </row>
    <row r="494">
      <c r="A494" s="259"/>
      <c r="H494" t="s">
        <v>194</v>
      </c>
      <c r="I494" s="262" t="s">
        <v>236</v>
      </c>
      <c r="J494" s="259"/>
    </row>
    <row r="495">
      <c r="A495" s="259"/>
      <c r="H495" t="s">
        <v>194</v>
      </c>
      <c r="I495" s="262" t="s">
        <v>236</v>
      </c>
      <c r="J495" s="259"/>
    </row>
    <row r="496">
      <c r="A496" s="259"/>
      <c r="H496" t="s">
        <v>194</v>
      </c>
      <c r="I496" s="262" t="s">
        <v>236</v>
      </c>
      <c r="J496" s="259"/>
    </row>
    <row r="497">
      <c r="A497" s="259"/>
      <c r="H497" t="s">
        <v>194</v>
      </c>
      <c r="I497" s="262" t="s">
        <v>236</v>
      </c>
      <c r="J497" s="259"/>
    </row>
    <row r="498">
      <c r="A498" s="259"/>
      <c r="H498" t="s">
        <v>194</v>
      </c>
      <c r="I498" s="262" t="s">
        <v>236</v>
      </c>
      <c r="J498" s="259"/>
    </row>
    <row r="499">
      <c r="A499" s="259"/>
      <c r="H499" t="s">
        <v>194</v>
      </c>
      <c r="I499" s="262" t="s">
        <v>236</v>
      </c>
      <c r="J499" s="259"/>
    </row>
    <row r="500">
      <c r="A500" s="259"/>
      <c r="H500" t="s">
        <v>194</v>
      </c>
      <c r="I500" s="262" t="s">
        <v>236</v>
      </c>
      <c r="J500" s="259"/>
    </row>
    <row r="501">
      <c r="A501" s="259"/>
      <c r="H501" t="s">
        <v>194</v>
      </c>
      <c r="I501" s="262" t="s">
        <v>236</v>
      </c>
      <c r="J501" s="259"/>
    </row>
    <row r="502">
      <c r="A502" s="259"/>
      <c r="H502" t="s">
        <v>194</v>
      </c>
      <c r="I502" s="262" t="s">
        <v>236</v>
      </c>
      <c r="J502" s="259"/>
    </row>
    <row r="503">
      <c r="A503" s="259"/>
      <c r="H503" t="s">
        <v>194</v>
      </c>
      <c r="I503" s="262" t="s">
        <v>236</v>
      </c>
      <c r="J503" s="259"/>
    </row>
    <row r="504">
      <c r="A504" s="259"/>
      <c r="H504" t="s">
        <v>194</v>
      </c>
      <c r="I504" s="262" t="s">
        <v>236</v>
      </c>
      <c r="J504" s="259"/>
    </row>
    <row r="505">
      <c r="A505" s="259"/>
      <c r="H505" t="s">
        <v>194</v>
      </c>
      <c r="I505" s="262" t="s">
        <v>236</v>
      </c>
      <c r="J505" s="259"/>
    </row>
    <row r="506">
      <c r="A506" s="259"/>
      <c r="H506" t="s">
        <v>194</v>
      </c>
      <c r="I506" s="262" t="s">
        <v>236</v>
      </c>
      <c r="J506" s="259"/>
    </row>
    <row r="507">
      <c r="A507" s="259"/>
      <c r="H507" t="s">
        <v>194</v>
      </c>
      <c r="I507" s="262" t="s">
        <v>236</v>
      </c>
      <c r="J507" s="259"/>
    </row>
    <row r="508">
      <c r="A508" s="259"/>
      <c r="H508" t="s">
        <v>194</v>
      </c>
      <c r="I508" s="262" t="s">
        <v>236</v>
      </c>
      <c r="J508" s="259"/>
    </row>
    <row r="509">
      <c r="A509" s="259"/>
      <c r="H509" t="s">
        <v>194</v>
      </c>
      <c r="I509" s="262" t="s">
        <v>236</v>
      </c>
      <c r="J509" s="259"/>
    </row>
    <row r="510">
      <c r="A510" s="259"/>
      <c r="H510" t="s">
        <v>194</v>
      </c>
      <c r="I510" s="262" t="s">
        <v>236</v>
      </c>
      <c r="J510" s="259"/>
    </row>
    <row r="511">
      <c r="A511" s="259"/>
      <c r="H511" t="s">
        <v>194</v>
      </c>
      <c r="I511" s="262" t="s">
        <v>236</v>
      </c>
      <c r="J511" s="259"/>
    </row>
    <row r="512">
      <c r="A512" s="259"/>
      <c r="H512" t="s">
        <v>194</v>
      </c>
      <c r="I512" s="262" t="s">
        <v>236</v>
      </c>
      <c r="J512" s="259"/>
    </row>
    <row r="513">
      <c r="A513" s="259"/>
      <c r="H513" t="s">
        <v>194</v>
      </c>
      <c r="I513" s="262" t="s">
        <v>236</v>
      </c>
      <c r="J513" s="259"/>
    </row>
    <row r="514">
      <c r="A514" s="259"/>
      <c r="H514" t="s">
        <v>194</v>
      </c>
      <c r="I514" s="262" t="s">
        <v>236</v>
      </c>
      <c r="J514" s="259"/>
    </row>
    <row r="515">
      <c r="A515" s="259"/>
      <c r="H515" t="s">
        <v>194</v>
      </c>
      <c r="I515" s="262" t="s">
        <v>236</v>
      </c>
      <c r="J515" s="259"/>
    </row>
    <row r="516">
      <c r="A516" s="259"/>
      <c r="H516" t="s">
        <v>194</v>
      </c>
      <c r="I516" s="262" t="s">
        <v>236</v>
      </c>
      <c r="J516" s="259"/>
    </row>
    <row r="517">
      <c r="A517" s="259"/>
      <c r="H517" t="s">
        <v>194</v>
      </c>
      <c r="I517" s="262" t="s">
        <v>236</v>
      </c>
      <c r="J517" s="259"/>
    </row>
    <row r="518">
      <c r="A518" s="259"/>
      <c r="H518" t="s">
        <v>194</v>
      </c>
      <c r="I518" s="262" t="s">
        <v>236</v>
      </c>
      <c r="J518" s="259"/>
    </row>
    <row r="519">
      <c r="A519" s="259"/>
      <c r="H519" t="s">
        <v>194</v>
      </c>
      <c r="I519" s="262" t="s">
        <v>236</v>
      </c>
      <c r="J519" s="259"/>
    </row>
    <row r="520">
      <c r="A520" s="259"/>
      <c r="H520" t="s">
        <v>194</v>
      </c>
      <c r="I520" s="262" t="s">
        <v>236</v>
      </c>
      <c r="J520" s="259"/>
    </row>
    <row r="521">
      <c r="A521" s="259"/>
      <c r="H521" t="s">
        <v>194</v>
      </c>
      <c r="I521" s="262" t="s">
        <v>236</v>
      </c>
      <c r="J521" s="259"/>
    </row>
    <row r="522">
      <c r="A522" s="259"/>
      <c r="H522" t="s">
        <v>194</v>
      </c>
      <c r="I522" s="262" t="s">
        <v>236</v>
      </c>
      <c r="J522" s="259"/>
    </row>
    <row r="523">
      <c r="A523" s="259"/>
      <c r="H523" t="s">
        <v>194</v>
      </c>
      <c r="I523" s="262" t="s">
        <v>236</v>
      </c>
      <c r="J523" s="259"/>
    </row>
    <row r="524">
      <c r="A524" s="259"/>
      <c r="H524" t="s">
        <v>194</v>
      </c>
      <c r="I524" s="262" t="s">
        <v>236</v>
      </c>
      <c r="J524" s="259"/>
    </row>
    <row r="525">
      <c r="A525" s="259"/>
      <c r="H525" t="s">
        <v>194</v>
      </c>
      <c r="I525" s="262" t="s">
        <v>236</v>
      </c>
      <c r="J525" s="259"/>
    </row>
    <row r="526">
      <c r="A526" s="259"/>
      <c r="H526" t="s">
        <v>194</v>
      </c>
      <c r="I526" s="262" t="s">
        <v>236</v>
      </c>
      <c r="J526" s="259"/>
    </row>
    <row r="527">
      <c r="A527" s="259"/>
      <c r="H527" t="s">
        <v>194</v>
      </c>
      <c r="I527" s="262" t="s">
        <v>236</v>
      </c>
      <c r="J527" s="259"/>
    </row>
    <row r="528">
      <c r="A528" s="259"/>
      <c r="H528" t="s">
        <v>194</v>
      </c>
      <c r="I528" s="262" t="s">
        <v>236</v>
      </c>
      <c r="J528" s="259"/>
    </row>
    <row r="529">
      <c r="A529" s="259"/>
      <c r="H529" t="s">
        <v>194</v>
      </c>
      <c r="I529" s="262" t="s">
        <v>236</v>
      </c>
      <c r="J529" s="259"/>
    </row>
    <row r="530">
      <c r="A530" s="259"/>
      <c r="H530" t="s">
        <v>194</v>
      </c>
      <c r="I530" s="262" t="s">
        <v>236</v>
      </c>
      <c r="J530" s="259"/>
    </row>
    <row r="531">
      <c r="A531" s="259"/>
      <c r="H531" t="s">
        <v>194</v>
      </c>
      <c r="I531" s="262" t="s">
        <v>236</v>
      </c>
      <c r="J531" s="259"/>
    </row>
    <row r="532">
      <c r="A532" s="259"/>
      <c r="H532" t="s">
        <v>194</v>
      </c>
      <c r="I532" s="262" t="s">
        <v>236</v>
      </c>
      <c r="J532" s="259"/>
    </row>
    <row r="533">
      <c r="A533" s="259"/>
      <c r="H533" t="s">
        <v>194</v>
      </c>
      <c r="I533" s="262" t="s">
        <v>236</v>
      </c>
      <c r="J533" s="259"/>
    </row>
    <row r="534">
      <c r="A534" s="259"/>
      <c r="H534" t="s">
        <v>194</v>
      </c>
      <c r="I534" s="262" t="s">
        <v>236</v>
      </c>
      <c r="J534" s="259"/>
    </row>
    <row r="535">
      <c r="A535" s="259"/>
      <c r="H535" t="s">
        <v>194</v>
      </c>
      <c r="I535" s="262" t="s">
        <v>236</v>
      </c>
      <c r="J535" s="259"/>
    </row>
    <row r="536">
      <c r="A536" s="259"/>
      <c r="H536" t="s">
        <v>194</v>
      </c>
      <c r="I536" s="262" t="s">
        <v>236</v>
      </c>
      <c r="J536" s="259"/>
    </row>
    <row r="537">
      <c r="A537" s="259"/>
      <c r="H537" t="s">
        <v>194</v>
      </c>
      <c r="I537" s="262" t="s">
        <v>236</v>
      </c>
      <c r="J537" s="259"/>
    </row>
    <row r="538">
      <c r="A538" s="259"/>
      <c r="H538" t="s">
        <v>194</v>
      </c>
      <c r="I538" s="262" t="s">
        <v>236</v>
      </c>
      <c r="J538" s="259"/>
    </row>
    <row r="539">
      <c r="A539" s="259"/>
      <c r="H539" t="s">
        <v>194</v>
      </c>
      <c r="I539" s="262" t="s">
        <v>236</v>
      </c>
      <c r="J539" s="259"/>
    </row>
    <row r="540">
      <c r="A540" s="259"/>
      <c r="H540" t="s">
        <v>194</v>
      </c>
      <c r="I540" s="262" t="s">
        <v>236</v>
      </c>
      <c r="J540" s="259"/>
    </row>
    <row r="541">
      <c r="A541" s="259"/>
      <c r="H541" t="s">
        <v>194</v>
      </c>
      <c r="I541" s="262" t="s">
        <v>236</v>
      </c>
      <c r="J541" s="259"/>
    </row>
    <row r="542">
      <c r="A542" s="259"/>
      <c r="H542" t="s">
        <v>194</v>
      </c>
      <c r="I542" s="262" t="s">
        <v>236</v>
      </c>
      <c r="J542" s="259"/>
    </row>
    <row r="543">
      <c r="A543" s="259"/>
      <c r="H543" t="s">
        <v>194</v>
      </c>
      <c r="I543" s="262" t="s">
        <v>236</v>
      </c>
      <c r="J543" s="259"/>
    </row>
    <row r="544">
      <c r="A544" s="259"/>
      <c r="H544" t="s">
        <v>194</v>
      </c>
      <c r="I544" s="262" t="s">
        <v>236</v>
      </c>
      <c r="J544" s="259"/>
    </row>
    <row r="545">
      <c r="A545" s="259"/>
      <c r="H545" t="s">
        <v>194</v>
      </c>
      <c r="I545" s="262" t="s">
        <v>236</v>
      </c>
      <c r="J545" s="259"/>
    </row>
    <row r="546">
      <c r="A546" s="259"/>
      <c r="H546" t="s">
        <v>194</v>
      </c>
      <c r="I546" s="262" t="s">
        <v>236</v>
      </c>
      <c r="J546" s="259"/>
    </row>
    <row r="547">
      <c r="A547" s="259"/>
      <c r="H547" t="s">
        <v>194</v>
      </c>
      <c r="I547" s="262" t="s">
        <v>236</v>
      </c>
      <c r="J547" s="259"/>
    </row>
    <row r="548">
      <c r="A548" s="259"/>
      <c r="H548" t="s">
        <v>194</v>
      </c>
      <c r="I548" s="262" t="s">
        <v>236</v>
      </c>
      <c r="J548" s="259"/>
    </row>
    <row r="549">
      <c r="A549" s="259"/>
      <c r="H549" t="s">
        <v>194</v>
      </c>
      <c r="I549" s="262" t="s">
        <v>236</v>
      </c>
      <c r="J549" s="259"/>
    </row>
    <row r="550">
      <c r="A550" s="259"/>
      <c r="H550" t="s">
        <v>194</v>
      </c>
      <c r="I550" s="262" t="s">
        <v>236</v>
      </c>
      <c r="J550" s="259"/>
    </row>
    <row r="551">
      <c r="A551" s="259"/>
      <c r="H551" t="s">
        <v>194</v>
      </c>
      <c r="I551" s="262" t="s">
        <v>236</v>
      </c>
      <c r="J551" s="259"/>
    </row>
    <row r="552">
      <c r="A552" s="259"/>
      <c r="H552" t="s">
        <v>194</v>
      </c>
      <c r="I552" s="262" t="s">
        <v>236</v>
      </c>
      <c r="J552" s="259"/>
    </row>
    <row r="553">
      <c r="A553" s="259"/>
      <c r="H553" t="s">
        <v>194</v>
      </c>
      <c r="I553" s="262" t="s">
        <v>236</v>
      </c>
      <c r="J553" s="259"/>
    </row>
    <row r="554">
      <c r="A554" s="259"/>
      <c r="H554" t="s">
        <v>194</v>
      </c>
      <c r="I554" s="262" t="s">
        <v>236</v>
      </c>
      <c r="J554" s="259"/>
    </row>
    <row r="555">
      <c r="A555" s="259"/>
      <c r="H555" t="s">
        <v>194</v>
      </c>
      <c r="I555" s="262" t="s">
        <v>236</v>
      </c>
      <c r="J555" s="259"/>
    </row>
    <row r="556">
      <c r="A556" s="259"/>
      <c r="H556" t="s">
        <v>194</v>
      </c>
      <c r="I556" s="262" t="s">
        <v>236</v>
      </c>
      <c r="J556" s="259"/>
    </row>
    <row r="557">
      <c r="A557" s="259"/>
      <c r="H557" t="s">
        <v>194</v>
      </c>
      <c r="I557" s="262" t="s">
        <v>236</v>
      </c>
      <c r="J557" s="259"/>
    </row>
    <row r="558">
      <c r="A558" s="259"/>
      <c r="H558" t="s">
        <v>194</v>
      </c>
      <c r="I558" s="262" t="s">
        <v>236</v>
      </c>
      <c r="J558" s="259"/>
    </row>
    <row r="559">
      <c r="A559" s="259"/>
      <c r="H559" t="s">
        <v>194</v>
      </c>
      <c r="I559" s="262" t="s">
        <v>236</v>
      </c>
      <c r="J559" s="259"/>
    </row>
    <row r="560">
      <c r="A560" s="259"/>
      <c r="H560" t="s">
        <v>194</v>
      </c>
      <c r="I560" s="262" t="s">
        <v>236</v>
      </c>
      <c r="J560" s="259"/>
    </row>
    <row r="561">
      <c r="A561" s="259"/>
      <c r="H561" t="s">
        <v>194</v>
      </c>
      <c r="I561" s="262" t="s">
        <v>236</v>
      </c>
      <c r="J561" s="259"/>
    </row>
    <row r="562">
      <c r="A562" s="259"/>
      <c r="H562" t="s">
        <v>194</v>
      </c>
      <c r="I562" s="262" t="s">
        <v>236</v>
      </c>
      <c r="J562" s="259"/>
    </row>
    <row r="563">
      <c r="A563" s="259"/>
      <c r="H563" t="s">
        <v>194</v>
      </c>
      <c r="I563" s="262" t="s">
        <v>236</v>
      </c>
      <c r="J563" s="259"/>
    </row>
    <row r="564">
      <c r="A564" s="259"/>
      <c r="H564" t="s">
        <v>194</v>
      </c>
      <c r="I564" s="262" t="s">
        <v>236</v>
      </c>
      <c r="J564" s="259"/>
    </row>
    <row r="565">
      <c r="A565" s="259"/>
      <c r="H565" t="s">
        <v>194</v>
      </c>
      <c r="I565" s="262" t="s">
        <v>236</v>
      </c>
      <c r="J565" s="259"/>
    </row>
    <row r="566">
      <c r="A566" s="259"/>
      <c r="H566" t="s">
        <v>194</v>
      </c>
      <c r="I566" s="262" t="s">
        <v>236</v>
      </c>
      <c r="J566" s="259"/>
    </row>
    <row r="567">
      <c r="A567" s="259"/>
      <c r="H567" t="s">
        <v>194</v>
      </c>
      <c r="I567" s="262" t="s">
        <v>236</v>
      </c>
      <c r="J567" s="259"/>
    </row>
    <row r="568">
      <c r="A568" s="259"/>
      <c r="H568" t="s">
        <v>194</v>
      </c>
      <c r="I568" s="262" t="s">
        <v>236</v>
      </c>
      <c r="J568" s="259"/>
    </row>
    <row r="569">
      <c r="A569" s="259"/>
      <c r="H569" t="s">
        <v>194</v>
      </c>
      <c r="I569" s="262" t="s">
        <v>236</v>
      </c>
      <c r="J569" s="259"/>
    </row>
    <row r="570">
      <c r="A570" s="259"/>
      <c r="H570" t="s">
        <v>194</v>
      </c>
      <c r="I570" s="262" t="s">
        <v>236</v>
      </c>
      <c r="J570" s="259"/>
    </row>
    <row r="571">
      <c r="A571" s="259"/>
      <c r="H571" t="s">
        <v>194</v>
      </c>
      <c r="I571" s="262" t="s">
        <v>236</v>
      </c>
      <c r="J571" s="259"/>
    </row>
    <row r="572">
      <c r="A572" s="259"/>
      <c r="H572" t="s">
        <v>194</v>
      </c>
      <c r="I572" s="262" t="s">
        <v>236</v>
      </c>
      <c r="J572" s="259"/>
    </row>
    <row r="573">
      <c r="A573" s="259"/>
      <c r="H573" t="s">
        <v>194</v>
      </c>
      <c r="I573" s="262" t="s">
        <v>236</v>
      </c>
      <c r="J573" s="259"/>
    </row>
    <row r="574">
      <c r="A574" s="259"/>
      <c r="H574" t="s">
        <v>194</v>
      </c>
      <c r="I574" s="262" t="s">
        <v>236</v>
      </c>
      <c r="J574" s="259"/>
    </row>
    <row r="575">
      <c r="A575" s="259"/>
      <c r="H575" t="s">
        <v>194</v>
      </c>
      <c r="I575" s="262" t="s">
        <v>236</v>
      </c>
      <c r="J575" s="259"/>
    </row>
    <row r="576">
      <c r="A576" s="259"/>
      <c r="H576" t="s">
        <v>194</v>
      </c>
      <c r="I576" s="262" t="s">
        <v>236</v>
      </c>
      <c r="J576" s="259"/>
    </row>
    <row r="577">
      <c r="A577" s="259"/>
      <c r="H577" t="s">
        <v>194</v>
      </c>
      <c r="I577" s="262" t="s">
        <v>236</v>
      </c>
      <c r="J577" s="259"/>
    </row>
    <row r="578">
      <c r="A578" s="259"/>
      <c r="H578" t="s">
        <v>194</v>
      </c>
      <c r="I578" s="262" t="s">
        <v>236</v>
      </c>
      <c r="J578" s="259"/>
    </row>
    <row r="579">
      <c r="A579" s="259"/>
      <c r="H579" t="s">
        <v>194</v>
      </c>
      <c r="I579" s="262" t="s">
        <v>236</v>
      </c>
      <c r="J579" s="259"/>
    </row>
    <row r="580">
      <c r="A580" s="259"/>
      <c r="H580" t="s">
        <v>194</v>
      </c>
      <c r="I580" s="262" t="s">
        <v>236</v>
      </c>
      <c r="J580" s="259"/>
    </row>
    <row r="581">
      <c r="A581" s="259"/>
      <c r="H581" t="s">
        <v>194</v>
      </c>
      <c r="I581" s="262" t="s">
        <v>236</v>
      </c>
      <c r="J581" s="259"/>
    </row>
    <row r="582">
      <c r="A582" s="259"/>
      <c r="H582" t="s">
        <v>194</v>
      </c>
      <c r="I582" s="262" t="s">
        <v>236</v>
      </c>
      <c r="J582" s="259"/>
    </row>
    <row r="583">
      <c r="A583" s="259"/>
      <c r="H583" t="s">
        <v>194</v>
      </c>
      <c r="I583" s="262" t="s">
        <v>236</v>
      </c>
      <c r="J583" s="259"/>
    </row>
    <row r="584">
      <c r="A584" s="259"/>
      <c r="H584" t="s">
        <v>194</v>
      </c>
      <c r="I584" s="262" t="s">
        <v>236</v>
      </c>
      <c r="J584" s="259"/>
    </row>
    <row r="585">
      <c r="A585" s="259"/>
      <c r="H585" t="s">
        <v>194</v>
      </c>
      <c r="I585" s="262" t="s">
        <v>236</v>
      </c>
      <c r="J585" s="259"/>
    </row>
    <row r="586">
      <c r="A586" s="259"/>
      <c r="H586" t="s">
        <v>194</v>
      </c>
      <c r="I586" s="262" t="s">
        <v>236</v>
      </c>
      <c r="J586" s="259"/>
    </row>
    <row r="587">
      <c r="A587" s="259"/>
      <c r="H587" t="s">
        <v>194</v>
      </c>
      <c r="I587" s="262" t="s">
        <v>236</v>
      </c>
      <c r="J587" s="259"/>
    </row>
    <row r="588">
      <c r="A588" s="259"/>
      <c r="H588" t="s">
        <v>194</v>
      </c>
      <c r="I588" s="262" t="s">
        <v>236</v>
      </c>
      <c r="J588" s="259"/>
    </row>
    <row r="589">
      <c r="A589" s="259"/>
      <c r="H589" t="s">
        <v>194</v>
      </c>
      <c r="I589" s="262" t="s">
        <v>236</v>
      </c>
      <c r="J589" s="259"/>
    </row>
    <row r="590">
      <c r="A590" s="259"/>
      <c r="H590" t="s">
        <v>194</v>
      </c>
      <c r="I590" s="262" t="s">
        <v>236</v>
      </c>
      <c r="J590" s="259"/>
    </row>
    <row r="591">
      <c r="A591" s="259"/>
      <c r="H591" t="s">
        <v>194</v>
      </c>
      <c r="I591" s="262" t="s">
        <v>236</v>
      </c>
      <c r="J591" s="259"/>
    </row>
    <row r="592">
      <c r="A592" s="259"/>
      <c r="H592" t="s">
        <v>194</v>
      </c>
      <c r="I592" s="262" t="s">
        <v>236</v>
      </c>
      <c r="J592" s="259"/>
    </row>
    <row r="593">
      <c r="A593" s="259"/>
      <c r="H593" t="s">
        <v>194</v>
      </c>
      <c r="I593" s="262" t="s">
        <v>236</v>
      </c>
      <c r="J593" s="259"/>
    </row>
    <row r="594">
      <c r="A594" s="259"/>
      <c r="H594" t="s">
        <v>194</v>
      </c>
      <c r="I594" s="262" t="s">
        <v>236</v>
      </c>
      <c r="J594" s="259"/>
    </row>
    <row r="595">
      <c r="A595" s="259"/>
      <c r="H595" t="s">
        <v>194</v>
      </c>
      <c r="I595" s="262" t="s">
        <v>236</v>
      </c>
      <c r="J595" s="259"/>
    </row>
    <row r="596">
      <c r="A596" s="259"/>
      <c r="H596" t="s">
        <v>194</v>
      </c>
      <c r="I596" s="262" t="s">
        <v>236</v>
      </c>
      <c r="J596" s="259"/>
    </row>
    <row r="597">
      <c r="A597" s="259"/>
      <c r="H597" t="s">
        <v>194</v>
      </c>
      <c r="I597" s="262" t="s">
        <v>236</v>
      </c>
      <c r="J597" s="259"/>
    </row>
    <row r="598">
      <c r="A598" s="259"/>
      <c r="H598" t="s">
        <v>194</v>
      </c>
      <c r="I598" s="262" t="s">
        <v>236</v>
      </c>
      <c r="J598" s="259"/>
    </row>
    <row r="599">
      <c r="A599" s="259"/>
      <c r="H599" t="s">
        <v>194</v>
      </c>
      <c r="I599" s="262" t="s">
        <v>236</v>
      </c>
      <c r="J599" s="259"/>
    </row>
    <row r="600">
      <c r="A600" s="259"/>
      <c r="H600" t="s">
        <v>194</v>
      </c>
      <c r="I600" s="262" t="s">
        <v>236</v>
      </c>
      <c r="J600" s="259"/>
    </row>
    <row r="601">
      <c r="A601" s="259"/>
      <c r="H601" t="s">
        <v>194</v>
      </c>
      <c r="I601" s="262" t="s">
        <v>236</v>
      </c>
      <c r="J601" s="259"/>
    </row>
    <row r="602">
      <c r="A602" s="259"/>
      <c r="H602" t="s">
        <v>194</v>
      </c>
      <c r="I602" s="262" t="s">
        <v>236</v>
      </c>
      <c r="J602" s="259"/>
    </row>
    <row r="603">
      <c r="A603" s="259"/>
      <c r="H603" t="s">
        <v>194</v>
      </c>
      <c r="I603" s="262" t="s">
        <v>236</v>
      </c>
      <c r="J603" s="259"/>
    </row>
    <row r="604">
      <c r="A604" s="259"/>
      <c r="H604" t="s">
        <v>194</v>
      </c>
      <c r="I604" s="262" t="s">
        <v>236</v>
      </c>
      <c r="J604" s="259"/>
    </row>
    <row r="605">
      <c r="A605" s="259"/>
      <c r="H605" t="s">
        <v>194</v>
      </c>
      <c r="I605" s="262" t="s">
        <v>236</v>
      </c>
      <c r="J605" s="259"/>
    </row>
    <row r="606">
      <c r="A606" s="259"/>
      <c r="H606" t="s">
        <v>194</v>
      </c>
      <c r="I606" s="262" t="s">
        <v>236</v>
      </c>
      <c r="J606" s="259"/>
    </row>
    <row r="607">
      <c r="A607" s="259"/>
      <c r="H607" t="s">
        <v>194</v>
      </c>
      <c r="I607" s="262" t="s">
        <v>236</v>
      </c>
      <c r="J607" s="259"/>
    </row>
    <row r="608">
      <c r="A608" s="259"/>
      <c r="H608" t="s">
        <v>194</v>
      </c>
      <c r="I608" s="262" t="s">
        <v>236</v>
      </c>
      <c r="J608" s="259"/>
    </row>
    <row r="609">
      <c r="A609" s="259"/>
      <c r="H609" t="s">
        <v>194</v>
      </c>
      <c r="I609" s="262" t="s">
        <v>236</v>
      </c>
      <c r="J609" s="259"/>
    </row>
    <row r="610">
      <c r="A610" s="259"/>
      <c r="H610" t="s">
        <v>194</v>
      </c>
      <c r="I610" s="262" t="s">
        <v>236</v>
      </c>
      <c r="J610" s="259"/>
    </row>
    <row r="611">
      <c r="A611" s="259"/>
      <c r="H611" t="s">
        <v>194</v>
      </c>
      <c r="I611" s="262" t="s">
        <v>236</v>
      </c>
      <c r="J611" s="259"/>
    </row>
    <row r="612">
      <c r="A612" s="259"/>
      <c r="H612" t="s">
        <v>194</v>
      </c>
      <c r="I612" s="262" t="s">
        <v>236</v>
      </c>
      <c r="J612" s="259"/>
    </row>
    <row r="613">
      <c r="A613" s="259"/>
      <c r="H613" t="s">
        <v>194</v>
      </c>
      <c r="I613" s="262" t="s">
        <v>236</v>
      </c>
      <c r="J613" s="259"/>
    </row>
    <row r="614">
      <c r="A614" s="259"/>
      <c r="H614" t="s">
        <v>194</v>
      </c>
      <c r="I614" s="262" t="s">
        <v>236</v>
      </c>
      <c r="J614" s="259"/>
    </row>
    <row r="615">
      <c r="A615" s="259"/>
      <c r="H615" t="s">
        <v>194</v>
      </c>
      <c r="I615" s="262" t="s">
        <v>236</v>
      </c>
      <c r="J615" s="259"/>
    </row>
    <row r="616">
      <c r="A616" s="259"/>
      <c r="H616" t="s">
        <v>194</v>
      </c>
      <c r="I616" s="262" t="s">
        <v>236</v>
      </c>
      <c r="J616" s="259"/>
    </row>
    <row r="617">
      <c r="A617" s="259"/>
      <c r="H617" t="s">
        <v>194</v>
      </c>
      <c r="I617" s="262" t="s">
        <v>236</v>
      </c>
      <c r="J617" s="259"/>
    </row>
    <row r="618">
      <c r="A618" s="259"/>
      <c r="H618" t="s">
        <v>194</v>
      </c>
      <c r="I618" s="262" t="s">
        <v>236</v>
      </c>
      <c r="J618" s="259"/>
    </row>
    <row r="619">
      <c r="A619" s="259"/>
      <c r="H619" t="s">
        <v>194</v>
      </c>
      <c r="I619" s="262" t="s">
        <v>236</v>
      </c>
      <c r="J619" s="259"/>
    </row>
    <row r="620">
      <c r="A620" s="259"/>
      <c r="H620" t="s">
        <v>194</v>
      </c>
      <c r="I620" s="262" t="s">
        <v>236</v>
      </c>
      <c r="J620" s="259"/>
    </row>
    <row r="621">
      <c r="A621" s="259"/>
      <c r="H621" t="s">
        <v>194</v>
      </c>
      <c r="I621" s="262" t="s">
        <v>236</v>
      </c>
      <c r="J621" s="259"/>
    </row>
    <row r="622">
      <c r="A622" s="259"/>
      <c r="H622" t="s">
        <v>194</v>
      </c>
      <c r="I622" s="262" t="s">
        <v>236</v>
      </c>
      <c r="J622" s="259"/>
    </row>
    <row r="623">
      <c r="A623" s="259"/>
      <c r="H623" t="s">
        <v>194</v>
      </c>
      <c r="I623" s="262" t="s">
        <v>236</v>
      </c>
      <c r="J623" s="259"/>
    </row>
    <row r="624">
      <c r="A624" s="259"/>
      <c r="H624" t="s">
        <v>194</v>
      </c>
      <c r="I624" s="262" t="s">
        <v>236</v>
      </c>
      <c r="J624" s="259"/>
    </row>
    <row r="625">
      <c r="A625" s="259"/>
      <c r="H625" t="s">
        <v>194</v>
      </c>
      <c r="I625" s="262" t="s">
        <v>236</v>
      </c>
      <c r="J625" s="259"/>
    </row>
    <row r="626">
      <c r="A626" s="259"/>
      <c r="H626" t="s">
        <v>194</v>
      </c>
      <c r="I626" s="262" t="s">
        <v>236</v>
      </c>
      <c r="J626" s="259"/>
    </row>
    <row r="627">
      <c r="A627" s="259"/>
      <c r="H627" t="s">
        <v>194</v>
      </c>
      <c r="I627" s="262" t="s">
        <v>236</v>
      </c>
      <c r="J627" s="259"/>
    </row>
    <row r="628">
      <c r="A628" s="259"/>
      <c r="H628" t="s">
        <v>194</v>
      </c>
      <c r="I628" s="262" t="s">
        <v>236</v>
      </c>
      <c r="J628" s="259"/>
    </row>
    <row r="629">
      <c r="A629" s="259"/>
      <c r="H629" t="s">
        <v>194</v>
      </c>
      <c r="I629" s="262" t="s">
        <v>236</v>
      </c>
      <c r="J629" s="259"/>
    </row>
    <row r="630">
      <c r="A630" s="259"/>
      <c r="H630" t="s">
        <v>194</v>
      </c>
      <c r="I630" s="262" t="s">
        <v>236</v>
      </c>
      <c r="J630" s="259"/>
    </row>
    <row r="631">
      <c r="A631" s="259"/>
      <c r="H631" t="s">
        <v>194</v>
      </c>
      <c r="I631" s="262" t="s">
        <v>236</v>
      </c>
      <c r="J631" s="259"/>
    </row>
    <row r="632">
      <c r="A632" s="259"/>
      <c r="H632" t="s">
        <v>194</v>
      </c>
      <c r="I632" s="262" t="s">
        <v>236</v>
      </c>
      <c r="J632" s="259"/>
    </row>
    <row r="633">
      <c r="A633" s="259"/>
      <c r="H633" t="s">
        <v>194</v>
      </c>
      <c r="I633" s="262" t="s">
        <v>236</v>
      </c>
      <c r="J633" s="259"/>
    </row>
    <row r="634">
      <c r="A634" s="259"/>
      <c r="H634" t="s">
        <v>194</v>
      </c>
      <c r="I634" s="262" t="s">
        <v>236</v>
      </c>
      <c r="J634" s="259"/>
    </row>
    <row r="635">
      <c r="A635" s="259"/>
      <c r="H635" t="s">
        <v>194</v>
      </c>
      <c r="I635" s="262" t="s">
        <v>236</v>
      </c>
      <c r="J635" s="259"/>
    </row>
    <row r="636">
      <c r="A636" s="259"/>
      <c r="H636" t="s">
        <v>194</v>
      </c>
      <c r="I636" s="262" t="s">
        <v>236</v>
      </c>
      <c r="J636" s="259"/>
    </row>
    <row r="637">
      <c r="A637" s="259"/>
      <c r="H637" t="s">
        <v>194</v>
      </c>
      <c r="I637" s="262" t="s">
        <v>236</v>
      </c>
      <c r="J637" s="259"/>
    </row>
    <row r="638">
      <c r="A638" s="259"/>
      <c r="H638" t="s">
        <v>194</v>
      </c>
      <c r="I638" s="262" t="s">
        <v>236</v>
      </c>
      <c r="J638" s="259"/>
    </row>
    <row r="639">
      <c r="A639" s="259"/>
      <c r="H639" t="s">
        <v>194</v>
      </c>
      <c r="I639" s="262" t="s">
        <v>236</v>
      </c>
      <c r="J639" s="259"/>
    </row>
    <row r="640">
      <c r="A640" s="259"/>
      <c r="H640" t="s">
        <v>194</v>
      </c>
      <c r="I640" s="262" t="s">
        <v>236</v>
      </c>
      <c r="J640" s="259"/>
    </row>
    <row r="641">
      <c r="A641" s="259"/>
      <c r="H641" t="s">
        <v>194</v>
      </c>
      <c r="I641" s="262" t="s">
        <v>236</v>
      </c>
      <c r="J641" s="259"/>
    </row>
    <row r="642">
      <c r="A642" s="259"/>
      <c r="H642" t="s">
        <v>194</v>
      </c>
      <c r="I642" s="262" t="s">
        <v>236</v>
      </c>
      <c r="J642" s="259"/>
    </row>
    <row r="643">
      <c r="A643" s="259"/>
      <c r="H643" t="s">
        <v>194</v>
      </c>
      <c r="I643" s="262" t="s">
        <v>236</v>
      </c>
      <c r="J643" s="259"/>
    </row>
    <row r="644">
      <c r="A644" s="259"/>
      <c r="H644" t="s">
        <v>194</v>
      </c>
      <c r="I644" s="262" t="s">
        <v>236</v>
      </c>
      <c r="J644" s="259"/>
    </row>
    <row r="645">
      <c r="A645" s="259"/>
      <c r="H645" t="s">
        <v>194</v>
      </c>
      <c r="I645" s="262" t="s">
        <v>236</v>
      </c>
      <c r="J645" s="259"/>
    </row>
    <row r="646">
      <c r="A646" s="259"/>
      <c r="H646" t="s">
        <v>194</v>
      </c>
      <c r="I646" s="262" t="s">
        <v>236</v>
      </c>
      <c r="J646" s="259"/>
    </row>
    <row r="647">
      <c r="A647" s="259"/>
      <c r="H647" t="s">
        <v>194</v>
      </c>
      <c r="I647" s="262" t="s">
        <v>236</v>
      </c>
      <c r="J647" s="259"/>
    </row>
    <row r="648">
      <c r="A648" s="259"/>
      <c r="H648" t="s">
        <v>194</v>
      </c>
      <c r="I648" s="262" t="s">
        <v>236</v>
      </c>
      <c r="J648" s="259"/>
    </row>
    <row r="649">
      <c r="A649" s="259"/>
      <c r="H649" t="s">
        <v>194</v>
      </c>
      <c r="I649" s="262" t="s">
        <v>236</v>
      </c>
      <c r="J649" s="259"/>
    </row>
    <row r="650">
      <c r="A650" s="259"/>
      <c r="H650" t="s">
        <v>194</v>
      </c>
      <c r="I650" s="262" t="s">
        <v>236</v>
      </c>
      <c r="J650" s="259"/>
    </row>
    <row r="651">
      <c r="A651" s="259"/>
      <c r="H651" t="s">
        <v>194</v>
      </c>
      <c r="I651" s="262" t="s">
        <v>236</v>
      </c>
      <c r="J651" s="259"/>
    </row>
    <row r="652">
      <c r="A652" s="259"/>
      <c r="H652" t="s">
        <v>194</v>
      </c>
      <c r="I652" s="262" t="s">
        <v>236</v>
      </c>
      <c r="J652" s="259"/>
    </row>
    <row r="653">
      <c r="A653" s="259"/>
      <c r="H653" t="s">
        <v>194</v>
      </c>
      <c r="I653" s="262" t="s">
        <v>236</v>
      </c>
      <c r="J653" s="259"/>
    </row>
    <row r="654">
      <c r="A654" s="259"/>
      <c r="H654" t="s">
        <v>194</v>
      </c>
      <c r="I654" s="262" t="s">
        <v>236</v>
      </c>
      <c r="J654" s="259"/>
    </row>
    <row r="655">
      <c r="A655" s="259"/>
      <c r="H655" t="s">
        <v>194</v>
      </c>
      <c r="I655" s="262" t="s">
        <v>236</v>
      </c>
      <c r="J655" s="259"/>
    </row>
    <row r="656">
      <c r="A656" s="259"/>
      <c r="H656" t="s">
        <v>194</v>
      </c>
      <c r="I656" s="262" t="s">
        <v>236</v>
      </c>
      <c r="J656" s="259"/>
    </row>
    <row r="657">
      <c r="A657" s="259"/>
      <c r="H657" t="s">
        <v>194</v>
      </c>
      <c r="I657" s="262" t="s">
        <v>236</v>
      </c>
      <c r="J657" s="259"/>
    </row>
    <row r="658">
      <c r="A658" s="259"/>
      <c r="H658" t="s">
        <v>194</v>
      </c>
      <c r="I658" s="262" t="s">
        <v>236</v>
      </c>
      <c r="J658" s="259"/>
    </row>
    <row r="659">
      <c r="A659" s="259"/>
      <c r="H659" t="s">
        <v>194</v>
      </c>
      <c r="I659" s="262" t="s">
        <v>236</v>
      </c>
      <c r="J659" s="259"/>
    </row>
    <row r="660">
      <c r="A660" s="259"/>
      <c r="H660" t="s">
        <v>194</v>
      </c>
      <c r="I660" s="262" t="s">
        <v>236</v>
      </c>
      <c r="J660" s="259"/>
    </row>
    <row r="661">
      <c r="A661" s="259"/>
      <c r="H661" t="s">
        <v>194</v>
      </c>
      <c r="I661" s="262" t="s">
        <v>236</v>
      </c>
      <c r="J661" s="259"/>
    </row>
    <row r="662">
      <c r="A662" s="259"/>
      <c r="H662" t="s">
        <v>194</v>
      </c>
      <c r="I662" s="262" t="s">
        <v>236</v>
      </c>
      <c r="J662" s="259"/>
    </row>
    <row r="663">
      <c r="A663" s="259"/>
      <c r="H663" t="s">
        <v>194</v>
      </c>
      <c r="I663" s="262" t="s">
        <v>236</v>
      </c>
      <c r="J663" s="259"/>
    </row>
    <row r="664">
      <c r="A664" s="259"/>
      <c r="H664" t="s">
        <v>194</v>
      </c>
      <c r="I664" s="262" t="s">
        <v>236</v>
      </c>
      <c r="J664" s="259"/>
    </row>
    <row r="665">
      <c r="A665" s="259"/>
      <c r="H665" t="s">
        <v>194</v>
      </c>
      <c r="I665" s="262" t="s">
        <v>236</v>
      </c>
      <c r="J665" s="259"/>
    </row>
    <row r="666">
      <c r="A666" s="259"/>
      <c r="H666" t="s">
        <v>194</v>
      </c>
      <c r="I666" s="262" t="s">
        <v>236</v>
      </c>
      <c r="J666" s="259"/>
    </row>
    <row r="667">
      <c r="A667" s="259"/>
      <c r="H667" t="s">
        <v>194</v>
      </c>
      <c r="I667" s="262" t="s">
        <v>236</v>
      </c>
      <c r="J667" s="259"/>
    </row>
    <row r="668">
      <c r="A668" s="259"/>
      <c r="H668" t="s">
        <v>194</v>
      </c>
      <c r="I668" s="262" t="s">
        <v>236</v>
      </c>
      <c r="J668" s="259"/>
    </row>
    <row r="669">
      <c r="A669" s="259"/>
      <c r="H669" t="s">
        <v>194</v>
      </c>
      <c r="I669" s="262" t="s">
        <v>236</v>
      </c>
      <c r="J669" s="259"/>
    </row>
    <row r="670">
      <c r="A670" s="259"/>
      <c r="H670" t="s">
        <v>194</v>
      </c>
      <c r="I670" s="262" t="s">
        <v>236</v>
      </c>
      <c r="J670" s="259"/>
    </row>
    <row r="671">
      <c r="A671" s="259"/>
      <c r="H671" t="s">
        <v>194</v>
      </c>
      <c r="I671" s="262" t="s">
        <v>236</v>
      </c>
      <c r="J671" s="259"/>
    </row>
    <row r="672">
      <c r="A672" s="259"/>
      <c r="H672" t="s">
        <v>194</v>
      </c>
      <c r="I672" s="262" t="s">
        <v>236</v>
      </c>
      <c r="J672" s="259"/>
    </row>
    <row r="673">
      <c r="A673" s="259"/>
      <c r="H673" t="s">
        <v>194</v>
      </c>
      <c r="I673" s="262" t="s">
        <v>236</v>
      </c>
      <c r="J673" s="259"/>
    </row>
    <row r="674">
      <c r="A674" s="259"/>
      <c r="H674" t="s">
        <v>194</v>
      </c>
      <c r="I674" s="262" t="s">
        <v>236</v>
      </c>
      <c r="J674" s="259"/>
    </row>
    <row r="675">
      <c r="A675" s="259"/>
      <c r="H675" t="s">
        <v>194</v>
      </c>
      <c r="I675" s="262" t="s">
        <v>236</v>
      </c>
      <c r="J675" s="259"/>
    </row>
    <row r="676">
      <c r="A676" s="259"/>
      <c r="H676" t="s">
        <v>194</v>
      </c>
      <c r="I676" s="262" t="s">
        <v>236</v>
      </c>
      <c r="J676" s="259"/>
    </row>
    <row r="677">
      <c r="A677" s="259"/>
      <c r="H677" t="s">
        <v>194</v>
      </c>
      <c r="I677" s="262" t="s">
        <v>236</v>
      </c>
      <c r="J677" s="259"/>
    </row>
    <row r="678">
      <c r="A678" s="259"/>
      <c r="H678" t="s">
        <v>194</v>
      </c>
      <c r="I678" s="262" t="s">
        <v>236</v>
      </c>
      <c r="J678" s="259"/>
    </row>
    <row r="679">
      <c r="A679" s="259"/>
      <c r="H679" t="s">
        <v>194</v>
      </c>
      <c r="I679" s="262" t="s">
        <v>236</v>
      </c>
      <c r="J679" s="259"/>
    </row>
    <row r="680">
      <c r="A680" s="259"/>
      <c r="H680" t="s">
        <v>194</v>
      </c>
      <c r="I680" s="262" t="s">
        <v>236</v>
      </c>
      <c r="J680" s="259"/>
    </row>
    <row r="681">
      <c r="A681" s="259"/>
      <c r="H681" t="s">
        <v>194</v>
      </c>
      <c r="I681" s="262" t="s">
        <v>236</v>
      </c>
      <c r="J681" s="259"/>
    </row>
    <row r="682">
      <c r="A682" s="259"/>
      <c r="H682" t="s">
        <v>194</v>
      </c>
      <c r="I682" s="262" t="s">
        <v>236</v>
      </c>
      <c r="J682" s="259"/>
    </row>
    <row r="683">
      <c r="A683" s="259"/>
      <c r="H683" t="s">
        <v>194</v>
      </c>
      <c r="I683" s="262" t="s">
        <v>236</v>
      </c>
      <c r="J683" s="259"/>
    </row>
    <row r="684">
      <c r="A684" s="259"/>
      <c r="H684" t="s">
        <v>194</v>
      </c>
      <c r="I684" s="262" t="s">
        <v>236</v>
      </c>
      <c r="J684" s="259"/>
    </row>
    <row r="685">
      <c r="A685" s="259"/>
      <c r="H685" t="s">
        <v>194</v>
      </c>
      <c r="I685" s="262" t="s">
        <v>236</v>
      </c>
      <c r="J685" s="259"/>
    </row>
    <row r="686">
      <c r="A686" s="259"/>
      <c r="H686" t="s">
        <v>194</v>
      </c>
      <c r="I686" s="262" t="s">
        <v>236</v>
      </c>
      <c r="J686" s="259"/>
    </row>
    <row r="687">
      <c r="A687" s="259"/>
      <c r="H687" t="s">
        <v>194</v>
      </c>
      <c r="I687" s="262" t="s">
        <v>236</v>
      </c>
      <c r="J687" s="259"/>
    </row>
    <row r="688">
      <c r="A688" s="259"/>
      <c r="H688" t="s">
        <v>194</v>
      </c>
      <c r="I688" s="262" t="s">
        <v>236</v>
      </c>
      <c r="J688" s="259"/>
    </row>
    <row r="689">
      <c r="A689" s="259"/>
      <c r="H689" t="s">
        <v>194</v>
      </c>
      <c r="I689" s="262" t="s">
        <v>236</v>
      </c>
      <c r="J689" s="259"/>
    </row>
    <row r="690">
      <c r="A690" s="259"/>
      <c r="H690" t="s">
        <v>194</v>
      </c>
      <c r="I690" s="262" t="s">
        <v>236</v>
      </c>
      <c r="J690" s="259"/>
    </row>
    <row r="691">
      <c r="A691" s="259"/>
      <c r="H691" t="s">
        <v>194</v>
      </c>
      <c r="I691" s="262" t="s">
        <v>236</v>
      </c>
      <c r="J691" s="259"/>
    </row>
    <row r="692">
      <c r="A692" s="259"/>
      <c r="H692" t="s">
        <v>194</v>
      </c>
      <c r="I692" s="262" t="s">
        <v>236</v>
      </c>
      <c r="J692" s="259"/>
    </row>
    <row r="693">
      <c r="A693" s="259"/>
      <c r="H693" t="s">
        <v>194</v>
      </c>
      <c r="I693" s="262" t="s">
        <v>236</v>
      </c>
      <c r="J693" s="259"/>
    </row>
    <row r="694">
      <c r="A694" s="259"/>
      <c r="H694" t="s">
        <v>194</v>
      </c>
      <c r="I694" s="262" t="s">
        <v>236</v>
      </c>
      <c r="J694" s="259"/>
    </row>
    <row r="695">
      <c r="A695" s="259"/>
      <c r="H695" t="s">
        <v>194</v>
      </c>
      <c r="I695" s="262" t="s">
        <v>236</v>
      </c>
      <c r="J695" s="259"/>
    </row>
    <row r="696">
      <c r="A696" s="259"/>
      <c r="H696" t="s">
        <v>194</v>
      </c>
      <c r="I696" s="262" t="s">
        <v>236</v>
      </c>
      <c r="J696" s="259"/>
    </row>
    <row r="697">
      <c r="A697" s="259"/>
      <c r="H697" t="s">
        <v>194</v>
      </c>
      <c r="I697" s="262" t="s">
        <v>236</v>
      </c>
      <c r="J697" s="259"/>
    </row>
    <row r="698">
      <c r="A698" s="259"/>
      <c r="H698" t="s">
        <v>194</v>
      </c>
      <c r="I698" s="262" t="s">
        <v>236</v>
      </c>
      <c r="J698" s="259"/>
    </row>
    <row r="699">
      <c r="A699" s="259"/>
      <c r="H699" t="s">
        <v>194</v>
      </c>
      <c r="I699" s="262" t="s">
        <v>236</v>
      </c>
      <c r="J699" s="259"/>
    </row>
    <row r="700">
      <c r="A700" s="259"/>
      <c r="H700" t="s">
        <v>194</v>
      </c>
      <c r="I700" s="262" t="s">
        <v>236</v>
      </c>
      <c r="J700" s="259"/>
    </row>
    <row r="701">
      <c r="A701" s="259"/>
      <c r="H701" t="s">
        <v>194</v>
      </c>
      <c r="I701" s="262" t="s">
        <v>236</v>
      </c>
      <c r="J701" s="259"/>
    </row>
    <row r="702">
      <c r="A702" s="259"/>
      <c r="H702" t="s">
        <v>194</v>
      </c>
      <c r="I702" s="262" t="s">
        <v>236</v>
      </c>
      <c r="J702" s="259"/>
    </row>
    <row r="703">
      <c r="A703" s="259"/>
      <c r="H703" t="s">
        <v>194</v>
      </c>
      <c r="I703" s="262" t="s">
        <v>236</v>
      </c>
      <c r="J703" s="259"/>
    </row>
    <row r="704">
      <c r="A704" s="259"/>
      <c r="H704" t="s">
        <v>194</v>
      </c>
      <c r="I704" s="262" t="s">
        <v>236</v>
      </c>
      <c r="J704" s="259"/>
    </row>
    <row r="705">
      <c r="A705" s="259"/>
      <c r="H705" t="s">
        <v>194</v>
      </c>
      <c r="I705" s="262" t="s">
        <v>236</v>
      </c>
      <c r="J705" s="259"/>
    </row>
    <row r="706">
      <c r="A706" s="259"/>
      <c r="H706" t="s">
        <v>194</v>
      </c>
      <c r="I706" s="262" t="s">
        <v>236</v>
      </c>
      <c r="J706" s="259"/>
    </row>
    <row r="707">
      <c r="A707" s="259"/>
      <c r="H707" t="s">
        <v>194</v>
      </c>
      <c r="I707" s="262" t="s">
        <v>236</v>
      </c>
      <c r="J707" s="259"/>
    </row>
    <row r="708">
      <c r="A708" s="259"/>
      <c r="H708" t="s">
        <v>194</v>
      </c>
      <c r="I708" s="262" t="s">
        <v>236</v>
      </c>
      <c r="J708" s="259"/>
    </row>
    <row r="709">
      <c r="A709" s="259"/>
      <c r="H709" t="s">
        <v>194</v>
      </c>
      <c r="I709" s="262" t="s">
        <v>236</v>
      </c>
      <c r="J709" s="259"/>
    </row>
    <row r="710">
      <c r="A710" s="259"/>
      <c r="H710" t="s">
        <v>194</v>
      </c>
      <c r="I710" s="262" t="s">
        <v>236</v>
      </c>
      <c r="J710" s="259"/>
    </row>
    <row r="711">
      <c r="A711" s="259"/>
      <c r="H711" t="s">
        <v>194</v>
      </c>
      <c r="I711" s="262" t="s">
        <v>236</v>
      </c>
      <c r="J711" s="259"/>
    </row>
    <row r="712">
      <c r="A712" s="259"/>
      <c r="H712" t="s">
        <v>194</v>
      </c>
      <c r="I712" s="262" t="s">
        <v>236</v>
      </c>
      <c r="J712" s="259"/>
    </row>
    <row r="713">
      <c r="A713" s="259"/>
      <c r="H713" t="s">
        <v>194</v>
      </c>
      <c r="I713" s="262" t="s">
        <v>236</v>
      </c>
      <c r="J713" s="259"/>
    </row>
    <row r="714">
      <c r="A714" s="259"/>
      <c r="H714" t="s">
        <v>194</v>
      </c>
      <c r="I714" s="262" t="s">
        <v>236</v>
      </c>
      <c r="J714" s="259"/>
    </row>
    <row r="715">
      <c r="A715" s="259"/>
      <c r="H715" t="s">
        <v>194</v>
      </c>
      <c r="I715" s="262" t="s">
        <v>236</v>
      </c>
      <c r="J715" s="259"/>
    </row>
    <row r="716">
      <c r="A716" s="259"/>
      <c r="H716" t="s">
        <v>194</v>
      </c>
      <c r="I716" s="262" t="s">
        <v>236</v>
      </c>
      <c r="J716" s="259"/>
    </row>
    <row r="717">
      <c r="A717" s="259"/>
      <c r="H717" t="s">
        <v>194</v>
      </c>
      <c r="I717" s="262" t="s">
        <v>236</v>
      </c>
      <c r="J717" s="259"/>
    </row>
    <row r="718">
      <c r="A718" s="259"/>
      <c r="H718" t="s">
        <v>194</v>
      </c>
      <c r="I718" s="262" t="s">
        <v>236</v>
      </c>
      <c r="J718" s="259"/>
    </row>
    <row r="719">
      <c r="A719" s="259"/>
      <c r="H719" t="s">
        <v>194</v>
      </c>
      <c r="I719" s="262" t="s">
        <v>236</v>
      </c>
      <c r="J719" s="259"/>
    </row>
    <row r="720">
      <c r="A720" s="259"/>
      <c r="H720" t="s">
        <v>194</v>
      </c>
      <c r="I720" s="262" t="s">
        <v>236</v>
      </c>
      <c r="J720" s="259"/>
    </row>
    <row r="721">
      <c r="A721" s="259"/>
      <c r="H721" t="s">
        <v>194</v>
      </c>
      <c r="I721" s="262" t="s">
        <v>236</v>
      </c>
      <c r="J721" s="259"/>
    </row>
    <row r="722">
      <c r="A722" s="259"/>
      <c r="H722" t="s">
        <v>194</v>
      </c>
      <c r="I722" s="262" t="s">
        <v>236</v>
      </c>
      <c r="J722" s="259"/>
    </row>
    <row r="723">
      <c r="A723" s="259"/>
      <c r="H723" t="s">
        <v>194</v>
      </c>
      <c r="I723" s="262" t="s">
        <v>236</v>
      </c>
      <c r="J723" s="259"/>
    </row>
    <row r="724">
      <c r="A724" s="259"/>
      <c r="H724" t="s">
        <v>194</v>
      </c>
      <c r="I724" s="262" t="s">
        <v>236</v>
      </c>
      <c r="J724" s="259"/>
    </row>
    <row r="725">
      <c r="A725" s="259"/>
      <c r="H725" t="s">
        <v>194</v>
      </c>
      <c r="I725" s="262" t="s">
        <v>236</v>
      </c>
      <c r="J725" s="259"/>
    </row>
    <row r="726">
      <c r="A726" s="259"/>
      <c r="H726" t="s">
        <v>194</v>
      </c>
      <c r="I726" s="262" t="s">
        <v>236</v>
      </c>
      <c r="J726" s="259"/>
    </row>
    <row r="727">
      <c r="A727" s="259"/>
      <c r="H727" t="s">
        <v>194</v>
      </c>
      <c r="I727" s="262" t="s">
        <v>236</v>
      </c>
      <c r="J727" s="259"/>
    </row>
    <row r="728">
      <c r="A728" s="259"/>
      <c r="H728" t="s">
        <v>194</v>
      </c>
      <c r="I728" s="262" t="s">
        <v>236</v>
      </c>
      <c r="J728" s="259"/>
    </row>
    <row r="729">
      <c r="A729" s="259"/>
      <c r="H729" t="s">
        <v>194</v>
      </c>
      <c r="I729" s="262" t="s">
        <v>236</v>
      </c>
      <c r="J729" s="259"/>
    </row>
    <row r="730">
      <c r="A730" s="259"/>
      <c r="H730" t="s">
        <v>194</v>
      </c>
      <c r="I730" s="262" t="s">
        <v>236</v>
      </c>
      <c r="J730" s="259"/>
    </row>
    <row r="731">
      <c r="A731" s="259"/>
      <c r="H731" t="s">
        <v>194</v>
      </c>
      <c r="I731" s="262" t="s">
        <v>236</v>
      </c>
      <c r="J731" s="259"/>
    </row>
    <row r="732">
      <c r="A732" s="259"/>
      <c r="H732" t="s">
        <v>194</v>
      </c>
      <c r="I732" s="262" t="s">
        <v>236</v>
      </c>
      <c r="J732" s="259"/>
    </row>
    <row r="733">
      <c r="A733" s="259"/>
      <c r="H733" t="s">
        <v>194</v>
      </c>
      <c r="I733" s="262" t="s">
        <v>236</v>
      </c>
      <c r="J733" s="259"/>
    </row>
    <row r="734">
      <c r="A734" s="259"/>
      <c r="H734" t="s">
        <v>194</v>
      </c>
      <c r="I734" s="262" t="s">
        <v>236</v>
      </c>
      <c r="J734" s="259"/>
    </row>
    <row r="735">
      <c r="A735" s="259"/>
      <c r="H735" t="s">
        <v>194</v>
      </c>
      <c r="I735" s="262" t="s">
        <v>236</v>
      </c>
      <c r="J735" s="259"/>
    </row>
    <row r="736">
      <c r="A736" s="259"/>
      <c r="H736" t="s">
        <v>194</v>
      </c>
      <c r="I736" s="262" t="s">
        <v>236</v>
      </c>
      <c r="J736" s="259"/>
    </row>
    <row r="737">
      <c r="A737" s="259"/>
      <c r="H737" t="s">
        <v>194</v>
      </c>
      <c r="I737" s="262" t="s">
        <v>236</v>
      </c>
      <c r="J737" s="259"/>
    </row>
    <row r="738">
      <c r="A738" s="259"/>
      <c r="H738" t="s">
        <v>194</v>
      </c>
      <c r="I738" s="262" t="s">
        <v>236</v>
      </c>
      <c r="J738" s="259"/>
    </row>
    <row r="739">
      <c r="A739" s="259"/>
      <c r="H739" t="s">
        <v>194</v>
      </c>
      <c r="I739" s="262" t="s">
        <v>236</v>
      </c>
      <c r="J739" s="259"/>
    </row>
    <row r="740">
      <c r="A740" s="259"/>
      <c r="H740" t="s">
        <v>194</v>
      </c>
      <c r="I740" s="262" t="s">
        <v>236</v>
      </c>
      <c r="J740" s="259"/>
    </row>
    <row r="741">
      <c r="A741" s="259"/>
      <c r="H741" t="s">
        <v>194</v>
      </c>
      <c r="I741" s="262" t="s">
        <v>236</v>
      </c>
      <c r="J741" s="259"/>
    </row>
    <row r="742">
      <c r="A742" s="259"/>
      <c r="H742" t="s">
        <v>194</v>
      </c>
      <c r="I742" s="262" t="s">
        <v>236</v>
      </c>
      <c r="J742" s="259"/>
    </row>
    <row r="743">
      <c r="A743" s="259"/>
      <c r="H743" t="s">
        <v>194</v>
      </c>
      <c r="I743" s="262" t="s">
        <v>236</v>
      </c>
      <c r="J743" s="259"/>
    </row>
    <row r="744">
      <c r="A744" s="259"/>
      <c r="H744" t="s">
        <v>194</v>
      </c>
      <c r="I744" s="262" t="s">
        <v>236</v>
      </c>
      <c r="J744" s="259"/>
    </row>
    <row r="745">
      <c r="A745" s="259"/>
      <c r="H745" t="s">
        <v>194</v>
      </c>
      <c r="I745" s="262" t="s">
        <v>236</v>
      </c>
      <c r="J745" s="259"/>
    </row>
    <row r="746">
      <c r="A746" s="259"/>
      <c r="H746" t="s">
        <v>194</v>
      </c>
      <c r="I746" s="262" t="s">
        <v>236</v>
      </c>
      <c r="J746" s="259"/>
    </row>
    <row r="747">
      <c r="A747" s="259"/>
      <c r="H747" t="s">
        <v>194</v>
      </c>
      <c r="I747" s="262" t="s">
        <v>236</v>
      </c>
      <c r="J747" s="259"/>
    </row>
    <row r="748">
      <c r="A748" s="259"/>
      <c r="H748" t="s">
        <v>194</v>
      </c>
      <c r="I748" s="262" t="s">
        <v>236</v>
      </c>
      <c r="J748" s="259"/>
    </row>
    <row r="749">
      <c r="A749" s="259"/>
      <c r="H749" t="s">
        <v>194</v>
      </c>
      <c r="I749" s="262" t="s">
        <v>236</v>
      </c>
      <c r="J749" s="259"/>
    </row>
    <row r="750">
      <c r="A750" s="259"/>
      <c r="H750" t="s">
        <v>194</v>
      </c>
      <c r="I750" s="262" t="s">
        <v>236</v>
      </c>
      <c r="J750" s="259"/>
    </row>
    <row r="751">
      <c r="A751" s="259"/>
      <c r="H751" t="s">
        <v>194</v>
      </c>
      <c r="I751" s="262" t="s">
        <v>236</v>
      </c>
      <c r="J751" s="259"/>
    </row>
    <row r="752">
      <c r="A752" s="259"/>
      <c r="H752" t="s">
        <v>194</v>
      </c>
      <c r="I752" s="262" t="s">
        <v>236</v>
      </c>
      <c r="J752" s="259"/>
    </row>
    <row r="753">
      <c r="A753" s="259"/>
      <c r="H753" t="s">
        <v>194</v>
      </c>
      <c r="I753" s="262" t="s">
        <v>236</v>
      </c>
      <c r="J753" s="259"/>
    </row>
    <row r="754">
      <c r="A754" s="259"/>
      <c r="H754" t="s">
        <v>194</v>
      </c>
      <c r="I754" s="262" t="s">
        <v>236</v>
      </c>
      <c r="J754" s="259"/>
    </row>
    <row r="755">
      <c r="A755" s="259"/>
      <c r="H755" t="s">
        <v>194</v>
      </c>
      <c r="I755" s="262" t="s">
        <v>236</v>
      </c>
      <c r="J755" s="259"/>
    </row>
    <row r="756">
      <c r="A756" s="259"/>
      <c r="H756" t="s">
        <v>194</v>
      </c>
      <c r="I756" s="262" t="s">
        <v>236</v>
      </c>
      <c r="J756" s="259"/>
    </row>
    <row r="757">
      <c r="A757" s="259"/>
      <c r="H757" t="s">
        <v>194</v>
      </c>
      <c r="I757" s="262" t="s">
        <v>236</v>
      </c>
      <c r="J757" s="259"/>
    </row>
    <row r="758">
      <c r="A758" s="259"/>
      <c r="H758" t="s">
        <v>194</v>
      </c>
      <c r="I758" s="262" t="s">
        <v>236</v>
      </c>
      <c r="J758" s="259"/>
    </row>
    <row r="759">
      <c r="A759" s="259"/>
      <c r="H759" t="s">
        <v>194</v>
      </c>
      <c r="I759" s="262" t="s">
        <v>236</v>
      </c>
      <c r="J759" s="259"/>
    </row>
    <row r="760">
      <c r="A760" s="259"/>
      <c r="H760" t="s">
        <v>194</v>
      </c>
      <c r="I760" s="262" t="s">
        <v>236</v>
      </c>
      <c r="J760" s="259"/>
    </row>
    <row r="761">
      <c r="A761" s="259"/>
      <c r="H761" t="s">
        <v>194</v>
      </c>
      <c r="I761" s="262" t="s">
        <v>236</v>
      </c>
      <c r="J761" s="259"/>
    </row>
    <row r="762">
      <c r="A762" s="259"/>
      <c r="H762" t="s">
        <v>194</v>
      </c>
      <c r="I762" s="262" t="s">
        <v>236</v>
      </c>
      <c r="J762" s="259"/>
    </row>
    <row r="763">
      <c r="A763" s="259"/>
      <c r="H763" t="s">
        <v>194</v>
      </c>
      <c r="I763" s="262" t="s">
        <v>236</v>
      </c>
      <c r="J763" s="259"/>
    </row>
    <row r="764">
      <c r="A764" s="259"/>
      <c r="H764" t="s">
        <v>194</v>
      </c>
      <c r="I764" s="262" t="s">
        <v>236</v>
      </c>
      <c r="J764" s="259"/>
    </row>
    <row r="765">
      <c r="A765" s="259"/>
      <c r="H765" t="s">
        <v>194</v>
      </c>
      <c r="I765" s="262" t="s">
        <v>236</v>
      </c>
      <c r="J765" s="259"/>
    </row>
    <row r="766">
      <c r="A766" s="259"/>
      <c r="H766" t="s">
        <v>194</v>
      </c>
      <c r="I766" s="262" t="s">
        <v>236</v>
      </c>
      <c r="J766" s="259"/>
    </row>
    <row r="767">
      <c r="A767" s="259"/>
      <c r="H767" t="s">
        <v>194</v>
      </c>
      <c r="I767" s="262" t="s">
        <v>236</v>
      </c>
      <c r="J767" s="259"/>
    </row>
    <row r="768">
      <c r="A768" s="259"/>
      <c r="H768" t="s">
        <v>194</v>
      </c>
      <c r="I768" s="262" t="s">
        <v>236</v>
      </c>
      <c r="J768" s="259"/>
    </row>
    <row r="769">
      <c r="A769" s="259"/>
      <c r="H769" t="s">
        <v>194</v>
      </c>
      <c r="I769" s="262" t="s">
        <v>236</v>
      </c>
      <c r="J769" s="259"/>
    </row>
    <row r="770">
      <c r="A770" s="259"/>
      <c r="H770" t="s">
        <v>194</v>
      </c>
      <c r="I770" s="262" t="s">
        <v>236</v>
      </c>
      <c r="J770" s="259"/>
    </row>
    <row r="771">
      <c r="A771" s="259"/>
      <c r="H771" t="s">
        <v>194</v>
      </c>
      <c r="I771" s="262" t="s">
        <v>236</v>
      </c>
      <c r="J771" s="259"/>
    </row>
    <row r="772">
      <c r="A772" s="259"/>
      <c r="H772" t="s">
        <v>194</v>
      </c>
      <c r="I772" s="262" t="s">
        <v>236</v>
      </c>
      <c r="J772" s="259"/>
    </row>
    <row r="773">
      <c r="A773" s="259"/>
      <c r="H773" t="s">
        <v>194</v>
      </c>
      <c r="I773" s="262" t="s">
        <v>236</v>
      </c>
      <c r="J773" s="259"/>
    </row>
    <row r="774">
      <c r="A774" s="259"/>
      <c r="H774" t="s">
        <v>194</v>
      </c>
      <c r="I774" s="262" t="s">
        <v>236</v>
      </c>
      <c r="J774" s="259"/>
    </row>
    <row r="775">
      <c r="A775" s="259"/>
      <c r="H775" t="s">
        <v>194</v>
      </c>
      <c r="I775" s="262" t="s">
        <v>236</v>
      </c>
      <c r="J775" s="259"/>
    </row>
    <row r="776">
      <c r="A776" s="259"/>
      <c r="H776" t="s">
        <v>194</v>
      </c>
      <c r="I776" s="262" t="s">
        <v>236</v>
      </c>
      <c r="J776" s="259"/>
    </row>
    <row r="777">
      <c r="A777" s="259"/>
      <c r="H777" t="s">
        <v>194</v>
      </c>
      <c r="I777" s="262" t="s">
        <v>236</v>
      </c>
      <c r="J777" s="259"/>
    </row>
    <row r="778">
      <c r="A778" s="259"/>
      <c r="H778" t="s">
        <v>194</v>
      </c>
      <c r="I778" s="262" t="s">
        <v>236</v>
      </c>
      <c r="J778" s="259"/>
    </row>
    <row r="779">
      <c r="A779" s="259"/>
      <c r="H779" t="s">
        <v>194</v>
      </c>
      <c r="I779" s="262" t="s">
        <v>236</v>
      </c>
      <c r="J779" s="259"/>
    </row>
    <row r="780">
      <c r="A780" s="259"/>
      <c r="H780" t="s">
        <v>194</v>
      </c>
      <c r="I780" s="262" t="s">
        <v>236</v>
      </c>
      <c r="J780" s="259"/>
    </row>
    <row r="781">
      <c r="A781" s="259"/>
      <c r="H781" t="s">
        <v>194</v>
      </c>
      <c r="I781" s="262" t="s">
        <v>236</v>
      </c>
      <c r="J781" s="259"/>
    </row>
    <row r="782">
      <c r="A782" s="259"/>
      <c r="H782" t="s">
        <v>194</v>
      </c>
      <c r="I782" s="262" t="s">
        <v>236</v>
      </c>
      <c r="J782" s="259"/>
    </row>
    <row r="783">
      <c r="A783" s="259"/>
      <c r="H783" t="s">
        <v>194</v>
      </c>
      <c r="I783" s="262" t="s">
        <v>236</v>
      </c>
      <c r="J783" s="259"/>
    </row>
    <row r="784">
      <c r="A784" s="259"/>
      <c r="H784" t="s">
        <v>194</v>
      </c>
      <c r="I784" s="262" t="s">
        <v>236</v>
      </c>
      <c r="J784" s="259"/>
    </row>
    <row r="785">
      <c r="A785" s="259"/>
      <c r="H785" t="s">
        <v>194</v>
      </c>
      <c r="I785" s="262" t="s">
        <v>236</v>
      </c>
      <c r="J785" s="259"/>
    </row>
    <row r="786">
      <c r="A786" s="259"/>
      <c r="H786" t="s">
        <v>194</v>
      </c>
      <c r="I786" s="262" t="s">
        <v>236</v>
      </c>
      <c r="J786" s="259"/>
    </row>
    <row r="787">
      <c r="A787" s="259"/>
      <c r="H787" t="s">
        <v>194</v>
      </c>
      <c r="I787" s="262" t="s">
        <v>236</v>
      </c>
      <c r="J787" s="259"/>
    </row>
    <row r="788">
      <c r="A788" s="259"/>
      <c r="H788" t="s">
        <v>194</v>
      </c>
      <c r="I788" s="262" t="s">
        <v>236</v>
      </c>
      <c r="J788" s="259"/>
    </row>
    <row r="789">
      <c r="A789" s="259"/>
      <c r="H789" t="s">
        <v>194</v>
      </c>
      <c r="I789" s="262" t="s">
        <v>236</v>
      </c>
      <c r="J789" s="259"/>
    </row>
    <row r="790">
      <c r="A790" s="259"/>
      <c r="H790" t="s">
        <v>194</v>
      </c>
      <c r="I790" s="262" t="s">
        <v>236</v>
      </c>
      <c r="J790" s="259"/>
    </row>
    <row r="791">
      <c r="A791" s="259"/>
      <c r="H791" t="s">
        <v>194</v>
      </c>
      <c r="I791" s="262" t="s">
        <v>236</v>
      </c>
      <c r="J791" s="259"/>
    </row>
    <row r="792">
      <c r="A792" s="259"/>
      <c r="H792" t="s">
        <v>194</v>
      </c>
      <c r="I792" s="262" t="s">
        <v>236</v>
      </c>
      <c r="J792" s="259"/>
    </row>
    <row r="793">
      <c r="A793" s="259"/>
      <c r="H793" t="s">
        <v>194</v>
      </c>
      <c r="I793" s="262" t="s">
        <v>236</v>
      </c>
      <c r="J793" s="259"/>
    </row>
    <row r="794">
      <c r="A794" s="259"/>
      <c r="H794" t="s">
        <v>194</v>
      </c>
      <c r="I794" s="262" t="s">
        <v>236</v>
      </c>
      <c r="J794" s="259"/>
    </row>
    <row r="795">
      <c r="A795" s="259"/>
      <c r="H795" t="s">
        <v>194</v>
      </c>
      <c r="I795" s="262" t="s">
        <v>236</v>
      </c>
      <c r="J795" s="259"/>
    </row>
    <row r="796">
      <c r="A796" s="259"/>
      <c r="H796" t="s">
        <v>194</v>
      </c>
      <c r="I796" s="262" t="s">
        <v>236</v>
      </c>
      <c r="J796" s="259"/>
    </row>
    <row r="797">
      <c r="A797" s="259"/>
      <c r="H797" t="s">
        <v>194</v>
      </c>
      <c r="I797" s="262" t="s">
        <v>236</v>
      </c>
      <c r="J797" s="259"/>
    </row>
    <row r="798">
      <c r="A798" s="259"/>
      <c r="H798" t="s">
        <v>194</v>
      </c>
      <c r="I798" s="262" t="s">
        <v>236</v>
      </c>
      <c r="J798" s="259"/>
    </row>
    <row r="799">
      <c r="A799" s="259"/>
      <c r="H799" t="s">
        <v>194</v>
      </c>
      <c r="I799" s="262" t="s">
        <v>236</v>
      </c>
      <c r="J799" s="259"/>
    </row>
    <row r="800">
      <c r="A800" s="259"/>
      <c r="H800" t="s">
        <v>194</v>
      </c>
      <c r="I800" s="262" t="s">
        <v>236</v>
      </c>
      <c r="J800" s="259"/>
    </row>
    <row r="801">
      <c r="A801" s="259"/>
      <c r="H801" t="s">
        <v>194</v>
      </c>
      <c r="I801" s="262" t="s">
        <v>236</v>
      </c>
      <c r="J801" s="259"/>
    </row>
    <row r="802">
      <c r="A802" s="259"/>
      <c r="H802" t="s">
        <v>194</v>
      </c>
      <c r="I802" s="262" t="s">
        <v>236</v>
      </c>
      <c r="J802" s="259"/>
    </row>
    <row r="803">
      <c r="A803" s="259"/>
      <c r="H803" t="s">
        <v>194</v>
      </c>
      <c r="I803" s="262" t="s">
        <v>236</v>
      </c>
      <c r="J803" s="259"/>
    </row>
    <row r="804">
      <c r="A804" s="259"/>
      <c r="H804" t="s">
        <v>194</v>
      </c>
      <c r="I804" s="262" t="s">
        <v>236</v>
      </c>
      <c r="J804" s="259"/>
    </row>
    <row r="805">
      <c r="A805" s="259"/>
      <c r="H805" t="s">
        <v>194</v>
      </c>
      <c r="I805" s="262" t="s">
        <v>236</v>
      </c>
      <c r="J805" s="259"/>
    </row>
    <row r="806">
      <c r="A806" s="259"/>
      <c r="H806" t="s">
        <v>194</v>
      </c>
      <c r="I806" s="262" t="s">
        <v>236</v>
      </c>
      <c r="J806" s="259"/>
    </row>
    <row r="807">
      <c r="A807" s="259"/>
      <c r="H807" t="s">
        <v>194</v>
      </c>
      <c r="I807" s="262" t="s">
        <v>236</v>
      </c>
      <c r="J807" s="259"/>
    </row>
    <row r="808">
      <c r="A808" s="259"/>
      <c r="H808" t="s">
        <v>194</v>
      </c>
      <c r="I808" s="262" t="s">
        <v>236</v>
      </c>
      <c r="J808" s="259"/>
    </row>
    <row r="809">
      <c r="A809" s="259"/>
      <c r="H809" t="s">
        <v>194</v>
      </c>
      <c r="I809" s="262" t="s">
        <v>236</v>
      </c>
      <c r="J809" s="259"/>
    </row>
    <row r="810">
      <c r="A810" s="259"/>
      <c r="H810" t="s">
        <v>194</v>
      </c>
      <c r="I810" s="262" t="s">
        <v>236</v>
      </c>
      <c r="J810" s="259"/>
    </row>
    <row r="811">
      <c r="A811" s="259"/>
      <c r="H811" t="s">
        <v>194</v>
      </c>
      <c r="I811" s="262" t="s">
        <v>236</v>
      </c>
      <c r="J811" s="259"/>
    </row>
    <row r="812">
      <c r="A812" s="259"/>
      <c r="H812" t="s">
        <v>194</v>
      </c>
      <c r="I812" s="262" t="s">
        <v>236</v>
      </c>
      <c r="J812" s="259"/>
    </row>
    <row r="813">
      <c r="A813" s="259"/>
      <c r="H813" t="s">
        <v>194</v>
      </c>
      <c r="I813" s="262" t="s">
        <v>236</v>
      </c>
      <c r="J813" s="259"/>
    </row>
    <row r="814">
      <c r="A814" s="259"/>
      <c r="H814" t="s">
        <v>194</v>
      </c>
      <c r="I814" s="262" t="s">
        <v>236</v>
      </c>
      <c r="J814" s="259"/>
    </row>
    <row r="815">
      <c r="A815" s="259"/>
      <c r="H815" t="s">
        <v>194</v>
      </c>
      <c r="I815" s="262" t="s">
        <v>236</v>
      </c>
      <c r="J815" s="259"/>
    </row>
    <row r="816">
      <c r="A816" s="259"/>
      <c r="H816" t="s">
        <v>194</v>
      </c>
      <c r="I816" s="262" t="s">
        <v>236</v>
      </c>
      <c r="J816" s="259"/>
    </row>
    <row r="817">
      <c r="A817" s="259"/>
      <c r="H817" t="s">
        <v>194</v>
      </c>
      <c r="I817" s="262" t="s">
        <v>236</v>
      </c>
      <c r="J817" s="259"/>
    </row>
    <row r="818">
      <c r="A818" s="259"/>
      <c r="H818" t="s">
        <v>194</v>
      </c>
      <c r="I818" s="262" t="s">
        <v>236</v>
      </c>
      <c r="J818" s="259"/>
    </row>
    <row r="819">
      <c r="A819" s="259"/>
      <c r="H819" t="s">
        <v>194</v>
      </c>
      <c r="I819" s="262" t="s">
        <v>236</v>
      </c>
      <c r="J819" s="259"/>
    </row>
    <row r="820">
      <c r="A820" s="259"/>
      <c r="H820" t="s">
        <v>194</v>
      </c>
      <c r="I820" s="262" t="s">
        <v>236</v>
      </c>
      <c r="J820" s="259"/>
    </row>
    <row r="821">
      <c r="A821" s="259"/>
      <c r="H821" t="s">
        <v>194</v>
      </c>
      <c r="I821" s="262" t="s">
        <v>236</v>
      </c>
      <c r="J821" s="259"/>
    </row>
    <row r="822">
      <c r="A822" s="259"/>
      <c r="H822" t="s">
        <v>194</v>
      </c>
      <c r="I822" s="262" t="s">
        <v>236</v>
      </c>
      <c r="J822" s="259"/>
    </row>
    <row r="823">
      <c r="A823" s="259"/>
      <c r="H823" t="s">
        <v>194</v>
      </c>
      <c r="I823" s="262" t="s">
        <v>236</v>
      </c>
      <c r="J823" s="259"/>
    </row>
    <row r="824">
      <c r="A824" s="259"/>
      <c r="H824" t="s">
        <v>194</v>
      </c>
      <c r="I824" s="262" t="s">
        <v>236</v>
      </c>
      <c r="J824" s="259"/>
    </row>
    <row r="825">
      <c r="A825" s="259"/>
      <c r="H825" t="s">
        <v>194</v>
      </c>
      <c r="I825" s="262" t="s">
        <v>236</v>
      </c>
      <c r="J825" s="259"/>
    </row>
    <row r="826">
      <c r="A826" s="259"/>
      <c r="H826" t="s">
        <v>194</v>
      </c>
      <c r="I826" s="262" t="s">
        <v>236</v>
      </c>
      <c r="J826" s="259"/>
    </row>
    <row r="827">
      <c r="A827" s="259"/>
      <c r="H827" t="s">
        <v>194</v>
      </c>
      <c r="I827" s="262" t="s">
        <v>236</v>
      </c>
      <c r="J827" s="259"/>
    </row>
    <row r="828">
      <c r="A828" s="259"/>
      <c r="H828" t="s">
        <v>194</v>
      </c>
      <c r="I828" s="262" t="s">
        <v>236</v>
      </c>
      <c r="J828" s="259"/>
    </row>
    <row r="829">
      <c r="A829" s="259"/>
      <c r="H829" t="s">
        <v>194</v>
      </c>
      <c r="I829" s="262" t="s">
        <v>236</v>
      </c>
      <c r="J829" s="259"/>
    </row>
    <row r="830">
      <c r="A830" s="259"/>
      <c r="H830" t="s">
        <v>194</v>
      </c>
      <c r="I830" s="262" t="s">
        <v>236</v>
      </c>
      <c r="J830" s="259"/>
    </row>
    <row r="831">
      <c r="A831" s="259"/>
      <c r="H831" t="s">
        <v>194</v>
      </c>
      <c r="I831" s="262" t="s">
        <v>236</v>
      </c>
      <c r="J831" s="259"/>
    </row>
    <row r="832">
      <c r="A832" s="259"/>
      <c r="H832" t="s">
        <v>194</v>
      </c>
      <c r="I832" s="262" t="s">
        <v>236</v>
      </c>
      <c r="J832" s="259"/>
    </row>
    <row r="833">
      <c r="A833" s="259"/>
      <c r="H833" t="s">
        <v>194</v>
      </c>
      <c r="I833" s="262" t="s">
        <v>236</v>
      </c>
      <c r="J833" s="259"/>
    </row>
    <row r="834">
      <c r="A834" s="259"/>
      <c r="H834" t="s">
        <v>194</v>
      </c>
      <c r="I834" s="262" t="s">
        <v>236</v>
      </c>
      <c r="J834" s="259"/>
    </row>
    <row r="835">
      <c r="A835" s="259"/>
      <c r="H835" t="s">
        <v>194</v>
      </c>
      <c r="I835" s="262" t="s">
        <v>236</v>
      </c>
      <c r="J835" s="259"/>
    </row>
    <row r="836">
      <c r="A836" s="259"/>
      <c r="H836" t="s">
        <v>194</v>
      </c>
      <c r="I836" s="262" t="s">
        <v>236</v>
      </c>
      <c r="J836" s="259"/>
    </row>
    <row r="837">
      <c r="A837" s="259"/>
      <c r="H837" t="s">
        <v>194</v>
      </c>
      <c r="I837" s="262" t="s">
        <v>236</v>
      </c>
      <c r="J837" s="259"/>
    </row>
    <row r="838">
      <c r="A838" s="259"/>
      <c r="H838" t="s">
        <v>194</v>
      </c>
      <c r="I838" s="262" t="s">
        <v>236</v>
      </c>
      <c r="J838" s="259"/>
    </row>
    <row r="839">
      <c r="A839" s="259"/>
      <c r="H839" t="s">
        <v>194</v>
      </c>
      <c r="I839" s="262" t="s">
        <v>236</v>
      </c>
      <c r="J839" s="259"/>
    </row>
    <row r="840">
      <c r="A840" s="259"/>
      <c r="H840" t="s">
        <v>194</v>
      </c>
      <c r="I840" s="262" t="s">
        <v>236</v>
      </c>
      <c r="J840" s="259"/>
    </row>
    <row r="841">
      <c r="A841" s="259"/>
      <c r="H841" t="s">
        <v>194</v>
      </c>
      <c r="I841" s="262" t="s">
        <v>236</v>
      </c>
      <c r="J841" s="259"/>
    </row>
    <row r="842">
      <c r="A842" s="259"/>
      <c r="H842" t="s">
        <v>194</v>
      </c>
      <c r="I842" s="262" t="s">
        <v>236</v>
      </c>
      <c r="J842" s="259"/>
    </row>
    <row r="843">
      <c r="A843" s="259"/>
      <c r="H843" t="s">
        <v>194</v>
      </c>
      <c r="I843" s="262" t="s">
        <v>236</v>
      </c>
      <c r="J843" s="259"/>
    </row>
    <row r="844">
      <c r="A844" s="259"/>
      <c r="H844" t="s">
        <v>194</v>
      </c>
      <c r="I844" s="262" t="s">
        <v>236</v>
      </c>
      <c r="J844" s="259"/>
    </row>
    <row r="845">
      <c r="A845" s="259"/>
      <c r="H845" t="s">
        <v>194</v>
      </c>
      <c r="I845" s="262" t="s">
        <v>236</v>
      </c>
      <c r="J845" s="259"/>
    </row>
    <row r="846">
      <c r="A846" s="259"/>
      <c r="H846" t="s">
        <v>194</v>
      </c>
      <c r="I846" s="262" t="s">
        <v>236</v>
      </c>
      <c r="J846" s="259"/>
    </row>
    <row r="847">
      <c r="A847" s="259"/>
      <c r="H847" t="s">
        <v>194</v>
      </c>
      <c r="I847" s="262" t="s">
        <v>236</v>
      </c>
      <c r="J847" s="259"/>
    </row>
    <row r="848">
      <c r="A848" s="259"/>
      <c r="H848" t="s">
        <v>194</v>
      </c>
      <c r="I848" s="262" t="s">
        <v>236</v>
      </c>
      <c r="J848" s="259"/>
    </row>
    <row r="849">
      <c r="A849" s="259"/>
      <c r="H849" t="s">
        <v>194</v>
      </c>
      <c r="I849" s="262" t="s">
        <v>236</v>
      </c>
      <c r="J849" s="259"/>
    </row>
    <row r="850">
      <c r="A850" s="259"/>
      <c r="H850" t="s">
        <v>194</v>
      </c>
      <c r="I850" s="262" t="s">
        <v>236</v>
      </c>
      <c r="J850" s="259"/>
    </row>
    <row r="851">
      <c r="A851" s="259"/>
      <c r="H851" t="s">
        <v>194</v>
      </c>
      <c r="I851" s="262" t="s">
        <v>236</v>
      </c>
      <c r="J851" s="259"/>
    </row>
    <row r="852">
      <c r="A852" s="259"/>
      <c r="H852" t="s">
        <v>194</v>
      </c>
      <c r="I852" s="262" t="s">
        <v>236</v>
      </c>
      <c r="J852" s="259"/>
    </row>
    <row r="853">
      <c r="A853" s="259"/>
      <c r="H853" t="s">
        <v>194</v>
      </c>
      <c r="I853" s="262" t="s">
        <v>236</v>
      </c>
      <c r="J853" s="259"/>
    </row>
    <row r="854">
      <c r="A854" s="259"/>
      <c r="H854" t="s">
        <v>194</v>
      </c>
      <c r="I854" s="262" t="s">
        <v>236</v>
      </c>
      <c r="J854" s="259"/>
    </row>
    <row r="855">
      <c r="A855" s="259"/>
      <c r="H855" t="s">
        <v>194</v>
      </c>
      <c r="I855" s="262" t="s">
        <v>236</v>
      </c>
      <c r="J855" s="259"/>
    </row>
    <row r="856">
      <c r="A856" s="259"/>
      <c r="H856" t="s">
        <v>194</v>
      </c>
      <c r="I856" s="262" t="s">
        <v>236</v>
      </c>
      <c r="J856" s="259"/>
    </row>
  </sheetData>
  <conditionalFormatting sqref="I4:I856">
    <cfRule type="cellIs" dxfId="7" priority="1" operator="equal">
      <formula>"Yes"</formula>
    </cfRule>
  </conditionalFormatting>
  <conditionalFormatting sqref="I4:I856">
    <cfRule type="cellIs" dxfId="8" priority="2" operator="equal">
      <formula>"Vacant"</formula>
    </cfRule>
  </conditionalFormatting>
  <conditionalFormatting sqref="A4:A856 J4:J856">
    <cfRule type="containsBlanks" dxfId="9" priority="3">
      <formula>LEN(TRIM(A4))=0</formula>
    </cfRule>
  </conditionalFormatting>
  <conditionalFormatting sqref="H3:H856">
    <cfRule type="cellIs" dxfId="7" priority="4" operator="equal">
      <formula>"Active"</formula>
    </cfRule>
  </conditionalFormatting>
  <conditionalFormatting sqref="H3:H856">
    <cfRule type="cellIs" dxfId="10" priority="5" operator="equal">
      <formula>"Ended"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34343"/>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57"/>
    <col customWidth="1" min="2" max="3" width="30.43"/>
    <col customWidth="1" min="4" max="4" width="27.86"/>
    <col customWidth="1" min="5" max="5" width="23.71"/>
    <col customWidth="1" min="6" max="6" width="28.86"/>
    <col customWidth="1" min="7" max="7" width="49.0"/>
  </cols>
  <sheetData>
    <row r="1">
      <c r="A1" s="120" t="s">
        <v>1414</v>
      </c>
      <c r="B1" s="120" t="s">
        <v>160</v>
      </c>
      <c r="C1" s="263" t="s">
        <v>1415</v>
      </c>
      <c r="D1" s="120" t="s">
        <v>23</v>
      </c>
      <c r="E1" s="120" t="s">
        <v>1416</v>
      </c>
      <c r="F1" s="120" t="s">
        <v>2</v>
      </c>
      <c r="G1" s="120" t="s">
        <v>1417</v>
      </c>
    </row>
    <row r="2">
      <c r="A2" s="210">
        <v>43424.110814768515</v>
      </c>
      <c r="B2" s="120" t="s">
        <v>466</v>
      </c>
      <c r="C2" s="120" t="s">
        <v>1418</v>
      </c>
      <c r="D2" s="120" t="s">
        <v>1419</v>
      </c>
      <c r="E2" s="120" t="s">
        <v>1004</v>
      </c>
      <c r="F2" s="120" t="s">
        <v>46</v>
      </c>
      <c r="G2" s="120" t="s">
        <v>1420</v>
      </c>
    </row>
    <row r="3">
      <c r="A3" s="210">
        <v>43430.88838074074</v>
      </c>
      <c r="B3" s="120" t="s">
        <v>466</v>
      </c>
      <c r="C3" s="120" t="s">
        <v>1418</v>
      </c>
      <c r="D3" s="120" t="s">
        <v>1421</v>
      </c>
      <c r="E3" s="120" t="s">
        <v>1034</v>
      </c>
      <c r="F3" s="120" t="s">
        <v>345</v>
      </c>
      <c r="G3" s="120" t="s">
        <v>1422</v>
      </c>
    </row>
    <row r="4">
      <c r="A4" s="210">
        <v>43431.88837962963</v>
      </c>
      <c r="B4" s="120" t="s">
        <v>466</v>
      </c>
      <c r="C4" s="120" t="s">
        <v>1418</v>
      </c>
      <c r="D4" s="120" t="s">
        <v>1423</v>
      </c>
      <c r="E4" s="120" t="s">
        <v>1424</v>
      </c>
      <c r="F4" s="120" t="s">
        <v>301</v>
      </c>
      <c r="G4" s="120" t="s">
        <v>1425</v>
      </c>
    </row>
    <row r="5">
      <c r="A5" s="210">
        <v>43431.95055761574</v>
      </c>
      <c r="B5" s="120" t="s">
        <v>466</v>
      </c>
      <c r="C5" s="120" t="s">
        <v>1418</v>
      </c>
      <c r="D5" s="120" t="s">
        <v>1426</v>
      </c>
      <c r="E5" s="120" t="s">
        <v>649</v>
      </c>
      <c r="F5" s="120" t="s">
        <v>345</v>
      </c>
      <c r="G5" s="120" t="s">
        <v>1427</v>
      </c>
    </row>
    <row r="6">
      <c r="A6" s="210">
        <v>43433.01451820602</v>
      </c>
      <c r="B6" s="120" t="s">
        <v>466</v>
      </c>
      <c r="C6" s="120" t="s">
        <v>1418</v>
      </c>
      <c r="D6" s="120" t="s">
        <v>1428</v>
      </c>
      <c r="E6" s="120" t="s">
        <v>1043</v>
      </c>
      <c r="F6" s="120" t="s">
        <v>46</v>
      </c>
      <c r="G6" s="120" t="s">
        <v>1427</v>
      </c>
    </row>
    <row r="7">
      <c r="A7" s="248">
        <v>43439.0</v>
      </c>
      <c r="B7" s="120" t="s">
        <v>115</v>
      </c>
      <c r="C7" s="120" t="s">
        <v>1418</v>
      </c>
      <c r="D7" s="120" t="s">
        <v>1429</v>
      </c>
      <c r="E7" s="120" t="s">
        <v>1430</v>
      </c>
      <c r="F7" s="120" t="s">
        <v>1431</v>
      </c>
      <c r="G7" s="120" t="s">
        <v>1432</v>
      </c>
    </row>
    <row r="8">
      <c r="A8" s="210">
        <v>43491.90957019676</v>
      </c>
      <c r="B8" s="120" t="s">
        <v>466</v>
      </c>
      <c r="C8" s="120" t="s">
        <v>1418</v>
      </c>
      <c r="D8" s="120" t="s">
        <v>1433</v>
      </c>
      <c r="E8" s="120" t="s">
        <v>1176</v>
      </c>
      <c r="F8" s="120" t="s">
        <v>345</v>
      </c>
      <c r="G8" s="120" t="s">
        <v>1427</v>
      </c>
    </row>
    <row r="9">
      <c r="A9" s="264">
        <v>43491.0</v>
      </c>
      <c r="B9" s="120" t="s">
        <v>351</v>
      </c>
      <c r="C9" s="120" t="s">
        <v>1418</v>
      </c>
      <c r="D9" s="120" t="s">
        <v>1434</v>
      </c>
      <c r="E9" s="120" t="s">
        <v>375</v>
      </c>
      <c r="F9" s="120" t="s">
        <v>345</v>
      </c>
      <c r="G9" s="120" t="s">
        <v>1435</v>
      </c>
    </row>
    <row r="10">
      <c r="A10" s="210">
        <v>43498.11504340278</v>
      </c>
      <c r="B10" s="120" t="s">
        <v>466</v>
      </c>
      <c r="C10" s="120" t="s">
        <v>1418</v>
      </c>
      <c r="D10" s="120" t="s">
        <v>1436</v>
      </c>
      <c r="E10" s="120" t="s">
        <v>1196</v>
      </c>
      <c r="F10" s="120" t="s">
        <v>290</v>
      </c>
      <c r="G10" s="120" t="s">
        <v>1427</v>
      </c>
    </row>
    <row r="11">
      <c r="A11" s="210">
        <v>43563.750609201394</v>
      </c>
      <c r="B11" s="120" t="s">
        <v>346</v>
      </c>
      <c r="C11" s="210">
        <f t="shared" ref="C11:C12" si="1">A11+12</f>
        <v>43575.75061</v>
      </c>
      <c r="D11" s="120" t="s">
        <v>1437</v>
      </c>
      <c r="E11" s="120" t="s">
        <v>1352</v>
      </c>
      <c r="F11" s="120" t="s">
        <v>345</v>
      </c>
      <c r="G11" s="120" t="s">
        <v>1427</v>
      </c>
    </row>
    <row r="12">
      <c r="A12" s="210">
        <v>43563.7506296412</v>
      </c>
      <c r="B12" s="120" t="s">
        <v>346</v>
      </c>
      <c r="C12" s="210">
        <f t="shared" si="1"/>
        <v>43575.75063</v>
      </c>
      <c r="D12" s="120" t="s">
        <v>1437</v>
      </c>
      <c r="E12" s="120" t="s">
        <v>1353</v>
      </c>
      <c r="F12" s="120" t="s">
        <v>345</v>
      </c>
      <c r="G12" s="120" t="s">
        <v>1427</v>
      </c>
    </row>
    <row r="13">
      <c r="C13" s="178"/>
    </row>
    <row r="14">
      <c r="C14" s="178"/>
    </row>
    <row r="15">
      <c r="C15" s="178"/>
    </row>
    <row r="16">
      <c r="C16" s="178"/>
    </row>
    <row r="17">
      <c r="C17" s="178"/>
    </row>
    <row r="18">
      <c r="C18" s="178"/>
    </row>
    <row r="19">
      <c r="C19" s="178"/>
    </row>
    <row r="20">
      <c r="C20" s="178"/>
    </row>
    <row r="21">
      <c r="C21" s="178"/>
    </row>
    <row r="22">
      <c r="C22" s="178"/>
    </row>
    <row r="23">
      <c r="C23" s="178"/>
    </row>
    <row r="24">
      <c r="C24" s="178"/>
    </row>
    <row r="25">
      <c r="C25" s="178"/>
    </row>
    <row r="26">
      <c r="C26" s="178"/>
    </row>
    <row r="27">
      <c r="C27" s="178"/>
    </row>
    <row r="28">
      <c r="C28" s="178"/>
    </row>
    <row r="29">
      <c r="C29" s="178"/>
    </row>
    <row r="30">
      <c r="C30" s="178"/>
    </row>
    <row r="31">
      <c r="C31" s="178"/>
    </row>
    <row r="32">
      <c r="C32" s="178"/>
    </row>
    <row r="33">
      <c r="C33" s="178"/>
    </row>
    <row r="34">
      <c r="C34" s="178"/>
    </row>
    <row r="35">
      <c r="C35" s="178"/>
    </row>
    <row r="36">
      <c r="C36" s="178"/>
    </row>
    <row r="37">
      <c r="C37" s="178"/>
    </row>
    <row r="38">
      <c r="C38" s="178"/>
    </row>
    <row r="39">
      <c r="C39" s="178"/>
    </row>
    <row r="40">
      <c r="C40" s="178"/>
    </row>
    <row r="41">
      <c r="C41" s="178"/>
    </row>
    <row r="42">
      <c r="C42" s="178"/>
    </row>
    <row r="43">
      <c r="C43" s="178"/>
    </row>
    <row r="44">
      <c r="C44" s="178"/>
    </row>
    <row r="45">
      <c r="C45" s="178"/>
    </row>
    <row r="46">
      <c r="C46" s="178"/>
    </row>
    <row r="47">
      <c r="C47" s="178"/>
    </row>
    <row r="48">
      <c r="C48" s="178"/>
    </row>
    <row r="49">
      <c r="C49" s="178"/>
    </row>
    <row r="50">
      <c r="C50" s="178"/>
    </row>
    <row r="51">
      <c r="C51" s="178"/>
    </row>
    <row r="52">
      <c r="C52" s="178"/>
    </row>
    <row r="53">
      <c r="C53" s="178"/>
    </row>
    <row r="54">
      <c r="C54" s="178"/>
    </row>
    <row r="55">
      <c r="C55" s="178"/>
    </row>
    <row r="56">
      <c r="C56" s="178"/>
    </row>
    <row r="57">
      <c r="C57" s="178"/>
    </row>
    <row r="58">
      <c r="C58" s="178"/>
    </row>
    <row r="59">
      <c r="C59" s="178"/>
    </row>
    <row r="60">
      <c r="C60" s="178"/>
    </row>
    <row r="61">
      <c r="C61" s="178"/>
    </row>
    <row r="62">
      <c r="C62" s="178"/>
    </row>
    <row r="63">
      <c r="C63" s="178"/>
    </row>
    <row r="64">
      <c r="C64" s="178"/>
    </row>
    <row r="65">
      <c r="C65" s="178"/>
    </row>
    <row r="66">
      <c r="C66" s="178"/>
    </row>
    <row r="67">
      <c r="C67" s="178"/>
    </row>
    <row r="68">
      <c r="C68" s="178"/>
    </row>
    <row r="69">
      <c r="C69" s="178"/>
    </row>
    <row r="70">
      <c r="C70" s="178"/>
    </row>
    <row r="71">
      <c r="C71" s="178"/>
    </row>
    <row r="72">
      <c r="C72" s="178"/>
    </row>
    <row r="73">
      <c r="C73" s="178"/>
    </row>
    <row r="74">
      <c r="C74" s="178"/>
    </row>
    <row r="75">
      <c r="C75" s="178"/>
    </row>
    <row r="76">
      <c r="C76" s="178"/>
    </row>
    <row r="77">
      <c r="C77" s="178"/>
    </row>
    <row r="78">
      <c r="C78" s="178"/>
    </row>
    <row r="79">
      <c r="C79" s="178"/>
    </row>
    <row r="80">
      <c r="C80" s="178"/>
    </row>
    <row r="81">
      <c r="C81" s="178"/>
    </row>
    <row r="82">
      <c r="C82" s="178"/>
    </row>
    <row r="83">
      <c r="C83" s="178"/>
    </row>
    <row r="84">
      <c r="C84" s="178"/>
    </row>
    <row r="85">
      <c r="C85" s="178"/>
    </row>
    <row r="86">
      <c r="C86" s="178"/>
    </row>
    <row r="87">
      <c r="C87" s="178"/>
    </row>
    <row r="88">
      <c r="C88" s="178"/>
    </row>
    <row r="89">
      <c r="C89" s="178"/>
    </row>
    <row r="90">
      <c r="C90" s="178"/>
    </row>
    <row r="91">
      <c r="C91" s="178"/>
    </row>
    <row r="92">
      <c r="C92" s="178"/>
    </row>
    <row r="93">
      <c r="C93" s="178"/>
    </row>
    <row r="94">
      <c r="C94" s="178"/>
    </row>
    <row r="95">
      <c r="C95" s="178"/>
    </row>
    <row r="96">
      <c r="C96" s="178"/>
    </row>
    <row r="97">
      <c r="C97" s="178"/>
    </row>
    <row r="98">
      <c r="C98" s="178"/>
    </row>
    <row r="99">
      <c r="C99" s="178"/>
    </row>
    <row r="100">
      <c r="C100" s="178"/>
    </row>
    <row r="101">
      <c r="C101" s="178"/>
    </row>
    <row r="102">
      <c r="C102" s="178"/>
    </row>
    <row r="103">
      <c r="C103" s="178"/>
    </row>
    <row r="104">
      <c r="C104" s="178"/>
    </row>
    <row r="105">
      <c r="C105" s="178"/>
    </row>
    <row r="106">
      <c r="C106" s="178"/>
    </row>
    <row r="107">
      <c r="C107" s="178"/>
    </row>
    <row r="108">
      <c r="C108" s="178"/>
    </row>
    <row r="109">
      <c r="C109" s="178"/>
    </row>
    <row r="110">
      <c r="C110" s="178"/>
    </row>
    <row r="111">
      <c r="C111" s="178"/>
    </row>
    <row r="112">
      <c r="C112" s="178"/>
    </row>
    <row r="113">
      <c r="C113" s="178"/>
    </row>
    <row r="114">
      <c r="C114" s="178"/>
    </row>
    <row r="115">
      <c r="C115" s="178"/>
    </row>
    <row r="116">
      <c r="C116" s="178"/>
    </row>
    <row r="117">
      <c r="C117" s="178"/>
    </row>
    <row r="118">
      <c r="C118" s="178"/>
    </row>
    <row r="119">
      <c r="C119" s="178"/>
    </row>
    <row r="120">
      <c r="C120" s="178"/>
    </row>
    <row r="121">
      <c r="C121" s="178"/>
    </row>
    <row r="122">
      <c r="C122" s="178"/>
    </row>
    <row r="123">
      <c r="C123" s="178"/>
    </row>
    <row r="124">
      <c r="C124" s="178"/>
    </row>
    <row r="125">
      <c r="C125" s="178"/>
    </row>
    <row r="126">
      <c r="C126" s="178"/>
    </row>
    <row r="127">
      <c r="C127" s="178"/>
    </row>
    <row r="128">
      <c r="C128" s="178"/>
    </row>
    <row r="129">
      <c r="C129" s="178"/>
    </row>
    <row r="130">
      <c r="C130" s="178"/>
    </row>
    <row r="131">
      <c r="C131" s="178"/>
    </row>
    <row r="132">
      <c r="C132" s="178"/>
    </row>
    <row r="133">
      <c r="C133" s="178"/>
    </row>
    <row r="134">
      <c r="C134" s="178"/>
    </row>
    <row r="135">
      <c r="C135" s="178"/>
    </row>
    <row r="136">
      <c r="C136" s="178"/>
    </row>
    <row r="137">
      <c r="C137" s="178"/>
    </row>
    <row r="138">
      <c r="C138" s="178"/>
    </row>
    <row r="139">
      <c r="C139" s="178"/>
    </row>
    <row r="140">
      <c r="C140" s="178"/>
    </row>
    <row r="141">
      <c r="C141" s="178"/>
    </row>
    <row r="142">
      <c r="C142" s="178"/>
    </row>
    <row r="143">
      <c r="C143" s="178"/>
    </row>
    <row r="144">
      <c r="C144" s="178"/>
    </row>
    <row r="145">
      <c r="C145" s="178"/>
    </row>
    <row r="146">
      <c r="C146" s="178"/>
    </row>
    <row r="147">
      <c r="C147" s="178"/>
    </row>
    <row r="148">
      <c r="C148" s="178"/>
    </row>
    <row r="149">
      <c r="C149" s="178"/>
    </row>
    <row r="150">
      <c r="C150" s="178"/>
    </row>
    <row r="151">
      <c r="C151" s="178"/>
    </row>
    <row r="152">
      <c r="C152" s="178"/>
    </row>
    <row r="153">
      <c r="C153" s="178"/>
    </row>
    <row r="154">
      <c r="C154" s="178"/>
    </row>
    <row r="155">
      <c r="C155" s="178"/>
    </row>
    <row r="156">
      <c r="C156" s="178"/>
    </row>
    <row r="157">
      <c r="C157" s="178"/>
    </row>
    <row r="158">
      <c r="C158" s="178"/>
    </row>
    <row r="159">
      <c r="C159" s="178"/>
    </row>
    <row r="160">
      <c r="C160" s="178"/>
    </row>
    <row r="161">
      <c r="C161" s="178"/>
    </row>
    <row r="162">
      <c r="C162" s="178"/>
    </row>
    <row r="163">
      <c r="C163" s="178"/>
    </row>
    <row r="164">
      <c r="C164" s="178"/>
    </row>
    <row r="165">
      <c r="C165" s="178"/>
    </row>
    <row r="166">
      <c r="C166" s="178"/>
    </row>
    <row r="167">
      <c r="C167" s="178"/>
    </row>
    <row r="168">
      <c r="C168" s="178"/>
    </row>
    <row r="169">
      <c r="C169" s="178"/>
    </row>
    <row r="170">
      <c r="C170" s="178"/>
    </row>
    <row r="171">
      <c r="C171" s="178"/>
    </row>
    <row r="172">
      <c r="C172" s="178"/>
    </row>
    <row r="173">
      <c r="C173" s="178"/>
    </row>
    <row r="174">
      <c r="C174" s="178"/>
    </row>
    <row r="175">
      <c r="C175" s="178"/>
    </row>
    <row r="176">
      <c r="C176" s="178"/>
    </row>
    <row r="177">
      <c r="C177" s="178"/>
    </row>
    <row r="178">
      <c r="C178" s="178"/>
    </row>
    <row r="179">
      <c r="C179" s="178"/>
    </row>
    <row r="180">
      <c r="C180" s="178"/>
    </row>
    <row r="181">
      <c r="C181" s="178"/>
    </row>
    <row r="182">
      <c r="C182" s="178"/>
    </row>
    <row r="183">
      <c r="C183" s="178"/>
    </row>
    <row r="184">
      <c r="C184" s="178"/>
    </row>
    <row r="185">
      <c r="C185" s="178"/>
    </row>
    <row r="186">
      <c r="C186" s="178"/>
    </row>
    <row r="187">
      <c r="C187" s="178"/>
    </row>
    <row r="188">
      <c r="C188" s="178"/>
    </row>
    <row r="189">
      <c r="C189" s="178"/>
    </row>
    <row r="190">
      <c r="C190" s="178"/>
    </row>
    <row r="191">
      <c r="C191" s="178"/>
    </row>
    <row r="192">
      <c r="C192" s="178"/>
    </row>
    <row r="193">
      <c r="C193" s="178"/>
    </row>
    <row r="194">
      <c r="C194" s="178"/>
    </row>
    <row r="195">
      <c r="C195" s="178"/>
    </row>
    <row r="196">
      <c r="C196" s="178"/>
    </row>
    <row r="197">
      <c r="C197" s="178"/>
    </row>
    <row r="198">
      <c r="C198" s="178"/>
    </row>
    <row r="199">
      <c r="C199" s="178"/>
    </row>
    <row r="200">
      <c r="C200" s="178"/>
    </row>
    <row r="201">
      <c r="C201" s="178"/>
    </row>
    <row r="202">
      <c r="C202" s="178"/>
    </row>
    <row r="203">
      <c r="C203" s="178"/>
    </row>
    <row r="204">
      <c r="C204" s="178"/>
    </row>
    <row r="205">
      <c r="C205" s="178"/>
    </row>
    <row r="206">
      <c r="C206" s="178"/>
    </row>
    <row r="207">
      <c r="C207" s="178"/>
    </row>
    <row r="208">
      <c r="C208" s="178"/>
    </row>
    <row r="209">
      <c r="C209" s="178"/>
    </row>
    <row r="210">
      <c r="C210" s="178"/>
    </row>
    <row r="211">
      <c r="C211" s="178"/>
    </row>
    <row r="212">
      <c r="C212" s="178"/>
    </row>
    <row r="213">
      <c r="C213" s="178"/>
    </row>
    <row r="214">
      <c r="C214" s="178"/>
    </row>
    <row r="215">
      <c r="C215" s="178"/>
    </row>
    <row r="216">
      <c r="C216" s="178"/>
    </row>
    <row r="217">
      <c r="C217" s="178"/>
    </row>
    <row r="218">
      <c r="C218" s="178"/>
    </row>
    <row r="219">
      <c r="C219" s="178"/>
    </row>
    <row r="220">
      <c r="C220" s="178"/>
    </row>
    <row r="221">
      <c r="C221" s="178"/>
    </row>
    <row r="222">
      <c r="C222" s="178"/>
    </row>
    <row r="223">
      <c r="C223" s="178"/>
    </row>
    <row r="224">
      <c r="C224" s="178"/>
    </row>
    <row r="225">
      <c r="C225" s="178"/>
    </row>
    <row r="226">
      <c r="C226" s="178"/>
    </row>
    <row r="227">
      <c r="C227" s="178"/>
    </row>
    <row r="228">
      <c r="C228" s="178"/>
    </row>
    <row r="229">
      <c r="C229" s="178"/>
    </row>
    <row r="230">
      <c r="C230" s="178"/>
    </row>
    <row r="231">
      <c r="C231" s="178"/>
    </row>
    <row r="232">
      <c r="C232" s="178"/>
    </row>
    <row r="233">
      <c r="C233" s="178"/>
    </row>
    <row r="234">
      <c r="C234" s="178"/>
    </row>
    <row r="235">
      <c r="C235" s="178"/>
    </row>
    <row r="236">
      <c r="C236" s="178"/>
    </row>
    <row r="237">
      <c r="C237" s="178"/>
    </row>
    <row r="238">
      <c r="C238" s="178"/>
    </row>
    <row r="239">
      <c r="C239" s="178"/>
    </row>
    <row r="240">
      <c r="C240" s="178"/>
    </row>
    <row r="241">
      <c r="C241" s="178"/>
    </row>
    <row r="242">
      <c r="C242" s="178"/>
    </row>
    <row r="243">
      <c r="C243" s="178"/>
    </row>
    <row r="244">
      <c r="C244" s="178"/>
    </row>
    <row r="245">
      <c r="C245" s="178"/>
    </row>
    <row r="246">
      <c r="C246" s="178"/>
    </row>
    <row r="247">
      <c r="C247" s="178"/>
    </row>
    <row r="248">
      <c r="C248" s="178"/>
    </row>
    <row r="249">
      <c r="C249" s="178"/>
    </row>
    <row r="250">
      <c r="C250" s="178"/>
    </row>
    <row r="251">
      <c r="C251" s="178"/>
    </row>
    <row r="252">
      <c r="C252" s="178"/>
    </row>
    <row r="253">
      <c r="C253" s="178"/>
    </row>
    <row r="254">
      <c r="C254" s="178"/>
    </row>
    <row r="255">
      <c r="C255" s="178"/>
    </row>
    <row r="256">
      <c r="C256" s="178"/>
    </row>
    <row r="257">
      <c r="C257" s="178"/>
    </row>
    <row r="258">
      <c r="C258" s="178"/>
    </row>
    <row r="259">
      <c r="C259" s="178"/>
    </row>
    <row r="260">
      <c r="C260" s="178"/>
    </row>
    <row r="261">
      <c r="C261" s="178"/>
    </row>
    <row r="262">
      <c r="C262" s="178"/>
    </row>
    <row r="263">
      <c r="C263" s="178"/>
    </row>
    <row r="264">
      <c r="C264" s="178"/>
    </row>
    <row r="265">
      <c r="C265" s="178"/>
    </row>
    <row r="266">
      <c r="C266" s="178"/>
    </row>
    <row r="267">
      <c r="C267" s="178"/>
    </row>
    <row r="268">
      <c r="C268" s="178"/>
    </row>
    <row r="269">
      <c r="C269" s="178"/>
    </row>
    <row r="270">
      <c r="C270" s="178"/>
    </row>
    <row r="271">
      <c r="C271" s="178"/>
    </row>
    <row r="272">
      <c r="C272" s="178"/>
    </row>
    <row r="273">
      <c r="C273" s="178"/>
    </row>
    <row r="274">
      <c r="C274" s="178"/>
    </row>
    <row r="275">
      <c r="C275" s="178"/>
    </row>
    <row r="276">
      <c r="C276" s="178"/>
    </row>
    <row r="277">
      <c r="C277" s="178"/>
    </row>
    <row r="278">
      <c r="C278" s="178"/>
    </row>
    <row r="279">
      <c r="C279" s="178"/>
    </row>
    <row r="280">
      <c r="C280" s="178"/>
    </row>
    <row r="281">
      <c r="C281" s="178"/>
    </row>
    <row r="282">
      <c r="C282" s="178"/>
    </row>
    <row r="283">
      <c r="C283" s="178"/>
    </row>
    <row r="284">
      <c r="C284" s="178"/>
    </row>
    <row r="285">
      <c r="C285" s="178"/>
    </row>
    <row r="286">
      <c r="C286" s="178"/>
    </row>
    <row r="287">
      <c r="C287" s="178"/>
    </row>
    <row r="288">
      <c r="C288" s="178"/>
    </row>
    <row r="289">
      <c r="C289" s="178"/>
    </row>
    <row r="290">
      <c r="C290" s="178"/>
    </row>
    <row r="291">
      <c r="C291" s="178"/>
    </row>
    <row r="292">
      <c r="C292" s="178"/>
    </row>
    <row r="293">
      <c r="C293" s="178"/>
    </row>
    <row r="294">
      <c r="C294" s="178"/>
    </row>
    <row r="295">
      <c r="C295" s="178"/>
    </row>
    <row r="296">
      <c r="C296" s="178"/>
    </row>
    <row r="297">
      <c r="C297" s="178"/>
    </row>
    <row r="298">
      <c r="C298" s="178"/>
    </row>
    <row r="299">
      <c r="C299" s="178"/>
    </row>
    <row r="300">
      <c r="C300" s="178"/>
    </row>
    <row r="301">
      <c r="C301" s="178"/>
    </row>
    <row r="302">
      <c r="C302" s="178"/>
    </row>
    <row r="303">
      <c r="C303" s="178"/>
    </row>
    <row r="304">
      <c r="C304" s="178"/>
    </row>
    <row r="305">
      <c r="C305" s="178"/>
    </row>
    <row r="306">
      <c r="C306" s="178"/>
    </row>
    <row r="307">
      <c r="C307" s="178"/>
    </row>
    <row r="308">
      <c r="C308" s="178"/>
    </row>
    <row r="309">
      <c r="C309" s="178"/>
    </row>
    <row r="310">
      <c r="C310" s="178"/>
    </row>
    <row r="311">
      <c r="C311" s="178"/>
    </row>
    <row r="312">
      <c r="C312" s="178"/>
    </row>
    <row r="313">
      <c r="C313" s="178"/>
    </row>
    <row r="314">
      <c r="C314" s="178"/>
    </row>
    <row r="315">
      <c r="C315" s="178"/>
    </row>
    <row r="316">
      <c r="C316" s="178"/>
    </row>
    <row r="317">
      <c r="C317" s="178"/>
    </row>
    <row r="318">
      <c r="C318" s="178"/>
    </row>
    <row r="319">
      <c r="C319" s="178"/>
    </row>
    <row r="320">
      <c r="C320" s="178"/>
    </row>
    <row r="321">
      <c r="C321" s="178"/>
    </row>
    <row r="322">
      <c r="C322" s="178"/>
    </row>
    <row r="323">
      <c r="C323" s="178"/>
    </row>
    <row r="324">
      <c r="C324" s="178"/>
    </row>
    <row r="325">
      <c r="C325" s="178"/>
    </row>
    <row r="326">
      <c r="C326" s="178"/>
    </row>
    <row r="327">
      <c r="C327" s="178"/>
    </row>
    <row r="328">
      <c r="C328" s="178"/>
    </row>
    <row r="329">
      <c r="C329" s="178"/>
    </row>
    <row r="330">
      <c r="C330" s="178"/>
    </row>
    <row r="331">
      <c r="C331" s="178"/>
    </row>
    <row r="332">
      <c r="C332" s="178"/>
    </row>
    <row r="333">
      <c r="C333" s="178"/>
    </row>
    <row r="334">
      <c r="C334" s="178"/>
    </row>
    <row r="335">
      <c r="C335" s="178"/>
    </row>
    <row r="336">
      <c r="C336" s="178"/>
    </row>
    <row r="337">
      <c r="C337" s="178"/>
    </row>
    <row r="338">
      <c r="C338" s="178"/>
    </row>
    <row r="339">
      <c r="C339" s="178"/>
    </row>
    <row r="340">
      <c r="C340" s="178"/>
    </row>
    <row r="341">
      <c r="C341" s="178"/>
    </row>
    <row r="342">
      <c r="C342" s="178"/>
    </row>
    <row r="343">
      <c r="C343" s="178"/>
    </row>
    <row r="344">
      <c r="C344" s="178"/>
    </row>
    <row r="345">
      <c r="C345" s="178"/>
    </row>
    <row r="346">
      <c r="C346" s="178"/>
    </row>
    <row r="347">
      <c r="C347" s="178"/>
    </row>
    <row r="348">
      <c r="C348" s="178"/>
    </row>
    <row r="349">
      <c r="C349" s="178"/>
    </row>
    <row r="350">
      <c r="C350" s="178"/>
    </row>
    <row r="351">
      <c r="C351" s="178"/>
    </row>
    <row r="352">
      <c r="C352" s="178"/>
    </row>
    <row r="353">
      <c r="C353" s="178"/>
    </row>
    <row r="354">
      <c r="C354" s="178"/>
    </row>
    <row r="355">
      <c r="C355" s="178"/>
    </row>
    <row r="356">
      <c r="C356" s="178"/>
    </row>
    <row r="357">
      <c r="C357" s="178"/>
    </row>
    <row r="358">
      <c r="C358" s="178"/>
    </row>
    <row r="359">
      <c r="C359" s="178"/>
    </row>
    <row r="360">
      <c r="C360" s="178"/>
    </row>
    <row r="361">
      <c r="C361" s="178"/>
    </row>
    <row r="362">
      <c r="C362" s="178"/>
    </row>
    <row r="363">
      <c r="C363" s="178"/>
    </row>
    <row r="364">
      <c r="C364" s="178"/>
    </row>
    <row r="365">
      <c r="C365" s="178"/>
    </row>
    <row r="366">
      <c r="C366" s="178"/>
    </row>
    <row r="367">
      <c r="C367" s="178"/>
    </row>
    <row r="368">
      <c r="C368" s="178"/>
    </row>
    <row r="369">
      <c r="C369" s="178"/>
    </row>
    <row r="370">
      <c r="C370" s="178"/>
    </row>
    <row r="371">
      <c r="C371" s="178"/>
    </row>
    <row r="372">
      <c r="C372" s="178"/>
    </row>
    <row r="373">
      <c r="C373" s="178"/>
    </row>
    <row r="374">
      <c r="C374" s="178"/>
    </row>
    <row r="375">
      <c r="C375" s="178"/>
    </row>
    <row r="376">
      <c r="C376" s="178"/>
    </row>
    <row r="377">
      <c r="C377" s="178"/>
    </row>
    <row r="378">
      <c r="C378" s="178"/>
    </row>
    <row r="379">
      <c r="C379" s="178"/>
    </row>
    <row r="380">
      <c r="C380" s="178"/>
    </row>
    <row r="381">
      <c r="C381" s="178"/>
    </row>
    <row r="382">
      <c r="C382" s="178"/>
    </row>
    <row r="383">
      <c r="C383" s="178"/>
    </row>
    <row r="384">
      <c r="C384" s="178"/>
    </row>
    <row r="385">
      <c r="C385" s="178"/>
    </row>
    <row r="386">
      <c r="C386" s="178"/>
    </row>
    <row r="387">
      <c r="C387" s="178"/>
    </row>
    <row r="388">
      <c r="C388" s="178"/>
    </row>
    <row r="389">
      <c r="C389" s="178"/>
    </row>
    <row r="390">
      <c r="C390" s="178"/>
    </row>
    <row r="391">
      <c r="C391" s="178"/>
    </row>
    <row r="392">
      <c r="C392" s="178"/>
    </row>
    <row r="393">
      <c r="C393" s="178"/>
    </row>
    <row r="394">
      <c r="C394" s="178"/>
    </row>
    <row r="395">
      <c r="C395" s="178"/>
    </row>
    <row r="396">
      <c r="C396" s="178"/>
    </row>
    <row r="397">
      <c r="C397" s="178"/>
    </row>
    <row r="398">
      <c r="C398" s="178"/>
    </row>
    <row r="399">
      <c r="C399" s="178"/>
    </row>
    <row r="400">
      <c r="C400" s="178"/>
    </row>
    <row r="401">
      <c r="C401" s="178"/>
    </row>
    <row r="402">
      <c r="C402" s="178"/>
    </row>
    <row r="403">
      <c r="C403" s="178"/>
    </row>
    <row r="404">
      <c r="C404" s="178"/>
    </row>
    <row r="405">
      <c r="C405" s="178"/>
    </row>
    <row r="406">
      <c r="C406" s="178"/>
    </row>
    <row r="407">
      <c r="C407" s="178"/>
    </row>
    <row r="408">
      <c r="C408" s="178"/>
    </row>
    <row r="409">
      <c r="C409" s="178"/>
    </row>
    <row r="410">
      <c r="C410" s="178"/>
    </row>
    <row r="411">
      <c r="C411" s="178"/>
    </row>
    <row r="412">
      <c r="C412" s="178"/>
    </row>
    <row r="413">
      <c r="C413" s="178"/>
    </row>
    <row r="414">
      <c r="C414" s="178"/>
    </row>
    <row r="415">
      <c r="C415" s="178"/>
    </row>
    <row r="416">
      <c r="C416" s="178"/>
    </row>
    <row r="417">
      <c r="C417" s="178"/>
    </row>
    <row r="418">
      <c r="C418" s="178"/>
    </row>
    <row r="419">
      <c r="C419" s="178"/>
    </row>
    <row r="420">
      <c r="C420" s="178"/>
    </row>
    <row r="421">
      <c r="C421" s="178"/>
    </row>
    <row r="422">
      <c r="C422" s="178"/>
    </row>
    <row r="423">
      <c r="C423" s="178"/>
    </row>
    <row r="424">
      <c r="C424" s="178"/>
    </row>
    <row r="425">
      <c r="C425" s="178"/>
    </row>
    <row r="426">
      <c r="C426" s="178"/>
    </row>
    <row r="427">
      <c r="C427" s="178"/>
    </row>
    <row r="428">
      <c r="C428" s="178"/>
    </row>
    <row r="429">
      <c r="C429" s="178"/>
    </row>
    <row r="430">
      <c r="C430" s="178"/>
    </row>
    <row r="431">
      <c r="C431" s="178"/>
    </row>
    <row r="432">
      <c r="C432" s="178"/>
    </row>
    <row r="433">
      <c r="C433" s="178"/>
    </row>
    <row r="434">
      <c r="C434" s="178"/>
    </row>
    <row r="435">
      <c r="C435" s="178"/>
    </row>
    <row r="436">
      <c r="C436" s="178"/>
    </row>
    <row r="437">
      <c r="C437" s="178"/>
    </row>
    <row r="438">
      <c r="C438" s="178"/>
    </row>
    <row r="439">
      <c r="C439" s="178"/>
    </row>
    <row r="440">
      <c r="C440" s="178"/>
    </row>
    <row r="441">
      <c r="C441" s="178"/>
    </row>
    <row r="442">
      <c r="C442" s="178"/>
    </row>
    <row r="443">
      <c r="C443" s="178"/>
    </row>
    <row r="444">
      <c r="C444" s="178"/>
    </row>
    <row r="445">
      <c r="C445" s="178"/>
    </row>
    <row r="446">
      <c r="C446" s="178"/>
    </row>
    <row r="447">
      <c r="C447" s="178"/>
    </row>
    <row r="448">
      <c r="C448" s="178"/>
    </row>
    <row r="449">
      <c r="C449" s="178"/>
    </row>
    <row r="450">
      <c r="C450" s="178"/>
    </row>
    <row r="451">
      <c r="C451" s="178"/>
    </row>
    <row r="452">
      <c r="C452" s="178"/>
    </row>
    <row r="453">
      <c r="C453" s="178"/>
    </row>
    <row r="454">
      <c r="C454" s="178"/>
    </row>
    <row r="455">
      <c r="C455" s="178"/>
    </row>
    <row r="456">
      <c r="C456" s="178"/>
    </row>
    <row r="457">
      <c r="C457" s="178"/>
    </row>
    <row r="458">
      <c r="C458" s="178"/>
    </row>
    <row r="459">
      <c r="C459" s="178"/>
    </row>
    <row r="460">
      <c r="C460" s="178"/>
    </row>
    <row r="461">
      <c r="C461" s="178"/>
    </row>
    <row r="462">
      <c r="C462" s="178"/>
    </row>
    <row r="463">
      <c r="C463" s="178"/>
    </row>
    <row r="464">
      <c r="C464" s="178"/>
    </row>
    <row r="465">
      <c r="C465" s="178"/>
    </row>
    <row r="466">
      <c r="C466" s="178"/>
    </row>
    <row r="467">
      <c r="C467" s="178"/>
    </row>
    <row r="468">
      <c r="C468" s="178"/>
    </row>
    <row r="469">
      <c r="C469" s="178"/>
    </row>
    <row r="470">
      <c r="C470" s="178"/>
    </row>
    <row r="471">
      <c r="C471" s="178"/>
    </row>
    <row r="472">
      <c r="C472" s="178"/>
    </row>
    <row r="473">
      <c r="C473" s="178"/>
    </row>
    <row r="474">
      <c r="C474" s="178"/>
    </row>
    <row r="475">
      <c r="C475" s="178"/>
    </row>
    <row r="476">
      <c r="C476" s="178"/>
    </row>
    <row r="477">
      <c r="C477" s="178"/>
    </row>
    <row r="478">
      <c r="C478" s="178"/>
    </row>
    <row r="479">
      <c r="C479" s="178"/>
    </row>
    <row r="480">
      <c r="C480" s="178"/>
    </row>
    <row r="481">
      <c r="C481" s="178"/>
    </row>
    <row r="482">
      <c r="C482" s="178"/>
    </row>
    <row r="483">
      <c r="C483" s="178"/>
    </row>
    <row r="484">
      <c r="C484" s="178"/>
    </row>
    <row r="485">
      <c r="C485" s="178"/>
    </row>
    <row r="486">
      <c r="C486" s="178"/>
    </row>
    <row r="487">
      <c r="C487" s="178"/>
    </row>
    <row r="488">
      <c r="C488" s="178"/>
    </row>
    <row r="489">
      <c r="C489" s="178"/>
    </row>
    <row r="490">
      <c r="C490" s="178"/>
    </row>
    <row r="491">
      <c r="C491" s="178"/>
    </row>
    <row r="492">
      <c r="C492" s="178"/>
    </row>
    <row r="493">
      <c r="C493" s="178"/>
    </row>
    <row r="494">
      <c r="C494" s="178"/>
    </row>
    <row r="495">
      <c r="C495" s="178"/>
    </row>
    <row r="496">
      <c r="C496" s="178"/>
    </row>
    <row r="497">
      <c r="C497" s="178"/>
    </row>
    <row r="498">
      <c r="C498" s="178"/>
    </row>
    <row r="499">
      <c r="C499" s="178"/>
    </row>
    <row r="500">
      <c r="C500" s="178"/>
    </row>
    <row r="501">
      <c r="C501" s="178"/>
    </row>
    <row r="502">
      <c r="C502" s="178"/>
    </row>
    <row r="503">
      <c r="C503" s="178"/>
    </row>
    <row r="504">
      <c r="C504" s="178"/>
    </row>
    <row r="505">
      <c r="C505" s="178"/>
    </row>
    <row r="506">
      <c r="C506" s="178"/>
    </row>
    <row r="507">
      <c r="C507" s="178"/>
    </row>
    <row r="508">
      <c r="C508" s="178"/>
    </row>
    <row r="509">
      <c r="C509" s="178"/>
    </row>
    <row r="510">
      <c r="C510" s="178"/>
    </row>
    <row r="511">
      <c r="C511" s="178"/>
    </row>
    <row r="512">
      <c r="C512" s="178"/>
    </row>
    <row r="513">
      <c r="C513" s="178"/>
    </row>
    <row r="514">
      <c r="C514" s="178"/>
    </row>
    <row r="515">
      <c r="C515" s="178"/>
    </row>
    <row r="516">
      <c r="C516" s="178"/>
    </row>
    <row r="517">
      <c r="C517" s="178"/>
    </row>
    <row r="518">
      <c r="C518" s="178"/>
    </row>
    <row r="519">
      <c r="C519" s="178"/>
    </row>
    <row r="520">
      <c r="C520" s="178"/>
    </row>
    <row r="521">
      <c r="C521" s="178"/>
    </row>
    <row r="522">
      <c r="C522" s="178"/>
    </row>
    <row r="523">
      <c r="C523" s="178"/>
    </row>
    <row r="524">
      <c r="C524" s="178"/>
    </row>
    <row r="525">
      <c r="C525" s="178"/>
    </row>
    <row r="526">
      <c r="C526" s="178"/>
    </row>
    <row r="527">
      <c r="C527" s="178"/>
    </row>
    <row r="528">
      <c r="C528" s="178"/>
    </row>
    <row r="529">
      <c r="C529" s="178"/>
    </row>
    <row r="530">
      <c r="C530" s="178"/>
    </row>
    <row r="531">
      <c r="C531" s="178"/>
    </row>
    <row r="532">
      <c r="C532" s="178"/>
    </row>
    <row r="533">
      <c r="C533" s="178"/>
    </row>
    <row r="534">
      <c r="C534" s="178"/>
    </row>
    <row r="535">
      <c r="C535" s="178"/>
    </row>
    <row r="536">
      <c r="C536" s="178"/>
    </row>
    <row r="537">
      <c r="C537" s="178"/>
    </row>
    <row r="538">
      <c r="C538" s="178"/>
    </row>
    <row r="539">
      <c r="C539" s="178"/>
    </row>
    <row r="540">
      <c r="C540" s="178"/>
    </row>
    <row r="541">
      <c r="C541" s="178"/>
    </row>
    <row r="542">
      <c r="C542" s="178"/>
    </row>
    <row r="543">
      <c r="C543" s="178"/>
    </row>
    <row r="544">
      <c r="C544" s="178"/>
    </row>
    <row r="545">
      <c r="C545" s="178"/>
    </row>
    <row r="546">
      <c r="C546" s="178"/>
    </row>
    <row r="547">
      <c r="C547" s="178"/>
    </row>
    <row r="548">
      <c r="C548" s="178"/>
    </row>
    <row r="549">
      <c r="C549" s="178"/>
    </row>
    <row r="550">
      <c r="C550" s="178"/>
    </row>
    <row r="551">
      <c r="C551" s="178"/>
    </row>
    <row r="552">
      <c r="C552" s="178"/>
    </row>
    <row r="553">
      <c r="C553" s="178"/>
    </row>
    <row r="554">
      <c r="C554" s="178"/>
    </row>
    <row r="555">
      <c r="C555" s="178"/>
    </row>
    <row r="556">
      <c r="C556" s="178"/>
    </row>
    <row r="557">
      <c r="C557" s="178"/>
    </row>
    <row r="558">
      <c r="C558" s="178"/>
    </row>
    <row r="559">
      <c r="C559" s="178"/>
    </row>
    <row r="560">
      <c r="C560" s="178"/>
    </row>
    <row r="561">
      <c r="C561" s="178"/>
    </row>
    <row r="562">
      <c r="C562" s="178"/>
    </row>
    <row r="563">
      <c r="C563" s="178"/>
    </row>
    <row r="564">
      <c r="C564" s="178"/>
    </row>
    <row r="565">
      <c r="C565" s="178"/>
    </row>
    <row r="566">
      <c r="C566" s="178"/>
    </row>
    <row r="567">
      <c r="C567" s="178"/>
    </row>
    <row r="568">
      <c r="C568" s="178"/>
    </row>
    <row r="569">
      <c r="C569" s="178"/>
    </row>
    <row r="570">
      <c r="C570" s="178"/>
    </row>
    <row r="571">
      <c r="C571" s="178"/>
    </row>
    <row r="572">
      <c r="C572" s="178"/>
    </row>
    <row r="573">
      <c r="C573" s="178"/>
    </row>
    <row r="574">
      <c r="C574" s="178"/>
    </row>
    <row r="575">
      <c r="C575" s="178"/>
    </row>
    <row r="576">
      <c r="C576" s="178"/>
    </row>
    <row r="577">
      <c r="C577" s="178"/>
    </row>
    <row r="578">
      <c r="C578" s="178"/>
    </row>
    <row r="579">
      <c r="C579" s="178"/>
    </row>
    <row r="580">
      <c r="C580" s="178"/>
    </row>
    <row r="581">
      <c r="C581" s="178"/>
    </row>
    <row r="582">
      <c r="C582" s="178"/>
    </row>
    <row r="583">
      <c r="C583" s="178"/>
    </row>
    <row r="584">
      <c r="C584" s="178"/>
    </row>
    <row r="585">
      <c r="C585" s="178"/>
    </row>
    <row r="586">
      <c r="C586" s="178"/>
    </row>
    <row r="587">
      <c r="C587" s="178"/>
    </row>
    <row r="588">
      <c r="C588" s="178"/>
    </row>
    <row r="589">
      <c r="C589" s="178"/>
    </row>
    <row r="590">
      <c r="C590" s="178"/>
    </row>
    <row r="591">
      <c r="C591" s="178"/>
    </row>
    <row r="592">
      <c r="C592" s="178"/>
    </row>
    <row r="593">
      <c r="C593" s="178"/>
    </row>
    <row r="594">
      <c r="C594" s="178"/>
    </row>
    <row r="595">
      <c r="C595" s="178"/>
    </row>
    <row r="596">
      <c r="C596" s="178"/>
    </row>
    <row r="597">
      <c r="C597" s="178"/>
    </row>
    <row r="598">
      <c r="C598" s="178"/>
    </row>
    <row r="599">
      <c r="C599" s="178"/>
    </row>
    <row r="600">
      <c r="C600" s="178"/>
    </row>
    <row r="601">
      <c r="C601" s="178"/>
    </row>
    <row r="602">
      <c r="C602" s="178"/>
    </row>
    <row r="603">
      <c r="C603" s="178"/>
    </row>
    <row r="604">
      <c r="C604" s="178"/>
    </row>
    <row r="605">
      <c r="C605" s="178"/>
    </row>
    <row r="606">
      <c r="C606" s="178"/>
    </row>
    <row r="607">
      <c r="C607" s="178"/>
    </row>
    <row r="608">
      <c r="C608" s="178"/>
    </row>
    <row r="609">
      <c r="C609" s="178"/>
    </row>
    <row r="610">
      <c r="C610" s="178"/>
    </row>
    <row r="611">
      <c r="C611" s="178"/>
    </row>
    <row r="612">
      <c r="C612" s="178"/>
    </row>
    <row r="613">
      <c r="C613" s="178"/>
    </row>
    <row r="614">
      <c r="C614" s="178"/>
    </row>
    <row r="615">
      <c r="C615" s="178"/>
    </row>
    <row r="616">
      <c r="C616" s="178"/>
    </row>
    <row r="617">
      <c r="C617" s="178"/>
    </row>
    <row r="618">
      <c r="C618" s="178"/>
    </row>
    <row r="619">
      <c r="C619" s="178"/>
    </row>
    <row r="620">
      <c r="C620" s="178"/>
    </row>
    <row r="621">
      <c r="C621" s="178"/>
    </row>
    <row r="622">
      <c r="C622" s="178"/>
    </row>
    <row r="623">
      <c r="C623" s="178"/>
    </row>
    <row r="624">
      <c r="C624" s="178"/>
    </row>
    <row r="625">
      <c r="C625" s="178"/>
    </row>
    <row r="626">
      <c r="C626" s="178"/>
    </row>
    <row r="627">
      <c r="C627" s="178"/>
    </row>
    <row r="628">
      <c r="C628" s="178"/>
    </row>
    <row r="629">
      <c r="C629" s="178"/>
    </row>
    <row r="630">
      <c r="C630" s="178"/>
    </row>
    <row r="631">
      <c r="C631" s="178"/>
    </row>
    <row r="632">
      <c r="C632" s="178"/>
    </row>
    <row r="633">
      <c r="C633" s="178"/>
    </row>
    <row r="634">
      <c r="C634" s="178"/>
    </row>
    <row r="635">
      <c r="C635" s="178"/>
    </row>
    <row r="636">
      <c r="C636" s="178"/>
    </row>
    <row r="637">
      <c r="C637" s="178"/>
    </row>
    <row r="638">
      <c r="C638" s="178"/>
    </row>
    <row r="639">
      <c r="C639" s="178"/>
    </row>
    <row r="640">
      <c r="C640" s="178"/>
    </row>
    <row r="641">
      <c r="C641" s="178"/>
    </row>
    <row r="642">
      <c r="C642" s="178"/>
    </row>
    <row r="643">
      <c r="C643" s="178"/>
    </row>
    <row r="644">
      <c r="C644" s="178"/>
    </row>
    <row r="645">
      <c r="C645" s="178"/>
    </row>
    <row r="646">
      <c r="C646" s="178"/>
    </row>
    <row r="647">
      <c r="C647" s="178"/>
    </row>
    <row r="648">
      <c r="C648" s="178"/>
    </row>
    <row r="649">
      <c r="C649" s="178"/>
    </row>
    <row r="650">
      <c r="C650" s="178"/>
    </row>
    <row r="651">
      <c r="C651" s="178"/>
    </row>
    <row r="652">
      <c r="C652" s="178"/>
    </row>
    <row r="653">
      <c r="C653" s="178"/>
    </row>
    <row r="654">
      <c r="C654" s="178"/>
    </row>
    <row r="655">
      <c r="C655" s="178"/>
    </row>
    <row r="656">
      <c r="C656" s="178"/>
    </row>
    <row r="657">
      <c r="C657" s="178"/>
    </row>
    <row r="658">
      <c r="C658" s="178"/>
    </row>
    <row r="659">
      <c r="C659" s="178"/>
    </row>
    <row r="660">
      <c r="C660" s="178"/>
    </row>
    <row r="661">
      <c r="C661" s="178"/>
    </row>
    <row r="662">
      <c r="C662" s="178"/>
    </row>
    <row r="663">
      <c r="C663" s="178"/>
    </row>
    <row r="664">
      <c r="C664" s="178"/>
    </row>
    <row r="665">
      <c r="C665" s="178"/>
    </row>
    <row r="666">
      <c r="C666" s="178"/>
    </row>
    <row r="667">
      <c r="C667" s="178"/>
    </row>
    <row r="668">
      <c r="C668" s="178"/>
    </row>
    <row r="669">
      <c r="C669" s="178"/>
    </row>
    <row r="670">
      <c r="C670" s="178"/>
    </row>
    <row r="671">
      <c r="C671" s="178"/>
    </row>
    <row r="672">
      <c r="C672" s="178"/>
    </row>
    <row r="673">
      <c r="C673" s="178"/>
    </row>
    <row r="674">
      <c r="C674" s="178"/>
    </row>
    <row r="675">
      <c r="C675" s="178"/>
    </row>
    <row r="676">
      <c r="C676" s="178"/>
    </row>
    <row r="677">
      <c r="C677" s="178"/>
    </row>
    <row r="678">
      <c r="C678" s="178"/>
    </row>
    <row r="679">
      <c r="C679" s="178"/>
    </row>
    <row r="680">
      <c r="C680" s="178"/>
    </row>
    <row r="681">
      <c r="C681" s="178"/>
    </row>
    <row r="682">
      <c r="C682" s="178"/>
    </row>
    <row r="683">
      <c r="C683" s="178"/>
    </row>
    <row r="684">
      <c r="C684" s="178"/>
    </row>
    <row r="685">
      <c r="C685" s="178"/>
    </row>
    <row r="686">
      <c r="C686" s="178"/>
    </row>
    <row r="687">
      <c r="C687" s="178"/>
    </row>
    <row r="688">
      <c r="C688" s="178"/>
    </row>
    <row r="689">
      <c r="C689" s="178"/>
    </row>
    <row r="690">
      <c r="C690" s="178"/>
    </row>
    <row r="691">
      <c r="C691" s="178"/>
    </row>
    <row r="692">
      <c r="C692" s="178"/>
    </row>
    <row r="693">
      <c r="C693" s="178"/>
    </row>
    <row r="694">
      <c r="C694" s="178"/>
    </row>
    <row r="695">
      <c r="C695" s="178"/>
    </row>
    <row r="696">
      <c r="C696" s="178"/>
    </row>
    <row r="697">
      <c r="C697" s="178"/>
    </row>
    <row r="698">
      <c r="C698" s="178"/>
    </row>
    <row r="699">
      <c r="C699" s="178"/>
    </row>
    <row r="700">
      <c r="C700" s="178"/>
    </row>
    <row r="701">
      <c r="C701" s="178"/>
    </row>
    <row r="702">
      <c r="C702" s="178"/>
    </row>
    <row r="703">
      <c r="C703" s="178"/>
    </row>
    <row r="704">
      <c r="C704" s="178"/>
    </row>
    <row r="705">
      <c r="C705" s="178"/>
    </row>
    <row r="706">
      <c r="C706" s="178"/>
    </row>
    <row r="707">
      <c r="C707" s="178"/>
    </row>
    <row r="708">
      <c r="C708" s="178"/>
    </row>
    <row r="709">
      <c r="C709" s="178"/>
    </row>
    <row r="710">
      <c r="C710" s="178"/>
    </row>
    <row r="711">
      <c r="C711" s="178"/>
    </row>
    <row r="712">
      <c r="C712" s="178"/>
    </row>
    <row r="713">
      <c r="C713" s="178"/>
    </row>
    <row r="714">
      <c r="C714" s="178"/>
    </row>
    <row r="715">
      <c r="C715" s="178"/>
    </row>
    <row r="716">
      <c r="C716" s="178"/>
    </row>
    <row r="717">
      <c r="C717" s="178"/>
    </row>
    <row r="718">
      <c r="C718" s="178"/>
    </row>
    <row r="719">
      <c r="C719" s="178"/>
    </row>
    <row r="720">
      <c r="C720" s="178"/>
    </row>
    <row r="721">
      <c r="C721" s="178"/>
    </row>
    <row r="722">
      <c r="C722" s="178"/>
    </row>
    <row r="723">
      <c r="C723" s="178"/>
    </row>
    <row r="724">
      <c r="C724" s="178"/>
    </row>
    <row r="725">
      <c r="C725" s="178"/>
    </row>
    <row r="726">
      <c r="C726" s="178"/>
    </row>
    <row r="727">
      <c r="C727" s="178"/>
    </row>
    <row r="728">
      <c r="C728" s="178"/>
    </row>
    <row r="729">
      <c r="C729" s="178"/>
    </row>
    <row r="730">
      <c r="C730" s="178"/>
    </row>
    <row r="731">
      <c r="C731" s="178"/>
    </row>
    <row r="732">
      <c r="C732" s="178"/>
    </row>
    <row r="733">
      <c r="C733" s="178"/>
    </row>
    <row r="734">
      <c r="C734" s="178"/>
    </row>
    <row r="735">
      <c r="C735" s="178"/>
    </row>
    <row r="736">
      <c r="C736" s="178"/>
    </row>
    <row r="737">
      <c r="C737" s="178"/>
    </row>
    <row r="738">
      <c r="C738" s="178"/>
    </row>
    <row r="739">
      <c r="C739" s="178"/>
    </row>
    <row r="740">
      <c r="C740" s="178"/>
    </row>
    <row r="741">
      <c r="C741" s="178"/>
    </row>
    <row r="742">
      <c r="C742" s="178"/>
    </row>
    <row r="743">
      <c r="C743" s="178"/>
    </row>
    <row r="744">
      <c r="C744" s="178"/>
    </row>
    <row r="745">
      <c r="C745" s="178"/>
    </row>
    <row r="746">
      <c r="C746" s="178"/>
    </row>
    <row r="747">
      <c r="C747" s="178"/>
    </row>
    <row r="748">
      <c r="C748" s="178"/>
    </row>
    <row r="749">
      <c r="C749" s="178"/>
    </row>
    <row r="750">
      <c r="C750" s="178"/>
    </row>
    <row r="751">
      <c r="C751" s="178"/>
    </row>
    <row r="752">
      <c r="C752" s="178"/>
    </row>
    <row r="753">
      <c r="C753" s="178"/>
    </row>
    <row r="754">
      <c r="C754" s="178"/>
    </row>
    <row r="755">
      <c r="C755" s="178"/>
    </row>
    <row r="756">
      <c r="C756" s="178"/>
    </row>
    <row r="757">
      <c r="C757" s="178"/>
    </row>
    <row r="758">
      <c r="C758" s="178"/>
    </row>
    <row r="759">
      <c r="C759" s="178"/>
    </row>
    <row r="760">
      <c r="C760" s="178"/>
    </row>
    <row r="761">
      <c r="C761" s="178"/>
    </row>
    <row r="762">
      <c r="C762" s="178"/>
    </row>
    <row r="763">
      <c r="C763" s="178"/>
    </row>
    <row r="764">
      <c r="C764" s="178"/>
    </row>
    <row r="765">
      <c r="C765" s="178"/>
    </row>
    <row r="766">
      <c r="C766" s="178"/>
    </row>
    <row r="767">
      <c r="C767" s="178"/>
    </row>
    <row r="768">
      <c r="C768" s="178"/>
    </row>
    <row r="769">
      <c r="C769" s="178"/>
    </row>
    <row r="770">
      <c r="C770" s="178"/>
    </row>
    <row r="771">
      <c r="C771" s="178"/>
    </row>
    <row r="772">
      <c r="C772" s="178"/>
    </row>
    <row r="773">
      <c r="C773" s="178"/>
    </row>
    <row r="774">
      <c r="C774" s="178"/>
    </row>
    <row r="775">
      <c r="C775" s="178"/>
    </row>
    <row r="776">
      <c r="C776" s="178"/>
    </row>
    <row r="777">
      <c r="C777" s="178"/>
    </row>
    <row r="778">
      <c r="C778" s="178"/>
    </row>
    <row r="779">
      <c r="C779" s="178"/>
    </row>
    <row r="780">
      <c r="C780" s="178"/>
    </row>
    <row r="781">
      <c r="C781" s="178"/>
    </row>
    <row r="782">
      <c r="C782" s="178"/>
    </row>
    <row r="783">
      <c r="C783" s="178"/>
    </row>
    <row r="784">
      <c r="C784" s="178"/>
    </row>
    <row r="785">
      <c r="C785" s="178"/>
    </row>
    <row r="786">
      <c r="C786" s="178"/>
    </row>
    <row r="787">
      <c r="C787" s="178"/>
    </row>
    <row r="788">
      <c r="C788" s="178"/>
    </row>
    <row r="789">
      <c r="C789" s="178"/>
    </row>
    <row r="790">
      <c r="C790" s="178"/>
    </row>
    <row r="791">
      <c r="C791" s="178"/>
    </row>
    <row r="792">
      <c r="C792" s="178"/>
    </row>
    <row r="793">
      <c r="C793" s="178"/>
    </row>
    <row r="794">
      <c r="C794" s="178"/>
    </row>
    <row r="795">
      <c r="C795" s="178"/>
    </row>
    <row r="796">
      <c r="C796" s="178"/>
    </row>
    <row r="797">
      <c r="C797" s="178"/>
    </row>
    <row r="798">
      <c r="C798" s="178"/>
    </row>
    <row r="799">
      <c r="C799" s="178"/>
    </row>
    <row r="800">
      <c r="C800" s="178"/>
    </row>
    <row r="801">
      <c r="C801" s="178"/>
    </row>
    <row r="802">
      <c r="C802" s="178"/>
    </row>
    <row r="803">
      <c r="C803" s="178"/>
    </row>
    <row r="804">
      <c r="C804" s="178"/>
    </row>
    <row r="805">
      <c r="C805" s="178"/>
    </row>
    <row r="806">
      <c r="C806" s="178"/>
    </row>
    <row r="807">
      <c r="C807" s="178"/>
    </row>
    <row r="808">
      <c r="C808" s="178"/>
    </row>
    <row r="809">
      <c r="C809" s="178"/>
    </row>
    <row r="810">
      <c r="C810" s="178"/>
    </row>
    <row r="811">
      <c r="C811" s="178"/>
    </row>
    <row r="812">
      <c r="C812" s="178"/>
    </row>
    <row r="813">
      <c r="C813" s="178"/>
    </row>
    <row r="814">
      <c r="C814" s="178"/>
    </row>
    <row r="815">
      <c r="C815" s="178"/>
    </row>
    <row r="816">
      <c r="C816" s="178"/>
    </row>
    <row r="817">
      <c r="C817" s="178"/>
    </row>
    <row r="818">
      <c r="C818" s="178"/>
    </row>
    <row r="819">
      <c r="C819" s="178"/>
    </row>
    <row r="820">
      <c r="C820" s="178"/>
    </row>
    <row r="821">
      <c r="C821" s="178"/>
    </row>
    <row r="822">
      <c r="C822" s="178"/>
    </row>
    <row r="823">
      <c r="C823" s="178"/>
    </row>
    <row r="824">
      <c r="C824" s="178"/>
    </row>
    <row r="825">
      <c r="C825" s="178"/>
    </row>
    <row r="826">
      <c r="C826" s="178"/>
    </row>
    <row r="827">
      <c r="C827" s="178"/>
    </row>
    <row r="828">
      <c r="C828" s="178"/>
    </row>
    <row r="829">
      <c r="C829" s="178"/>
    </row>
    <row r="830">
      <c r="C830" s="178"/>
    </row>
    <row r="831">
      <c r="C831" s="178"/>
    </row>
    <row r="832">
      <c r="C832" s="178"/>
    </row>
    <row r="833">
      <c r="C833" s="178"/>
    </row>
    <row r="834">
      <c r="C834" s="178"/>
    </row>
    <row r="835">
      <c r="C835" s="178"/>
    </row>
    <row r="836">
      <c r="C836" s="178"/>
    </row>
    <row r="837">
      <c r="C837" s="178"/>
    </row>
    <row r="838">
      <c r="C838" s="178"/>
    </row>
    <row r="839">
      <c r="C839" s="178"/>
    </row>
    <row r="840">
      <c r="C840" s="178"/>
    </row>
    <row r="841">
      <c r="C841" s="178"/>
    </row>
    <row r="842">
      <c r="C842" s="178"/>
    </row>
    <row r="843">
      <c r="C843" s="178"/>
    </row>
    <row r="844">
      <c r="C844" s="178"/>
    </row>
    <row r="845">
      <c r="C845" s="178"/>
    </row>
    <row r="846">
      <c r="C846" s="178"/>
    </row>
    <row r="847">
      <c r="C847" s="178"/>
    </row>
    <row r="848">
      <c r="C848" s="178"/>
    </row>
    <row r="849">
      <c r="C849" s="178"/>
    </row>
    <row r="850">
      <c r="C850" s="178"/>
    </row>
    <row r="851">
      <c r="C851" s="178"/>
    </row>
    <row r="852">
      <c r="C852" s="178"/>
    </row>
    <row r="853">
      <c r="C853" s="178"/>
    </row>
    <row r="854">
      <c r="C854" s="178"/>
    </row>
    <row r="855">
      <c r="C855" s="178"/>
    </row>
    <row r="856">
      <c r="C856" s="178"/>
    </row>
    <row r="857">
      <c r="C857" s="178"/>
    </row>
    <row r="858">
      <c r="C858" s="178"/>
    </row>
    <row r="859">
      <c r="C859" s="178"/>
    </row>
    <row r="860">
      <c r="C860" s="178"/>
    </row>
    <row r="861">
      <c r="C861" s="178"/>
    </row>
    <row r="862">
      <c r="C862" s="178"/>
    </row>
    <row r="863">
      <c r="C863" s="178"/>
    </row>
    <row r="864">
      <c r="C864" s="178"/>
    </row>
    <row r="865">
      <c r="C865" s="178"/>
    </row>
    <row r="866">
      <c r="C866" s="178"/>
    </row>
    <row r="867">
      <c r="C867" s="178"/>
    </row>
    <row r="868">
      <c r="C868" s="178"/>
    </row>
    <row r="869">
      <c r="C869" s="178"/>
    </row>
    <row r="870">
      <c r="C870" s="178"/>
    </row>
    <row r="871">
      <c r="C871" s="178"/>
    </row>
    <row r="872">
      <c r="C872" s="178"/>
    </row>
    <row r="873">
      <c r="C873" s="178"/>
    </row>
    <row r="874">
      <c r="C874" s="178"/>
    </row>
    <row r="875">
      <c r="C875" s="178"/>
    </row>
    <row r="876">
      <c r="C876" s="178"/>
    </row>
    <row r="877">
      <c r="C877" s="178"/>
    </row>
    <row r="878">
      <c r="C878" s="178"/>
    </row>
    <row r="879">
      <c r="C879" s="178"/>
    </row>
    <row r="880">
      <c r="C880" s="178"/>
    </row>
    <row r="881">
      <c r="C881" s="178"/>
    </row>
    <row r="882">
      <c r="C882" s="178"/>
    </row>
    <row r="883">
      <c r="C883" s="178"/>
    </row>
    <row r="884">
      <c r="C884" s="178"/>
    </row>
    <row r="885">
      <c r="C885" s="178"/>
    </row>
    <row r="886">
      <c r="C886" s="178"/>
    </row>
    <row r="887">
      <c r="C887" s="178"/>
    </row>
    <row r="888">
      <c r="C888" s="178"/>
    </row>
    <row r="889">
      <c r="C889" s="178"/>
    </row>
    <row r="890">
      <c r="C890" s="178"/>
    </row>
    <row r="891">
      <c r="C891" s="178"/>
    </row>
    <row r="892">
      <c r="C892" s="178"/>
    </row>
    <row r="893">
      <c r="C893" s="178"/>
    </row>
    <row r="894">
      <c r="C894" s="178"/>
    </row>
    <row r="895">
      <c r="C895" s="178"/>
    </row>
    <row r="896">
      <c r="C896" s="178"/>
    </row>
    <row r="897">
      <c r="C897" s="178"/>
    </row>
    <row r="898">
      <c r="C898" s="178"/>
    </row>
    <row r="899">
      <c r="C899" s="178"/>
    </row>
    <row r="900">
      <c r="C900" s="178"/>
    </row>
    <row r="901">
      <c r="C901" s="178"/>
    </row>
    <row r="902">
      <c r="C902" s="178"/>
    </row>
    <row r="903">
      <c r="C903" s="178"/>
    </row>
    <row r="904">
      <c r="C904" s="178"/>
    </row>
    <row r="905">
      <c r="C905" s="178"/>
    </row>
    <row r="906">
      <c r="C906" s="178"/>
    </row>
    <row r="907">
      <c r="C907" s="178"/>
    </row>
    <row r="908">
      <c r="C908" s="178"/>
    </row>
    <row r="909">
      <c r="C909" s="178"/>
    </row>
    <row r="910">
      <c r="C910" s="178"/>
    </row>
    <row r="911">
      <c r="C911" s="178"/>
    </row>
    <row r="912">
      <c r="C912" s="178"/>
    </row>
    <row r="913">
      <c r="C913" s="178"/>
    </row>
    <row r="914">
      <c r="C914" s="178"/>
    </row>
    <row r="915">
      <c r="C915" s="178"/>
    </row>
    <row r="916">
      <c r="C916" s="178"/>
    </row>
    <row r="917">
      <c r="C917" s="178"/>
    </row>
    <row r="918">
      <c r="C918" s="178"/>
    </row>
    <row r="919">
      <c r="C919" s="178"/>
    </row>
    <row r="920">
      <c r="C920" s="178"/>
    </row>
    <row r="921">
      <c r="C921" s="178"/>
    </row>
    <row r="922">
      <c r="C922" s="178"/>
    </row>
    <row r="923">
      <c r="C923" s="178"/>
    </row>
    <row r="924">
      <c r="C924" s="178"/>
    </row>
    <row r="925">
      <c r="C925" s="178"/>
    </row>
    <row r="926">
      <c r="C926" s="178"/>
    </row>
    <row r="927">
      <c r="C927" s="178"/>
    </row>
    <row r="928">
      <c r="C928" s="178"/>
    </row>
    <row r="929">
      <c r="C929" s="178"/>
    </row>
    <row r="930">
      <c r="C930" s="178"/>
    </row>
    <row r="931">
      <c r="C931" s="178"/>
    </row>
    <row r="932">
      <c r="C932" s="178"/>
    </row>
    <row r="933">
      <c r="C933" s="178"/>
    </row>
    <row r="934">
      <c r="C934" s="178"/>
    </row>
    <row r="935">
      <c r="C935" s="178"/>
    </row>
    <row r="936">
      <c r="C936" s="178"/>
    </row>
    <row r="937">
      <c r="C937" s="178"/>
    </row>
    <row r="938">
      <c r="C938" s="178"/>
    </row>
    <row r="939">
      <c r="C939" s="178"/>
    </row>
    <row r="940">
      <c r="C940" s="178"/>
    </row>
    <row r="941">
      <c r="C941" s="178"/>
    </row>
    <row r="942">
      <c r="C942" s="178"/>
    </row>
    <row r="943">
      <c r="C943" s="178"/>
    </row>
    <row r="944">
      <c r="C944" s="178"/>
    </row>
    <row r="945">
      <c r="C945" s="178"/>
    </row>
    <row r="946">
      <c r="C946" s="178"/>
    </row>
    <row r="947">
      <c r="C947" s="178"/>
    </row>
    <row r="948">
      <c r="C948" s="178"/>
    </row>
    <row r="949">
      <c r="C949" s="178"/>
    </row>
    <row r="950">
      <c r="C950" s="178"/>
    </row>
    <row r="951">
      <c r="C951" s="178"/>
    </row>
    <row r="952">
      <c r="C952" s="178"/>
    </row>
    <row r="953">
      <c r="C953" s="178"/>
    </row>
    <row r="954">
      <c r="C954" s="178"/>
    </row>
    <row r="955">
      <c r="C955" s="178"/>
    </row>
    <row r="956">
      <c r="C956" s="178"/>
    </row>
    <row r="957">
      <c r="C957" s="178"/>
    </row>
    <row r="958">
      <c r="C958" s="178"/>
    </row>
    <row r="959">
      <c r="C959" s="178"/>
    </row>
    <row r="960">
      <c r="C960" s="178"/>
    </row>
    <row r="961">
      <c r="C961" s="178"/>
    </row>
    <row r="962">
      <c r="C962" s="178"/>
    </row>
    <row r="963">
      <c r="C963" s="178"/>
    </row>
    <row r="964">
      <c r="C964" s="178"/>
    </row>
    <row r="965">
      <c r="C965" s="178"/>
    </row>
    <row r="966">
      <c r="C966" s="178"/>
    </row>
    <row r="967">
      <c r="C967" s="178"/>
    </row>
    <row r="968">
      <c r="C968" s="178"/>
    </row>
    <row r="969">
      <c r="C969" s="178"/>
    </row>
    <row r="970">
      <c r="C970" s="178"/>
    </row>
    <row r="971">
      <c r="C971" s="178"/>
    </row>
    <row r="972">
      <c r="C972" s="178"/>
    </row>
    <row r="973">
      <c r="C973" s="178"/>
    </row>
    <row r="974">
      <c r="C974" s="178"/>
    </row>
    <row r="975">
      <c r="C975" s="178"/>
    </row>
    <row r="976">
      <c r="C976" s="178"/>
    </row>
    <row r="977">
      <c r="C977" s="178"/>
    </row>
    <row r="978">
      <c r="C978" s="178"/>
    </row>
    <row r="979">
      <c r="C979" s="178"/>
    </row>
    <row r="980">
      <c r="C980" s="178"/>
    </row>
    <row r="981">
      <c r="C981" s="178"/>
    </row>
    <row r="982">
      <c r="C982" s="178"/>
    </row>
    <row r="983">
      <c r="C983" s="178"/>
    </row>
    <row r="984">
      <c r="C984" s="178"/>
    </row>
    <row r="985">
      <c r="C985" s="178"/>
    </row>
    <row r="986">
      <c r="C986" s="178"/>
    </row>
    <row r="987">
      <c r="C987" s="178"/>
    </row>
    <row r="988">
      <c r="C988" s="178"/>
    </row>
    <row r="989">
      <c r="C989" s="178"/>
    </row>
    <row r="990">
      <c r="C990" s="178"/>
    </row>
    <row r="991">
      <c r="C991" s="178"/>
    </row>
    <row r="992">
      <c r="C992" s="178"/>
    </row>
    <row r="993">
      <c r="C993" s="178"/>
    </row>
    <row r="994">
      <c r="C994" s="17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4" t="s">
        <v>1438</v>
      </c>
      <c r="B1" s="120" t="s">
        <v>1439</v>
      </c>
    </row>
    <row r="2">
      <c r="A2" s="120" t="s">
        <v>1440</v>
      </c>
      <c r="B2" s="120">
        <v>14.0</v>
      </c>
    </row>
    <row r="3">
      <c r="A3" s="120" t="s">
        <v>1441</v>
      </c>
      <c r="B3" s="120">
        <v>7.0</v>
      </c>
    </row>
    <row r="4">
      <c r="A4" s="120" t="s">
        <v>1442</v>
      </c>
      <c r="B4" s="120">
        <v>4.0</v>
      </c>
      <c r="E4" s="120" t="s">
        <v>1443</v>
      </c>
    </row>
    <row r="5">
      <c r="A5" s="120" t="s">
        <v>1444</v>
      </c>
      <c r="B5" s="120">
        <v>2.0</v>
      </c>
    </row>
    <row r="6">
      <c r="A6" s="120" t="s">
        <v>1445</v>
      </c>
    </row>
    <row r="7">
      <c r="A7" s="120" t="s">
        <v>52</v>
      </c>
    </row>
    <row r="8">
      <c r="A8" s="12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3" width="28.86"/>
    <col customWidth="1" min="4" max="5" width="30.0"/>
    <col customWidth="1" min="6" max="6" width="36.71"/>
    <col customWidth="1" min="7" max="7" width="48.71"/>
  </cols>
  <sheetData>
    <row r="1">
      <c r="A1" s="120" t="s">
        <v>1414</v>
      </c>
      <c r="B1" s="120" t="s">
        <v>6</v>
      </c>
      <c r="C1" s="120" t="s">
        <v>2</v>
      </c>
      <c r="D1" s="120" t="s">
        <v>998</v>
      </c>
      <c r="E1" s="120" t="s">
        <v>2</v>
      </c>
      <c r="F1" s="120" t="s">
        <v>1417</v>
      </c>
      <c r="G1" s="120" t="s">
        <v>7</v>
      </c>
    </row>
    <row r="2">
      <c r="A2" s="210">
        <v>43592.62412978009</v>
      </c>
      <c r="C2" s="120" t="s">
        <v>131</v>
      </c>
      <c r="D2" s="120" t="s">
        <v>1398</v>
      </c>
      <c r="E2" s="120" t="s">
        <v>345</v>
      </c>
      <c r="F2" s="120" t="s">
        <v>1446</v>
      </c>
      <c r="G2" s="120" t="s">
        <v>1447</v>
      </c>
    </row>
    <row r="3">
      <c r="A3" s="210">
        <v>43592.62412978009</v>
      </c>
      <c r="C3" s="120" t="s">
        <v>131</v>
      </c>
      <c r="D3" s="120" t="s">
        <v>1399</v>
      </c>
      <c r="E3" s="120" t="s">
        <v>345</v>
      </c>
      <c r="F3" s="120" t="s">
        <v>1446</v>
      </c>
      <c r="G3" s="120" t="s">
        <v>1448</v>
      </c>
    </row>
    <row r="4">
      <c r="A4" s="210">
        <v>43590.5965922801</v>
      </c>
      <c r="C4" s="120" t="s">
        <v>131</v>
      </c>
      <c r="D4" s="120" t="s">
        <v>1395</v>
      </c>
      <c r="E4" s="120" t="s">
        <v>345</v>
      </c>
      <c r="F4" s="120" t="s">
        <v>1446</v>
      </c>
      <c r="G4" s="120" t="s">
        <v>1449</v>
      </c>
    </row>
    <row r="5">
      <c r="A5" s="210">
        <v>43590.5965922801</v>
      </c>
      <c r="C5" s="120" t="s">
        <v>131</v>
      </c>
      <c r="D5" s="120" t="s">
        <v>1396</v>
      </c>
      <c r="E5" s="120" t="s">
        <v>345</v>
      </c>
      <c r="F5" s="120" t="s">
        <v>1446</v>
      </c>
      <c r="G5" s="120" t="s">
        <v>1450</v>
      </c>
    </row>
    <row r="6">
      <c r="A6" s="210">
        <v>43590.5965922801</v>
      </c>
      <c r="C6" s="120" t="s">
        <v>131</v>
      </c>
      <c r="D6" s="120" t="s">
        <v>1397</v>
      </c>
      <c r="E6" s="120" t="s">
        <v>345</v>
      </c>
      <c r="F6" s="120" t="s">
        <v>1446</v>
      </c>
      <c r="G6" s="120" t="s">
        <v>1451</v>
      </c>
    </row>
    <row r="7">
      <c r="A7" s="210">
        <v>43588.62083755787</v>
      </c>
      <c r="C7" s="120" t="s">
        <v>131</v>
      </c>
      <c r="D7" s="120" t="s">
        <v>309</v>
      </c>
      <c r="E7" s="120" t="s">
        <v>307</v>
      </c>
      <c r="F7" s="120" t="s">
        <v>1446</v>
      </c>
      <c r="G7" s="120" t="s">
        <v>1452</v>
      </c>
    </row>
    <row r="8">
      <c r="A8" s="210">
        <v>43588.62083755787</v>
      </c>
      <c r="C8" s="120" t="s">
        <v>131</v>
      </c>
      <c r="D8" s="120" t="s">
        <v>299</v>
      </c>
      <c r="E8" s="120" t="s">
        <v>300</v>
      </c>
      <c r="F8" s="120" t="s">
        <v>1446</v>
      </c>
      <c r="G8" s="120" t="s">
        <v>1453</v>
      </c>
    </row>
    <row r="9">
      <c r="A9" s="210">
        <v>43588.62083755787</v>
      </c>
      <c r="C9" s="120" t="s">
        <v>131</v>
      </c>
      <c r="D9" s="120" t="s">
        <v>302</v>
      </c>
      <c r="E9" s="120" t="s">
        <v>297</v>
      </c>
      <c r="F9" s="120" t="s">
        <v>1446</v>
      </c>
      <c r="G9" s="120" t="s">
        <v>1454</v>
      </c>
    </row>
    <row r="10">
      <c r="A10" s="210">
        <v>43588.62083755787</v>
      </c>
      <c r="C10" s="120" t="s">
        <v>131</v>
      </c>
      <c r="D10" s="120" t="s">
        <v>188</v>
      </c>
      <c r="E10" s="120" t="s">
        <v>297</v>
      </c>
      <c r="F10" s="120" t="s">
        <v>1446</v>
      </c>
      <c r="G10" s="120" t="s">
        <v>1455</v>
      </c>
    </row>
    <row r="11">
      <c r="A11" s="210">
        <v>43588.62083755787</v>
      </c>
      <c r="C11" s="120" t="s">
        <v>131</v>
      </c>
      <c r="D11" s="120" t="s">
        <v>1394</v>
      </c>
      <c r="E11" s="120" t="s">
        <v>345</v>
      </c>
      <c r="F11" s="120" t="s">
        <v>1446</v>
      </c>
      <c r="G11" s="120" t="s">
        <v>1456</v>
      </c>
    </row>
    <row r="12">
      <c r="A12" s="210">
        <v>43586.57538409722</v>
      </c>
      <c r="B12" s="120" t="s">
        <v>369</v>
      </c>
      <c r="C12" s="120" t="s">
        <v>131</v>
      </c>
      <c r="D12" s="120" t="s">
        <v>190</v>
      </c>
      <c r="E12" s="120" t="s">
        <v>297</v>
      </c>
      <c r="F12" s="120" t="s">
        <v>1446</v>
      </c>
      <c r="G12" s="120" t="s">
        <v>1457</v>
      </c>
    </row>
    <row r="13">
      <c r="A13" s="210">
        <v>43586.57538409722</v>
      </c>
      <c r="B13" s="120" t="s">
        <v>369</v>
      </c>
      <c r="C13" s="120" t="s">
        <v>131</v>
      </c>
      <c r="D13" s="120" t="s">
        <v>1393</v>
      </c>
      <c r="E13" s="120" t="s">
        <v>345</v>
      </c>
      <c r="F13" s="120" t="s">
        <v>1446</v>
      </c>
      <c r="G13" s="120" t="s">
        <v>1458</v>
      </c>
    </row>
    <row r="14">
      <c r="A14" s="210">
        <v>43585.649948391205</v>
      </c>
      <c r="C14" s="120" t="s">
        <v>131</v>
      </c>
      <c r="D14" s="120" t="s">
        <v>1389</v>
      </c>
      <c r="E14" s="120" t="s">
        <v>300</v>
      </c>
      <c r="F14" s="120" t="s">
        <v>1446</v>
      </c>
      <c r="G14" s="120" t="s">
        <v>1459</v>
      </c>
    </row>
    <row r="15">
      <c r="A15" s="210">
        <v>43585.649948391205</v>
      </c>
      <c r="C15" s="120" t="s">
        <v>131</v>
      </c>
      <c r="D15" s="120" t="s">
        <v>1390</v>
      </c>
      <c r="E15" s="120" t="s">
        <v>345</v>
      </c>
      <c r="F15" s="120" t="s">
        <v>1446</v>
      </c>
      <c r="G15" s="120" t="s">
        <v>1460</v>
      </c>
    </row>
    <row r="16">
      <c r="A16" s="210">
        <v>43585.649948391205</v>
      </c>
      <c r="C16" s="120" t="s">
        <v>131</v>
      </c>
      <c r="D16" s="120" t="s">
        <v>1391</v>
      </c>
      <c r="E16" s="120" t="s">
        <v>345</v>
      </c>
      <c r="F16" s="120" t="s">
        <v>1446</v>
      </c>
      <c r="G16" s="120" t="s">
        <v>1461</v>
      </c>
    </row>
    <row r="17">
      <c r="A17" s="210">
        <v>43585.649948391205</v>
      </c>
      <c r="C17" s="120" t="s">
        <v>131</v>
      </c>
      <c r="D17" s="120" t="s">
        <v>1392</v>
      </c>
      <c r="E17" s="120" t="s">
        <v>345</v>
      </c>
      <c r="F17" s="120" t="s">
        <v>1446</v>
      </c>
      <c r="G17" s="120" t="s">
        <v>1462</v>
      </c>
    </row>
    <row r="18">
      <c r="A18" s="210">
        <v>43584.45396658564</v>
      </c>
      <c r="B18" s="120" t="s">
        <v>369</v>
      </c>
      <c r="C18" s="120" t="s">
        <v>131</v>
      </c>
      <c r="D18" s="120" t="s">
        <v>402</v>
      </c>
      <c r="E18" s="120" t="s">
        <v>301</v>
      </c>
      <c r="F18" s="120" t="s">
        <v>1463</v>
      </c>
      <c r="G18" s="120" t="s">
        <v>1464</v>
      </c>
    </row>
    <row r="19">
      <c r="A19" s="210">
        <v>43583.04647696759</v>
      </c>
      <c r="C19" s="120" t="s">
        <v>131</v>
      </c>
      <c r="D19" s="120" t="s">
        <v>311</v>
      </c>
      <c r="E19" s="120" t="s">
        <v>307</v>
      </c>
      <c r="F19" s="120" t="s">
        <v>1446</v>
      </c>
      <c r="G19" s="120" t="s">
        <v>1465</v>
      </c>
    </row>
    <row r="20">
      <c r="A20" s="210">
        <v>43583.04647696759</v>
      </c>
      <c r="C20" s="120" t="s">
        <v>131</v>
      </c>
      <c r="D20" s="120" t="s">
        <v>314</v>
      </c>
      <c r="E20" s="120" t="s">
        <v>300</v>
      </c>
      <c r="F20" s="120" t="s">
        <v>1446</v>
      </c>
      <c r="G20" s="120" t="s">
        <v>1466</v>
      </c>
    </row>
    <row r="21">
      <c r="A21" s="210">
        <v>43583.04647696759</v>
      </c>
      <c r="C21" s="120" t="s">
        <v>131</v>
      </c>
      <c r="D21" s="120" t="s">
        <v>1386</v>
      </c>
      <c r="E21" s="120" t="s">
        <v>345</v>
      </c>
      <c r="F21" s="120" t="s">
        <v>1446</v>
      </c>
      <c r="G21" s="120" t="s">
        <v>1467</v>
      </c>
    </row>
    <row r="22">
      <c r="A22" s="210">
        <v>43583.04647696759</v>
      </c>
      <c r="C22" s="120" t="s">
        <v>131</v>
      </c>
      <c r="D22" s="120" t="s">
        <v>1387</v>
      </c>
      <c r="E22" s="120" t="s">
        <v>345</v>
      </c>
      <c r="F22" s="120" t="s">
        <v>1446</v>
      </c>
      <c r="G22" s="120" t="s">
        <v>1468</v>
      </c>
    </row>
    <row r="23">
      <c r="A23" s="210">
        <v>43583.04647696759</v>
      </c>
      <c r="C23" s="120" t="s">
        <v>131</v>
      </c>
      <c r="D23" s="120" t="s">
        <v>1388</v>
      </c>
      <c r="E23" s="120" t="s">
        <v>345</v>
      </c>
      <c r="F23" s="120" t="s">
        <v>1446</v>
      </c>
      <c r="G23" s="120" t="s">
        <v>1469</v>
      </c>
    </row>
    <row r="24">
      <c r="A24" s="210">
        <v>43582.518654733794</v>
      </c>
      <c r="C24" s="120" t="s">
        <v>131</v>
      </c>
      <c r="D24" s="120" t="s">
        <v>1385</v>
      </c>
      <c r="E24" s="120" t="s">
        <v>345</v>
      </c>
      <c r="F24" s="120" t="s">
        <v>1446</v>
      </c>
      <c r="G24" s="120" t="s">
        <v>1470</v>
      </c>
    </row>
    <row r="25">
      <c r="A25" s="210">
        <v>43581.1523977662</v>
      </c>
      <c r="C25" s="120" t="s">
        <v>131</v>
      </c>
      <c r="D25" s="120" t="s">
        <v>317</v>
      </c>
      <c r="E25" s="120" t="s">
        <v>300</v>
      </c>
      <c r="F25" s="120" t="s">
        <v>1446</v>
      </c>
      <c r="G25" s="120" t="s">
        <v>1471</v>
      </c>
    </row>
    <row r="26">
      <c r="A26" s="210">
        <v>43581.1523977662</v>
      </c>
      <c r="C26" s="120" t="s">
        <v>131</v>
      </c>
      <c r="D26" s="120" t="s">
        <v>318</v>
      </c>
      <c r="E26" s="120" t="s">
        <v>300</v>
      </c>
      <c r="F26" s="120" t="s">
        <v>1446</v>
      </c>
      <c r="G26" s="120" t="s">
        <v>1472</v>
      </c>
    </row>
    <row r="27">
      <c r="A27" s="210">
        <v>43581.1523977662</v>
      </c>
      <c r="C27" s="120" t="s">
        <v>131</v>
      </c>
      <c r="D27" s="120" t="s">
        <v>320</v>
      </c>
      <c r="E27" s="120" t="s">
        <v>297</v>
      </c>
      <c r="F27" s="120" t="s">
        <v>1446</v>
      </c>
      <c r="G27" s="120" t="s">
        <v>1473</v>
      </c>
    </row>
    <row r="28">
      <c r="A28" s="210">
        <v>43580.68677693287</v>
      </c>
      <c r="B28" s="120" t="s">
        <v>369</v>
      </c>
      <c r="C28" s="120" t="s">
        <v>131</v>
      </c>
      <c r="D28" s="120" t="s">
        <v>170</v>
      </c>
      <c r="E28" s="120" t="s">
        <v>300</v>
      </c>
      <c r="F28" s="120" t="s">
        <v>1446</v>
      </c>
      <c r="G28" s="120" t="s">
        <v>1474</v>
      </c>
    </row>
    <row r="29">
      <c r="A29" s="210">
        <v>43580.68677693287</v>
      </c>
      <c r="B29" s="120" t="s">
        <v>369</v>
      </c>
      <c r="C29" s="120" t="s">
        <v>131</v>
      </c>
      <c r="D29" s="120" t="s">
        <v>310</v>
      </c>
      <c r="E29" s="120" t="s">
        <v>297</v>
      </c>
      <c r="F29" s="120" t="s">
        <v>1446</v>
      </c>
      <c r="G29" s="120" t="s">
        <v>1475</v>
      </c>
    </row>
    <row r="30">
      <c r="A30" s="210">
        <v>43580.68677693287</v>
      </c>
      <c r="B30" s="120" t="s">
        <v>369</v>
      </c>
      <c r="C30" s="120" t="s">
        <v>131</v>
      </c>
      <c r="D30" s="120" t="s">
        <v>328</v>
      </c>
      <c r="E30" s="120" t="s">
        <v>297</v>
      </c>
      <c r="F30" s="120" t="s">
        <v>1446</v>
      </c>
      <c r="G30" s="120" t="s">
        <v>1476</v>
      </c>
    </row>
    <row r="31">
      <c r="A31" s="210">
        <v>43580.68677693287</v>
      </c>
      <c r="B31" s="120" t="s">
        <v>369</v>
      </c>
      <c r="C31" s="120" t="s">
        <v>131</v>
      </c>
      <c r="D31" s="120" t="s">
        <v>1384</v>
      </c>
      <c r="E31" s="120" t="s">
        <v>345</v>
      </c>
      <c r="F31" s="120" t="s">
        <v>1446</v>
      </c>
      <c r="G31" s="120" t="s">
        <v>1477</v>
      </c>
    </row>
    <row r="32">
      <c r="A32" s="210">
        <v>43580.68677693287</v>
      </c>
      <c r="B32" s="120" t="s">
        <v>369</v>
      </c>
      <c r="C32" s="120" t="s">
        <v>131</v>
      </c>
      <c r="D32" s="120" t="s">
        <v>1180</v>
      </c>
      <c r="E32" s="120" t="s">
        <v>345</v>
      </c>
      <c r="F32" s="120" t="s">
        <v>1446</v>
      </c>
      <c r="G32" s="120" t="s">
        <v>1478</v>
      </c>
    </row>
    <row r="33">
      <c r="A33" s="210">
        <v>43579.28421960648</v>
      </c>
      <c r="C33" s="120" t="s">
        <v>131</v>
      </c>
      <c r="D33" s="120" t="s">
        <v>1383</v>
      </c>
      <c r="E33" s="120" t="s">
        <v>307</v>
      </c>
      <c r="F33" s="120" t="s">
        <v>1446</v>
      </c>
      <c r="G33" s="120" t="s">
        <v>1479</v>
      </c>
    </row>
    <row r="34">
      <c r="A34" s="210">
        <v>43579.28421960648</v>
      </c>
      <c r="C34" s="120" t="s">
        <v>131</v>
      </c>
      <c r="D34" s="120" t="s">
        <v>313</v>
      </c>
      <c r="E34" s="120" t="s">
        <v>297</v>
      </c>
      <c r="F34" s="120" t="s">
        <v>1446</v>
      </c>
      <c r="G34" s="120" t="s">
        <v>1480</v>
      </c>
    </row>
    <row r="35">
      <c r="A35" s="210">
        <v>43578.241585763884</v>
      </c>
      <c r="C35" s="120" t="s">
        <v>131</v>
      </c>
      <c r="D35" s="120" t="s">
        <v>329</v>
      </c>
      <c r="E35" s="120" t="s">
        <v>307</v>
      </c>
      <c r="F35" s="120" t="s">
        <v>1446</v>
      </c>
      <c r="G35" s="120" t="s">
        <v>1481</v>
      </c>
    </row>
    <row r="36">
      <c r="A36" s="210">
        <v>43578.241585763884</v>
      </c>
      <c r="C36" s="120" t="s">
        <v>131</v>
      </c>
      <c r="D36" s="120" t="s">
        <v>323</v>
      </c>
      <c r="E36" s="120" t="s">
        <v>300</v>
      </c>
      <c r="F36" s="120" t="s">
        <v>1446</v>
      </c>
      <c r="G36" s="120" t="s">
        <v>1482</v>
      </c>
    </row>
    <row r="37">
      <c r="A37" s="210">
        <v>43578.241585763884</v>
      </c>
      <c r="C37" s="120" t="s">
        <v>131</v>
      </c>
      <c r="D37" s="120" t="s">
        <v>1382</v>
      </c>
      <c r="E37" s="120" t="s">
        <v>345</v>
      </c>
      <c r="F37" s="120" t="s">
        <v>1446</v>
      </c>
      <c r="G37" s="120" t="s">
        <v>1483</v>
      </c>
    </row>
    <row r="38">
      <c r="A38" s="210">
        <v>43574.06392493055</v>
      </c>
      <c r="C38" s="120" t="s">
        <v>131</v>
      </c>
      <c r="D38" s="120" t="s">
        <v>341</v>
      </c>
      <c r="E38" s="120" t="s">
        <v>307</v>
      </c>
      <c r="F38" s="120" t="s">
        <v>1446</v>
      </c>
      <c r="G38" s="120" t="s">
        <v>1484</v>
      </c>
    </row>
    <row r="39">
      <c r="A39" s="210">
        <v>43572.9476431713</v>
      </c>
      <c r="B39" s="120" t="s">
        <v>369</v>
      </c>
      <c r="C39" s="120" t="s">
        <v>131</v>
      </c>
      <c r="D39" s="120" t="s">
        <v>1381</v>
      </c>
      <c r="E39" s="120" t="s">
        <v>345</v>
      </c>
      <c r="F39" s="120" t="s">
        <v>1463</v>
      </c>
      <c r="G39" s="120" t="s">
        <v>1485</v>
      </c>
    </row>
    <row r="40">
      <c r="A40" s="210">
        <v>43572.947623472224</v>
      </c>
      <c r="B40" s="120" t="s">
        <v>369</v>
      </c>
      <c r="C40" s="120" t="s">
        <v>131</v>
      </c>
      <c r="D40" s="120" t="s">
        <v>382</v>
      </c>
      <c r="E40" s="120" t="s">
        <v>345</v>
      </c>
      <c r="F40" s="120" t="s">
        <v>1463</v>
      </c>
      <c r="G40" s="120" t="s">
        <v>1486</v>
      </c>
    </row>
    <row r="41">
      <c r="A41" s="210">
        <v>43572.947600914355</v>
      </c>
      <c r="B41" s="120" t="s">
        <v>369</v>
      </c>
      <c r="C41" s="120" t="s">
        <v>131</v>
      </c>
      <c r="D41" s="120" t="s">
        <v>315</v>
      </c>
      <c r="E41" s="120" t="s">
        <v>46</v>
      </c>
      <c r="F41" s="120" t="s">
        <v>1463</v>
      </c>
      <c r="G41" s="120" t="s">
        <v>1487</v>
      </c>
    </row>
    <row r="42">
      <c r="A42" s="210">
        <v>43572.94758078703</v>
      </c>
      <c r="B42" s="120" t="s">
        <v>369</v>
      </c>
      <c r="C42" s="120" t="s">
        <v>131</v>
      </c>
      <c r="D42" s="120" t="s">
        <v>1380</v>
      </c>
      <c r="E42" s="120" t="s">
        <v>46</v>
      </c>
      <c r="F42" s="120" t="s">
        <v>1463</v>
      </c>
      <c r="G42" s="120" t="s">
        <v>1488</v>
      </c>
    </row>
    <row r="43">
      <c r="A43" s="210">
        <v>43572.94755670139</v>
      </c>
      <c r="B43" s="120" t="s">
        <v>369</v>
      </c>
      <c r="C43" s="120" t="s">
        <v>131</v>
      </c>
      <c r="D43" s="120" t="s">
        <v>1379</v>
      </c>
      <c r="E43" s="120" t="s">
        <v>46</v>
      </c>
      <c r="F43" s="120" t="s">
        <v>1463</v>
      </c>
      <c r="G43" s="120" t="s">
        <v>1489</v>
      </c>
    </row>
    <row r="44">
      <c r="A44" s="210">
        <v>43572.947535196756</v>
      </c>
      <c r="B44" s="120" t="s">
        <v>369</v>
      </c>
      <c r="C44" s="120" t="s">
        <v>131</v>
      </c>
      <c r="D44" s="120" t="s">
        <v>1378</v>
      </c>
      <c r="E44" s="120" t="s">
        <v>308</v>
      </c>
      <c r="F44" s="120" t="s">
        <v>1463</v>
      </c>
      <c r="G44" s="120" t="s">
        <v>1490</v>
      </c>
    </row>
    <row r="45">
      <c r="A45" s="210">
        <v>43572.947514872685</v>
      </c>
      <c r="B45" s="120" t="s">
        <v>369</v>
      </c>
      <c r="C45" s="120" t="s">
        <v>131</v>
      </c>
      <c r="D45" s="120" t="s">
        <v>1377</v>
      </c>
      <c r="E45" s="120" t="s">
        <v>308</v>
      </c>
      <c r="F45" s="120" t="s">
        <v>1463</v>
      </c>
      <c r="G45" s="120" t="s">
        <v>1491</v>
      </c>
    </row>
    <row r="46">
      <c r="A46" s="210">
        <v>43572.947494988424</v>
      </c>
      <c r="B46" s="120" t="s">
        <v>369</v>
      </c>
      <c r="C46" s="120" t="s">
        <v>131</v>
      </c>
      <c r="D46" s="120" t="s">
        <v>1376</v>
      </c>
      <c r="E46" s="120" t="s">
        <v>308</v>
      </c>
      <c r="F46" s="120" t="s">
        <v>1463</v>
      </c>
      <c r="G46" s="120" t="s">
        <v>1492</v>
      </c>
    </row>
    <row r="47">
      <c r="A47" s="210">
        <v>43572.947470162035</v>
      </c>
      <c r="B47" s="120" t="s">
        <v>369</v>
      </c>
      <c r="C47" s="120" t="s">
        <v>131</v>
      </c>
      <c r="D47" s="120" t="s">
        <v>428</v>
      </c>
      <c r="E47" s="120" t="s">
        <v>290</v>
      </c>
      <c r="F47" s="120" t="s">
        <v>1463</v>
      </c>
      <c r="G47" s="120" t="s">
        <v>1493</v>
      </c>
    </row>
    <row r="48">
      <c r="A48" s="210">
        <v>43572.947449432875</v>
      </c>
      <c r="B48" s="120" t="s">
        <v>369</v>
      </c>
      <c r="C48" s="120" t="s">
        <v>131</v>
      </c>
      <c r="D48" s="120" t="s">
        <v>407</v>
      </c>
      <c r="E48" s="120" t="s">
        <v>290</v>
      </c>
      <c r="F48" s="120" t="s">
        <v>1463</v>
      </c>
      <c r="G48" s="120" t="s">
        <v>1494</v>
      </c>
    </row>
    <row r="49">
      <c r="A49" s="210">
        <v>43572.947431875</v>
      </c>
      <c r="B49" s="120" t="s">
        <v>369</v>
      </c>
      <c r="C49" s="120" t="s">
        <v>131</v>
      </c>
      <c r="D49" s="120" t="s">
        <v>596</v>
      </c>
      <c r="E49" s="120" t="s">
        <v>290</v>
      </c>
      <c r="F49" s="120" t="s">
        <v>1463</v>
      </c>
      <c r="G49" s="120" t="s">
        <v>1495</v>
      </c>
    </row>
    <row r="50">
      <c r="A50" s="210">
        <v>43572.94741006945</v>
      </c>
      <c r="B50" s="120" t="s">
        <v>369</v>
      </c>
      <c r="C50" s="120" t="s">
        <v>131</v>
      </c>
      <c r="D50" s="120" t="s">
        <v>432</v>
      </c>
      <c r="E50" s="120" t="s">
        <v>290</v>
      </c>
      <c r="F50" s="120" t="s">
        <v>1463</v>
      </c>
      <c r="G50" s="120" t="s">
        <v>1496</v>
      </c>
    </row>
    <row r="51">
      <c r="A51" s="210">
        <v>43572.947386608794</v>
      </c>
      <c r="B51" s="120" t="s">
        <v>369</v>
      </c>
      <c r="C51" s="120" t="s">
        <v>131</v>
      </c>
      <c r="D51" s="120" t="s">
        <v>474</v>
      </c>
      <c r="E51" s="120" t="s">
        <v>301</v>
      </c>
      <c r="F51" s="120" t="s">
        <v>1463</v>
      </c>
      <c r="G51" s="120" t="s">
        <v>1497</v>
      </c>
    </row>
    <row r="52">
      <c r="A52" s="210">
        <v>43572.04345614584</v>
      </c>
      <c r="C52" s="120" t="s">
        <v>131</v>
      </c>
      <c r="D52" s="120" t="s">
        <v>1371</v>
      </c>
      <c r="E52" s="120" t="s">
        <v>307</v>
      </c>
      <c r="F52" s="120" t="s">
        <v>1446</v>
      </c>
      <c r="G52" s="120" t="s">
        <v>1498</v>
      </c>
    </row>
    <row r="53">
      <c r="A53" s="210">
        <v>43572.04345614584</v>
      </c>
      <c r="C53" s="120" t="s">
        <v>131</v>
      </c>
      <c r="D53" s="120" t="s">
        <v>352</v>
      </c>
      <c r="E53" s="120" t="s">
        <v>300</v>
      </c>
      <c r="F53" s="120" t="s">
        <v>1446</v>
      </c>
      <c r="G53" s="120" t="s">
        <v>1499</v>
      </c>
    </row>
    <row r="54">
      <c r="A54" s="210">
        <v>43572.04345614584</v>
      </c>
      <c r="C54" s="120" t="s">
        <v>131</v>
      </c>
      <c r="D54" s="120" t="s">
        <v>344</v>
      </c>
      <c r="E54" s="120" t="s">
        <v>345</v>
      </c>
      <c r="F54" s="120" t="s">
        <v>1446</v>
      </c>
      <c r="G54" s="120" t="s">
        <v>1500</v>
      </c>
    </row>
    <row r="55">
      <c r="A55" s="210">
        <v>43572.04345614584</v>
      </c>
      <c r="C55" s="120" t="s">
        <v>131</v>
      </c>
      <c r="D55" s="120" t="s">
        <v>1372</v>
      </c>
      <c r="E55" s="120" t="s">
        <v>345</v>
      </c>
      <c r="F55" s="120" t="s">
        <v>1446</v>
      </c>
      <c r="G55" s="120" t="s">
        <v>1501</v>
      </c>
    </row>
    <row r="56">
      <c r="A56" s="210">
        <v>43572.04345614584</v>
      </c>
      <c r="C56" s="120" t="s">
        <v>131</v>
      </c>
      <c r="D56" s="120" t="s">
        <v>1373</v>
      </c>
      <c r="E56" s="120" t="s">
        <v>345</v>
      </c>
      <c r="F56" s="120" t="s">
        <v>1446</v>
      </c>
      <c r="G56" s="120" t="s">
        <v>1502</v>
      </c>
    </row>
    <row r="57">
      <c r="A57" s="210">
        <v>43572.04345614584</v>
      </c>
      <c r="C57" s="120" t="s">
        <v>131</v>
      </c>
      <c r="D57" s="120" t="s">
        <v>1374</v>
      </c>
      <c r="E57" s="120" t="s">
        <v>345</v>
      </c>
      <c r="F57" s="120" t="s">
        <v>1446</v>
      </c>
      <c r="G57" s="120" t="s">
        <v>1503</v>
      </c>
    </row>
    <row r="58">
      <c r="A58" s="210">
        <v>43569.596741076384</v>
      </c>
      <c r="C58" s="120" t="s">
        <v>131</v>
      </c>
      <c r="D58" s="120" t="s">
        <v>309</v>
      </c>
      <c r="E58" s="120" t="s">
        <v>297</v>
      </c>
      <c r="F58" s="120" t="s">
        <v>1446</v>
      </c>
      <c r="G58" s="120" t="s">
        <v>1452</v>
      </c>
    </row>
    <row r="59">
      <c r="A59" s="210">
        <v>43569.596741076384</v>
      </c>
      <c r="C59" s="120" t="s">
        <v>131</v>
      </c>
      <c r="D59" s="120" t="s">
        <v>1367</v>
      </c>
      <c r="E59" s="120" t="s">
        <v>345</v>
      </c>
      <c r="F59" s="120" t="s">
        <v>1446</v>
      </c>
      <c r="G59" s="120" t="s">
        <v>1504</v>
      </c>
    </row>
    <row r="60">
      <c r="A60" s="210">
        <v>43569.596741076384</v>
      </c>
      <c r="C60" s="120" t="s">
        <v>131</v>
      </c>
      <c r="D60" s="120" t="s">
        <v>1368</v>
      </c>
      <c r="E60" s="120" t="s">
        <v>345</v>
      </c>
      <c r="F60" s="120" t="s">
        <v>1446</v>
      </c>
      <c r="G60" s="120" t="s">
        <v>1505</v>
      </c>
    </row>
    <row r="61">
      <c r="A61" s="210">
        <v>43569.596741076384</v>
      </c>
      <c r="C61" s="120" t="s">
        <v>131</v>
      </c>
      <c r="D61" s="120" t="s">
        <v>1369</v>
      </c>
      <c r="E61" s="120" t="s">
        <v>345</v>
      </c>
      <c r="F61" s="120" t="s">
        <v>1446</v>
      </c>
      <c r="G61" s="120" t="s">
        <v>1506</v>
      </c>
    </row>
    <row r="62">
      <c r="A62" s="210">
        <v>43569.596741076384</v>
      </c>
      <c r="C62" s="120" t="s">
        <v>131</v>
      </c>
      <c r="D62" s="120" t="s">
        <v>1370</v>
      </c>
      <c r="E62" s="120" t="s">
        <v>345</v>
      </c>
      <c r="F62" s="120" t="s">
        <v>1446</v>
      </c>
      <c r="G62" s="120" t="s">
        <v>1507</v>
      </c>
    </row>
    <row r="63">
      <c r="A63" s="210">
        <v>43568.961325798606</v>
      </c>
      <c r="B63" s="120" t="s">
        <v>369</v>
      </c>
      <c r="C63" s="120" t="s">
        <v>131</v>
      </c>
      <c r="D63" s="120" t="s">
        <v>1362</v>
      </c>
      <c r="E63" s="120" t="s">
        <v>345</v>
      </c>
      <c r="F63" s="120" t="s">
        <v>1446</v>
      </c>
      <c r="G63" s="120" t="s">
        <v>1508</v>
      </c>
    </row>
    <row r="64">
      <c r="A64" s="210">
        <v>43568.961325798606</v>
      </c>
      <c r="B64" s="120" t="s">
        <v>369</v>
      </c>
      <c r="C64" s="120" t="s">
        <v>131</v>
      </c>
      <c r="D64" s="120" t="s">
        <v>1363</v>
      </c>
      <c r="E64" s="120" t="s">
        <v>345</v>
      </c>
      <c r="F64" s="120" t="s">
        <v>1446</v>
      </c>
      <c r="G64" s="120" t="s">
        <v>1509</v>
      </c>
    </row>
    <row r="65">
      <c r="A65" s="210">
        <v>43568.961325798606</v>
      </c>
      <c r="B65" s="120" t="s">
        <v>369</v>
      </c>
      <c r="C65" s="120" t="s">
        <v>131</v>
      </c>
      <c r="D65" s="120" t="s">
        <v>1364</v>
      </c>
      <c r="E65" s="120" t="s">
        <v>345</v>
      </c>
      <c r="F65" s="120" t="s">
        <v>1446</v>
      </c>
      <c r="G65" s="120" t="s">
        <v>1510</v>
      </c>
    </row>
    <row r="66">
      <c r="A66" s="210">
        <v>43568.961325798606</v>
      </c>
      <c r="B66" s="120" t="s">
        <v>369</v>
      </c>
      <c r="C66" s="120" t="s">
        <v>131</v>
      </c>
      <c r="D66" s="120" t="s">
        <v>1365</v>
      </c>
      <c r="E66" s="120" t="s">
        <v>345</v>
      </c>
      <c r="F66" s="120" t="s">
        <v>1446</v>
      </c>
      <c r="G66" s="120" t="s">
        <v>1511</v>
      </c>
    </row>
    <row r="67">
      <c r="A67" s="210">
        <v>43568.961325798606</v>
      </c>
      <c r="B67" s="120" t="s">
        <v>369</v>
      </c>
      <c r="C67" s="120" t="s">
        <v>131</v>
      </c>
      <c r="D67" s="120" t="s">
        <v>1366</v>
      </c>
      <c r="E67" s="120" t="s">
        <v>345</v>
      </c>
      <c r="F67" s="120" t="s">
        <v>1446</v>
      </c>
      <c r="G67" s="120" t="s">
        <v>1512</v>
      </c>
    </row>
    <row r="68">
      <c r="A68" s="210">
        <v>43568.83648053241</v>
      </c>
      <c r="B68" s="120" t="s">
        <v>369</v>
      </c>
      <c r="C68" s="120" t="s">
        <v>131</v>
      </c>
      <c r="D68" s="120" t="s">
        <v>1359</v>
      </c>
      <c r="E68" s="120" t="s">
        <v>345</v>
      </c>
      <c r="F68" s="120" t="s">
        <v>1446</v>
      </c>
      <c r="G68" s="120" t="s">
        <v>1513</v>
      </c>
    </row>
    <row r="69">
      <c r="A69" s="210">
        <v>43568.83648053241</v>
      </c>
      <c r="B69" s="120" t="s">
        <v>369</v>
      </c>
      <c r="C69" s="120" t="s">
        <v>131</v>
      </c>
      <c r="D69" s="120" t="s">
        <v>1360</v>
      </c>
      <c r="E69" s="120" t="s">
        <v>345</v>
      </c>
      <c r="F69" s="120" t="s">
        <v>1446</v>
      </c>
      <c r="G69" s="120" t="s">
        <v>1514</v>
      </c>
    </row>
    <row r="70">
      <c r="A70" s="210">
        <v>43568.83648053241</v>
      </c>
      <c r="B70" s="120" t="s">
        <v>369</v>
      </c>
      <c r="C70" s="120" t="s">
        <v>131</v>
      </c>
      <c r="D70" s="120" t="s">
        <v>1361</v>
      </c>
      <c r="E70" s="120" t="s">
        <v>345</v>
      </c>
      <c r="F70" s="120" t="s">
        <v>1446</v>
      </c>
      <c r="G70" s="120" t="s">
        <v>1515</v>
      </c>
    </row>
    <row r="71">
      <c r="A71" s="210">
        <v>43568.83648053241</v>
      </c>
      <c r="B71" s="120" t="s">
        <v>369</v>
      </c>
      <c r="C71" s="120" t="s">
        <v>131</v>
      </c>
      <c r="D71" s="120" t="s">
        <v>1362</v>
      </c>
      <c r="E71" s="120" t="s">
        <v>345</v>
      </c>
      <c r="F71" s="120" t="s">
        <v>1446</v>
      </c>
      <c r="G71" s="120" t="s">
        <v>1508</v>
      </c>
    </row>
    <row r="72">
      <c r="A72" s="210">
        <v>43568.83648053241</v>
      </c>
      <c r="B72" s="120" t="s">
        <v>369</v>
      </c>
      <c r="C72" s="120" t="s">
        <v>131</v>
      </c>
      <c r="D72" s="120" t="s">
        <v>1363</v>
      </c>
      <c r="E72" s="120" t="s">
        <v>345</v>
      </c>
      <c r="F72" s="120" t="s">
        <v>1446</v>
      </c>
      <c r="G72" s="120" t="s">
        <v>1509</v>
      </c>
    </row>
    <row r="73">
      <c r="A73" s="210">
        <v>43567.02667042824</v>
      </c>
      <c r="C73" s="120" t="s">
        <v>131</v>
      </c>
      <c r="D73" s="120" t="s">
        <v>1355</v>
      </c>
      <c r="E73" s="120" t="s">
        <v>297</v>
      </c>
      <c r="F73" s="120" t="s">
        <v>1446</v>
      </c>
      <c r="G73" s="120" t="s">
        <v>1516</v>
      </c>
    </row>
    <row r="74">
      <c r="A74" s="210">
        <v>43567.02667042824</v>
      </c>
      <c r="C74" s="120" t="s">
        <v>131</v>
      </c>
      <c r="D74" s="120" t="s">
        <v>348</v>
      </c>
      <c r="E74" s="120" t="s">
        <v>297</v>
      </c>
      <c r="F74" s="120" t="s">
        <v>1446</v>
      </c>
      <c r="G74" s="120" t="s">
        <v>1517</v>
      </c>
    </row>
    <row r="75">
      <c r="A75" s="210">
        <v>43567.02667042824</v>
      </c>
      <c r="C75" s="120" t="s">
        <v>131</v>
      </c>
      <c r="D75" s="120" t="s">
        <v>1356</v>
      </c>
      <c r="E75" s="120" t="s">
        <v>345</v>
      </c>
      <c r="F75" s="120" t="s">
        <v>1446</v>
      </c>
      <c r="G75" s="120" t="s">
        <v>1518</v>
      </c>
    </row>
    <row r="76">
      <c r="A76" s="210">
        <v>43567.02667042824</v>
      </c>
      <c r="C76" s="120" t="s">
        <v>131</v>
      </c>
      <c r="D76" s="120" t="s">
        <v>1357</v>
      </c>
      <c r="E76" s="120" t="s">
        <v>345</v>
      </c>
      <c r="F76" s="120" t="s">
        <v>1446</v>
      </c>
      <c r="G76" s="120" t="s">
        <v>1519</v>
      </c>
    </row>
    <row r="77">
      <c r="A77" s="210">
        <v>43567.02667042824</v>
      </c>
      <c r="C77" s="120" t="s">
        <v>131</v>
      </c>
      <c r="D77" s="120" t="s">
        <v>1358</v>
      </c>
      <c r="E77" s="120" t="s">
        <v>345</v>
      </c>
      <c r="F77" s="120" t="s">
        <v>1446</v>
      </c>
      <c r="G77" s="120" t="s">
        <v>1520</v>
      </c>
    </row>
    <row r="78">
      <c r="A78" s="210">
        <v>43566.46337859954</v>
      </c>
      <c r="C78" s="120" t="s">
        <v>131</v>
      </c>
      <c r="D78" s="120" t="s">
        <v>360</v>
      </c>
      <c r="E78" s="120" t="s">
        <v>300</v>
      </c>
      <c r="F78" s="120" t="s">
        <v>1446</v>
      </c>
      <c r="G78" s="120" t="s">
        <v>1521</v>
      </c>
    </row>
    <row r="79">
      <c r="A79" s="210">
        <v>43566.46337859954</v>
      </c>
      <c r="C79" s="120" t="s">
        <v>131</v>
      </c>
      <c r="D79" s="120" t="s">
        <v>356</v>
      </c>
      <c r="E79" s="120" t="s">
        <v>300</v>
      </c>
      <c r="F79" s="120" t="s">
        <v>1446</v>
      </c>
      <c r="G79" s="120" t="s">
        <v>1522</v>
      </c>
    </row>
    <row r="80">
      <c r="A80" s="210">
        <v>43565.25931908565</v>
      </c>
      <c r="B80" s="120" t="s">
        <v>369</v>
      </c>
      <c r="C80" s="120" t="s">
        <v>131</v>
      </c>
      <c r="D80" s="120" t="s">
        <v>1354</v>
      </c>
      <c r="E80" s="120" t="s">
        <v>297</v>
      </c>
      <c r="F80" s="120" t="s">
        <v>1446</v>
      </c>
      <c r="G80" s="120" t="s">
        <v>1523</v>
      </c>
    </row>
    <row r="81">
      <c r="A81" s="210">
        <v>43565.25931908565</v>
      </c>
      <c r="B81" s="120" t="s">
        <v>369</v>
      </c>
      <c r="C81" s="120" t="s">
        <v>131</v>
      </c>
      <c r="D81" s="120" t="s">
        <v>365</v>
      </c>
      <c r="E81" s="120" t="s">
        <v>297</v>
      </c>
      <c r="F81" s="120" t="s">
        <v>1446</v>
      </c>
      <c r="G81" s="120" t="s">
        <v>1524</v>
      </c>
    </row>
    <row r="82">
      <c r="A82" s="210">
        <v>43563.88555324074</v>
      </c>
      <c r="B82" s="120" t="s">
        <v>1270</v>
      </c>
      <c r="C82" s="120" t="s">
        <v>131</v>
      </c>
      <c r="D82" s="120" t="s">
        <v>650</v>
      </c>
      <c r="E82" s="120" t="s">
        <v>308</v>
      </c>
      <c r="F82" s="120" t="s">
        <v>1463</v>
      </c>
      <c r="G82" s="120" t="s">
        <v>1525</v>
      </c>
    </row>
    <row r="83">
      <c r="A83" s="210">
        <v>43563.31125675926</v>
      </c>
      <c r="C83" s="120" t="s">
        <v>131</v>
      </c>
      <c r="D83" s="120" t="s">
        <v>378</v>
      </c>
      <c r="E83" s="120" t="s">
        <v>345</v>
      </c>
      <c r="F83" s="120" t="s">
        <v>1446</v>
      </c>
      <c r="G83" s="120" t="s">
        <v>1526</v>
      </c>
    </row>
    <row r="84">
      <c r="A84" s="210">
        <v>43563.31125675926</v>
      </c>
      <c r="C84" s="120" t="s">
        <v>131</v>
      </c>
      <c r="D84" s="120" t="s">
        <v>1351</v>
      </c>
      <c r="E84" s="120" t="s">
        <v>345</v>
      </c>
      <c r="F84" s="120" t="s">
        <v>1446</v>
      </c>
      <c r="G84" s="120" t="s">
        <v>1527</v>
      </c>
    </row>
    <row r="85">
      <c r="A85" s="210">
        <v>43562.8199356713</v>
      </c>
      <c r="B85" s="120" t="s">
        <v>369</v>
      </c>
      <c r="C85" s="120" t="s">
        <v>131</v>
      </c>
      <c r="D85" s="120" t="s">
        <v>180</v>
      </c>
      <c r="E85" s="120" t="s">
        <v>290</v>
      </c>
      <c r="F85" s="120" t="s">
        <v>1463</v>
      </c>
      <c r="G85" s="120" t="s">
        <v>1528</v>
      </c>
    </row>
    <row r="86">
      <c r="A86" s="210">
        <v>43562.57273782407</v>
      </c>
      <c r="C86" s="120" t="s">
        <v>131</v>
      </c>
      <c r="D86" s="120" t="s">
        <v>342</v>
      </c>
      <c r="E86" s="120" t="s">
        <v>300</v>
      </c>
      <c r="F86" s="120" t="s">
        <v>1446</v>
      </c>
      <c r="G86" s="120" t="s">
        <v>1529</v>
      </c>
    </row>
    <row r="87">
      <c r="A87" s="210">
        <v>43562.57273782407</v>
      </c>
      <c r="C87" s="120" t="s">
        <v>131</v>
      </c>
      <c r="D87" s="120" t="s">
        <v>1347</v>
      </c>
      <c r="E87" s="120" t="s">
        <v>345</v>
      </c>
      <c r="F87" s="120" t="s">
        <v>1446</v>
      </c>
      <c r="G87" s="120" t="s">
        <v>1530</v>
      </c>
    </row>
    <row r="88">
      <c r="A88" s="210">
        <v>43562.57273782407</v>
      </c>
      <c r="C88" s="120" t="s">
        <v>131</v>
      </c>
      <c r="D88" s="120" t="s">
        <v>1348</v>
      </c>
      <c r="E88" s="120" t="s">
        <v>345</v>
      </c>
      <c r="F88" s="120" t="s">
        <v>1446</v>
      </c>
      <c r="G88" s="120" t="s">
        <v>1531</v>
      </c>
    </row>
    <row r="89">
      <c r="A89" s="210">
        <v>43562.57273782407</v>
      </c>
      <c r="C89" s="120" t="s">
        <v>131</v>
      </c>
      <c r="D89" s="120" t="s">
        <v>1349</v>
      </c>
      <c r="E89" s="120" t="s">
        <v>345</v>
      </c>
      <c r="F89" s="120" t="s">
        <v>1446</v>
      </c>
      <c r="G89" s="120" t="s">
        <v>1532</v>
      </c>
    </row>
    <row r="90">
      <c r="A90" s="210">
        <v>43562.57273782407</v>
      </c>
      <c r="C90" s="120" t="s">
        <v>131</v>
      </c>
      <c r="D90" s="120" t="s">
        <v>1350</v>
      </c>
      <c r="E90" s="120" t="s">
        <v>345</v>
      </c>
      <c r="F90" s="120" t="s">
        <v>1446</v>
      </c>
      <c r="G90" s="120" t="s">
        <v>1533</v>
      </c>
    </row>
    <row r="91">
      <c r="A91" s="210">
        <v>43561.00377630787</v>
      </c>
      <c r="C91" s="120" t="s">
        <v>131</v>
      </c>
      <c r="D91" s="120" t="s">
        <v>373</v>
      </c>
      <c r="E91" s="120" t="s">
        <v>297</v>
      </c>
      <c r="F91" s="120" t="s">
        <v>1446</v>
      </c>
      <c r="G91" s="120" t="s">
        <v>1534</v>
      </c>
    </row>
    <row r="92">
      <c r="A92" s="210">
        <v>43561.00377630787</v>
      </c>
      <c r="C92" s="120" t="s">
        <v>131</v>
      </c>
      <c r="D92" s="120" t="s">
        <v>374</v>
      </c>
      <c r="E92" s="120" t="s">
        <v>297</v>
      </c>
      <c r="F92" s="120" t="s">
        <v>1446</v>
      </c>
      <c r="G92" s="120" t="s">
        <v>1535</v>
      </c>
    </row>
    <row r="93">
      <c r="A93" s="210">
        <v>43561.00377630787</v>
      </c>
      <c r="C93" s="120" t="s">
        <v>131</v>
      </c>
      <c r="D93" s="120" t="s">
        <v>372</v>
      </c>
      <c r="E93" s="120" t="s">
        <v>297</v>
      </c>
      <c r="F93" s="120" t="s">
        <v>1446</v>
      </c>
      <c r="G93" s="120" t="s">
        <v>1536</v>
      </c>
    </row>
    <row r="94">
      <c r="A94" s="210">
        <v>43560.31280193287</v>
      </c>
      <c r="B94" s="120" t="s">
        <v>369</v>
      </c>
      <c r="C94" s="120" t="s">
        <v>131</v>
      </c>
      <c r="D94" s="120" t="s">
        <v>171</v>
      </c>
      <c r="E94" s="120" t="s">
        <v>294</v>
      </c>
      <c r="F94" s="120" t="s">
        <v>1463</v>
      </c>
      <c r="G94" s="120" t="s">
        <v>1537</v>
      </c>
    </row>
    <row r="95">
      <c r="A95" s="210">
        <v>43560.312206435185</v>
      </c>
      <c r="C95" s="120" t="s">
        <v>131</v>
      </c>
      <c r="D95" s="120" t="s">
        <v>1346</v>
      </c>
      <c r="E95" s="120" t="s">
        <v>300</v>
      </c>
      <c r="F95" s="120" t="s">
        <v>1446</v>
      </c>
      <c r="G95" s="120" t="s">
        <v>1538</v>
      </c>
    </row>
    <row r="96">
      <c r="A96" s="210">
        <v>43560.312206435185</v>
      </c>
      <c r="C96" s="120" t="s">
        <v>131</v>
      </c>
      <c r="D96" s="120" t="s">
        <v>375</v>
      </c>
      <c r="E96" s="120" t="s">
        <v>297</v>
      </c>
      <c r="F96" s="120" t="s">
        <v>1446</v>
      </c>
      <c r="G96" s="120" t="s">
        <v>1539</v>
      </c>
    </row>
    <row r="97">
      <c r="A97" s="210">
        <v>43559.088166076384</v>
      </c>
      <c r="C97" s="120" t="s">
        <v>131</v>
      </c>
      <c r="D97" s="120" t="s">
        <v>1190</v>
      </c>
      <c r="E97" s="120" t="s">
        <v>307</v>
      </c>
      <c r="F97" s="120" t="s">
        <v>1446</v>
      </c>
      <c r="G97" s="120" t="s">
        <v>1540</v>
      </c>
    </row>
    <row r="98">
      <c r="A98" s="210">
        <v>43559.088166076384</v>
      </c>
      <c r="C98" s="120" t="s">
        <v>131</v>
      </c>
      <c r="D98" s="120" t="s">
        <v>383</v>
      </c>
      <c r="E98" s="120" t="s">
        <v>300</v>
      </c>
      <c r="F98" s="120" t="s">
        <v>1446</v>
      </c>
      <c r="G98" s="120" t="s">
        <v>1541</v>
      </c>
    </row>
    <row r="99">
      <c r="A99" s="210">
        <v>43559.088166076384</v>
      </c>
      <c r="C99" s="120" t="s">
        <v>131</v>
      </c>
      <c r="D99" s="120" t="s">
        <v>1345</v>
      </c>
      <c r="E99" s="120" t="s">
        <v>345</v>
      </c>
      <c r="F99" s="120" t="s">
        <v>1446</v>
      </c>
      <c r="G99" s="120" t="s">
        <v>1542</v>
      </c>
    </row>
    <row r="100">
      <c r="A100" s="210">
        <v>43557.1018822801</v>
      </c>
      <c r="B100" s="120" t="s">
        <v>1270</v>
      </c>
      <c r="C100" s="120" t="s">
        <v>131</v>
      </c>
      <c r="D100" s="120" t="s">
        <v>650</v>
      </c>
      <c r="E100" s="120" t="s">
        <v>308</v>
      </c>
      <c r="F100" s="120" t="s">
        <v>1463</v>
      </c>
      <c r="G100" s="120" t="s">
        <v>1543</v>
      </c>
    </row>
    <row r="101">
      <c r="A101" s="210">
        <v>43556.62674674769</v>
      </c>
      <c r="B101" s="120" t="s">
        <v>369</v>
      </c>
      <c r="C101" s="120" t="s">
        <v>131</v>
      </c>
      <c r="D101" s="120" t="s">
        <v>495</v>
      </c>
      <c r="E101" s="120" t="s">
        <v>46</v>
      </c>
      <c r="F101" s="120" t="s">
        <v>1463</v>
      </c>
      <c r="G101" s="120" t="s">
        <v>1544</v>
      </c>
    </row>
    <row r="102">
      <c r="A102" s="210">
        <v>43556.62672703704</v>
      </c>
      <c r="B102" s="120" t="s">
        <v>369</v>
      </c>
      <c r="C102" s="120" t="s">
        <v>131</v>
      </c>
      <c r="D102" s="120" t="s">
        <v>446</v>
      </c>
      <c r="E102" s="120" t="s">
        <v>46</v>
      </c>
      <c r="F102" s="120" t="s">
        <v>1463</v>
      </c>
      <c r="G102" s="120" t="s">
        <v>1543</v>
      </c>
    </row>
    <row r="103">
      <c r="A103" s="210">
        <v>43556.62670981482</v>
      </c>
      <c r="B103" s="120" t="s">
        <v>369</v>
      </c>
      <c r="C103" s="120" t="s">
        <v>131</v>
      </c>
      <c r="D103" s="120" t="s">
        <v>1344</v>
      </c>
      <c r="E103" s="120" t="s">
        <v>46</v>
      </c>
      <c r="F103" s="120" t="s">
        <v>1463</v>
      </c>
      <c r="G103" s="120" t="s">
        <v>1545</v>
      </c>
    </row>
    <row r="104">
      <c r="A104" s="210">
        <v>43556.6266927199</v>
      </c>
      <c r="B104" s="120" t="s">
        <v>369</v>
      </c>
      <c r="C104" s="120" t="s">
        <v>131</v>
      </c>
      <c r="D104" s="120" t="s">
        <v>1252</v>
      </c>
      <c r="E104" s="120" t="s">
        <v>46</v>
      </c>
      <c r="F104" s="120" t="s">
        <v>1463</v>
      </c>
      <c r="G104" s="120" t="s">
        <v>1546</v>
      </c>
    </row>
    <row r="105">
      <c r="A105" s="210">
        <v>43556.62667486111</v>
      </c>
      <c r="B105" s="120" t="s">
        <v>369</v>
      </c>
      <c r="C105" s="120" t="s">
        <v>131</v>
      </c>
      <c r="D105" s="120" t="s">
        <v>650</v>
      </c>
      <c r="E105" s="120" t="s">
        <v>308</v>
      </c>
      <c r="F105" s="120" t="s">
        <v>1463</v>
      </c>
      <c r="G105" s="120" t="s">
        <v>1543</v>
      </c>
    </row>
    <row r="106">
      <c r="A106" s="210">
        <v>43556.6266603125</v>
      </c>
      <c r="B106" s="120" t="s">
        <v>369</v>
      </c>
      <c r="C106" s="120" t="s">
        <v>131</v>
      </c>
      <c r="D106" s="120" t="s">
        <v>650</v>
      </c>
      <c r="E106" s="120" t="s">
        <v>308</v>
      </c>
      <c r="F106" s="120" t="s">
        <v>1463</v>
      </c>
      <c r="G106" s="120" t="s">
        <v>1543</v>
      </c>
    </row>
    <row r="107">
      <c r="A107" s="210">
        <v>43556.626622800926</v>
      </c>
      <c r="B107" s="120" t="s">
        <v>369</v>
      </c>
      <c r="C107" s="120" t="s">
        <v>131</v>
      </c>
      <c r="D107" s="120" t="s">
        <v>499</v>
      </c>
      <c r="E107" s="120" t="s">
        <v>308</v>
      </c>
      <c r="F107" s="120" t="s">
        <v>1463</v>
      </c>
      <c r="G107" s="120" t="s">
        <v>1547</v>
      </c>
    </row>
    <row r="108">
      <c r="A108" s="210">
        <v>43556.626602557866</v>
      </c>
      <c r="B108" s="120" t="s">
        <v>369</v>
      </c>
      <c r="C108" s="120" t="s">
        <v>131</v>
      </c>
      <c r="D108" s="120" t="s">
        <v>431</v>
      </c>
      <c r="E108" s="120" t="s">
        <v>308</v>
      </c>
      <c r="F108" s="120" t="s">
        <v>1463</v>
      </c>
      <c r="G108" s="120" t="s">
        <v>1548</v>
      </c>
    </row>
    <row r="109">
      <c r="A109" s="210">
        <v>43556.6265847801</v>
      </c>
      <c r="B109" s="120" t="s">
        <v>369</v>
      </c>
      <c r="C109" s="120" t="s">
        <v>131</v>
      </c>
      <c r="D109" s="120" t="s">
        <v>432</v>
      </c>
      <c r="E109" s="120" t="s">
        <v>290</v>
      </c>
      <c r="F109" s="120" t="s">
        <v>1463</v>
      </c>
      <c r="G109" s="120" t="s">
        <v>1496</v>
      </c>
    </row>
    <row r="110">
      <c r="A110" s="210">
        <v>43556.62656480324</v>
      </c>
      <c r="B110" s="120" t="s">
        <v>369</v>
      </c>
      <c r="C110" s="120" t="s">
        <v>131</v>
      </c>
      <c r="D110" s="120" t="s">
        <v>433</v>
      </c>
      <c r="E110" s="120" t="s">
        <v>301</v>
      </c>
      <c r="F110" s="120" t="s">
        <v>1463</v>
      </c>
      <c r="G110" s="120" t="s">
        <v>1549</v>
      </c>
    </row>
    <row r="111">
      <c r="A111" s="210">
        <v>43556.626553055554</v>
      </c>
      <c r="B111" s="120" t="s">
        <v>369</v>
      </c>
      <c r="C111" s="120" t="s">
        <v>131</v>
      </c>
      <c r="D111" s="120" t="s">
        <v>384</v>
      </c>
      <c r="E111" s="120" t="s">
        <v>301</v>
      </c>
      <c r="F111" s="120" t="s">
        <v>1463</v>
      </c>
      <c r="G111" s="120" t="s">
        <v>1550</v>
      </c>
    </row>
    <row r="112">
      <c r="A112" s="210">
        <v>43556.62496552084</v>
      </c>
      <c r="C112" s="120" t="s">
        <v>131</v>
      </c>
      <c r="D112" s="120" t="s">
        <v>1341</v>
      </c>
      <c r="E112" s="120" t="s">
        <v>345</v>
      </c>
      <c r="F112" s="120" t="s">
        <v>1446</v>
      </c>
      <c r="G112" s="120" t="s">
        <v>1551</v>
      </c>
    </row>
    <row r="113">
      <c r="A113" s="210">
        <v>43556.62496552084</v>
      </c>
      <c r="C113" s="120" t="s">
        <v>131</v>
      </c>
      <c r="D113" s="120" t="s">
        <v>1342</v>
      </c>
      <c r="E113" s="120" t="s">
        <v>345</v>
      </c>
      <c r="F113" s="120" t="s">
        <v>1446</v>
      </c>
      <c r="G113" s="120" t="s">
        <v>1552</v>
      </c>
    </row>
    <row r="114">
      <c r="A114" s="210">
        <v>43556.62496552084</v>
      </c>
      <c r="C114" s="120" t="s">
        <v>131</v>
      </c>
      <c r="D114" s="120" t="s">
        <v>1343</v>
      </c>
      <c r="E114" s="120" t="s">
        <v>345</v>
      </c>
      <c r="F114" s="120" t="s">
        <v>1446</v>
      </c>
      <c r="G114" s="120" t="s">
        <v>1553</v>
      </c>
    </row>
    <row r="115">
      <c r="A115" s="210">
        <v>43555.116966064816</v>
      </c>
      <c r="C115" s="120" t="s">
        <v>131</v>
      </c>
      <c r="D115" s="120" t="s">
        <v>388</v>
      </c>
      <c r="E115" s="120" t="s">
        <v>297</v>
      </c>
      <c r="F115" s="120" t="s">
        <v>1446</v>
      </c>
      <c r="G115" s="120" t="s">
        <v>1554</v>
      </c>
    </row>
    <row r="116">
      <c r="A116" s="210">
        <v>43555.116966064816</v>
      </c>
      <c r="C116" s="120" t="s">
        <v>131</v>
      </c>
      <c r="D116" s="120" t="s">
        <v>387</v>
      </c>
      <c r="E116" s="120" t="s">
        <v>297</v>
      </c>
      <c r="F116" s="120" t="s">
        <v>1446</v>
      </c>
      <c r="G116" s="120" t="s">
        <v>1555</v>
      </c>
    </row>
    <row r="117">
      <c r="A117" s="210">
        <v>43555.116966064816</v>
      </c>
      <c r="C117" s="120" t="s">
        <v>131</v>
      </c>
      <c r="D117" s="120" t="s">
        <v>1026</v>
      </c>
      <c r="E117" s="120" t="s">
        <v>345</v>
      </c>
      <c r="F117" s="120" t="s">
        <v>1446</v>
      </c>
      <c r="G117" s="120" t="s">
        <v>1556</v>
      </c>
    </row>
    <row r="118">
      <c r="A118" s="210">
        <v>43555.116966064816</v>
      </c>
      <c r="C118" s="120" t="s">
        <v>131</v>
      </c>
      <c r="D118" s="120" t="s">
        <v>1340</v>
      </c>
      <c r="E118" s="120" t="s">
        <v>345</v>
      </c>
      <c r="F118" s="120" t="s">
        <v>1446</v>
      </c>
      <c r="G118" s="120" t="s">
        <v>1557</v>
      </c>
    </row>
    <row r="119">
      <c r="A119" s="210">
        <v>43555.116966064816</v>
      </c>
      <c r="C119" s="120" t="s">
        <v>131</v>
      </c>
      <c r="D119" s="120" t="s">
        <v>361</v>
      </c>
      <c r="E119" s="120" t="s">
        <v>345</v>
      </c>
      <c r="F119" s="120" t="s">
        <v>1446</v>
      </c>
      <c r="G119" s="120" t="s">
        <v>1558</v>
      </c>
    </row>
    <row r="120">
      <c r="A120" s="210">
        <v>43554.833316979166</v>
      </c>
      <c r="C120" s="120" t="s">
        <v>131</v>
      </c>
      <c r="D120" s="120" t="s">
        <v>370</v>
      </c>
      <c r="E120" s="120" t="s">
        <v>345</v>
      </c>
      <c r="F120" s="120" t="s">
        <v>1446</v>
      </c>
      <c r="G120" s="120" t="s">
        <v>1559</v>
      </c>
    </row>
    <row r="121">
      <c r="A121" s="210">
        <v>43553.28422140046</v>
      </c>
      <c r="C121" s="120" t="s">
        <v>131</v>
      </c>
      <c r="D121" s="120" t="s">
        <v>397</v>
      </c>
      <c r="E121" s="120" t="s">
        <v>297</v>
      </c>
      <c r="F121" s="120" t="s">
        <v>1446</v>
      </c>
      <c r="G121" s="120" t="s">
        <v>1560</v>
      </c>
    </row>
    <row r="122">
      <c r="A122" s="210">
        <v>43553.28422140046</v>
      </c>
      <c r="C122" s="120" t="s">
        <v>131</v>
      </c>
      <c r="D122" s="120" t="s">
        <v>397</v>
      </c>
      <c r="E122" s="120" t="s">
        <v>297</v>
      </c>
      <c r="F122" s="120" t="s">
        <v>1446</v>
      </c>
      <c r="G122" s="120" t="s">
        <v>1560</v>
      </c>
    </row>
    <row r="123">
      <c r="A123" s="210">
        <v>43553.28422140046</v>
      </c>
      <c r="C123" s="120" t="s">
        <v>131</v>
      </c>
      <c r="D123" s="120" t="s">
        <v>395</v>
      </c>
      <c r="E123" s="120" t="s">
        <v>345</v>
      </c>
      <c r="F123" s="120" t="s">
        <v>1446</v>
      </c>
      <c r="G123" s="120" t="s">
        <v>1561</v>
      </c>
    </row>
    <row r="124">
      <c r="A124" s="210">
        <v>43553.28422140046</v>
      </c>
      <c r="C124" s="120" t="s">
        <v>131</v>
      </c>
      <c r="D124" s="120" t="s">
        <v>1338</v>
      </c>
      <c r="E124" s="120" t="s">
        <v>345</v>
      </c>
      <c r="F124" s="120" t="s">
        <v>1446</v>
      </c>
      <c r="G124" s="120" t="s">
        <v>1562</v>
      </c>
    </row>
    <row r="125">
      <c r="A125" s="210">
        <v>43553.28422140046</v>
      </c>
      <c r="C125" s="120" t="s">
        <v>131</v>
      </c>
      <c r="D125" s="120" t="s">
        <v>1339</v>
      </c>
      <c r="E125" s="120" t="s">
        <v>345</v>
      </c>
      <c r="F125" s="120" t="s">
        <v>1446</v>
      </c>
      <c r="G125" s="120" t="s">
        <v>1563</v>
      </c>
    </row>
    <row r="126">
      <c r="A126" s="210">
        <v>43552.626524872685</v>
      </c>
      <c r="C126" s="120" t="s">
        <v>131</v>
      </c>
      <c r="D126" s="120" t="s">
        <v>381</v>
      </c>
      <c r="E126" s="120" t="s">
        <v>345</v>
      </c>
      <c r="F126" s="120" t="s">
        <v>1446</v>
      </c>
      <c r="G126" s="120" t="s">
        <v>1564</v>
      </c>
    </row>
    <row r="127">
      <c r="A127" s="210">
        <v>43552.626524872685</v>
      </c>
      <c r="C127" s="120" t="s">
        <v>131</v>
      </c>
      <c r="D127" s="120" t="s">
        <v>380</v>
      </c>
      <c r="E127" s="120" t="s">
        <v>345</v>
      </c>
      <c r="F127" s="120" t="s">
        <v>1446</v>
      </c>
      <c r="G127" s="120" t="s">
        <v>1565</v>
      </c>
    </row>
    <row r="128">
      <c r="A128" s="210">
        <v>43552.626524872685</v>
      </c>
      <c r="C128" s="120" t="s">
        <v>131</v>
      </c>
      <c r="D128" s="120" t="s">
        <v>378</v>
      </c>
      <c r="E128" s="120" t="s">
        <v>345</v>
      </c>
      <c r="F128" s="120" t="s">
        <v>1446</v>
      </c>
      <c r="G128" s="120" t="s">
        <v>1526</v>
      </c>
    </row>
    <row r="129">
      <c r="A129" s="210">
        <v>43552.626524872685</v>
      </c>
      <c r="C129" s="120" t="s">
        <v>131</v>
      </c>
      <c r="D129" s="120" t="s">
        <v>379</v>
      </c>
      <c r="E129" s="120" t="s">
        <v>345</v>
      </c>
      <c r="F129" s="120" t="s">
        <v>1446</v>
      </c>
      <c r="G129" s="120" t="s">
        <v>1566</v>
      </c>
    </row>
    <row r="130">
      <c r="A130" s="210">
        <v>43552.626524872685</v>
      </c>
      <c r="C130" s="120" t="s">
        <v>131</v>
      </c>
      <c r="D130" s="120" t="s">
        <v>116</v>
      </c>
      <c r="E130" s="120" t="s">
        <v>345</v>
      </c>
      <c r="F130" s="120" t="s">
        <v>1446</v>
      </c>
      <c r="G130" s="120" t="s">
        <v>1567</v>
      </c>
    </row>
    <row r="131">
      <c r="A131" s="210">
        <v>43552.626524872685</v>
      </c>
      <c r="C131" s="120" t="s">
        <v>131</v>
      </c>
      <c r="D131" s="120" t="s">
        <v>382</v>
      </c>
      <c r="E131" s="120" t="s">
        <v>345</v>
      </c>
      <c r="F131" s="120" t="s">
        <v>1446</v>
      </c>
      <c r="G131" s="120" t="s">
        <v>1486</v>
      </c>
    </row>
    <row r="132">
      <c r="A132" s="210">
        <v>43552.60490476852</v>
      </c>
      <c r="C132" s="120" t="s">
        <v>131</v>
      </c>
      <c r="D132" s="120" t="s">
        <v>389</v>
      </c>
      <c r="E132" s="120" t="s">
        <v>307</v>
      </c>
      <c r="F132" s="120" t="s">
        <v>1446</v>
      </c>
      <c r="G132" s="120" t="s">
        <v>1568</v>
      </c>
    </row>
    <row r="133">
      <c r="A133" s="210">
        <v>43552.60490476852</v>
      </c>
      <c r="C133" s="120" t="s">
        <v>131</v>
      </c>
      <c r="D133" s="120" t="s">
        <v>739</v>
      </c>
      <c r="E133" s="120" t="s">
        <v>297</v>
      </c>
      <c r="F133" s="120" t="s">
        <v>1446</v>
      </c>
      <c r="G133" s="120" t="s">
        <v>1569</v>
      </c>
    </row>
    <row r="134">
      <c r="A134" s="210">
        <v>43552.60490476852</v>
      </c>
      <c r="C134" s="120" t="s">
        <v>131</v>
      </c>
      <c r="D134" s="120" t="s">
        <v>584</v>
      </c>
      <c r="E134" s="120" t="s">
        <v>297</v>
      </c>
      <c r="F134" s="120" t="s">
        <v>1446</v>
      </c>
      <c r="G134" s="120" t="s">
        <v>1570</v>
      </c>
    </row>
    <row r="135">
      <c r="A135" s="210">
        <v>43552.60490476852</v>
      </c>
      <c r="C135" s="120" t="s">
        <v>131</v>
      </c>
      <c r="D135" s="120" t="s">
        <v>398</v>
      </c>
      <c r="E135" s="120" t="s">
        <v>297</v>
      </c>
      <c r="F135" s="120" t="s">
        <v>1446</v>
      </c>
      <c r="G135" s="120" t="s">
        <v>1571</v>
      </c>
    </row>
    <row r="136">
      <c r="A136" s="210">
        <v>43552.60490476852</v>
      </c>
      <c r="C136" s="120" t="s">
        <v>131</v>
      </c>
      <c r="D136" s="120" t="s">
        <v>1335</v>
      </c>
      <c r="E136" s="120" t="s">
        <v>345</v>
      </c>
      <c r="F136" s="120" t="s">
        <v>1446</v>
      </c>
      <c r="G136" s="120" t="s">
        <v>1572</v>
      </c>
    </row>
    <row r="137">
      <c r="A137" s="210">
        <v>43552.60490476852</v>
      </c>
      <c r="C137" s="120" t="s">
        <v>131</v>
      </c>
      <c r="D137" s="120" t="s">
        <v>1336</v>
      </c>
      <c r="E137" s="120" t="s">
        <v>345</v>
      </c>
      <c r="F137" s="120" t="s">
        <v>1446</v>
      </c>
      <c r="G137" s="120" t="s">
        <v>1573</v>
      </c>
    </row>
    <row r="138">
      <c r="A138" s="210">
        <v>43552.60490476852</v>
      </c>
      <c r="C138" s="120" t="s">
        <v>131</v>
      </c>
      <c r="D138" s="120" t="s">
        <v>1337</v>
      </c>
      <c r="E138" s="120" t="s">
        <v>345</v>
      </c>
      <c r="F138" s="120" t="s">
        <v>1446</v>
      </c>
      <c r="G138" s="120" t="s">
        <v>1574</v>
      </c>
    </row>
    <row r="139">
      <c r="A139" s="210">
        <v>43551.06580930555</v>
      </c>
      <c r="C139" s="120" t="s">
        <v>131</v>
      </c>
      <c r="D139" s="120" t="s">
        <v>1334</v>
      </c>
      <c r="E139" s="120" t="s">
        <v>345</v>
      </c>
      <c r="F139" s="120" t="s">
        <v>1446</v>
      </c>
      <c r="G139" s="120" t="s">
        <v>1575</v>
      </c>
    </row>
    <row r="140">
      <c r="A140" s="210">
        <v>43551.06426324074</v>
      </c>
      <c r="C140" s="120" t="s">
        <v>131</v>
      </c>
      <c r="D140" s="120" t="s">
        <v>412</v>
      </c>
      <c r="E140" s="120" t="s">
        <v>307</v>
      </c>
      <c r="F140" s="120" t="s">
        <v>1446</v>
      </c>
      <c r="G140" s="120" t="s">
        <v>1576</v>
      </c>
    </row>
    <row r="141">
      <c r="A141" s="210">
        <v>43551.06426324074</v>
      </c>
      <c r="C141" s="120" t="s">
        <v>131</v>
      </c>
      <c r="D141" s="120" t="s">
        <v>410</v>
      </c>
      <c r="E141" s="120" t="s">
        <v>297</v>
      </c>
      <c r="F141" s="120" t="s">
        <v>1446</v>
      </c>
      <c r="G141" s="120" t="s">
        <v>1577</v>
      </c>
    </row>
    <row r="142">
      <c r="A142" s="210">
        <v>43551.06426324074</v>
      </c>
      <c r="C142" s="120" t="s">
        <v>131</v>
      </c>
      <c r="D142" s="120" t="s">
        <v>1325</v>
      </c>
      <c r="E142" s="120" t="s">
        <v>345</v>
      </c>
      <c r="F142" s="120" t="s">
        <v>1446</v>
      </c>
      <c r="G142" s="120" t="s">
        <v>1578</v>
      </c>
    </row>
    <row r="143">
      <c r="A143" s="210">
        <v>43551.06426324074</v>
      </c>
      <c r="C143" s="120" t="s">
        <v>131</v>
      </c>
      <c r="D143" s="120" t="s">
        <v>1326</v>
      </c>
      <c r="E143" s="120" t="s">
        <v>345</v>
      </c>
      <c r="F143" s="120" t="s">
        <v>1446</v>
      </c>
      <c r="G143" s="120" t="s">
        <v>1579</v>
      </c>
    </row>
    <row r="144">
      <c r="A144" s="210">
        <v>43551.06426324074</v>
      </c>
      <c r="C144" s="120" t="s">
        <v>131</v>
      </c>
      <c r="D144" s="120" t="s">
        <v>1327</v>
      </c>
      <c r="E144" s="120" t="s">
        <v>345</v>
      </c>
      <c r="F144" s="120" t="s">
        <v>1446</v>
      </c>
      <c r="G144" s="120" t="s">
        <v>1580</v>
      </c>
    </row>
    <row r="145">
      <c r="A145" s="210">
        <v>43551.06426324074</v>
      </c>
      <c r="C145" s="120" t="s">
        <v>131</v>
      </c>
      <c r="D145" s="120" t="s">
        <v>1328</v>
      </c>
      <c r="E145" s="120" t="s">
        <v>345</v>
      </c>
      <c r="F145" s="120" t="s">
        <v>1446</v>
      </c>
      <c r="G145" s="120" t="s">
        <v>1581</v>
      </c>
    </row>
    <row r="146">
      <c r="A146" s="210">
        <v>43551.06426324074</v>
      </c>
      <c r="C146" s="120" t="s">
        <v>131</v>
      </c>
      <c r="D146" s="120" t="s">
        <v>1329</v>
      </c>
      <c r="E146" s="120" t="s">
        <v>345</v>
      </c>
      <c r="F146" s="120" t="s">
        <v>1446</v>
      </c>
      <c r="G146" s="120" t="s">
        <v>1582</v>
      </c>
    </row>
    <row r="147">
      <c r="A147" s="210">
        <v>43551.06426324074</v>
      </c>
      <c r="C147" s="120" t="s">
        <v>131</v>
      </c>
      <c r="D147" s="120" t="s">
        <v>1330</v>
      </c>
      <c r="E147" s="120" t="s">
        <v>345</v>
      </c>
      <c r="F147" s="120" t="s">
        <v>1446</v>
      </c>
      <c r="G147" s="120" t="s">
        <v>1583</v>
      </c>
    </row>
    <row r="148">
      <c r="A148" s="210">
        <v>43551.06426324074</v>
      </c>
      <c r="C148" s="120" t="s">
        <v>131</v>
      </c>
      <c r="D148" s="120" t="s">
        <v>1331</v>
      </c>
      <c r="E148" s="120" t="s">
        <v>345</v>
      </c>
      <c r="F148" s="120" t="s">
        <v>1446</v>
      </c>
      <c r="G148" s="120" t="s">
        <v>1584</v>
      </c>
    </row>
    <row r="149">
      <c r="A149" s="210">
        <v>43551.06426324074</v>
      </c>
      <c r="C149" s="120" t="s">
        <v>131</v>
      </c>
      <c r="D149" s="120" t="s">
        <v>1332</v>
      </c>
      <c r="E149" s="120" t="s">
        <v>345</v>
      </c>
      <c r="F149" s="120" t="s">
        <v>1446</v>
      </c>
      <c r="G149" s="120" t="s">
        <v>1585</v>
      </c>
    </row>
    <row r="150">
      <c r="A150" s="210">
        <v>43551.06426324074</v>
      </c>
      <c r="C150" s="120" t="s">
        <v>131</v>
      </c>
      <c r="D150" s="120" t="s">
        <v>1333</v>
      </c>
      <c r="E150" s="120" t="s">
        <v>345</v>
      </c>
      <c r="F150" s="120" t="s">
        <v>1446</v>
      </c>
      <c r="G150" s="120" t="s">
        <v>1586</v>
      </c>
    </row>
    <row r="151">
      <c r="A151" s="210">
        <v>43551.06426324074</v>
      </c>
      <c r="C151" s="120" t="s">
        <v>131</v>
      </c>
      <c r="D151" s="120" t="s">
        <v>1334</v>
      </c>
      <c r="E151" s="120" t="s">
        <v>345</v>
      </c>
      <c r="F151" s="120" t="s">
        <v>1446</v>
      </c>
      <c r="G151" s="120" t="s">
        <v>1575</v>
      </c>
    </row>
    <row r="152">
      <c r="A152" s="210">
        <v>43551.06098971065</v>
      </c>
      <c r="C152" s="120" t="s">
        <v>131</v>
      </c>
      <c r="D152" s="120" t="s">
        <v>405</v>
      </c>
      <c r="E152" s="120" t="s">
        <v>297</v>
      </c>
      <c r="F152" s="120" t="s">
        <v>1446</v>
      </c>
      <c r="G152" s="120" t="s">
        <v>1587</v>
      </c>
    </row>
    <row r="153">
      <c r="A153" s="210">
        <v>43551.06098971065</v>
      </c>
      <c r="C153" s="120" t="s">
        <v>131</v>
      </c>
      <c r="D153" s="120" t="s">
        <v>410</v>
      </c>
      <c r="E153" s="120" t="s">
        <v>297</v>
      </c>
      <c r="F153" s="120" t="s">
        <v>1446</v>
      </c>
      <c r="G153" s="120" t="s">
        <v>1577</v>
      </c>
    </row>
    <row r="154">
      <c r="A154" s="210">
        <v>43551.057858368054</v>
      </c>
      <c r="C154" s="120" t="s">
        <v>131</v>
      </c>
      <c r="D154" s="120" t="s">
        <v>1279</v>
      </c>
      <c r="E154" s="120" t="s">
        <v>300</v>
      </c>
      <c r="F154" s="120" t="s">
        <v>1446</v>
      </c>
      <c r="G154" s="120" t="s">
        <v>1567</v>
      </c>
    </row>
    <row r="155">
      <c r="A155" s="210">
        <v>43551.057858368054</v>
      </c>
      <c r="C155" s="120" t="s">
        <v>131</v>
      </c>
      <c r="D155" s="120" t="s">
        <v>405</v>
      </c>
      <c r="E155" s="120" t="s">
        <v>297</v>
      </c>
      <c r="F155" s="120" t="s">
        <v>1446</v>
      </c>
      <c r="G155" s="120" t="s">
        <v>1587</v>
      </c>
    </row>
    <row r="156">
      <c r="A156" s="210">
        <v>43551.05511331018</v>
      </c>
      <c r="C156" s="120" t="s">
        <v>131</v>
      </c>
      <c r="D156" s="120" t="s">
        <v>412</v>
      </c>
      <c r="E156" s="120" t="s">
        <v>307</v>
      </c>
      <c r="F156" s="120" t="s">
        <v>1446</v>
      </c>
      <c r="G156" s="120" t="s">
        <v>1576</v>
      </c>
    </row>
    <row r="157">
      <c r="A157" s="210">
        <v>43550.77729341435</v>
      </c>
      <c r="C157" s="120" t="s">
        <v>131</v>
      </c>
      <c r="D157" s="120" t="s">
        <v>1324</v>
      </c>
      <c r="E157" s="120" t="s">
        <v>345</v>
      </c>
      <c r="F157" s="120" t="s">
        <v>1446</v>
      </c>
      <c r="G157" s="120" t="s">
        <v>1588</v>
      </c>
    </row>
    <row r="158">
      <c r="A158" s="210">
        <v>43550.65599349537</v>
      </c>
      <c r="C158" s="120" t="s">
        <v>131</v>
      </c>
      <c r="D158" s="120" t="s">
        <v>1323</v>
      </c>
      <c r="E158" s="120" t="s">
        <v>345</v>
      </c>
      <c r="F158" s="120" t="s">
        <v>1446</v>
      </c>
      <c r="G158" s="120" t="s">
        <v>1589</v>
      </c>
    </row>
    <row r="159">
      <c r="A159" s="210">
        <v>43550.65599349537</v>
      </c>
      <c r="C159" s="120" t="s">
        <v>131</v>
      </c>
      <c r="D159" s="120" t="s">
        <v>1324</v>
      </c>
      <c r="E159" s="120" t="s">
        <v>345</v>
      </c>
      <c r="F159" s="120" t="s">
        <v>1446</v>
      </c>
      <c r="G159" s="120" t="s">
        <v>1588</v>
      </c>
    </row>
    <row r="160">
      <c r="A160" s="210">
        <v>43550.651215405094</v>
      </c>
      <c r="C160" s="120" t="s">
        <v>131</v>
      </c>
      <c r="D160" s="120" t="s">
        <v>415</v>
      </c>
      <c r="E160" s="120" t="s">
        <v>297</v>
      </c>
      <c r="F160" s="120" t="s">
        <v>1446</v>
      </c>
      <c r="G160" s="120" t="s">
        <v>1590</v>
      </c>
    </row>
    <row r="161">
      <c r="A161" s="210">
        <v>43550.651215405094</v>
      </c>
      <c r="C161" s="120" t="s">
        <v>131</v>
      </c>
      <c r="D161" s="120" t="s">
        <v>1323</v>
      </c>
      <c r="E161" s="120" t="s">
        <v>345</v>
      </c>
      <c r="F161" s="120" t="s">
        <v>1446</v>
      </c>
      <c r="G161" s="120" t="s">
        <v>1589</v>
      </c>
    </row>
    <row r="162">
      <c r="A162" s="210">
        <v>43550.59325618055</v>
      </c>
      <c r="B162" s="120" t="s">
        <v>427</v>
      </c>
      <c r="C162" s="120" t="s">
        <v>131</v>
      </c>
      <c r="D162" s="120" t="s">
        <v>414</v>
      </c>
      <c r="E162" s="120" t="s">
        <v>297</v>
      </c>
      <c r="F162" s="120" t="s">
        <v>1446</v>
      </c>
      <c r="G162" s="120" t="s">
        <v>1591</v>
      </c>
    </row>
    <row r="163">
      <c r="A163" s="210">
        <v>43550.59325618055</v>
      </c>
      <c r="B163" s="120" t="s">
        <v>427</v>
      </c>
      <c r="C163" s="120" t="s">
        <v>131</v>
      </c>
      <c r="D163" s="120" t="s">
        <v>415</v>
      </c>
      <c r="E163" s="120" t="s">
        <v>297</v>
      </c>
      <c r="F163" s="120" t="s">
        <v>1446</v>
      </c>
      <c r="G163" s="120" t="s">
        <v>1590</v>
      </c>
    </row>
    <row r="164">
      <c r="A164" s="210">
        <v>43550.46764701389</v>
      </c>
      <c r="C164" s="120" t="s">
        <v>131</v>
      </c>
      <c r="D164" s="120" t="s">
        <v>333</v>
      </c>
      <c r="E164" s="120" t="s">
        <v>297</v>
      </c>
      <c r="F164" s="120" t="s">
        <v>1446</v>
      </c>
      <c r="G164" s="120" t="s">
        <v>1592</v>
      </c>
    </row>
    <row r="165">
      <c r="A165" s="210">
        <v>43550.46764701389</v>
      </c>
      <c r="C165" s="120" t="s">
        <v>131</v>
      </c>
      <c r="D165" s="120" t="s">
        <v>414</v>
      </c>
      <c r="E165" s="120" t="s">
        <v>297</v>
      </c>
      <c r="F165" s="120" t="s">
        <v>1446</v>
      </c>
      <c r="G165" s="120" t="s">
        <v>1591</v>
      </c>
    </row>
    <row r="166">
      <c r="A166" s="210">
        <v>43550.341236493055</v>
      </c>
      <c r="C166" s="120" t="s">
        <v>131</v>
      </c>
      <c r="D166" s="120" t="s">
        <v>333</v>
      </c>
      <c r="E166" s="120" t="s">
        <v>297</v>
      </c>
      <c r="F166" s="120" t="s">
        <v>1446</v>
      </c>
      <c r="G166" s="120" t="s">
        <v>1592</v>
      </c>
    </row>
    <row r="167">
      <c r="A167" s="210">
        <v>43550.293534780096</v>
      </c>
      <c r="C167" s="120" t="s">
        <v>131</v>
      </c>
      <c r="D167" s="120" t="s">
        <v>403</v>
      </c>
      <c r="E167" s="120" t="s">
        <v>300</v>
      </c>
      <c r="F167" s="120" t="s">
        <v>1446</v>
      </c>
      <c r="G167" s="120" t="s">
        <v>1593</v>
      </c>
    </row>
    <row r="168">
      <c r="A168" s="210">
        <v>43550.293534780096</v>
      </c>
      <c r="C168" s="120" t="s">
        <v>131</v>
      </c>
      <c r="D168" s="120" t="s">
        <v>333</v>
      </c>
      <c r="E168" s="120" t="s">
        <v>297</v>
      </c>
      <c r="F168" s="120" t="s">
        <v>1446</v>
      </c>
      <c r="G168" s="120" t="s">
        <v>1592</v>
      </c>
    </row>
    <row r="169">
      <c r="A169" s="210">
        <v>43550.02176724537</v>
      </c>
      <c r="B169" s="120" t="s">
        <v>427</v>
      </c>
      <c r="C169" s="120" t="s">
        <v>131</v>
      </c>
      <c r="D169" s="120" t="s">
        <v>403</v>
      </c>
      <c r="E169" s="120" t="s">
        <v>300</v>
      </c>
      <c r="F169" s="120" t="s">
        <v>1446</v>
      </c>
      <c r="G169" s="120" t="s">
        <v>1593</v>
      </c>
    </row>
    <row r="170">
      <c r="A170" s="210">
        <v>43549.961434745375</v>
      </c>
      <c r="B170" s="120" t="s">
        <v>427</v>
      </c>
      <c r="C170" s="120" t="s">
        <v>131</v>
      </c>
      <c r="D170" s="120" t="s">
        <v>166</v>
      </c>
      <c r="E170" s="120" t="s">
        <v>300</v>
      </c>
      <c r="F170" s="120" t="s">
        <v>1446</v>
      </c>
      <c r="G170" s="120" t="s">
        <v>1594</v>
      </c>
    </row>
    <row r="171">
      <c r="A171" s="210">
        <v>43549.961434745375</v>
      </c>
      <c r="B171" s="120" t="s">
        <v>427</v>
      </c>
      <c r="C171" s="120" t="s">
        <v>131</v>
      </c>
      <c r="D171" s="120" t="s">
        <v>403</v>
      </c>
      <c r="E171" s="120" t="s">
        <v>300</v>
      </c>
      <c r="F171" s="120" t="s">
        <v>1446</v>
      </c>
      <c r="G171" s="120" t="s">
        <v>1593</v>
      </c>
    </row>
    <row r="172">
      <c r="A172" s="210">
        <v>43548.95473</v>
      </c>
      <c r="C172" s="120" t="s">
        <v>131</v>
      </c>
      <c r="D172" s="120" t="s">
        <v>419</v>
      </c>
      <c r="E172" s="120" t="s">
        <v>297</v>
      </c>
      <c r="F172" s="120" t="s">
        <v>1446</v>
      </c>
      <c r="G172" s="120" t="s">
        <v>1595</v>
      </c>
    </row>
    <row r="173">
      <c r="A173" s="210">
        <v>43548.95473</v>
      </c>
      <c r="C173" s="120" t="s">
        <v>131</v>
      </c>
      <c r="D173" s="120" t="s">
        <v>1328</v>
      </c>
      <c r="E173" s="120" t="s">
        <v>345</v>
      </c>
      <c r="F173" s="120" t="s">
        <v>1446</v>
      </c>
      <c r="G173" s="120" t="s">
        <v>1581</v>
      </c>
    </row>
    <row r="174">
      <c r="A174" s="210">
        <v>43548.79720414351</v>
      </c>
      <c r="C174" s="120" t="s">
        <v>131</v>
      </c>
      <c r="D174" s="120" t="s">
        <v>400</v>
      </c>
      <c r="E174" s="120" t="s">
        <v>307</v>
      </c>
      <c r="F174" s="120" t="s">
        <v>1446</v>
      </c>
      <c r="G174" s="120" t="s">
        <v>1596</v>
      </c>
    </row>
    <row r="175">
      <c r="A175" s="210">
        <v>43548.79720414351</v>
      </c>
      <c r="C175" s="120" t="s">
        <v>131</v>
      </c>
      <c r="D175" s="120" t="s">
        <v>419</v>
      </c>
      <c r="E175" s="120" t="s">
        <v>297</v>
      </c>
      <c r="F175" s="120" t="s">
        <v>1446</v>
      </c>
      <c r="G175" s="120" t="s">
        <v>1595</v>
      </c>
    </row>
    <row r="176">
      <c r="A176" s="210">
        <v>43547.3736312963</v>
      </c>
      <c r="C176" s="120" t="s">
        <v>131</v>
      </c>
      <c r="D176" s="120" t="s">
        <v>1322</v>
      </c>
      <c r="E176" s="120" t="s">
        <v>300</v>
      </c>
      <c r="F176" s="120" t="s">
        <v>1446</v>
      </c>
      <c r="G176" s="120" t="s">
        <v>1597</v>
      </c>
    </row>
    <row r="177">
      <c r="A177" s="210">
        <v>43547.3736312963</v>
      </c>
      <c r="C177" s="120" t="s">
        <v>131</v>
      </c>
      <c r="D177" s="120" t="s">
        <v>419</v>
      </c>
      <c r="E177" s="120" t="s">
        <v>297</v>
      </c>
      <c r="F177" s="120" t="s">
        <v>1446</v>
      </c>
      <c r="G177" s="120" t="s">
        <v>1595</v>
      </c>
    </row>
    <row r="178">
      <c r="A178" s="210">
        <v>43546.69124570602</v>
      </c>
      <c r="C178" s="120" t="s">
        <v>131</v>
      </c>
      <c r="D178" s="120" t="s">
        <v>1321</v>
      </c>
      <c r="E178" s="120" t="s">
        <v>345</v>
      </c>
      <c r="F178" s="120" t="s">
        <v>1446</v>
      </c>
      <c r="G178" s="120" t="s">
        <v>1598</v>
      </c>
    </row>
    <row r="179">
      <c r="A179" s="210">
        <v>43546.69124570602</v>
      </c>
      <c r="C179" s="120" t="s">
        <v>131</v>
      </c>
      <c r="D179" s="120" t="s">
        <v>1334</v>
      </c>
      <c r="E179" s="120" t="s">
        <v>345</v>
      </c>
      <c r="F179" s="120" t="s">
        <v>1446</v>
      </c>
      <c r="G179" s="120" t="s">
        <v>1575</v>
      </c>
    </row>
    <row r="180">
      <c r="A180" s="210">
        <v>43546.03739349537</v>
      </c>
      <c r="B180" s="120" t="s">
        <v>427</v>
      </c>
      <c r="C180" s="120" t="s">
        <v>131</v>
      </c>
      <c r="D180" s="120" t="s">
        <v>421</v>
      </c>
      <c r="E180" s="120" t="s">
        <v>297</v>
      </c>
      <c r="F180" s="120" t="s">
        <v>1446</v>
      </c>
      <c r="G180" s="120" t="s">
        <v>1599</v>
      </c>
    </row>
    <row r="181">
      <c r="A181" s="210">
        <v>43546.03739349537</v>
      </c>
      <c r="B181" s="120" t="s">
        <v>427</v>
      </c>
      <c r="C181" s="120" t="s">
        <v>131</v>
      </c>
      <c r="D181" s="120" t="s">
        <v>1321</v>
      </c>
      <c r="E181" s="120" t="s">
        <v>345</v>
      </c>
      <c r="F181" s="120" t="s">
        <v>1446</v>
      </c>
      <c r="G181" s="120" t="s">
        <v>1598</v>
      </c>
    </row>
    <row r="182">
      <c r="A182" s="210">
        <v>43545.37661755787</v>
      </c>
      <c r="C182" s="120" t="s">
        <v>131</v>
      </c>
      <c r="D182" s="120" t="s">
        <v>1320</v>
      </c>
      <c r="E182" s="120" t="s">
        <v>345</v>
      </c>
      <c r="F182" s="120" t="s">
        <v>1446</v>
      </c>
      <c r="G182" s="120" t="s">
        <v>1600</v>
      </c>
    </row>
    <row r="183">
      <c r="A183" s="210">
        <v>43544.677483217594</v>
      </c>
      <c r="C183" s="120" t="s">
        <v>131</v>
      </c>
      <c r="D183" s="120" t="s">
        <v>1253</v>
      </c>
      <c r="E183" s="120" t="s">
        <v>345</v>
      </c>
      <c r="F183" s="120" t="s">
        <v>1446</v>
      </c>
      <c r="G183" s="120" t="s">
        <v>1601</v>
      </c>
    </row>
    <row r="184">
      <c r="A184" s="210">
        <v>43544.63955878472</v>
      </c>
      <c r="B184" s="120" t="s">
        <v>427</v>
      </c>
      <c r="C184" s="120" t="s">
        <v>131</v>
      </c>
      <c r="D184" s="120" t="s">
        <v>1253</v>
      </c>
      <c r="E184" s="120" t="s">
        <v>345</v>
      </c>
      <c r="F184" s="120" t="s">
        <v>1446</v>
      </c>
      <c r="G184" s="120" t="s">
        <v>1601</v>
      </c>
    </row>
    <row r="185">
      <c r="A185" s="210">
        <v>43544.638976319446</v>
      </c>
      <c r="C185" s="120" t="s">
        <v>131</v>
      </c>
      <c r="D185" s="120" t="s">
        <v>1319</v>
      </c>
      <c r="E185" s="120" t="s">
        <v>345</v>
      </c>
      <c r="F185" s="120" t="s">
        <v>1446</v>
      </c>
      <c r="G185" s="120" t="s">
        <v>1602</v>
      </c>
    </row>
    <row r="186">
      <c r="A186" s="210">
        <v>43544.638976319446</v>
      </c>
      <c r="C186" s="120" t="s">
        <v>131</v>
      </c>
      <c r="D186" s="120" t="s">
        <v>1253</v>
      </c>
      <c r="E186" s="120" t="s">
        <v>345</v>
      </c>
      <c r="F186" s="120" t="s">
        <v>1446</v>
      </c>
      <c r="G186" s="120" t="s">
        <v>1601</v>
      </c>
    </row>
    <row r="187">
      <c r="A187" s="210">
        <v>43544.63443961805</v>
      </c>
      <c r="B187" s="120" t="s">
        <v>427</v>
      </c>
      <c r="C187" s="120" t="s">
        <v>131</v>
      </c>
      <c r="D187" s="120" t="s">
        <v>1319</v>
      </c>
      <c r="E187" s="120" t="s">
        <v>345</v>
      </c>
      <c r="F187" s="120" t="s">
        <v>1446</v>
      </c>
      <c r="G187" s="120" t="s">
        <v>1602</v>
      </c>
    </row>
    <row r="188">
      <c r="A188" s="210">
        <v>43544.40917167824</v>
      </c>
      <c r="C188" s="120" t="s">
        <v>131</v>
      </c>
      <c r="D188" s="120" t="s">
        <v>1319</v>
      </c>
      <c r="E188" s="120" t="s">
        <v>345</v>
      </c>
      <c r="F188" s="120" t="s">
        <v>1446</v>
      </c>
      <c r="G188" s="120" t="s">
        <v>1602</v>
      </c>
    </row>
    <row r="189">
      <c r="A189" s="210">
        <v>43544.037101643524</v>
      </c>
      <c r="B189" s="120" t="s">
        <v>427</v>
      </c>
      <c r="C189" s="120" t="s">
        <v>131</v>
      </c>
      <c r="D189" s="120" t="s">
        <v>386</v>
      </c>
      <c r="E189" s="120" t="s">
        <v>297</v>
      </c>
      <c r="F189" s="120" t="s">
        <v>1446</v>
      </c>
      <c r="G189" s="120" t="s">
        <v>1603</v>
      </c>
    </row>
    <row r="190">
      <c r="A190" s="210">
        <v>43544.037101643524</v>
      </c>
      <c r="B190" s="120" t="s">
        <v>427</v>
      </c>
      <c r="C190" s="120" t="s">
        <v>131</v>
      </c>
      <c r="D190" s="120" t="s">
        <v>1319</v>
      </c>
      <c r="E190" s="120" t="s">
        <v>345</v>
      </c>
      <c r="F190" s="120" t="s">
        <v>1446</v>
      </c>
      <c r="G190" s="120" t="s">
        <v>1602</v>
      </c>
    </row>
    <row r="191">
      <c r="A191" s="210">
        <v>43543.576662858795</v>
      </c>
      <c r="C191" s="120" t="s">
        <v>131</v>
      </c>
      <c r="D191" s="120" t="s">
        <v>1318</v>
      </c>
      <c r="E191" s="120" t="s">
        <v>345</v>
      </c>
      <c r="F191" s="120" t="s">
        <v>1446</v>
      </c>
      <c r="G191" s="120" t="s">
        <v>1604</v>
      </c>
    </row>
    <row r="192">
      <c r="A192" s="210">
        <v>43543.391614016204</v>
      </c>
      <c r="C192" s="120" t="s">
        <v>131</v>
      </c>
      <c r="D192" s="120" t="s">
        <v>1317</v>
      </c>
      <c r="E192" s="120" t="s">
        <v>345</v>
      </c>
      <c r="F192" s="120" t="s">
        <v>1446</v>
      </c>
      <c r="G192" s="120" t="s">
        <v>1605</v>
      </c>
    </row>
    <row r="193">
      <c r="A193" s="210">
        <v>43543.391614016204</v>
      </c>
      <c r="C193" s="120" t="s">
        <v>131</v>
      </c>
      <c r="D193" s="120" t="s">
        <v>1318</v>
      </c>
      <c r="E193" s="120" t="s">
        <v>345</v>
      </c>
      <c r="F193" s="120" t="s">
        <v>1446</v>
      </c>
      <c r="G193" s="120" t="s">
        <v>1604</v>
      </c>
    </row>
    <row r="194">
      <c r="A194" s="210">
        <v>43543.01916708333</v>
      </c>
      <c r="B194" s="120" t="s">
        <v>427</v>
      </c>
      <c r="C194" s="120" t="s">
        <v>131</v>
      </c>
      <c r="D194" s="120" t="s">
        <v>1316</v>
      </c>
      <c r="E194" s="120" t="s">
        <v>345</v>
      </c>
      <c r="F194" s="120" t="s">
        <v>1446</v>
      </c>
      <c r="G194" s="120" t="s">
        <v>1606</v>
      </c>
    </row>
    <row r="195">
      <c r="A195" s="210">
        <v>43543.01916708333</v>
      </c>
      <c r="B195" s="120" t="s">
        <v>427</v>
      </c>
      <c r="C195" s="120" t="s">
        <v>131</v>
      </c>
      <c r="D195" s="120" t="s">
        <v>1317</v>
      </c>
      <c r="E195" s="120" t="s">
        <v>345</v>
      </c>
      <c r="F195" s="120" t="s">
        <v>1446</v>
      </c>
      <c r="G195" s="120" t="s">
        <v>1605</v>
      </c>
    </row>
    <row r="196">
      <c r="A196" s="210">
        <v>43542.042552812505</v>
      </c>
      <c r="C196" s="120" t="s">
        <v>131</v>
      </c>
      <c r="D196" s="120" t="s">
        <v>1315</v>
      </c>
      <c r="E196" s="120" t="s">
        <v>345</v>
      </c>
      <c r="F196" s="120" t="s">
        <v>1446</v>
      </c>
      <c r="G196" s="120" t="s">
        <v>1607</v>
      </c>
    </row>
    <row r="197">
      <c r="A197" s="210">
        <v>43541.182009502314</v>
      </c>
      <c r="C197" s="120" t="s">
        <v>131</v>
      </c>
      <c r="D197" s="120" t="s">
        <v>1314</v>
      </c>
      <c r="E197" s="120" t="s">
        <v>345</v>
      </c>
      <c r="F197" s="120" t="s">
        <v>1446</v>
      </c>
      <c r="G197" s="120" t="s">
        <v>1608</v>
      </c>
    </row>
    <row r="198">
      <c r="A198" s="210">
        <v>43541.07270509259</v>
      </c>
      <c r="C198" s="120" t="s">
        <v>131</v>
      </c>
      <c r="D198" s="120" t="s">
        <v>447</v>
      </c>
      <c r="E198" s="120" t="s">
        <v>307</v>
      </c>
      <c r="F198" s="120" t="s">
        <v>1446</v>
      </c>
      <c r="G198" s="120" t="s">
        <v>1609</v>
      </c>
    </row>
    <row r="199">
      <c r="A199" s="210">
        <v>43541.07270509259</v>
      </c>
      <c r="C199" s="120" t="s">
        <v>131</v>
      </c>
      <c r="D199" s="120" t="s">
        <v>1310</v>
      </c>
      <c r="E199" s="120" t="s">
        <v>345</v>
      </c>
      <c r="F199" s="120" t="s">
        <v>1446</v>
      </c>
      <c r="G199" s="120" t="s">
        <v>1610</v>
      </c>
    </row>
    <row r="200">
      <c r="A200" s="210">
        <v>43541.07270509259</v>
      </c>
      <c r="C200" s="120" t="s">
        <v>131</v>
      </c>
      <c r="D200" s="120" t="s">
        <v>1311</v>
      </c>
      <c r="E200" s="120" t="s">
        <v>345</v>
      </c>
      <c r="F200" s="120" t="s">
        <v>1446</v>
      </c>
      <c r="G200" s="120" t="s">
        <v>1611</v>
      </c>
    </row>
    <row r="201">
      <c r="A201" s="210">
        <v>43541.07270509259</v>
      </c>
      <c r="C201" s="120" t="s">
        <v>131</v>
      </c>
      <c r="D201" s="120" t="s">
        <v>1312</v>
      </c>
      <c r="E201" s="120" t="s">
        <v>345</v>
      </c>
      <c r="F201" s="120" t="s">
        <v>1446</v>
      </c>
      <c r="G201" s="120" t="s">
        <v>1612</v>
      </c>
    </row>
    <row r="202">
      <c r="A202" s="210">
        <v>43541.07270509259</v>
      </c>
      <c r="C202" s="120" t="s">
        <v>131</v>
      </c>
      <c r="D202" s="120" t="s">
        <v>1313</v>
      </c>
      <c r="E202" s="120" t="s">
        <v>345</v>
      </c>
      <c r="F202" s="120" t="s">
        <v>1446</v>
      </c>
      <c r="G202" s="120" t="s">
        <v>1613</v>
      </c>
    </row>
    <row r="203">
      <c r="A203" s="210">
        <v>43541.07270509259</v>
      </c>
      <c r="C203" s="120" t="s">
        <v>131</v>
      </c>
      <c r="D203" s="120" t="s">
        <v>1314</v>
      </c>
      <c r="E203" s="120" t="s">
        <v>345</v>
      </c>
      <c r="F203" s="120" t="s">
        <v>1446</v>
      </c>
      <c r="G203" s="120" t="s">
        <v>1608</v>
      </c>
    </row>
    <row r="204">
      <c r="A204" s="210">
        <v>43540.47970834491</v>
      </c>
      <c r="C204" s="120" t="s">
        <v>131</v>
      </c>
      <c r="D204" s="120" t="s">
        <v>1287</v>
      </c>
      <c r="E204" s="120" t="s">
        <v>307</v>
      </c>
      <c r="F204" s="120" t="s">
        <v>1446</v>
      </c>
      <c r="G204" s="120" t="s">
        <v>1614</v>
      </c>
    </row>
    <row r="205">
      <c r="A205" s="210">
        <v>43540.47970834491</v>
      </c>
      <c r="C205" s="120" t="s">
        <v>131</v>
      </c>
      <c r="D205" s="120" t="s">
        <v>1305</v>
      </c>
      <c r="E205" s="120" t="s">
        <v>345</v>
      </c>
      <c r="F205" s="120" t="s">
        <v>1446</v>
      </c>
      <c r="G205" s="120" t="s">
        <v>1615</v>
      </c>
    </row>
    <row r="206">
      <c r="A206" s="210">
        <v>43540.47970834491</v>
      </c>
      <c r="C206" s="120" t="s">
        <v>131</v>
      </c>
      <c r="D206" s="120" t="s">
        <v>1306</v>
      </c>
      <c r="E206" s="120" t="s">
        <v>345</v>
      </c>
      <c r="F206" s="120" t="s">
        <v>1446</v>
      </c>
      <c r="G206" s="120" t="s">
        <v>1616</v>
      </c>
    </row>
    <row r="207">
      <c r="A207" s="210">
        <v>43540.47970834491</v>
      </c>
      <c r="C207" s="120" t="s">
        <v>131</v>
      </c>
      <c r="D207" s="120" t="s">
        <v>1307</v>
      </c>
      <c r="E207" s="120" t="s">
        <v>345</v>
      </c>
      <c r="F207" s="120" t="s">
        <v>1446</v>
      </c>
      <c r="G207" s="120" t="s">
        <v>1617</v>
      </c>
    </row>
    <row r="208">
      <c r="A208" s="210">
        <v>43540.47970834491</v>
      </c>
      <c r="C208" s="120" t="s">
        <v>131</v>
      </c>
      <c r="D208" s="120" t="s">
        <v>1308</v>
      </c>
      <c r="E208" s="120" t="s">
        <v>345</v>
      </c>
      <c r="F208" s="120" t="s">
        <v>1446</v>
      </c>
      <c r="G208" s="120" t="s">
        <v>1618</v>
      </c>
    </row>
    <row r="209">
      <c r="A209" s="210">
        <v>43540.47970834491</v>
      </c>
      <c r="C209" s="120" t="s">
        <v>131</v>
      </c>
      <c r="D209" s="120" t="s">
        <v>1309</v>
      </c>
      <c r="E209" s="120" t="s">
        <v>345</v>
      </c>
      <c r="F209" s="120" t="s">
        <v>1446</v>
      </c>
      <c r="G209" s="120" t="s">
        <v>1619</v>
      </c>
    </row>
    <row r="210">
      <c r="A210" s="210">
        <v>43539.204286215274</v>
      </c>
      <c r="C210" s="120" t="s">
        <v>131</v>
      </c>
      <c r="D210" s="120" t="s">
        <v>463</v>
      </c>
      <c r="E210" s="120" t="s">
        <v>300</v>
      </c>
      <c r="F210" s="120" t="s">
        <v>1446</v>
      </c>
      <c r="G210" s="120" t="s">
        <v>1620</v>
      </c>
    </row>
    <row r="211">
      <c r="A211" s="210">
        <v>43539.204286215274</v>
      </c>
      <c r="C211" s="120" t="s">
        <v>131</v>
      </c>
      <c r="D211" s="120" t="s">
        <v>461</v>
      </c>
      <c r="E211" s="120" t="s">
        <v>297</v>
      </c>
      <c r="F211" s="120" t="s">
        <v>1446</v>
      </c>
      <c r="G211" s="120" t="s">
        <v>1621</v>
      </c>
    </row>
    <row r="212">
      <c r="A212" s="210">
        <v>43539.204286215274</v>
      </c>
      <c r="C212" s="120" t="s">
        <v>131</v>
      </c>
      <c r="D212" s="120" t="s">
        <v>1299</v>
      </c>
      <c r="E212" s="120" t="s">
        <v>345</v>
      </c>
      <c r="F212" s="120" t="s">
        <v>1446</v>
      </c>
      <c r="G212" s="120" t="s">
        <v>1622</v>
      </c>
    </row>
    <row r="213">
      <c r="A213" s="210">
        <v>43539.204286215274</v>
      </c>
      <c r="C213" s="120" t="s">
        <v>131</v>
      </c>
      <c r="D213" s="120" t="s">
        <v>1300</v>
      </c>
      <c r="E213" s="120" t="s">
        <v>345</v>
      </c>
      <c r="F213" s="120" t="s">
        <v>1446</v>
      </c>
      <c r="G213" s="120" t="s">
        <v>1623</v>
      </c>
    </row>
    <row r="214">
      <c r="A214" s="210">
        <v>43539.204286215274</v>
      </c>
      <c r="C214" s="120" t="s">
        <v>131</v>
      </c>
      <c r="D214" s="120" t="s">
        <v>1301</v>
      </c>
      <c r="E214" s="120" t="s">
        <v>345</v>
      </c>
      <c r="F214" s="120" t="s">
        <v>1446</v>
      </c>
      <c r="G214" s="120" t="s">
        <v>1624</v>
      </c>
    </row>
    <row r="215">
      <c r="A215" s="210">
        <v>43539.204286215274</v>
      </c>
      <c r="C215" s="120" t="s">
        <v>131</v>
      </c>
      <c r="D215" s="120" t="s">
        <v>1302</v>
      </c>
      <c r="E215" s="120" t="s">
        <v>345</v>
      </c>
      <c r="F215" s="120" t="s">
        <v>1446</v>
      </c>
      <c r="G215" s="120" t="s">
        <v>1607</v>
      </c>
    </row>
    <row r="216">
      <c r="A216" s="210">
        <v>43539.204286215274</v>
      </c>
      <c r="C216" s="120" t="s">
        <v>131</v>
      </c>
      <c r="D216" s="120" t="s">
        <v>1303</v>
      </c>
      <c r="E216" s="120" t="s">
        <v>345</v>
      </c>
      <c r="F216" s="120" t="s">
        <v>1446</v>
      </c>
      <c r="G216" s="120" t="s">
        <v>1625</v>
      </c>
    </row>
    <row r="217">
      <c r="A217" s="210">
        <v>43539.204286215274</v>
      </c>
      <c r="C217" s="120" t="s">
        <v>131</v>
      </c>
      <c r="D217" s="120" t="s">
        <v>1304</v>
      </c>
      <c r="E217" s="120" t="s">
        <v>345</v>
      </c>
      <c r="F217" s="120" t="s">
        <v>1446</v>
      </c>
      <c r="G217" s="120" t="s">
        <v>1626</v>
      </c>
    </row>
    <row r="218">
      <c r="A218" s="210">
        <v>43538.5138646875</v>
      </c>
      <c r="B218" s="120" t="s">
        <v>427</v>
      </c>
      <c r="C218" s="120" t="s">
        <v>131</v>
      </c>
      <c r="D218" s="120" t="s">
        <v>57</v>
      </c>
      <c r="E218" s="120" t="s">
        <v>97</v>
      </c>
      <c r="F218" s="120" t="s">
        <v>1463</v>
      </c>
      <c r="G218" s="120" t="s">
        <v>1627</v>
      </c>
    </row>
    <row r="219">
      <c r="A219" s="210">
        <v>43538.499647523146</v>
      </c>
      <c r="B219" s="120" t="s">
        <v>427</v>
      </c>
      <c r="C219" s="120" t="s">
        <v>131</v>
      </c>
      <c r="D219" s="120" t="s">
        <v>423</v>
      </c>
      <c r="E219" s="120" t="s">
        <v>297</v>
      </c>
      <c r="F219" s="120" t="s">
        <v>1446</v>
      </c>
      <c r="G219" s="120" t="s">
        <v>1628</v>
      </c>
    </row>
    <row r="220">
      <c r="A220" s="210">
        <v>43538.499647523146</v>
      </c>
      <c r="B220" s="120" t="s">
        <v>427</v>
      </c>
      <c r="C220" s="120" t="s">
        <v>131</v>
      </c>
      <c r="D220" s="120" t="s">
        <v>1297</v>
      </c>
      <c r="E220" s="120" t="s">
        <v>345</v>
      </c>
      <c r="F220" s="120" t="s">
        <v>1446</v>
      </c>
      <c r="G220" s="120" t="s">
        <v>1629</v>
      </c>
    </row>
    <row r="221">
      <c r="A221" s="210">
        <v>43538.499647523146</v>
      </c>
      <c r="B221" s="120" t="s">
        <v>427</v>
      </c>
      <c r="C221" s="120" t="s">
        <v>131</v>
      </c>
      <c r="D221" s="120" t="s">
        <v>1298</v>
      </c>
      <c r="E221" s="120" t="s">
        <v>345</v>
      </c>
      <c r="F221" s="120" t="s">
        <v>1446</v>
      </c>
      <c r="G221" s="120" t="s">
        <v>1630</v>
      </c>
    </row>
    <row r="222">
      <c r="A222" s="210">
        <v>43537.05157972222</v>
      </c>
      <c r="C222" s="120" t="s">
        <v>131</v>
      </c>
      <c r="D222" s="120" t="s">
        <v>470</v>
      </c>
      <c r="E222" s="120" t="s">
        <v>297</v>
      </c>
      <c r="F222" s="120" t="s">
        <v>1446</v>
      </c>
      <c r="G222" s="120" t="s">
        <v>1631</v>
      </c>
    </row>
    <row r="223">
      <c r="A223" s="210">
        <v>43537.05157972222</v>
      </c>
      <c r="C223" s="120" t="s">
        <v>131</v>
      </c>
      <c r="D223" s="120" t="s">
        <v>1296</v>
      </c>
      <c r="E223" s="120" t="s">
        <v>345</v>
      </c>
      <c r="F223" s="120" t="s">
        <v>1446</v>
      </c>
      <c r="G223" s="120" t="s">
        <v>1632</v>
      </c>
    </row>
    <row r="224">
      <c r="A224" s="210">
        <v>43536.549767488425</v>
      </c>
      <c r="B224" s="120" t="s">
        <v>427</v>
      </c>
      <c r="C224" s="120" t="s">
        <v>131</v>
      </c>
      <c r="D224" s="120" t="s">
        <v>1295</v>
      </c>
      <c r="E224" s="120" t="s">
        <v>301</v>
      </c>
      <c r="F224" s="120" t="s">
        <v>1463</v>
      </c>
      <c r="G224" s="120" t="s">
        <v>1633</v>
      </c>
    </row>
    <row r="225">
      <c r="A225" s="210">
        <v>43536.50256508102</v>
      </c>
      <c r="B225" s="120" t="s">
        <v>427</v>
      </c>
      <c r="C225" s="120" t="s">
        <v>131</v>
      </c>
      <c r="D225" s="120" t="s">
        <v>1294</v>
      </c>
      <c r="E225" s="120" t="s">
        <v>308</v>
      </c>
      <c r="F225" s="120" t="s">
        <v>1463</v>
      </c>
      <c r="G225" s="120" t="s">
        <v>1634</v>
      </c>
    </row>
    <row r="226">
      <c r="A226" s="210">
        <v>43536.49223766204</v>
      </c>
      <c r="C226" s="120" t="s">
        <v>131</v>
      </c>
      <c r="D226" s="120" t="s">
        <v>476</v>
      </c>
      <c r="E226" s="120" t="s">
        <v>300</v>
      </c>
      <c r="F226" s="120" t="s">
        <v>1446</v>
      </c>
      <c r="G226" s="120" t="s">
        <v>1635</v>
      </c>
    </row>
    <row r="227">
      <c r="A227" s="210">
        <v>43536.49223766204</v>
      </c>
      <c r="C227" s="120" t="s">
        <v>131</v>
      </c>
      <c r="D227" s="120" t="s">
        <v>1293</v>
      </c>
      <c r="E227" s="120" t="s">
        <v>297</v>
      </c>
      <c r="F227" s="120" t="s">
        <v>1446</v>
      </c>
      <c r="G227" s="120" t="s">
        <v>1636</v>
      </c>
    </row>
    <row r="228">
      <c r="A228" s="210">
        <v>43536.33091045139</v>
      </c>
      <c r="C228" s="120" t="s">
        <v>131</v>
      </c>
      <c r="D228" s="120" t="s">
        <v>476</v>
      </c>
      <c r="E228" s="120" t="s">
        <v>300</v>
      </c>
      <c r="F228" s="120" t="s">
        <v>1446</v>
      </c>
      <c r="G228" s="120" t="s">
        <v>1635</v>
      </c>
    </row>
    <row r="229">
      <c r="A229" s="210">
        <v>43536.33091045139</v>
      </c>
      <c r="C229" s="120" t="s">
        <v>131</v>
      </c>
      <c r="D229" s="120" t="s">
        <v>1293</v>
      </c>
      <c r="E229" s="120" t="s">
        <v>297</v>
      </c>
      <c r="F229" s="120" t="s">
        <v>1446</v>
      </c>
      <c r="G229" s="120" t="s">
        <v>1636</v>
      </c>
    </row>
    <row r="230">
      <c r="A230" s="210">
        <v>43536.33091045139</v>
      </c>
      <c r="C230" s="120" t="s">
        <v>131</v>
      </c>
      <c r="D230" s="120" t="s">
        <v>477</v>
      </c>
      <c r="E230" s="120" t="s">
        <v>297</v>
      </c>
      <c r="F230" s="120" t="s">
        <v>1446</v>
      </c>
      <c r="G230" s="120" t="s">
        <v>1637</v>
      </c>
    </row>
    <row r="231">
      <c r="A231" s="210">
        <v>43535.32238587963</v>
      </c>
      <c r="C231" s="120" t="s">
        <v>131</v>
      </c>
      <c r="D231" s="120" t="s">
        <v>1292</v>
      </c>
      <c r="E231" s="120" t="s">
        <v>345</v>
      </c>
      <c r="F231" s="120" t="s">
        <v>1446</v>
      </c>
      <c r="G231" s="120" t="s">
        <v>1638</v>
      </c>
    </row>
    <row r="232">
      <c r="A232" s="210">
        <v>43534.51943429398</v>
      </c>
      <c r="C232" s="120" t="s">
        <v>131</v>
      </c>
      <c r="D232" s="120" t="s">
        <v>484</v>
      </c>
      <c r="E232" s="120" t="s">
        <v>307</v>
      </c>
      <c r="F232" s="120" t="s">
        <v>1446</v>
      </c>
      <c r="G232" s="120" t="s">
        <v>1639</v>
      </c>
    </row>
    <row r="233">
      <c r="A233" s="210">
        <v>43534.51943429398</v>
      </c>
      <c r="C233" s="120" t="s">
        <v>131</v>
      </c>
      <c r="D233" s="120" t="s">
        <v>485</v>
      </c>
      <c r="E233" s="120" t="s">
        <v>307</v>
      </c>
      <c r="F233" s="120" t="s">
        <v>1446</v>
      </c>
      <c r="G233" s="120" t="s">
        <v>1640</v>
      </c>
    </row>
    <row r="234">
      <c r="A234" s="210">
        <v>43534.51943429398</v>
      </c>
      <c r="C234" s="120" t="s">
        <v>131</v>
      </c>
      <c r="D234" s="120" t="s">
        <v>488</v>
      </c>
      <c r="E234" s="120" t="s">
        <v>300</v>
      </c>
      <c r="F234" s="120" t="s">
        <v>1446</v>
      </c>
      <c r="G234" s="120" t="s">
        <v>1641</v>
      </c>
    </row>
    <row r="235">
      <c r="A235" s="210">
        <v>43534.51943429398</v>
      </c>
      <c r="C235" s="120" t="s">
        <v>131</v>
      </c>
      <c r="D235" s="120" t="s">
        <v>1290</v>
      </c>
      <c r="E235" s="120" t="s">
        <v>345</v>
      </c>
      <c r="F235" s="120" t="s">
        <v>1446</v>
      </c>
      <c r="G235" s="120" t="s">
        <v>1642</v>
      </c>
    </row>
    <row r="236">
      <c r="A236" s="210">
        <v>43534.51943429398</v>
      </c>
      <c r="C236" s="120" t="s">
        <v>131</v>
      </c>
      <c r="D236" s="120" t="s">
        <v>1291</v>
      </c>
      <c r="E236" s="120" t="s">
        <v>345</v>
      </c>
      <c r="F236" s="120" t="s">
        <v>1446</v>
      </c>
      <c r="G236" s="120" t="s">
        <v>1643</v>
      </c>
    </row>
    <row r="237">
      <c r="A237" s="210">
        <v>43533.55686358796</v>
      </c>
      <c r="C237" s="120" t="s">
        <v>131</v>
      </c>
      <c r="D237" s="120" t="s">
        <v>490</v>
      </c>
      <c r="E237" s="120" t="s">
        <v>297</v>
      </c>
      <c r="F237" s="120" t="s">
        <v>1446</v>
      </c>
      <c r="G237" s="120" t="s">
        <v>1644</v>
      </c>
    </row>
    <row r="238">
      <c r="A238" s="210">
        <v>43533.55686358796</v>
      </c>
      <c r="C238" s="120" t="s">
        <v>131</v>
      </c>
      <c r="D238" s="120" t="s">
        <v>1289</v>
      </c>
      <c r="E238" s="120" t="s">
        <v>345</v>
      </c>
      <c r="F238" s="120" t="s">
        <v>1446</v>
      </c>
      <c r="G238" s="120" t="s">
        <v>1525</v>
      </c>
    </row>
    <row r="239">
      <c r="A239" s="210">
        <v>43532.04516814815</v>
      </c>
      <c r="C239" s="120" t="s">
        <v>131</v>
      </c>
      <c r="D239" s="120" t="s">
        <v>487</v>
      </c>
      <c r="E239" s="120" t="s">
        <v>307</v>
      </c>
      <c r="F239" s="120" t="s">
        <v>1446</v>
      </c>
      <c r="G239" s="120" t="s">
        <v>1645</v>
      </c>
    </row>
    <row r="240">
      <c r="A240" s="210">
        <v>43532.04516814815</v>
      </c>
      <c r="C240" s="120" t="s">
        <v>131</v>
      </c>
      <c r="D240" s="120" t="s">
        <v>1287</v>
      </c>
      <c r="E240" s="120" t="s">
        <v>300</v>
      </c>
      <c r="F240" s="120" t="s">
        <v>1446</v>
      </c>
      <c r="G240" s="120" t="s">
        <v>1614</v>
      </c>
    </row>
    <row r="241">
      <c r="A241" s="210">
        <v>43532.04516814815</v>
      </c>
      <c r="C241" s="120" t="s">
        <v>131</v>
      </c>
      <c r="D241" s="120" t="s">
        <v>497</v>
      </c>
      <c r="E241" s="120" t="s">
        <v>300</v>
      </c>
      <c r="F241" s="120" t="s">
        <v>1446</v>
      </c>
      <c r="G241" s="120" t="s">
        <v>1646</v>
      </c>
    </row>
    <row r="242">
      <c r="A242" s="210">
        <v>43532.04516814815</v>
      </c>
      <c r="C242" s="120" t="s">
        <v>131</v>
      </c>
      <c r="D242" s="120" t="s">
        <v>1288</v>
      </c>
      <c r="E242" s="120" t="s">
        <v>345</v>
      </c>
      <c r="F242" s="120" t="s">
        <v>1446</v>
      </c>
      <c r="G242" s="120" t="s">
        <v>1647</v>
      </c>
    </row>
    <row r="243">
      <c r="A243" s="210">
        <v>43531.87941368055</v>
      </c>
      <c r="B243" s="120" t="s">
        <v>1270</v>
      </c>
      <c r="C243" s="120" t="s">
        <v>131</v>
      </c>
      <c r="D243" s="120" t="s">
        <v>351</v>
      </c>
      <c r="E243" s="120" t="s">
        <v>55</v>
      </c>
      <c r="F243" s="120" t="s">
        <v>1463</v>
      </c>
      <c r="G243" s="120" t="s">
        <v>1648</v>
      </c>
    </row>
    <row r="244">
      <c r="A244" s="210">
        <v>43531.653674664354</v>
      </c>
      <c r="B244" s="120" t="s">
        <v>427</v>
      </c>
      <c r="C244" s="120" t="s">
        <v>131</v>
      </c>
      <c r="D244" s="120" t="s">
        <v>504</v>
      </c>
      <c r="E244" s="120" t="s">
        <v>46</v>
      </c>
      <c r="F244" s="120" t="s">
        <v>1463</v>
      </c>
      <c r="G244" s="120" t="s">
        <v>1649</v>
      </c>
    </row>
    <row r="245">
      <c r="A245" s="210">
        <v>43531.65315675926</v>
      </c>
      <c r="B245" s="120" t="s">
        <v>427</v>
      </c>
      <c r="C245" s="120" t="s">
        <v>131</v>
      </c>
      <c r="D245" s="120" t="s">
        <v>556</v>
      </c>
      <c r="E245" s="120" t="s">
        <v>46</v>
      </c>
      <c r="F245" s="120" t="s">
        <v>1463</v>
      </c>
      <c r="G245" s="120" t="s">
        <v>1650</v>
      </c>
    </row>
    <row r="246">
      <c r="A246" s="210">
        <v>43531.65313373842</v>
      </c>
      <c r="B246" s="120" t="s">
        <v>427</v>
      </c>
      <c r="C246" s="120" t="s">
        <v>131</v>
      </c>
      <c r="D246" s="120" t="s">
        <v>1286</v>
      </c>
      <c r="E246" s="120" t="s">
        <v>46</v>
      </c>
      <c r="F246" s="120" t="s">
        <v>1463</v>
      </c>
      <c r="G246" s="120" t="s">
        <v>1651</v>
      </c>
    </row>
    <row r="247">
      <c r="A247" s="210">
        <v>43531.6531114699</v>
      </c>
      <c r="B247" s="120" t="s">
        <v>427</v>
      </c>
      <c r="C247" s="120" t="s">
        <v>131</v>
      </c>
      <c r="D247" s="120" t="s">
        <v>563</v>
      </c>
      <c r="E247" s="120" t="s">
        <v>46</v>
      </c>
      <c r="F247" s="120" t="s">
        <v>1463</v>
      </c>
      <c r="G247" s="120" t="s">
        <v>1652</v>
      </c>
    </row>
    <row r="248">
      <c r="A248" s="210">
        <v>43531.653088113424</v>
      </c>
      <c r="B248" s="120" t="s">
        <v>427</v>
      </c>
      <c r="C248" s="120" t="s">
        <v>131</v>
      </c>
      <c r="D248" s="120" t="s">
        <v>1285</v>
      </c>
      <c r="E248" s="120" t="s">
        <v>46</v>
      </c>
      <c r="F248" s="120" t="s">
        <v>1463</v>
      </c>
      <c r="G248" s="120" t="s">
        <v>1653</v>
      </c>
    </row>
    <row r="249">
      <c r="A249" s="210">
        <v>43531.653042465274</v>
      </c>
      <c r="B249" s="120" t="s">
        <v>427</v>
      </c>
      <c r="C249" s="120" t="s">
        <v>131</v>
      </c>
      <c r="D249" s="120" t="s">
        <v>1284</v>
      </c>
      <c r="E249" s="120" t="s">
        <v>46</v>
      </c>
      <c r="F249" s="120" t="s">
        <v>1463</v>
      </c>
      <c r="G249" s="120" t="s">
        <v>1654</v>
      </c>
    </row>
    <row r="250">
      <c r="A250" s="210">
        <v>43531.65298134259</v>
      </c>
      <c r="B250" s="120" t="s">
        <v>427</v>
      </c>
      <c r="C250" s="120" t="s">
        <v>131</v>
      </c>
      <c r="D250" s="120" t="s">
        <v>151</v>
      </c>
      <c r="E250" s="120" t="s">
        <v>308</v>
      </c>
      <c r="F250" s="120" t="s">
        <v>1463</v>
      </c>
      <c r="G250" s="120" t="s">
        <v>1655</v>
      </c>
    </row>
    <row r="251">
      <c r="A251" s="210">
        <v>43531.65295704862</v>
      </c>
      <c r="B251" s="120" t="s">
        <v>427</v>
      </c>
      <c r="C251" s="120" t="s">
        <v>131</v>
      </c>
      <c r="D251" s="120" t="s">
        <v>545</v>
      </c>
      <c r="E251" s="120" t="s">
        <v>308</v>
      </c>
      <c r="F251" s="120" t="s">
        <v>1463</v>
      </c>
      <c r="G251" s="120" t="s">
        <v>1656</v>
      </c>
    </row>
    <row r="252">
      <c r="A252" s="210">
        <v>43531.65293335648</v>
      </c>
      <c r="B252" s="120" t="s">
        <v>427</v>
      </c>
      <c r="C252" s="120" t="s">
        <v>131</v>
      </c>
      <c r="D252" s="120" t="s">
        <v>512</v>
      </c>
      <c r="E252" s="120" t="s">
        <v>308</v>
      </c>
      <c r="F252" s="120" t="s">
        <v>1463</v>
      </c>
      <c r="G252" s="120" t="s">
        <v>1657</v>
      </c>
    </row>
    <row r="253">
      <c r="A253" s="210">
        <v>43531.65290796296</v>
      </c>
      <c r="B253" s="120" t="s">
        <v>427</v>
      </c>
      <c r="C253" s="120" t="s">
        <v>131</v>
      </c>
      <c r="D253" s="120" t="s">
        <v>515</v>
      </c>
      <c r="E253" s="120" t="s">
        <v>308</v>
      </c>
      <c r="F253" s="120" t="s">
        <v>1463</v>
      </c>
      <c r="G253" s="120" t="s">
        <v>1658</v>
      </c>
    </row>
    <row r="254">
      <c r="A254" s="210">
        <v>43531.65288273148</v>
      </c>
      <c r="B254" s="120" t="s">
        <v>427</v>
      </c>
      <c r="C254" s="120" t="s">
        <v>131</v>
      </c>
      <c r="D254" s="120" t="s">
        <v>778</v>
      </c>
      <c r="E254" s="120" t="s">
        <v>308</v>
      </c>
      <c r="F254" s="120" t="s">
        <v>1463</v>
      </c>
      <c r="G254" s="120" t="s">
        <v>1617</v>
      </c>
    </row>
    <row r="255">
      <c r="A255" s="210">
        <v>43531.65283450231</v>
      </c>
      <c r="B255" s="120" t="s">
        <v>427</v>
      </c>
      <c r="C255" s="120" t="s">
        <v>131</v>
      </c>
      <c r="D255" s="120" t="s">
        <v>1033</v>
      </c>
      <c r="E255" s="120" t="s">
        <v>290</v>
      </c>
      <c r="F255" s="120" t="s">
        <v>1463</v>
      </c>
      <c r="G255" s="120" t="s">
        <v>1659</v>
      </c>
    </row>
    <row r="256">
      <c r="A256" s="210">
        <v>43531.65280888889</v>
      </c>
      <c r="B256" s="120" t="s">
        <v>427</v>
      </c>
      <c r="C256" s="120" t="s">
        <v>131</v>
      </c>
      <c r="D256" s="120" t="s">
        <v>553</v>
      </c>
      <c r="E256" s="120" t="s">
        <v>301</v>
      </c>
      <c r="F256" s="120" t="s">
        <v>1463</v>
      </c>
      <c r="G256" s="120" t="s">
        <v>1660</v>
      </c>
    </row>
    <row r="257">
      <c r="A257" s="210">
        <v>43531.652784363425</v>
      </c>
      <c r="B257" s="120" t="s">
        <v>427</v>
      </c>
      <c r="C257" s="120" t="s">
        <v>131</v>
      </c>
      <c r="D257" s="120" t="s">
        <v>570</v>
      </c>
      <c r="E257" s="120" t="s">
        <v>340</v>
      </c>
      <c r="F257" s="120" t="s">
        <v>1463</v>
      </c>
      <c r="G257" s="120" t="s">
        <v>1661</v>
      </c>
    </row>
    <row r="258">
      <c r="A258" s="210">
        <v>43531.65276282407</v>
      </c>
      <c r="B258" s="120" t="s">
        <v>427</v>
      </c>
      <c r="C258" s="120" t="s">
        <v>131</v>
      </c>
      <c r="D258" s="120" t="s">
        <v>645</v>
      </c>
      <c r="E258" s="120" t="s">
        <v>294</v>
      </c>
      <c r="F258" s="120" t="s">
        <v>1463</v>
      </c>
      <c r="G258" s="120" t="s">
        <v>1662</v>
      </c>
    </row>
    <row r="259">
      <c r="A259" s="210">
        <v>43531.652725625</v>
      </c>
      <c r="B259" s="120" t="s">
        <v>427</v>
      </c>
      <c r="C259" s="120" t="s">
        <v>131</v>
      </c>
      <c r="D259" s="120" t="s">
        <v>117</v>
      </c>
      <c r="E259" s="120" t="s">
        <v>292</v>
      </c>
      <c r="F259" s="120" t="s">
        <v>1463</v>
      </c>
      <c r="G259" s="120" t="s">
        <v>1663</v>
      </c>
    </row>
    <row r="260">
      <c r="A260" s="210">
        <v>43531.64554511574</v>
      </c>
      <c r="B260" s="120" t="s">
        <v>427</v>
      </c>
      <c r="C260" s="120" t="s">
        <v>131</v>
      </c>
      <c r="D260" s="120" t="s">
        <v>338</v>
      </c>
      <c r="E260" s="120" t="s">
        <v>301</v>
      </c>
      <c r="F260" s="120" t="s">
        <v>1463</v>
      </c>
      <c r="G260" s="120" t="s">
        <v>1664</v>
      </c>
    </row>
    <row r="261">
      <c r="A261" s="210">
        <v>43531.55002886574</v>
      </c>
      <c r="C261" s="120" t="s">
        <v>131</v>
      </c>
      <c r="D261" s="120" t="s">
        <v>115</v>
      </c>
      <c r="E261" s="120" t="s">
        <v>50</v>
      </c>
      <c r="F261" s="120" t="s">
        <v>1463</v>
      </c>
      <c r="G261" s="120" t="s">
        <v>1665</v>
      </c>
    </row>
    <row r="262">
      <c r="A262" s="210">
        <v>43530.02194607639</v>
      </c>
      <c r="C262" s="120" t="s">
        <v>131</v>
      </c>
      <c r="D262" s="120" t="s">
        <v>500</v>
      </c>
      <c r="E262" s="120" t="s">
        <v>297</v>
      </c>
      <c r="F262" s="120" t="s">
        <v>1446</v>
      </c>
      <c r="G262" s="120" t="s">
        <v>1666</v>
      </c>
    </row>
    <row r="263">
      <c r="A263" s="210">
        <v>43530.02194607639</v>
      </c>
      <c r="C263" s="120" t="s">
        <v>131</v>
      </c>
      <c r="D263" s="120" t="s">
        <v>501</v>
      </c>
      <c r="E263" s="120" t="s">
        <v>297</v>
      </c>
      <c r="F263" s="120" t="s">
        <v>1446</v>
      </c>
      <c r="G263" s="120" t="s">
        <v>1667</v>
      </c>
    </row>
    <row r="264">
      <c r="A264" s="210">
        <v>43530.02194607639</v>
      </c>
      <c r="C264" s="120" t="s">
        <v>131</v>
      </c>
      <c r="D264" s="120" t="s">
        <v>501</v>
      </c>
      <c r="E264" s="120" t="s">
        <v>297</v>
      </c>
      <c r="F264" s="120" t="s">
        <v>1446</v>
      </c>
      <c r="G264" s="120" t="s">
        <v>1667</v>
      </c>
    </row>
    <row r="265">
      <c r="A265" s="210">
        <v>43530.02194607639</v>
      </c>
      <c r="C265" s="120" t="s">
        <v>131</v>
      </c>
      <c r="D265" s="120" t="s">
        <v>1283</v>
      </c>
      <c r="E265" s="120" t="s">
        <v>345</v>
      </c>
      <c r="F265" s="120" t="s">
        <v>1446</v>
      </c>
      <c r="G265" s="120" t="s">
        <v>1525</v>
      </c>
    </row>
    <row r="266">
      <c r="A266" s="210">
        <v>43529.12456759259</v>
      </c>
      <c r="B266" s="120" t="s">
        <v>466</v>
      </c>
      <c r="C266" s="120" t="s">
        <v>131</v>
      </c>
      <c r="D266" s="120" t="s">
        <v>1280</v>
      </c>
      <c r="E266" s="120" t="s">
        <v>345</v>
      </c>
      <c r="F266" s="120" t="s">
        <v>1446</v>
      </c>
      <c r="G266" s="120" t="s">
        <v>1668</v>
      </c>
    </row>
    <row r="267">
      <c r="A267" s="210">
        <v>43529.12456759259</v>
      </c>
      <c r="B267" s="120" t="s">
        <v>466</v>
      </c>
      <c r="C267" s="120" t="s">
        <v>131</v>
      </c>
      <c r="D267" s="120" t="s">
        <v>1281</v>
      </c>
      <c r="E267" s="120" t="s">
        <v>345</v>
      </c>
      <c r="F267" s="120" t="s">
        <v>1446</v>
      </c>
      <c r="G267" s="120" t="s">
        <v>1669</v>
      </c>
    </row>
    <row r="268">
      <c r="A268" s="210">
        <v>43529.12456759259</v>
      </c>
      <c r="B268" s="120" t="s">
        <v>466</v>
      </c>
      <c r="C268" s="120" t="s">
        <v>131</v>
      </c>
      <c r="D268" s="120" t="s">
        <v>1282</v>
      </c>
      <c r="E268" s="120" t="s">
        <v>345</v>
      </c>
      <c r="F268" s="120" t="s">
        <v>1446</v>
      </c>
      <c r="G268" s="120" t="s">
        <v>1670</v>
      </c>
    </row>
    <row r="269">
      <c r="A269" s="210">
        <v>43528.71550244213</v>
      </c>
      <c r="B269" s="120" t="s">
        <v>369</v>
      </c>
      <c r="C269" s="120" t="s">
        <v>131</v>
      </c>
      <c r="D269" s="120" t="s">
        <v>40</v>
      </c>
      <c r="E269" s="120" t="s">
        <v>1671</v>
      </c>
      <c r="F269" s="120" t="s">
        <v>1463</v>
      </c>
      <c r="G269" s="120" t="s">
        <v>1672</v>
      </c>
    </row>
    <row r="270">
      <c r="A270" s="210">
        <v>43528.71548591435</v>
      </c>
      <c r="B270" s="120" t="s">
        <v>369</v>
      </c>
      <c r="C270" s="120" t="s">
        <v>131</v>
      </c>
      <c r="D270" s="120" t="s">
        <v>40</v>
      </c>
      <c r="E270" s="120" t="s">
        <v>1671</v>
      </c>
      <c r="F270" s="120" t="s">
        <v>1463</v>
      </c>
      <c r="G270" s="120" t="s">
        <v>1672</v>
      </c>
    </row>
    <row r="271">
      <c r="A271" s="210">
        <v>43528.71434496528</v>
      </c>
      <c r="B271" s="120" t="s">
        <v>369</v>
      </c>
      <c r="C271" s="120" t="s">
        <v>131</v>
      </c>
      <c r="D271" s="120" t="s">
        <v>650</v>
      </c>
      <c r="E271" s="120" t="s">
        <v>308</v>
      </c>
      <c r="F271" s="120" t="s">
        <v>1463</v>
      </c>
      <c r="G271" s="120" t="s">
        <v>1673</v>
      </c>
    </row>
    <row r="272">
      <c r="A272" s="210">
        <v>43528.71429015046</v>
      </c>
      <c r="B272" s="120" t="s">
        <v>369</v>
      </c>
      <c r="C272" s="120" t="s">
        <v>131</v>
      </c>
      <c r="D272" s="120" t="s">
        <v>115</v>
      </c>
      <c r="E272" s="120" t="s">
        <v>50</v>
      </c>
      <c r="F272" s="120" t="s">
        <v>1463</v>
      </c>
      <c r="G272" s="120" t="s">
        <v>1665</v>
      </c>
    </row>
    <row r="273">
      <c r="A273" s="210">
        <v>43528.18541291667</v>
      </c>
      <c r="C273" s="120" t="s">
        <v>131</v>
      </c>
      <c r="D273" s="120" t="s">
        <v>505</v>
      </c>
      <c r="E273" s="120" t="s">
        <v>307</v>
      </c>
      <c r="F273" s="120" t="s">
        <v>1446</v>
      </c>
      <c r="G273" s="120" t="s">
        <v>1674</v>
      </c>
    </row>
    <row r="274">
      <c r="A274" s="210">
        <v>43528.18541291667</v>
      </c>
      <c r="C274" s="120" t="s">
        <v>131</v>
      </c>
      <c r="D274" s="120" t="s">
        <v>1275</v>
      </c>
      <c r="E274" s="120" t="s">
        <v>307</v>
      </c>
      <c r="F274" s="120" t="s">
        <v>1446</v>
      </c>
      <c r="G274" s="120" t="s">
        <v>1675</v>
      </c>
    </row>
    <row r="275">
      <c r="A275" s="210">
        <v>43528.18541291667</v>
      </c>
      <c r="C275" s="120" t="s">
        <v>131</v>
      </c>
      <c r="D275" s="120" t="s">
        <v>506</v>
      </c>
      <c r="E275" s="120" t="s">
        <v>297</v>
      </c>
      <c r="F275" s="120" t="s">
        <v>1446</v>
      </c>
      <c r="G275" s="120" t="s">
        <v>1676</v>
      </c>
    </row>
    <row r="276">
      <c r="A276" s="210">
        <v>43528.18541291667</v>
      </c>
      <c r="C276" s="120" t="s">
        <v>131</v>
      </c>
      <c r="D276" s="120" t="s">
        <v>1276</v>
      </c>
      <c r="E276" s="120" t="s">
        <v>297</v>
      </c>
      <c r="F276" s="120" t="s">
        <v>1446</v>
      </c>
      <c r="G276" s="120" t="s">
        <v>1677</v>
      </c>
    </row>
    <row r="277">
      <c r="A277" s="210">
        <v>43528.18541291667</v>
      </c>
      <c r="C277" s="120" t="s">
        <v>131</v>
      </c>
      <c r="D277" s="120" t="s">
        <v>1277</v>
      </c>
      <c r="E277" s="120" t="s">
        <v>345</v>
      </c>
      <c r="F277" s="120" t="s">
        <v>1446</v>
      </c>
      <c r="G277" s="120" t="s">
        <v>1678</v>
      </c>
    </row>
    <row r="278">
      <c r="A278" s="210">
        <v>43528.18541291667</v>
      </c>
      <c r="C278" s="120" t="s">
        <v>131</v>
      </c>
      <c r="D278" s="120" t="s">
        <v>1278</v>
      </c>
      <c r="E278" s="120" t="s">
        <v>345</v>
      </c>
      <c r="F278" s="120" t="s">
        <v>1446</v>
      </c>
      <c r="G278" s="120" t="s">
        <v>1679</v>
      </c>
    </row>
    <row r="279">
      <c r="A279" s="210">
        <v>43528.18541291667</v>
      </c>
      <c r="C279" s="120" t="s">
        <v>131</v>
      </c>
      <c r="D279" s="120" t="s">
        <v>1279</v>
      </c>
      <c r="E279" s="120" t="s">
        <v>345</v>
      </c>
      <c r="F279" s="120" t="s">
        <v>1446</v>
      </c>
      <c r="G279" s="120" t="s">
        <v>1680</v>
      </c>
    </row>
    <row r="280">
      <c r="A280" s="210">
        <v>43527.816620474536</v>
      </c>
      <c r="B280" s="120" t="s">
        <v>1270</v>
      </c>
      <c r="C280" s="120" t="s">
        <v>131</v>
      </c>
      <c r="D280" s="120" t="s">
        <v>1274</v>
      </c>
      <c r="E280" s="120" t="s">
        <v>46</v>
      </c>
      <c r="F280" s="120" t="s">
        <v>1463</v>
      </c>
      <c r="G280" s="120" t="s">
        <v>1681</v>
      </c>
    </row>
    <row r="281">
      <c r="A281" s="210">
        <v>43527.81659232639</v>
      </c>
      <c r="B281" s="120" t="s">
        <v>1270</v>
      </c>
      <c r="C281" s="120" t="s">
        <v>131</v>
      </c>
      <c r="D281" s="120" t="s">
        <v>1273</v>
      </c>
      <c r="E281" s="120" t="s">
        <v>46</v>
      </c>
      <c r="F281" s="120" t="s">
        <v>1463</v>
      </c>
      <c r="G281" s="120" t="s">
        <v>1682</v>
      </c>
    </row>
    <row r="282">
      <c r="A282" s="210">
        <v>43527.81656266203</v>
      </c>
      <c r="B282" s="120" t="s">
        <v>1270</v>
      </c>
      <c r="C282" s="120" t="s">
        <v>131</v>
      </c>
      <c r="D282" s="120" t="s">
        <v>1272</v>
      </c>
      <c r="E282" s="120" t="s">
        <v>46</v>
      </c>
      <c r="F282" s="120" t="s">
        <v>1463</v>
      </c>
      <c r="G282" s="120" t="s">
        <v>1683</v>
      </c>
    </row>
    <row r="283">
      <c r="A283" s="210">
        <v>43527.816547118055</v>
      </c>
      <c r="B283" s="120" t="s">
        <v>1270</v>
      </c>
      <c r="C283" s="120" t="s">
        <v>131</v>
      </c>
      <c r="D283" s="120" t="s">
        <v>1271</v>
      </c>
      <c r="E283" s="120" t="s">
        <v>46</v>
      </c>
      <c r="F283" s="120" t="s">
        <v>1463</v>
      </c>
      <c r="G283" s="120" t="s">
        <v>1684</v>
      </c>
    </row>
    <row r="284">
      <c r="A284" s="210">
        <v>43527.667225729165</v>
      </c>
      <c r="B284" s="120" t="s">
        <v>1270</v>
      </c>
      <c r="C284" s="120" t="s">
        <v>131</v>
      </c>
      <c r="D284" s="120" t="s">
        <v>85</v>
      </c>
      <c r="E284" s="120" t="s">
        <v>301</v>
      </c>
      <c r="F284" s="120" t="s">
        <v>1463</v>
      </c>
      <c r="G284" s="120" t="s">
        <v>232</v>
      </c>
    </row>
    <row r="285">
      <c r="A285" s="210">
        <v>43527.54405373843</v>
      </c>
      <c r="B285" s="120" t="s">
        <v>466</v>
      </c>
      <c r="C285" s="120" t="s">
        <v>131</v>
      </c>
      <c r="D285" s="120" t="s">
        <v>596</v>
      </c>
      <c r="E285" s="120" t="s">
        <v>290</v>
      </c>
      <c r="F285" s="120" t="s">
        <v>1463</v>
      </c>
      <c r="G285" s="120" t="s">
        <v>1495</v>
      </c>
    </row>
    <row r="286">
      <c r="A286" s="210">
        <v>43527.54402887731</v>
      </c>
      <c r="B286" s="120" t="s">
        <v>466</v>
      </c>
      <c r="C286" s="120" t="s">
        <v>131</v>
      </c>
      <c r="D286" s="120" t="s">
        <v>628</v>
      </c>
      <c r="E286" s="120" t="s">
        <v>301</v>
      </c>
      <c r="F286" s="120" t="s">
        <v>1463</v>
      </c>
      <c r="G286" s="120" t="s">
        <v>1685</v>
      </c>
    </row>
    <row r="287">
      <c r="A287" s="210">
        <v>43527.543997500004</v>
      </c>
      <c r="B287" s="120" t="s">
        <v>466</v>
      </c>
      <c r="C287" s="120" t="s">
        <v>131</v>
      </c>
      <c r="D287" s="120" t="s">
        <v>587</v>
      </c>
      <c r="E287" s="120" t="s">
        <v>301</v>
      </c>
      <c r="F287" s="120" t="s">
        <v>1463</v>
      </c>
      <c r="G287" s="120" t="s">
        <v>1686</v>
      </c>
    </row>
    <row r="288">
      <c r="A288" s="210">
        <v>43527.54397158565</v>
      </c>
      <c r="B288" s="120" t="s">
        <v>466</v>
      </c>
      <c r="C288" s="120" t="s">
        <v>131</v>
      </c>
      <c r="D288" s="120" t="s">
        <v>586</v>
      </c>
      <c r="E288" s="120" t="s">
        <v>301</v>
      </c>
      <c r="F288" s="120" t="s">
        <v>1463</v>
      </c>
      <c r="G288" s="120" t="s">
        <v>1687</v>
      </c>
    </row>
    <row r="289">
      <c r="A289" s="210">
        <v>43527.543930671294</v>
      </c>
      <c r="B289" s="120" t="s">
        <v>466</v>
      </c>
      <c r="C289" s="120" t="s">
        <v>131</v>
      </c>
      <c r="D289" s="120" t="s">
        <v>1269</v>
      </c>
      <c r="E289" s="120" t="s">
        <v>294</v>
      </c>
      <c r="F289" s="120" t="s">
        <v>1463</v>
      </c>
      <c r="G289" s="120" t="s">
        <v>1688</v>
      </c>
    </row>
    <row r="290">
      <c r="A290" s="210">
        <v>43527.54391386574</v>
      </c>
      <c r="B290" s="120" t="s">
        <v>466</v>
      </c>
      <c r="C290" s="120" t="s">
        <v>131</v>
      </c>
      <c r="D290" s="120" t="s">
        <v>1268</v>
      </c>
      <c r="E290" s="120" t="s">
        <v>294</v>
      </c>
      <c r="F290" s="120" t="s">
        <v>1463</v>
      </c>
      <c r="G290" s="120" t="s">
        <v>1689</v>
      </c>
    </row>
    <row r="291">
      <c r="A291" s="210">
        <v>43527.517246284726</v>
      </c>
      <c r="C291" s="120" t="s">
        <v>131</v>
      </c>
      <c r="D291" s="120" t="s">
        <v>40</v>
      </c>
      <c r="E291" s="120" t="s">
        <v>1671</v>
      </c>
      <c r="F291" s="120" t="s">
        <v>1446</v>
      </c>
      <c r="G291" s="120" t="s">
        <v>1672</v>
      </c>
    </row>
    <row r="292">
      <c r="A292" s="210">
        <v>43527.00584534722</v>
      </c>
      <c r="C292" s="120" t="s">
        <v>131</v>
      </c>
      <c r="D292" s="120" t="s">
        <v>590</v>
      </c>
      <c r="E292" s="120" t="s">
        <v>297</v>
      </c>
      <c r="F292" s="120" t="s">
        <v>1446</v>
      </c>
      <c r="G292" s="120" t="s">
        <v>1690</v>
      </c>
    </row>
    <row r="293">
      <c r="A293" s="210">
        <v>43526.42283306713</v>
      </c>
      <c r="C293" s="120" t="s">
        <v>131</v>
      </c>
      <c r="D293" s="120" t="s">
        <v>315</v>
      </c>
      <c r="E293" s="120" t="s">
        <v>297</v>
      </c>
      <c r="F293" s="120" t="s">
        <v>1446</v>
      </c>
      <c r="G293" s="120" t="s">
        <v>1487</v>
      </c>
    </row>
    <row r="294">
      <c r="A294" s="210">
        <v>43525.34259796297</v>
      </c>
      <c r="B294" s="120" t="s">
        <v>369</v>
      </c>
      <c r="C294" s="120" t="s">
        <v>131</v>
      </c>
      <c r="D294" s="120" t="s">
        <v>1267</v>
      </c>
      <c r="E294" s="120" t="s">
        <v>345</v>
      </c>
      <c r="F294" s="120" t="s">
        <v>1463</v>
      </c>
      <c r="G294" s="120" t="s">
        <v>1691</v>
      </c>
    </row>
    <row r="295">
      <c r="A295" s="210">
        <v>43525.34257195602</v>
      </c>
      <c r="B295" s="120" t="s">
        <v>369</v>
      </c>
      <c r="C295" s="120" t="s">
        <v>131</v>
      </c>
      <c r="D295" s="120" t="s">
        <v>494</v>
      </c>
      <c r="E295" s="120" t="s">
        <v>345</v>
      </c>
      <c r="F295" s="120" t="s">
        <v>1463</v>
      </c>
      <c r="G295" s="120" t="s">
        <v>1692</v>
      </c>
    </row>
    <row r="296">
      <c r="A296" s="210">
        <v>43525.34254489583</v>
      </c>
      <c r="B296" s="120" t="s">
        <v>369</v>
      </c>
      <c r="C296" s="120" t="s">
        <v>131</v>
      </c>
      <c r="D296" s="120" t="s">
        <v>1266</v>
      </c>
      <c r="E296" s="120" t="s">
        <v>345</v>
      </c>
      <c r="F296" s="120" t="s">
        <v>1463</v>
      </c>
      <c r="G296" s="120" t="s">
        <v>1693</v>
      </c>
    </row>
    <row r="297">
      <c r="A297" s="210">
        <v>43525.34252978009</v>
      </c>
      <c r="B297" s="120" t="s">
        <v>369</v>
      </c>
      <c r="C297" s="120" t="s">
        <v>131</v>
      </c>
      <c r="D297" s="120" t="s">
        <v>1025</v>
      </c>
      <c r="E297" s="120" t="s">
        <v>345</v>
      </c>
      <c r="F297" s="120" t="s">
        <v>1463</v>
      </c>
      <c r="G297" s="120" t="s">
        <v>1694</v>
      </c>
    </row>
    <row r="298">
      <c r="A298" s="210">
        <v>43525.3417590625</v>
      </c>
      <c r="B298" s="120" t="s">
        <v>369</v>
      </c>
      <c r="C298" s="120" t="s">
        <v>131</v>
      </c>
      <c r="D298" s="120" t="s">
        <v>492</v>
      </c>
      <c r="E298" s="120" t="s">
        <v>345</v>
      </c>
      <c r="F298" s="120" t="s">
        <v>1463</v>
      </c>
      <c r="G298" s="120" t="s">
        <v>1695</v>
      </c>
    </row>
    <row r="299">
      <c r="A299" s="210">
        <v>43525.04942674769</v>
      </c>
      <c r="C299" s="120" t="s">
        <v>131</v>
      </c>
      <c r="D299" s="120" t="s">
        <v>510</v>
      </c>
      <c r="E299" s="120" t="s">
        <v>297</v>
      </c>
      <c r="F299" s="120" t="s">
        <v>1446</v>
      </c>
      <c r="G299" s="120" t="s">
        <v>1696</v>
      </c>
    </row>
    <row r="300">
      <c r="A300" s="210">
        <v>43524.0890418287</v>
      </c>
      <c r="C300" s="120" t="s">
        <v>131</v>
      </c>
      <c r="D300" s="120" t="s">
        <v>1263</v>
      </c>
      <c r="E300" s="120" t="s">
        <v>345</v>
      </c>
      <c r="F300" s="120" t="s">
        <v>1446</v>
      </c>
      <c r="G300" s="120" t="s">
        <v>1697</v>
      </c>
    </row>
    <row r="301">
      <c r="A301" s="210">
        <v>43524.0890418287</v>
      </c>
      <c r="C301" s="120" t="s">
        <v>131</v>
      </c>
      <c r="D301" s="120" t="s">
        <v>1264</v>
      </c>
      <c r="E301" s="120" t="s">
        <v>345</v>
      </c>
      <c r="F301" s="120" t="s">
        <v>1446</v>
      </c>
      <c r="G301" s="120" t="s">
        <v>1698</v>
      </c>
    </row>
    <row r="302">
      <c r="A302" s="210">
        <v>43524.0890418287</v>
      </c>
      <c r="C302" s="120" t="s">
        <v>131</v>
      </c>
      <c r="D302" s="120" t="s">
        <v>1265</v>
      </c>
      <c r="E302" s="120" t="s">
        <v>345</v>
      </c>
      <c r="F302" s="120" t="s">
        <v>1446</v>
      </c>
      <c r="G302" s="120" t="s">
        <v>1699</v>
      </c>
    </row>
    <row r="303">
      <c r="A303" s="210">
        <v>43523.01877159722</v>
      </c>
      <c r="C303" s="120" t="s">
        <v>131</v>
      </c>
      <c r="D303" s="120" t="s">
        <v>522</v>
      </c>
      <c r="E303" s="120" t="s">
        <v>297</v>
      </c>
      <c r="F303" s="120" t="s">
        <v>1446</v>
      </c>
      <c r="G303" s="120" t="s">
        <v>1700</v>
      </c>
    </row>
    <row r="304">
      <c r="A304" s="210">
        <v>43522.11916814814</v>
      </c>
      <c r="C304" s="120" t="s">
        <v>131</v>
      </c>
      <c r="D304" s="120" t="s">
        <v>526</v>
      </c>
      <c r="E304" s="120" t="s">
        <v>297</v>
      </c>
      <c r="F304" s="120" t="s">
        <v>1446</v>
      </c>
      <c r="G304" s="120" t="s">
        <v>1701</v>
      </c>
    </row>
    <row r="305">
      <c r="A305" s="210">
        <v>43522.11916814814</v>
      </c>
      <c r="C305" s="120" t="s">
        <v>131</v>
      </c>
      <c r="D305" s="120" t="s">
        <v>1259</v>
      </c>
      <c r="E305" s="120" t="s">
        <v>345</v>
      </c>
      <c r="F305" s="120" t="s">
        <v>1446</v>
      </c>
      <c r="G305" s="120" t="s">
        <v>1702</v>
      </c>
    </row>
    <row r="306">
      <c r="A306" s="210">
        <v>43522.11916814814</v>
      </c>
      <c r="C306" s="120" t="s">
        <v>131</v>
      </c>
      <c r="D306" s="120" t="s">
        <v>1260</v>
      </c>
      <c r="E306" s="120" t="s">
        <v>345</v>
      </c>
      <c r="F306" s="120" t="s">
        <v>1446</v>
      </c>
      <c r="G306" s="120" t="s">
        <v>1703</v>
      </c>
    </row>
    <row r="307">
      <c r="A307" s="210">
        <v>43522.11916814814</v>
      </c>
      <c r="C307" s="120" t="s">
        <v>131</v>
      </c>
      <c r="D307" s="120" t="s">
        <v>1261</v>
      </c>
      <c r="E307" s="120" t="s">
        <v>345</v>
      </c>
      <c r="F307" s="120" t="s">
        <v>1446</v>
      </c>
      <c r="G307" s="120" t="s">
        <v>1704</v>
      </c>
    </row>
    <row r="308">
      <c r="A308" s="210">
        <v>43522.11916814814</v>
      </c>
      <c r="C308" s="120" t="s">
        <v>131</v>
      </c>
      <c r="D308" s="120" t="s">
        <v>1262</v>
      </c>
      <c r="E308" s="120" t="s">
        <v>345</v>
      </c>
      <c r="F308" s="120" t="s">
        <v>1446</v>
      </c>
      <c r="G308" s="120" t="s">
        <v>1705</v>
      </c>
    </row>
    <row r="309">
      <c r="A309" s="210">
        <v>43521.08510314814</v>
      </c>
      <c r="C309" s="120" t="s">
        <v>131</v>
      </c>
      <c r="D309" s="120" t="s">
        <v>1257</v>
      </c>
      <c r="E309" s="120" t="s">
        <v>345</v>
      </c>
      <c r="F309" s="120" t="s">
        <v>1446</v>
      </c>
      <c r="G309" s="120" t="s">
        <v>1706</v>
      </c>
    </row>
    <row r="310">
      <c r="A310" s="210">
        <v>43521.08510314814</v>
      </c>
      <c r="C310" s="120" t="s">
        <v>131</v>
      </c>
      <c r="D310" s="120" t="s">
        <v>1258</v>
      </c>
      <c r="E310" s="120" t="s">
        <v>345</v>
      </c>
      <c r="F310" s="120" t="s">
        <v>1446</v>
      </c>
      <c r="G310" s="120" t="s">
        <v>1707</v>
      </c>
    </row>
    <row r="311">
      <c r="A311" s="210">
        <v>43520.84273004629</v>
      </c>
      <c r="B311" s="120" t="s">
        <v>466</v>
      </c>
      <c r="C311" s="120" t="s">
        <v>131</v>
      </c>
      <c r="D311" s="120" t="s">
        <v>585</v>
      </c>
      <c r="E311" s="120" t="s">
        <v>46</v>
      </c>
      <c r="F311" s="120" t="s">
        <v>1463</v>
      </c>
      <c r="G311" s="120" t="s">
        <v>1708</v>
      </c>
    </row>
    <row r="312">
      <c r="A312" s="210">
        <v>43520.84271221065</v>
      </c>
      <c r="B312" s="120" t="s">
        <v>466</v>
      </c>
      <c r="C312" s="120" t="s">
        <v>131</v>
      </c>
      <c r="D312" s="120" t="s">
        <v>1256</v>
      </c>
      <c r="E312" s="120" t="s">
        <v>46</v>
      </c>
      <c r="F312" s="120" t="s">
        <v>1463</v>
      </c>
      <c r="G312" s="120" t="s">
        <v>1709</v>
      </c>
    </row>
    <row r="313">
      <c r="A313" s="210">
        <v>43520.842246932865</v>
      </c>
      <c r="B313" s="120" t="s">
        <v>466</v>
      </c>
      <c r="C313" s="120" t="s">
        <v>131</v>
      </c>
      <c r="D313" s="120" t="s">
        <v>618</v>
      </c>
      <c r="E313" s="120" t="s">
        <v>46</v>
      </c>
      <c r="F313" s="120" t="s">
        <v>1463</v>
      </c>
      <c r="G313" s="120" t="s">
        <v>1710</v>
      </c>
    </row>
    <row r="314">
      <c r="A314" s="210">
        <v>43520.84218478009</v>
      </c>
      <c r="B314" s="120" t="s">
        <v>466</v>
      </c>
      <c r="C314" s="120" t="s">
        <v>131</v>
      </c>
      <c r="D314" s="120" t="s">
        <v>1216</v>
      </c>
      <c r="E314" s="120" t="s">
        <v>46</v>
      </c>
      <c r="F314" s="120" t="s">
        <v>1463</v>
      </c>
      <c r="G314" s="120" t="s">
        <v>1711</v>
      </c>
    </row>
    <row r="315">
      <c r="A315" s="210">
        <v>43520.84216834491</v>
      </c>
      <c r="B315" s="120" t="s">
        <v>466</v>
      </c>
      <c r="C315" s="120" t="s">
        <v>131</v>
      </c>
      <c r="D315" s="120" t="s">
        <v>608</v>
      </c>
      <c r="E315" s="120" t="s">
        <v>46</v>
      </c>
      <c r="F315" s="120" t="s">
        <v>1463</v>
      </c>
      <c r="G315" s="120" t="s">
        <v>1712</v>
      </c>
    </row>
    <row r="316">
      <c r="A316" s="210">
        <v>43520.028636435185</v>
      </c>
      <c r="C316" s="120" t="s">
        <v>131</v>
      </c>
      <c r="D316" s="120" t="s">
        <v>534</v>
      </c>
      <c r="E316" s="120" t="s">
        <v>300</v>
      </c>
      <c r="F316" s="120" t="s">
        <v>1446</v>
      </c>
      <c r="G316" s="120" t="s">
        <v>1713</v>
      </c>
    </row>
    <row r="317">
      <c r="A317" s="210">
        <v>43520.028636435185</v>
      </c>
      <c r="C317" s="120" t="s">
        <v>131</v>
      </c>
      <c r="D317" s="120" t="s">
        <v>535</v>
      </c>
      <c r="E317" s="120" t="s">
        <v>300</v>
      </c>
      <c r="F317" s="120" t="s">
        <v>1446</v>
      </c>
      <c r="G317" s="120" t="s">
        <v>1714</v>
      </c>
    </row>
    <row r="318">
      <c r="A318" s="210">
        <v>43520.028636435185</v>
      </c>
      <c r="C318" s="120" t="s">
        <v>131</v>
      </c>
      <c r="D318" s="120" t="s">
        <v>1254</v>
      </c>
      <c r="E318" s="120" t="s">
        <v>297</v>
      </c>
      <c r="F318" s="120" t="s">
        <v>1446</v>
      </c>
      <c r="G318" s="120" t="s">
        <v>1715</v>
      </c>
    </row>
    <row r="319">
      <c r="A319" s="210">
        <v>43520.028636435185</v>
      </c>
      <c r="C319" s="120" t="s">
        <v>131</v>
      </c>
      <c r="D319" s="120" t="s">
        <v>538</v>
      </c>
      <c r="E319" s="120" t="s">
        <v>297</v>
      </c>
      <c r="F319" s="120" t="s">
        <v>1446</v>
      </c>
      <c r="G319" s="120" t="s">
        <v>1716</v>
      </c>
    </row>
    <row r="320">
      <c r="A320" s="210">
        <v>43520.028636435185</v>
      </c>
      <c r="C320" s="120" t="s">
        <v>131</v>
      </c>
      <c r="D320" s="120" t="s">
        <v>1255</v>
      </c>
      <c r="F320" s="120" t="s">
        <v>1446</v>
      </c>
      <c r="G320" s="120" t="s">
        <v>1717</v>
      </c>
    </row>
    <row r="321">
      <c r="A321" s="210">
        <v>43519.06562922454</v>
      </c>
      <c r="C321" s="120" t="s">
        <v>131</v>
      </c>
      <c r="D321" s="120" t="s">
        <v>530</v>
      </c>
      <c r="E321" s="120" t="s">
        <v>300</v>
      </c>
      <c r="F321" s="120" t="s">
        <v>1446</v>
      </c>
      <c r="G321" s="120" t="s">
        <v>1718</v>
      </c>
    </row>
    <row r="322">
      <c r="A322" s="210">
        <v>43518.511204270835</v>
      </c>
      <c r="C322" s="120" t="s">
        <v>131</v>
      </c>
      <c r="D322" s="120" t="s">
        <v>1253</v>
      </c>
      <c r="E322" s="120" t="s">
        <v>345</v>
      </c>
      <c r="F322" s="120" t="s">
        <v>1446</v>
      </c>
      <c r="G322" s="120" t="s">
        <v>1601</v>
      </c>
    </row>
    <row r="323">
      <c r="A323" s="210">
        <v>43517.64164274305</v>
      </c>
      <c r="B323" s="120" t="s">
        <v>466</v>
      </c>
      <c r="C323" s="120" t="s">
        <v>131</v>
      </c>
      <c r="D323" s="120" t="s">
        <v>1094</v>
      </c>
      <c r="E323" s="120" t="s">
        <v>46</v>
      </c>
      <c r="F323" s="120" t="s">
        <v>1463</v>
      </c>
      <c r="G323" s="120" t="s">
        <v>1719</v>
      </c>
    </row>
    <row r="324">
      <c r="A324" s="210">
        <v>43517.641614884255</v>
      </c>
      <c r="B324" s="120" t="s">
        <v>466</v>
      </c>
      <c r="C324" s="120" t="s">
        <v>131</v>
      </c>
      <c r="D324" s="120" t="s">
        <v>623</v>
      </c>
      <c r="E324" s="120" t="s">
        <v>46</v>
      </c>
      <c r="F324" s="120" t="s">
        <v>1463</v>
      </c>
      <c r="G324" s="120" t="s">
        <v>1720</v>
      </c>
    </row>
    <row r="325">
      <c r="A325" s="210">
        <v>43517.64158836806</v>
      </c>
      <c r="B325" s="120" t="s">
        <v>466</v>
      </c>
      <c r="C325" s="120" t="s">
        <v>131</v>
      </c>
      <c r="D325" s="120" t="s">
        <v>1252</v>
      </c>
      <c r="E325" s="120" t="s">
        <v>46</v>
      </c>
      <c r="F325" s="120" t="s">
        <v>1463</v>
      </c>
      <c r="G325" s="120" t="s">
        <v>1546</v>
      </c>
    </row>
    <row r="326">
      <c r="A326" s="210">
        <v>43517.64156122685</v>
      </c>
      <c r="B326" s="120" t="s">
        <v>466</v>
      </c>
      <c r="C326" s="120" t="s">
        <v>131</v>
      </c>
      <c r="D326" s="120" t="s">
        <v>637</v>
      </c>
      <c r="E326" s="120" t="s">
        <v>308</v>
      </c>
      <c r="F326" s="120" t="s">
        <v>1463</v>
      </c>
      <c r="G326" s="120" t="s">
        <v>1721</v>
      </c>
    </row>
    <row r="327">
      <c r="A327" s="210">
        <v>43517.64154369213</v>
      </c>
      <c r="B327" s="120" t="s">
        <v>466</v>
      </c>
      <c r="C327" s="120" t="s">
        <v>131</v>
      </c>
      <c r="D327" s="120" t="s">
        <v>642</v>
      </c>
      <c r="E327" s="120" t="s">
        <v>301</v>
      </c>
      <c r="F327" s="120" t="s">
        <v>1463</v>
      </c>
      <c r="G327" s="120" t="s">
        <v>1722</v>
      </c>
    </row>
    <row r="328">
      <c r="A328" s="210">
        <v>43517.328257754634</v>
      </c>
      <c r="C328" s="120" t="s">
        <v>131</v>
      </c>
      <c r="D328" s="120" t="s">
        <v>1250</v>
      </c>
      <c r="E328" s="120" t="s">
        <v>345</v>
      </c>
      <c r="F328" s="120" t="s">
        <v>1446</v>
      </c>
      <c r="G328" s="120" t="s">
        <v>1723</v>
      </c>
    </row>
    <row r="329">
      <c r="A329" s="210">
        <v>43517.328257754634</v>
      </c>
      <c r="C329" s="120" t="s">
        <v>131</v>
      </c>
      <c r="D329" s="120" t="s">
        <v>1251</v>
      </c>
      <c r="E329" s="120" t="s">
        <v>345</v>
      </c>
      <c r="F329" s="120" t="s">
        <v>1446</v>
      </c>
      <c r="G329" s="120" t="s">
        <v>1724</v>
      </c>
    </row>
    <row r="330">
      <c r="A330" s="210">
        <v>43516.00815277778</v>
      </c>
      <c r="C330" s="120" t="s">
        <v>131</v>
      </c>
      <c r="D330" s="120" t="s">
        <v>549</v>
      </c>
      <c r="E330" s="120" t="s">
        <v>300</v>
      </c>
      <c r="F330" s="120" t="s">
        <v>1446</v>
      </c>
      <c r="G330" s="120" t="s">
        <v>1725</v>
      </c>
    </row>
    <row r="331">
      <c r="A331" s="210">
        <v>43516.00815277778</v>
      </c>
      <c r="C331" s="120" t="s">
        <v>131</v>
      </c>
      <c r="D331" s="120" t="s">
        <v>1248</v>
      </c>
      <c r="E331" s="120" t="s">
        <v>345</v>
      </c>
      <c r="F331" s="120" t="s">
        <v>1446</v>
      </c>
      <c r="G331" s="120" t="s">
        <v>1498</v>
      </c>
    </row>
    <row r="332">
      <c r="A332" s="210">
        <v>43516.00815277778</v>
      </c>
      <c r="C332" s="120" t="s">
        <v>131</v>
      </c>
      <c r="D332" s="120" t="s">
        <v>1249</v>
      </c>
      <c r="E332" s="120" t="s">
        <v>345</v>
      </c>
      <c r="F332" s="120" t="s">
        <v>1446</v>
      </c>
      <c r="G332" s="120" t="s">
        <v>1726</v>
      </c>
    </row>
    <row r="333">
      <c r="A333" s="210">
        <v>43515.16928533565</v>
      </c>
      <c r="C333" s="120" t="s">
        <v>131</v>
      </c>
      <c r="D333" s="120" t="s">
        <v>551</v>
      </c>
      <c r="E333" s="120" t="s">
        <v>297</v>
      </c>
      <c r="F333" s="120" t="s">
        <v>1446</v>
      </c>
      <c r="G333" s="120" t="s">
        <v>1727</v>
      </c>
    </row>
    <row r="334">
      <c r="A334" s="210">
        <v>43515.16928533565</v>
      </c>
      <c r="C334" s="120" t="s">
        <v>131</v>
      </c>
      <c r="D334" s="120" t="s">
        <v>1245</v>
      </c>
      <c r="E334" s="120" t="s">
        <v>345</v>
      </c>
      <c r="F334" s="120" t="s">
        <v>1446</v>
      </c>
      <c r="G334" s="120" t="s">
        <v>1728</v>
      </c>
    </row>
    <row r="335">
      <c r="A335" s="210">
        <v>43515.16928533565</v>
      </c>
      <c r="C335" s="120" t="s">
        <v>131</v>
      </c>
      <c r="D335" s="120" t="s">
        <v>1246</v>
      </c>
      <c r="E335" s="120" t="s">
        <v>345</v>
      </c>
      <c r="F335" s="120" t="s">
        <v>1446</v>
      </c>
      <c r="G335" s="120" t="s">
        <v>1729</v>
      </c>
    </row>
    <row r="336">
      <c r="A336" s="210">
        <v>43515.16928533565</v>
      </c>
      <c r="C336" s="120" t="s">
        <v>131</v>
      </c>
      <c r="D336" s="120" t="s">
        <v>1247</v>
      </c>
      <c r="E336" s="120" t="s">
        <v>345</v>
      </c>
      <c r="F336" s="120" t="s">
        <v>1446</v>
      </c>
      <c r="G336" s="120" t="s">
        <v>1730</v>
      </c>
    </row>
    <row r="337">
      <c r="A337" s="210">
        <v>43514.516234317125</v>
      </c>
      <c r="C337" s="120" t="s">
        <v>131</v>
      </c>
      <c r="D337" s="120" t="s">
        <v>1242</v>
      </c>
      <c r="E337" s="120" t="s">
        <v>345</v>
      </c>
      <c r="F337" s="120" t="s">
        <v>1446</v>
      </c>
      <c r="G337" s="120" t="s">
        <v>1731</v>
      </c>
    </row>
    <row r="338">
      <c r="A338" s="210">
        <v>43514.516234317125</v>
      </c>
      <c r="C338" s="120" t="s">
        <v>131</v>
      </c>
      <c r="D338" s="120" t="s">
        <v>1243</v>
      </c>
      <c r="E338" s="120" t="s">
        <v>345</v>
      </c>
      <c r="F338" s="120" t="s">
        <v>1446</v>
      </c>
      <c r="G338" s="120" t="s">
        <v>1732</v>
      </c>
    </row>
    <row r="339">
      <c r="A339" s="210">
        <v>43514.516234317125</v>
      </c>
      <c r="C339" s="120" t="s">
        <v>131</v>
      </c>
      <c r="D339" s="120" t="s">
        <v>1244</v>
      </c>
      <c r="E339" s="120" t="s">
        <v>345</v>
      </c>
      <c r="F339" s="120" t="s">
        <v>1446</v>
      </c>
      <c r="G339" s="120" t="s">
        <v>1733</v>
      </c>
    </row>
    <row r="340">
      <c r="A340" s="210">
        <v>43513.01302277778</v>
      </c>
      <c r="C340" s="120" t="s">
        <v>131</v>
      </c>
      <c r="D340" s="120" t="s">
        <v>539</v>
      </c>
      <c r="E340" s="120" t="s">
        <v>297</v>
      </c>
      <c r="F340" s="120" t="s">
        <v>1446</v>
      </c>
      <c r="G340" s="120" t="s">
        <v>1614</v>
      </c>
    </row>
    <row r="341">
      <c r="A341" s="210">
        <v>43513.01302277778</v>
      </c>
      <c r="C341" s="120" t="s">
        <v>131</v>
      </c>
      <c r="D341" s="120" t="s">
        <v>567</v>
      </c>
      <c r="E341" s="120" t="s">
        <v>297</v>
      </c>
      <c r="F341" s="120" t="s">
        <v>1446</v>
      </c>
      <c r="G341" s="120" t="s">
        <v>1734</v>
      </c>
    </row>
    <row r="342">
      <c r="A342" s="210">
        <v>43513.01302277778</v>
      </c>
      <c r="C342" s="120" t="s">
        <v>131</v>
      </c>
      <c r="D342" s="120" t="s">
        <v>1238</v>
      </c>
      <c r="E342" s="120" t="s">
        <v>345</v>
      </c>
      <c r="F342" s="120" t="s">
        <v>1446</v>
      </c>
      <c r="G342" s="120" t="s">
        <v>1735</v>
      </c>
    </row>
    <row r="343">
      <c r="A343" s="210">
        <v>43513.01302277778</v>
      </c>
      <c r="C343" s="120" t="s">
        <v>131</v>
      </c>
      <c r="D343" s="120" t="s">
        <v>1239</v>
      </c>
      <c r="E343" s="120" t="s">
        <v>345</v>
      </c>
      <c r="F343" s="120" t="s">
        <v>1446</v>
      </c>
      <c r="G343" s="120" t="s">
        <v>1736</v>
      </c>
    </row>
    <row r="344">
      <c r="A344" s="210">
        <v>43513.01302277778</v>
      </c>
      <c r="C344" s="120" t="s">
        <v>131</v>
      </c>
      <c r="D344" s="120" t="s">
        <v>1240</v>
      </c>
      <c r="E344" s="120" t="s">
        <v>345</v>
      </c>
      <c r="F344" s="120" t="s">
        <v>1446</v>
      </c>
      <c r="G344" s="120" t="s">
        <v>1737</v>
      </c>
    </row>
    <row r="345">
      <c r="A345" s="210">
        <v>43513.01302277778</v>
      </c>
      <c r="C345" s="120" t="s">
        <v>131</v>
      </c>
      <c r="D345" s="120" t="s">
        <v>1241</v>
      </c>
      <c r="E345" s="120" t="s">
        <v>345</v>
      </c>
      <c r="F345" s="120" t="s">
        <v>1446</v>
      </c>
      <c r="G345" s="120" t="s">
        <v>1738</v>
      </c>
    </row>
    <row r="346">
      <c r="A346" s="210">
        <v>43512.07489655093</v>
      </c>
      <c r="C346" s="120" t="s">
        <v>131</v>
      </c>
      <c r="D346" s="120" t="s">
        <v>1232</v>
      </c>
      <c r="E346" s="120" t="s">
        <v>307</v>
      </c>
      <c r="F346" s="120" t="s">
        <v>1446</v>
      </c>
      <c r="G346" s="120" t="s">
        <v>1739</v>
      </c>
    </row>
    <row r="347">
      <c r="A347" s="210">
        <v>43512.07489655093</v>
      </c>
      <c r="C347" s="120" t="s">
        <v>131</v>
      </c>
      <c r="D347" s="120" t="s">
        <v>1013</v>
      </c>
      <c r="E347" s="120" t="s">
        <v>307</v>
      </c>
      <c r="F347" s="120" t="s">
        <v>1446</v>
      </c>
      <c r="G347" s="120" t="s">
        <v>1740</v>
      </c>
    </row>
    <row r="348">
      <c r="A348" s="210">
        <v>43512.07489655093</v>
      </c>
      <c r="C348" s="120" t="s">
        <v>131</v>
      </c>
      <c r="D348" s="120" t="s">
        <v>540</v>
      </c>
      <c r="E348" s="120" t="s">
        <v>300</v>
      </c>
      <c r="F348" s="120" t="s">
        <v>1446</v>
      </c>
      <c r="G348" s="120" t="s">
        <v>1741</v>
      </c>
    </row>
    <row r="349">
      <c r="A349" s="210">
        <v>43512.07489655093</v>
      </c>
      <c r="C349" s="120" t="s">
        <v>131</v>
      </c>
      <c r="D349" s="120" t="s">
        <v>548</v>
      </c>
      <c r="E349" s="120" t="s">
        <v>300</v>
      </c>
      <c r="F349" s="120" t="s">
        <v>1446</v>
      </c>
      <c r="G349" s="120" t="s">
        <v>1742</v>
      </c>
    </row>
    <row r="350">
      <c r="A350" s="210">
        <v>43512.07489655093</v>
      </c>
      <c r="C350" s="120" t="s">
        <v>131</v>
      </c>
      <c r="D350" s="120" t="s">
        <v>1233</v>
      </c>
      <c r="E350" s="120" t="s">
        <v>345</v>
      </c>
      <c r="F350" s="120" t="s">
        <v>1446</v>
      </c>
      <c r="G350" s="120" t="s">
        <v>1743</v>
      </c>
    </row>
    <row r="351">
      <c r="A351" s="210">
        <v>43512.07489655093</v>
      </c>
      <c r="C351" s="120" t="s">
        <v>131</v>
      </c>
      <c r="D351" s="120" t="s">
        <v>1234</v>
      </c>
      <c r="E351" s="120" t="s">
        <v>345</v>
      </c>
      <c r="F351" s="120" t="s">
        <v>1446</v>
      </c>
      <c r="G351" s="120" t="s">
        <v>1744</v>
      </c>
    </row>
    <row r="352">
      <c r="A352" s="210">
        <v>43512.07489655093</v>
      </c>
      <c r="C352" s="120" t="s">
        <v>131</v>
      </c>
      <c r="D352" s="120" t="s">
        <v>1235</v>
      </c>
      <c r="E352" s="120" t="s">
        <v>345</v>
      </c>
      <c r="F352" s="120" t="s">
        <v>1446</v>
      </c>
      <c r="G352" s="120" t="s">
        <v>1745</v>
      </c>
    </row>
    <row r="353">
      <c r="A353" s="210">
        <v>43512.07489655093</v>
      </c>
      <c r="C353" s="120" t="s">
        <v>131</v>
      </c>
      <c r="D353" s="120" t="s">
        <v>1236</v>
      </c>
      <c r="E353" s="120" t="s">
        <v>345</v>
      </c>
      <c r="F353" s="120" t="s">
        <v>1446</v>
      </c>
      <c r="G353" s="120" t="s">
        <v>1746</v>
      </c>
    </row>
    <row r="354">
      <c r="A354" s="210">
        <v>43512.07489655093</v>
      </c>
      <c r="C354" s="120" t="s">
        <v>131</v>
      </c>
      <c r="D354" s="120" t="s">
        <v>1237</v>
      </c>
      <c r="E354" s="120" t="s">
        <v>345</v>
      </c>
      <c r="F354" s="120" t="s">
        <v>1446</v>
      </c>
      <c r="G354" s="120" t="s">
        <v>1747</v>
      </c>
    </row>
    <row r="355">
      <c r="A355" s="210">
        <v>43511.010174236115</v>
      </c>
      <c r="C355" s="120" t="s">
        <v>131</v>
      </c>
      <c r="D355" s="120" t="s">
        <v>1230</v>
      </c>
      <c r="E355" s="120" t="s">
        <v>345</v>
      </c>
      <c r="F355" s="120" t="s">
        <v>1446</v>
      </c>
      <c r="G355" s="120" t="s">
        <v>1748</v>
      </c>
    </row>
    <row r="356">
      <c r="A356" s="210">
        <v>43511.010174236115</v>
      </c>
      <c r="C356" s="120" t="s">
        <v>131</v>
      </c>
      <c r="D356" s="120" t="s">
        <v>1231</v>
      </c>
      <c r="E356" s="120" t="s">
        <v>345</v>
      </c>
      <c r="F356" s="120" t="s">
        <v>1446</v>
      </c>
      <c r="G356" s="120" t="s">
        <v>1749</v>
      </c>
    </row>
    <row r="357">
      <c r="A357" s="210">
        <v>43510.56196748842</v>
      </c>
      <c r="B357" s="120" t="s">
        <v>466</v>
      </c>
      <c r="C357" s="120" t="s">
        <v>131</v>
      </c>
      <c r="D357" s="120" t="s">
        <v>1229</v>
      </c>
      <c r="E357" s="120" t="s">
        <v>102</v>
      </c>
      <c r="F357" s="120" t="s">
        <v>1463</v>
      </c>
      <c r="G357" s="120" t="s">
        <v>1490</v>
      </c>
    </row>
    <row r="358">
      <c r="A358" s="210">
        <v>43510.485492824075</v>
      </c>
      <c r="B358" s="120" t="s">
        <v>466</v>
      </c>
      <c r="C358" s="120" t="s">
        <v>131</v>
      </c>
      <c r="D358" s="120" t="s">
        <v>1110</v>
      </c>
      <c r="E358" s="120" t="s">
        <v>301</v>
      </c>
      <c r="F358" s="120" t="s">
        <v>1463</v>
      </c>
      <c r="G358" s="120" t="s">
        <v>1750</v>
      </c>
    </row>
    <row r="359">
      <c r="A359" s="210">
        <v>43510.276959490744</v>
      </c>
      <c r="C359" s="120" t="s">
        <v>131</v>
      </c>
      <c r="D359" s="120" t="s">
        <v>1226</v>
      </c>
      <c r="E359" s="120" t="s">
        <v>297</v>
      </c>
      <c r="F359" s="120" t="s">
        <v>1446</v>
      </c>
      <c r="G359" s="120" t="s">
        <v>1751</v>
      </c>
    </row>
    <row r="360">
      <c r="A360" s="210">
        <v>43510.276959490744</v>
      </c>
      <c r="C360" s="120" t="s">
        <v>131</v>
      </c>
      <c r="D360" s="120" t="s">
        <v>1227</v>
      </c>
      <c r="E360" s="120" t="s">
        <v>345</v>
      </c>
      <c r="F360" s="120" t="s">
        <v>1446</v>
      </c>
      <c r="G360" s="120" t="s">
        <v>1752</v>
      </c>
    </row>
    <row r="361">
      <c r="A361" s="210">
        <v>43510.276959490744</v>
      </c>
      <c r="C361" s="120" t="s">
        <v>131</v>
      </c>
      <c r="D361" s="120" t="s">
        <v>1228</v>
      </c>
      <c r="E361" s="120" t="s">
        <v>345</v>
      </c>
      <c r="F361" s="120" t="s">
        <v>1446</v>
      </c>
      <c r="G361" s="120" t="s">
        <v>1753</v>
      </c>
    </row>
    <row r="362">
      <c r="A362" s="210">
        <v>43508.002566932875</v>
      </c>
      <c r="C362" s="120" t="s">
        <v>131</v>
      </c>
      <c r="D362" s="120" t="s">
        <v>1223</v>
      </c>
      <c r="E362" s="120" t="s">
        <v>307</v>
      </c>
      <c r="F362" s="120" t="s">
        <v>1446</v>
      </c>
      <c r="G362" s="120" t="s">
        <v>1754</v>
      </c>
    </row>
    <row r="363">
      <c r="A363" s="210">
        <v>43508.002566932875</v>
      </c>
      <c r="C363" s="120" t="s">
        <v>131</v>
      </c>
      <c r="D363" s="120" t="s">
        <v>1224</v>
      </c>
      <c r="E363" s="120" t="s">
        <v>345</v>
      </c>
      <c r="F363" s="120" t="s">
        <v>1446</v>
      </c>
      <c r="G363" s="120" t="s">
        <v>1627</v>
      </c>
    </row>
    <row r="364">
      <c r="A364" s="210">
        <v>43508.002566932875</v>
      </c>
      <c r="C364" s="120" t="s">
        <v>131</v>
      </c>
      <c r="D364" s="120" t="s">
        <v>1225</v>
      </c>
      <c r="E364" s="120" t="s">
        <v>345</v>
      </c>
      <c r="F364" s="120" t="s">
        <v>1446</v>
      </c>
      <c r="G364" s="120" t="s">
        <v>1755</v>
      </c>
    </row>
    <row r="365">
      <c r="A365" s="210">
        <v>43507.609718865744</v>
      </c>
      <c r="B365" s="120" t="s">
        <v>466</v>
      </c>
      <c r="C365" s="120" t="s">
        <v>131</v>
      </c>
      <c r="D365" s="120" t="s">
        <v>569</v>
      </c>
      <c r="E365" s="120" t="s">
        <v>46</v>
      </c>
      <c r="F365" s="120" t="s">
        <v>1463</v>
      </c>
      <c r="G365" s="120" t="s">
        <v>1756</v>
      </c>
    </row>
    <row r="366">
      <c r="A366" s="210">
        <v>43507.01001251157</v>
      </c>
      <c r="C366" s="120" t="s">
        <v>131</v>
      </c>
      <c r="D366" s="120" t="s">
        <v>571</v>
      </c>
      <c r="E366" s="120" t="s">
        <v>297</v>
      </c>
      <c r="F366" s="120" t="s">
        <v>1446</v>
      </c>
      <c r="G366" s="120" t="s">
        <v>1757</v>
      </c>
    </row>
    <row r="367">
      <c r="A367" s="210">
        <v>43507.01001251157</v>
      </c>
      <c r="C367" s="120" t="s">
        <v>131</v>
      </c>
      <c r="D367" s="120" t="s">
        <v>1221</v>
      </c>
      <c r="E367" s="120" t="s">
        <v>345</v>
      </c>
      <c r="F367" s="120" t="s">
        <v>1446</v>
      </c>
      <c r="G367" s="120" t="s">
        <v>1758</v>
      </c>
    </row>
    <row r="368">
      <c r="A368" s="210">
        <v>43507.01001251157</v>
      </c>
      <c r="C368" s="120" t="s">
        <v>131</v>
      </c>
      <c r="D368" s="120" t="s">
        <v>1222</v>
      </c>
      <c r="E368" s="120" t="s">
        <v>345</v>
      </c>
      <c r="F368" s="120" t="s">
        <v>1446</v>
      </c>
      <c r="G368" s="120" t="s">
        <v>1759</v>
      </c>
    </row>
    <row r="369">
      <c r="A369" s="210">
        <v>43506.02618716435</v>
      </c>
      <c r="B369" s="120" t="s">
        <v>466</v>
      </c>
      <c r="C369" s="120" t="s">
        <v>131</v>
      </c>
      <c r="D369" s="120" t="s">
        <v>574</v>
      </c>
      <c r="E369" s="120" t="s">
        <v>300</v>
      </c>
      <c r="F369" s="120" t="s">
        <v>1446</v>
      </c>
      <c r="G369" s="120" t="s">
        <v>1760</v>
      </c>
    </row>
    <row r="370">
      <c r="A370" s="210">
        <v>43506.02618716435</v>
      </c>
      <c r="B370" s="120" t="s">
        <v>466</v>
      </c>
      <c r="C370" s="120" t="s">
        <v>131</v>
      </c>
      <c r="D370" s="120" t="s">
        <v>1214</v>
      </c>
      <c r="E370" s="120" t="s">
        <v>300</v>
      </c>
      <c r="F370" s="120" t="s">
        <v>1446</v>
      </c>
      <c r="G370" s="120" t="s">
        <v>1761</v>
      </c>
    </row>
    <row r="371">
      <c r="A371" s="210">
        <v>43506.02618716435</v>
      </c>
      <c r="B371" s="120" t="s">
        <v>466</v>
      </c>
      <c r="C371" s="120" t="s">
        <v>131</v>
      </c>
      <c r="D371" s="120" t="s">
        <v>576</v>
      </c>
      <c r="E371" s="120" t="s">
        <v>300</v>
      </c>
      <c r="F371" s="120" t="s">
        <v>1446</v>
      </c>
      <c r="G371" s="120" t="s">
        <v>1762</v>
      </c>
    </row>
    <row r="372">
      <c r="A372" s="210">
        <v>43506.02618716435</v>
      </c>
      <c r="B372" s="120" t="s">
        <v>466</v>
      </c>
      <c r="C372" s="120" t="s">
        <v>131</v>
      </c>
      <c r="D372" s="120" t="s">
        <v>1215</v>
      </c>
      <c r="E372" s="120" t="s">
        <v>345</v>
      </c>
      <c r="F372" s="120" t="s">
        <v>1446</v>
      </c>
      <c r="G372" s="120" t="s">
        <v>1763</v>
      </c>
    </row>
    <row r="373">
      <c r="A373" s="210">
        <v>43506.02618716435</v>
      </c>
      <c r="B373" s="120" t="s">
        <v>466</v>
      </c>
      <c r="C373" s="120" t="s">
        <v>131</v>
      </c>
      <c r="D373" s="120" t="s">
        <v>1216</v>
      </c>
      <c r="E373" s="120" t="s">
        <v>345</v>
      </c>
      <c r="F373" s="120" t="s">
        <v>1446</v>
      </c>
      <c r="G373" s="120" t="s">
        <v>1711</v>
      </c>
    </row>
    <row r="374">
      <c r="A374" s="210">
        <v>43506.02618716435</v>
      </c>
      <c r="B374" s="120" t="s">
        <v>466</v>
      </c>
      <c r="C374" s="120" t="s">
        <v>131</v>
      </c>
      <c r="D374" s="120" t="s">
        <v>1217</v>
      </c>
      <c r="E374" s="120" t="s">
        <v>345</v>
      </c>
      <c r="F374" s="120" t="s">
        <v>1446</v>
      </c>
      <c r="G374" s="120" t="s">
        <v>1764</v>
      </c>
    </row>
    <row r="375">
      <c r="A375" s="210">
        <v>43506.02618716435</v>
      </c>
      <c r="B375" s="120" t="s">
        <v>466</v>
      </c>
      <c r="C375" s="120" t="s">
        <v>131</v>
      </c>
      <c r="D375" s="120" t="s">
        <v>1218</v>
      </c>
      <c r="E375" s="120" t="s">
        <v>345</v>
      </c>
      <c r="F375" s="120" t="s">
        <v>1446</v>
      </c>
      <c r="G375" s="120" t="s">
        <v>1765</v>
      </c>
    </row>
    <row r="376">
      <c r="A376" s="210">
        <v>43506.02618716435</v>
      </c>
      <c r="B376" s="120" t="s">
        <v>466</v>
      </c>
      <c r="C376" s="120" t="s">
        <v>131</v>
      </c>
      <c r="D376" s="120" t="s">
        <v>1219</v>
      </c>
      <c r="E376" s="120" t="s">
        <v>345</v>
      </c>
      <c r="F376" s="120" t="s">
        <v>1446</v>
      </c>
      <c r="G376" s="120" t="s">
        <v>1766</v>
      </c>
    </row>
    <row r="377">
      <c r="A377" s="210">
        <v>43506.02618716435</v>
      </c>
      <c r="B377" s="120" t="s">
        <v>466</v>
      </c>
      <c r="C377" s="120" t="s">
        <v>131</v>
      </c>
      <c r="D377" s="120" t="s">
        <v>1220</v>
      </c>
      <c r="E377" s="120" t="s">
        <v>345</v>
      </c>
      <c r="F377" s="120" t="s">
        <v>1446</v>
      </c>
      <c r="G377" s="120" t="s">
        <v>1767</v>
      </c>
    </row>
    <row r="378">
      <c r="A378" s="210">
        <v>43505.90941418981</v>
      </c>
      <c r="B378" s="120" t="s">
        <v>466</v>
      </c>
      <c r="C378" s="120" t="s">
        <v>131</v>
      </c>
      <c r="D378" s="120" t="s">
        <v>560</v>
      </c>
      <c r="E378" s="120" t="s">
        <v>307</v>
      </c>
      <c r="F378" s="120" t="s">
        <v>1463</v>
      </c>
      <c r="G378" s="120" t="s">
        <v>1768</v>
      </c>
    </row>
    <row r="379">
      <c r="A379" s="210">
        <v>43505.90667074074</v>
      </c>
      <c r="B379" s="120" t="s">
        <v>466</v>
      </c>
      <c r="C379" s="120" t="s">
        <v>131</v>
      </c>
      <c r="D379" s="120" t="s">
        <v>1213</v>
      </c>
      <c r="E379" s="120" t="s">
        <v>102</v>
      </c>
      <c r="F379" s="120" t="s">
        <v>1463</v>
      </c>
      <c r="G379" s="120" t="s">
        <v>1769</v>
      </c>
    </row>
    <row r="380">
      <c r="A380" s="210">
        <v>43505.90539650463</v>
      </c>
      <c r="B380" s="120" t="s">
        <v>466</v>
      </c>
      <c r="C380" s="120" t="s">
        <v>131</v>
      </c>
      <c r="D380" s="120" t="s">
        <v>582</v>
      </c>
      <c r="E380" s="120" t="s">
        <v>301</v>
      </c>
      <c r="F380" s="120" t="s">
        <v>1463</v>
      </c>
      <c r="G380" s="120" t="s">
        <v>1770</v>
      </c>
    </row>
    <row r="381">
      <c r="A381" s="210">
        <v>43505.00862039352</v>
      </c>
      <c r="C381" s="120" t="s">
        <v>131</v>
      </c>
      <c r="D381" s="120" t="s">
        <v>577</v>
      </c>
      <c r="E381" s="120" t="s">
        <v>300</v>
      </c>
      <c r="F381" s="120" t="s">
        <v>1446</v>
      </c>
      <c r="G381" s="120" t="s">
        <v>1771</v>
      </c>
    </row>
    <row r="382">
      <c r="A382" s="210">
        <v>43505.00862039352</v>
      </c>
      <c r="C382" s="120" t="s">
        <v>131</v>
      </c>
      <c r="D382" s="120" t="s">
        <v>579</v>
      </c>
      <c r="E382" s="120" t="s">
        <v>300</v>
      </c>
      <c r="F382" s="120" t="s">
        <v>1446</v>
      </c>
      <c r="G382" s="120" t="s">
        <v>1772</v>
      </c>
    </row>
    <row r="383">
      <c r="A383" s="210">
        <v>43505.00862039352</v>
      </c>
      <c r="C383" s="120" t="s">
        <v>131</v>
      </c>
      <c r="D383" s="120" t="s">
        <v>583</v>
      </c>
      <c r="E383" s="120" t="s">
        <v>297</v>
      </c>
      <c r="F383" s="120" t="s">
        <v>1446</v>
      </c>
      <c r="G383" s="120" t="s">
        <v>1773</v>
      </c>
    </row>
    <row r="384">
      <c r="A384" s="210">
        <v>43505.00862039352</v>
      </c>
      <c r="C384" s="120" t="s">
        <v>131</v>
      </c>
      <c r="D384" s="120" t="s">
        <v>1211</v>
      </c>
      <c r="E384" s="120" t="s">
        <v>345</v>
      </c>
      <c r="F384" s="120" t="s">
        <v>1446</v>
      </c>
      <c r="G384" s="120" t="s">
        <v>1774</v>
      </c>
    </row>
    <row r="385">
      <c r="A385" s="210">
        <v>43505.00862039352</v>
      </c>
      <c r="C385" s="120" t="s">
        <v>131</v>
      </c>
      <c r="D385" s="120" t="s">
        <v>1212</v>
      </c>
      <c r="E385" s="120" t="s">
        <v>345</v>
      </c>
      <c r="F385" s="120" t="s">
        <v>1446</v>
      </c>
      <c r="G385" s="120" t="s">
        <v>1775</v>
      </c>
    </row>
    <row r="386">
      <c r="A386" s="210">
        <v>43504.97598310185</v>
      </c>
      <c r="B386" s="120" t="s">
        <v>466</v>
      </c>
      <c r="C386" s="120" t="s">
        <v>131</v>
      </c>
      <c r="D386" s="120" t="s">
        <v>568</v>
      </c>
      <c r="E386" s="120" t="s">
        <v>301</v>
      </c>
      <c r="F386" s="120" t="s">
        <v>1463</v>
      </c>
      <c r="G386" s="120" t="s">
        <v>1776</v>
      </c>
    </row>
    <row r="387">
      <c r="A387" s="210">
        <v>43504.84324170139</v>
      </c>
      <c r="B387" s="120" t="s">
        <v>466</v>
      </c>
      <c r="C387" s="120" t="s">
        <v>131</v>
      </c>
      <c r="D387" s="120" t="s">
        <v>1210</v>
      </c>
      <c r="E387" s="120" t="s">
        <v>345</v>
      </c>
      <c r="F387" s="120" t="s">
        <v>1463</v>
      </c>
      <c r="G387" s="120" t="s">
        <v>1777</v>
      </c>
    </row>
    <row r="388">
      <c r="A388" s="210">
        <v>43504.005916469905</v>
      </c>
      <c r="B388" s="120" t="s">
        <v>466</v>
      </c>
      <c r="C388" s="120" t="s">
        <v>131</v>
      </c>
      <c r="D388" s="120" t="s">
        <v>584</v>
      </c>
      <c r="E388" s="120" t="s">
        <v>297</v>
      </c>
      <c r="F388" s="120" t="s">
        <v>1446</v>
      </c>
      <c r="G388" s="120" t="s">
        <v>1778</v>
      </c>
    </row>
    <row r="389">
      <c r="A389" s="210">
        <v>43504.005916469905</v>
      </c>
      <c r="B389" s="120" t="s">
        <v>466</v>
      </c>
      <c r="C389" s="120" t="s">
        <v>131</v>
      </c>
      <c r="D389" s="120" t="s">
        <v>1209</v>
      </c>
      <c r="E389" s="120" t="s">
        <v>345</v>
      </c>
      <c r="F389" s="120" t="s">
        <v>1446</v>
      </c>
      <c r="G389" s="120" t="s">
        <v>1779</v>
      </c>
    </row>
    <row r="390">
      <c r="A390" s="210">
        <v>43503.507513634264</v>
      </c>
      <c r="B390" s="120" t="s">
        <v>466</v>
      </c>
      <c r="C390" s="120" t="s">
        <v>131</v>
      </c>
      <c r="D390" s="120" t="s">
        <v>644</v>
      </c>
      <c r="E390" s="120" t="s">
        <v>46</v>
      </c>
      <c r="F390" s="120" t="s">
        <v>1463</v>
      </c>
      <c r="G390" s="120" t="s">
        <v>1780</v>
      </c>
    </row>
    <row r="391">
      <c r="A391" s="210">
        <v>43503.50747733796</v>
      </c>
      <c r="B391" s="120" t="s">
        <v>466</v>
      </c>
      <c r="C391" s="120" t="s">
        <v>131</v>
      </c>
      <c r="D391" s="120" t="s">
        <v>646</v>
      </c>
      <c r="E391" s="120" t="s">
        <v>46</v>
      </c>
      <c r="F391" s="120" t="s">
        <v>1463</v>
      </c>
      <c r="G391" s="120" t="s">
        <v>1781</v>
      </c>
    </row>
    <row r="392">
      <c r="A392" s="210">
        <v>43503.5074134375</v>
      </c>
      <c r="B392" s="120" t="s">
        <v>466</v>
      </c>
      <c r="C392" s="120" t="s">
        <v>131</v>
      </c>
      <c r="D392" s="120" t="s">
        <v>649</v>
      </c>
      <c r="E392" s="120" t="s">
        <v>46</v>
      </c>
      <c r="F392" s="120" t="s">
        <v>1463</v>
      </c>
      <c r="G392" s="120" t="s">
        <v>1782</v>
      </c>
    </row>
    <row r="393">
      <c r="A393" s="210">
        <v>43503.50737980324</v>
      </c>
      <c r="B393" s="120" t="s">
        <v>466</v>
      </c>
      <c r="C393" s="120" t="s">
        <v>131</v>
      </c>
      <c r="D393" s="120" t="s">
        <v>480</v>
      </c>
      <c r="E393" s="120" t="s">
        <v>46</v>
      </c>
      <c r="F393" s="120" t="s">
        <v>1463</v>
      </c>
      <c r="G393" s="120" t="s">
        <v>1783</v>
      </c>
    </row>
    <row r="394">
      <c r="A394" s="210">
        <v>43503.507348495375</v>
      </c>
      <c r="B394" s="120" t="s">
        <v>466</v>
      </c>
      <c r="C394" s="120" t="s">
        <v>131</v>
      </c>
      <c r="D394" s="120" t="s">
        <v>651</v>
      </c>
      <c r="E394" s="120" t="s">
        <v>46</v>
      </c>
      <c r="F394" s="120" t="s">
        <v>1463</v>
      </c>
      <c r="G394" s="120" t="s">
        <v>1784</v>
      </c>
    </row>
    <row r="395">
      <c r="A395" s="210">
        <v>43503.5073346875</v>
      </c>
      <c r="B395" s="120" t="s">
        <v>466</v>
      </c>
      <c r="C395" s="120" t="s">
        <v>131</v>
      </c>
      <c r="D395" s="120" t="s">
        <v>419</v>
      </c>
      <c r="E395" s="120" t="s">
        <v>46</v>
      </c>
      <c r="F395" s="120" t="s">
        <v>1463</v>
      </c>
      <c r="G395" s="120" t="s">
        <v>1785</v>
      </c>
    </row>
    <row r="396">
      <c r="A396" s="210">
        <v>43503.50602376157</v>
      </c>
      <c r="B396" s="120" t="s">
        <v>466</v>
      </c>
      <c r="C396" s="120" t="s">
        <v>131</v>
      </c>
      <c r="D396" s="120" t="s">
        <v>568</v>
      </c>
      <c r="E396" s="120" t="s">
        <v>290</v>
      </c>
      <c r="F396" s="120" t="s">
        <v>1463</v>
      </c>
      <c r="G396" s="120" t="s">
        <v>1776</v>
      </c>
    </row>
    <row r="397">
      <c r="A397" s="210">
        <v>43503.021063831024</v>
      </c>
      <c r="C397" s="120" t="s">
        <v>131</v>
      </c>
      <c r="D397" s="120" t="s">
        <v>472</v>
      </c>
      <c r="E397" s="120" t="s">
        <v>297</v>
      </c>
      <c r="F397" s="120" t="s">
        <v>1446</v>
      </c>
      <c r="G397" s="120" t="s">
        <v>1537</v>
      </c>
    </row>
    <row r="398">
      <c r="A398" s="210">
        <v>43502.006574768515</v>
      </c>
      <c r="B398" s="120" t="s">
        <v>466</v>
      </c>
      <c r="C398" s="120" t="s">
        <v>131</v>
      </c>
      <c r="D398" s="120" t="s">
        <v>590</v>
      </c>
      <c r="E398" s="120" t="s">
        <v>297</v>
      </c>
      <c r="F398" s="120" t="s">
        <v>1446</v>
      </c>
      <c r="G398" s="120" t="s">
        <v>1690</v>
      </c>
    </row>
    <row r="399">
      <c r="A399" s="210">
        <v>43502.006574768515</v>
      </c>
      <c r="B399" s="120" t="s">
        <v>466</v>
      </c>
      <c r="C399" s="120" t="s">
        <v>131</v>
      </c>
      <c r="D399" s="120" t="s">
        <v>1208</v>
      </c>
      <c r="E399" s="120" t="s">
        <v>345</v>
      </c>
      <c r="F399" s="120" t="s">
        <v>1446</v>
      </c>
      <c r="G399" s="120" t="s">
        <v>1786</v>
      </c>
    </row>
    <row r="400">
      <c r="A400" s="210">
        <v>43501.99645542824</v>
      </c>
      <c r="B400" s="120" t="s">
        <v>466</v>
      </c>
      <c r="C400" s="120" t="s">
        <v>131</v>
      </c>
      <c r="D400" s="120" t="s">
        <v>668</v>
      </c>
      <c r="E400" s="120" t="s">
        <v>308</v>
      </c>
      <c r="F400" s="120" t="s">
        <v>1463</v>
      </c>
      <c r="G400" s="120" t="s">
        <v>1787</v>
      </c>
    </row>
    <row r="401">
      <c r="A401" s="210">
        <v>43501.75025704861</v>
      </c>
      <c r="B401" s="120" t="s">
        <v>466</v>
      </c>
      <c r="C401" s="120" t="s">
        <v>131</v>
      </c>
      <c r="D401" s="120" t="s">
        <v>560</v>
      </c>
      <c r="E401" s="120" t="s">
        <v>345</v>
      </c>
      <c r="F401" s="120" t="s">
        <v>1463</v>
      </c>
      <c r="G401" s="120" t="s">
        <v>1768</v>
      </c>
    </row>
    <row r="402">
      <c r="A402" s="210">
        <v>43501.00106614584</v>
      </c>
      <c r="C402" s="120" t="s">
        <v>131</v>
      </c>
      <c r="D402" s="120" t="s">
        <v>595</v>
      </c>
      <c r="E402" s="120" t="s">
        <v>307</v>
      </c>
      <c r="F402" s="120" t="s">
        <v>1446</v>
      </c>
      <c r="G402" s="120" t="s">
        <v>1788</v>
      </c>
    </row>
    <row r="403">
      <c r="A403" s="210">
        <v>43501.00106614584</v>
      </c>
      <c r="C403" s="120" t="s">
        <v>131</v>
      </c>
      <c r="D403" s="120" t="s">
        <v>598</v>
      </c>
      <c r="E403" s="120" t="s">
        <v>297</v>
      </c>
      <c r="F403" s="120" t="s">
        <v>1446</v>
      </c>
      <c r="G403" s="120" t="s">
        <v>1789</v>
      </c>
    </row>
    <row r="404">
      <c r="A404" s="210">
        <v>43501.00106614584</v>
      </c>
      <c r="C404" s="120" t="s">
        <v>131</v>
      </c>
      <c r="D404" s="120" t="s">
        <v>597</v>
      </c>
      <c r="E404" s="120" t="s">
        <v>297</v>
      </c>
      <c r="F404" s="120" t="s">
        <v>1446</v>
      </c>
      <c r="G404" s="120" t="s">
        <v>1790</v>
      </c>
    </row>
    <row r="405">
      <c r="A405" s="210">
        <v>43501.00106614584</v>
      </c>
      <c r="C405" s="120" t="s">
        <v>131</v>
      </c>
      <c r="D405" s="120" t="s">
        <v>1207</v>
      </c>
      <c r="E405" s="120" t="s">
        <v>345</v>
      </c>
      <c r="F405" s="120" t="s">
        <v>1446</v>
      </c>
      <c r="G405" s="120" t="s">
        <v>1791</v>
      </c>
    </row>
    <row r="406">
      <c r="A406" s="210">
        <v>43500.219357141206</v>
      </c>
      <c r="B406" s="120" t="s">
        <v>466</v>
      </c>
      <c r="C406" s="120" t="s">
        <v>131</v>
      </c>
      <c r="D406" s="120" t="s">
        <v>1206</v>
      </c>
      <c r="E406" s="120" t="s">
        <v>345</v>
      </c>
      <c r="F406" s="120" t="s">
        <v>1446</v>
      </c>
      <c r="G406" s="120" t="s">
        <v>1792</v>
      </c>
    </row>
    <row r="407">
      <c r="A407" s="210">
        <v>43500.219357141206</v>
      </c>
      <c r="B407" s="120" t="s">
        <v>466</v>
      </c>
      <c r="C407" s="120" t="s">
        <v>131</v>
      </c>
      <c r="D407" s="120" t="s">
        <v>375</v>
      </c>
      <c r="E407" s="120" t="s">
        <v>345</v>
      </c>
      <c r="F407" s="120" t="s">
        <v>1446</v>
      </c>
      <c r="G407" s="120" t="s">
        <v>1434</v>
      </c>
    </row>
    <row r="408">
      <c r="A408" s="210">
        <v>43500.041862453705</v>
      </c>
      <c r="C408" s="120" t="s">
        <v>131</v>
      </c>
      <c r="D408" s="120" t="s">
        <v>616</v>
      </c>
      <c r="E408" s="120" t="s">
        <v>297</v>
      </c>
      <c r="F408" s="120" t="s">
        <v>1446</v>
      </c>
      <c r="G408" s="120" t="s">
        <v>1793</v>
      </c>
    </row>
    <row r="409">
      <c r="A409" s="210">
        <v>43500.041862453705</v>
      </c>
      <c r="C409" s="120" t="s">
        <v>131</v>
      </c>
      <c r="D409" s="120" t="s">
        <v>594</v>
      </c>
      <c r="E409" s="120" t="s">
        <v>297</v>
      </c>
      <c r="F409" s="120" t="s">
        <v>1446</v>
      </c>
      <c r="G409" s="120" t="s">
        <v>1794</v>
      </c>
    </row>
    <row r="410">
      <c r="A410" s="210">
        <v>43500.041862453705</v>
      </c>
      <c r="C410" s="120" t="s">
        <v>131</v>
      </c>
      <c r="D410" s="120" t="s">
        <v>1201</v>
      </c>
      <c r="E410" s="120" t="s">
        <v>297</v>
      </c>
      <c r="F410" s="120" t="s">
        <v>1446</v>
      </c>
      <c r="G410" s="120" t="s">
        <v>1795</v>
      </c>
    </row>
    <row r="411">
      <c r="A411" s="210">
        <v>43500.041862453705</v>
      </c>
      <c r="C411" s="120" t="s">
        <v>131</v>
      </c>
      <c r="D411" s="120" t="s">
        <v>1202</v>
      </c>
      <c r="E411" s="120" t="s">
        <v>345</v>
      </c>
      <c r="F411" s="120" t="s">
        <v>1446</v>
      </c>
      <c r="G411" s="120" t="s">
        <v>1796</v>
      </c>
    </row>
    <row r="412">
      <c r="A412" s="210">
        <v>43500.041862453705</v>
      </c>
      <c r="C412" s="120" t="s">
        <v>131</v>
      </c>
      <c r="D412" s="120" t="s">
        <v>1203</v>
      </c>
      <c r="E412" s="120" t="s">
        <v>345</v>
      </c>
      <c r="F412" s="120" t="s">
        <v>1446</v>
      </c>
      <c r="G412" s="120" t="s">
        <v>1797</v>
      </c>
    </row>
    <row r="413">
      <c r="A413" s="210">
        <v>43500.041862453705</v>
      </c>
      <c r="C413" s="120" t="s">
        <v>131</v>
      </c>
      <c r="D413" s="120" t="s">
        <v>1115</v>
      </c>
      <c r="E413" s="120" t="s">
        <v>345</v>
      </c>
      <c r="F413" s="120" t="s">
        <v>1446</v>
      </c>
      <c r="G413" s="120" t="s">
        <v>1798</v>
      </c>
    </row>
    <row r="414">
      <c r="A414" s="210">
        <v>43500.041862453705</v>
      </c>
      <c r="C414" s="120" t="s">
        <v>131</v>
      </c>
      <c r="D414" s="120" t="s">
        <v>1204</v>
      </c>
      <c r="E414" s="120" t="s">
        <v>345</v>
      </c>
      <c r="F414" s="120" t="s">
        <v>1446</v>
      </c>
      <c r="G414" s="120" t="s">
        <v>1799</v>
      </c>
    </row>
    <row r="415">
      <c r="A415" s="210">
        <v>43500.041862453705</v>
      </c>
      <c r="C415" s="120" t="s">
        <v>131</v>
      </c>
      <c r="D415" s="120" t="s">
        <v>1205</v>
      </c>
      <c r="E415" s="120" t="s">
        <v>345</v>
      </c>
      <c r="F415" s="120" t="s">
        <v>1446</v>
      </c>
      <c r="G415" s="120" t="s">
        <v>1800</v>
      </c>
    </row>
    <row r="416">
      <c r="A416" s="210">
        <v>43500.041862453705</v>
      </c>
      <c r="C416" s="120" t="s">
        <v>131</v>
      </c>
      <c r="D416" s="120" t="s">
        <v>1206</v>
      </c>
      <c r="E416" s="120" t="s">
        <v>345</v>
      </c>
      <c r="F416" s="120" t="s">
        <v>1446</v>
      </c>
      <c r="G416" s="120" t="s">
        <v>1792</v>
      </c>
    </row>
    <row r="417">
      <c r="A417" s="210">
        <v>43499.0363240625</v>
      </c>
      <c r="C417" s="120" t="s">
        <v>131</v>
      </c>
      <c r="D417" s="120" t="s">
        <v>593</v>
      </c>
      <c r="E417" s="120" t="s">
        <v>297</v>
      </c>
      <c r="F417" s="120" t="s">
        <v>1446</v>
      </c>
      <c r="G417" s="120" t="s">
        <v>1801</v>
      </c>
    </row>
    <row r="418">
      <c r="A418" s="210">
        <v>43499.0363240625</v>
      </c>
      <c r="C418" s="120" t="s">
        <v>131</v>
      </c>
      <c r="D418" s="120" t="s">
        <v>604</v>
      </c>
      <c r="E418" s="120" t="s">
        <v>297</v>
      </c>
      <c r="F418" s="120" t="s">
        <v>1446</v>
      </c>
      <c r="G418" s="120" t="s">
        <v>1802</v>
      </c>
    </row>
    <row r="419">
      <c r="A419" s="210">
        <v>43499.0363240625</v>
      </c>
      <c r="C419" s="120" t="s">
        <v>131</v>
      </c>
      <c r="D419" s="120" t="s">
        <v>605</v>
      </c>
      <c r="E419" s="120" t="s">
        <v>297</v>
      </c>
      <c r="F419" s="120" t="s">
        <v>1446</v>
      </c>
      <c r="G419" s="120" t="s">
        <v>1803</v>
      </c>
    </row>
    <row r="420">
      <c r="A420" s="210">
        <v>43499.0363240625</v>
      </c>
      <c r="C420" s="120" t="s">
        <v>131</v>
      </c>
      <c r="D420" s="120" t="s">
        <v>603</v>
      </c>
      <c r="E420" s="120" t="s">
        <v>297</v>
      </c>
      <c r="F420" s="120" t="s">
        <v>1446</v>
      </c>
      <c r="G420" s="120" t="s">
        <v>1804</v>
      </c>
    </row>
    <row r="421">
      <c r="A421" s="210">
        <v>43499.0363240625</v>
      </c>
      <c r="C421" s="120" t="s">
        <v>131</v>
      </c>
      <c r="D421" s="120" t="s">
        <v>1198</v>
      </c>
      <c r="E421" s="120" t="s">
        <v>345</v>
      </c>
      <c r="F421" s="120" t="s">
        <v>1446</v>
      </c>
      <c r="G421" s="120" t="s">
        <v>1805</v>
      </c>
    </row>
    <row r="422">
      <c r="A422" s="210">
        <v>43499.0363240625</v>
      </c>
      <c r="C422" s="120" t="s">
        <v>131</v>
      </c>
      <c r="D422" s="120" t="s">
        <v>1199</v>
      </c>
      <c r="E422" s="120" t="s">
        <v>345</v>
      </c>
      <c r="F422" s="120" t="s">
        <v>1446</v>
      </c>
      <c r="G422" s="120" t="s">
        <v>1806</v>
      </c>
    </row>
    <row r="423">
      <c r="A423" s="210">
        <v>43499.0363240625</v>
      </c>
      <c r="C423" s="120" t="s">
        <v>131</v>
      </c>
      <c r="D423" s="120" t="s">
        <v>1200</v>
      </c>
      <c r="E423" s="120" t="s">
        <v>345</v>
      </c>
      <c r="F423" s="120" t="s">
        <v>1446</v>
      </c>
      <c r="G423" s="120" t="s">
        <v>1807</v>
      </c>
    </row>
    <row r="424">
      <c r="A424" s="210">
        <v>43498.88003446759</v>
      </c>
      <c r="B424" s="120" t="s">
        <v>466</v>
      </c>
      <c r="C424" s="120" t="s">
        <v>131</v>
      </c>
      <c r="D424" s="120" t="s">
        <v>568</v>
      </c>
      <c r="E424" s="120" t="s">
        <v>290</v>
      </c>
      <c r="F424" s="120" t="s">
        <v>1463</v>
      </c>
      <c r="G424" s="120" t="s">
        <v>1776</v>
      </c>
    </row>
    <row r="425">
      <c r="A425" s="210">
        <v>43498.88001915509</v>
      </c>
      <c r="B425" s="120" t="s">
        <v>466</v>
      </c>
      <c r="C425" s="120" t="s">
        <v>131</v>
      </c>
      <c r="D425" s="120" t="s">
        <v>697</v>
      </c>
      <c r="E425" s="120" t="s">
        <v>102</v>
      </c>
      <c r="F425" s="120" t="s">
        <v>1463</v>
      </c>
      <c r="G425" s="120" t="s">
        <v>1808</v>
      </c>
    </row>
    <row r="426">
      <c r="A426" s="210">
        <v>43498.70739589121</v>
      </c>
      <c r="B426" s="120" t="s">
        <v>466</v>
      </c>
      <c r="C426" s="120" t="s">
        <v>131</v>
      </c>
      <c r="D426" s="120" t="s">
        <v>1197</v>
      </c>
      <c r="E426" s="120" t="s">
        <v>294</v>
      </c>
      <c r="F426" s="120" t="s">
        <v>1463</v>
      </c>
      <c r="G426" s="120" t="s">
        <v>1809</v>
      </c>
    </row>
    <row r="427">
      <c r="A427" s="210">
        <v>43498.013495057865</v>
      </c>
      <c r="C427" s="120" t="s">
        <v>131</v>
      </c>
      <c r="D427" s="120" t="s">
        <v>1190</v>
      </c>
      <c r="E427" s="120" t="s">
        <v>307</v>
      </c>
      <c r="F427" s="120" t="s">
        <v>1446</v>
      </c>
      <c r="G427" s="120" t="s">
        <v>1810</v>
      </c>
    </row>
    <row r="428">
      <c r="A428" s="210">
        <v>43498.013495057865</v>
      </c>
      <c r="C428" s="120" t="s">
        <v>131</v>
      </c>
      <c r="D428" s="120" t="s">
        <v>1191</v>
      </c>
      <c r="E428" s="120" t="s">
        <v>345</v>
      </c>
      <c r="F428" s="120" t="s">
        <v>1446</v>
      </c>
      <c r="G428" s="120" t="s">
        <v>1811</v>
      </c>
    </row>
    <row r="429">
      <c r="A429" s="210">
        <v>43498.013495057865</v>
      </c>
      <c r="C429" s="120" t="s">
        <v>131</v>
      </c>
      <c r="D429" s="120" t="s">
        <v>1192</v>
      </c>
      <c r="E429" s="120" t="s">
        <v>345</v>
      </c>
      <c r="F429" s="120" t="s">
        <v>1446</v>
      </c>
      <c r="G429" s="120" t="s">
        <v>1812</v>
      </c>
    </row>
    <row r="430">
      <c r="A430" s="210">
        <v>43498.013495057865</v>
      </c>
      <c r="C430" s="120" t="s">
        <v>131</v>
      </c>
      <c r="D430" s="120" t="s">
        <v>1193</v>
      </c>
      <c r="E430" s="120" t="s">
        <v>345</v>
      </c>
      <c r="F430" s="120" t="s">
        <v>1446</v>
      </c>
      <c r="G430" s="120" t="s">
        <v>1813</v>
      </c>
    </row>
    <row r="431">
      <c r="A431" s="210">
        <v>43498.013495057865</v>
      </c>
      <c r="C431" s="120" t="s">
        <v>131</v>
      </c>
      <c r="D431" s="120" t="s">
        <v>1194</v>
      </c>
      <c r="E431" s="120" t="s">
        <v>345</v>
      </c>
      <c r="F431" s="120" t="s">
        <v>1446</v>
      </c>
      <c r="G431" s="120" t="s">
        <v>1814</v>
      </c>
    </row>
    <row r="432">
      <c r="A432" s="210">
        <v>43498.013495057865</v>
      </c>
      <c r="C432" s="120" t="s">
        <v>131</v>
      </c>
      <c r="D432" s="120" t="s">
        <v>1195</v>
      </c>
      <c r="E432" s="120" t="s">
        <v>345</v>
      </c>
      <c r="F432" s="120" t="s">
        <v>1446</v>
      </c>
      <c r="G432" s="120" t="s">
        <v>1815</v>
      </c>
    </row>
    <row r="433">
      <c r="A433" s="210">
        <v>43497.14181741898</v>
      </c>
      <c r="B433" s="120" t="s">
        <v>466</v>
      </c>
      <c r="C433" s="120" t="s">
        <v>131</v>
      </c>
      <c r="D433" s="120" t="s">
        <v>652</v>
      </c>
      <c r="E433" s="120" t="s">
        <v>46</v>
      </c>
      <c r="F433" s="120" t="s">
        <v>1463</v>
      </c>
      <c r="G433" s="120" t="s">
        <v>1816</v>
      </c>
    </row>
    <row r="434">
      <c r="A434" s="210">
        <v>43497.029520069445</v>
      </c>
      <c r="C434" s="120" t="s">
        <v>131</v>
      </c>
      <c r="D434" s="120" t="s">
        <v>1187</v>
      </c>
      <c r="E434" s="120" t="s">
        <v>345</v>
      </c>
      <c r="F434" s="120" t="s">
        <v>1446</v>
      </c>
      <c r="G434" s="120" t="s">
        <v>1817</v>
      </c>
    </row>
    <row r="435">
      <c r="A435" s="210">
        <v>43497.029520069445</v>
      </c>
      <c r="C435" s="120" t="s">
        <v>131</v>
      </c>
      <c r="D435" s="120" t="s">
        <v>1188</v>
      </c>
      <c r="E435" s="120" t="s">
        <v>345</v>
      </c>
      <c r="F435" s="120" t="s">
        <v>1446</v>
      </c>
      <c r="G435" s="120" t="s">
        <v>1818</v>
      </c>
    </row>
    <row r="436">
      <c r="A436" s="210">
        <v>43497.029520069445</v>
      </c>
      <c r="C436" s="120" t="s">
        <v>131</v>
      </c>
      <c r="D436" s="120" t="s">
        <v>1189</v>
      </c>
      <c r="E436" s="120" t="s">
        <v>345</v>
      </c>
      <c r="F436" s="120" t="s">
        <v>1446</v>
      </c>
      <c r="G436" s="120" t="s">
        <v>1819</v>
      </c>
    </row>
    <row r="437">
      <c r="A437" s="210">
        <v>43496.873278252315</v>
      </c>
      <c r="B437" s="120" t="s">
        <v>466</v>
      </c>
      <c r="C437" s="120" t="s">
        <v>131</v>
      </c>
      <c r="D437" s="120" t="s">
        <v>606</v>
      </c>
      <c r="E437" s="120" t="s">
        <v>46</v>
      </c>
      <c r="F437" s="120" t="s">
        <v>1463</v>
      </c>
      <c r="G437" s="120" t="s">
        <v>1820</v>
      </c>
    </row>
    <row r="438">
      <c r="A438" s="210">
        <v>43496.156902048606</v>
      </c>
      <c r="B438" s="120" t="s">
        <v>466</v>
      </c>
      <c r="C438" s="120" t="s">
        <v>131</v>
      </c>
      <c r="D438" s="120" t="s">
        <v>613</v>
      </c>
      <c r="E438" s="120" t="s">
        <v>297</v>
      </c>
      <c r="F438" s="120" t="s">
        <v>1446</v>
      </c>
      <c r="G438" s="120" t="s">
        <v>1821</v>
      </c>
    </row>
    <row r="439">
      <c r="A439" s="210">
        <v>43496.156902048606</v>
      </c>
      <c r="B439" s="120" t="s">
        <v>466</v>
      </c>
      <c r="C439" s="120" t="s">
        <v>131</v>
      </c>
      <c r="D439" s="120" t="s">
        <v>1185</v>
      </c>
      <c r="E439" s="120" t="s">
        <v>345</v>
      </c>
      <c r="F439" s="120" t="s">
        <v>1446</v>
      </c>
      <c r="G439" s="120" t="s">
        <v>1822</v>
      </c>
    </row>
    <row r="440">
      <c r="A440" s="210">
        <v>43496.156902048606</v>
      </c>
      <c r="B440" s="120" t="s">
        <v>466</v>
      </c>
      <c r="C440" s="120" t="s">
        <v>131</v>
      </c>
      <c r="D440" s="120" t="s">
        <v>1186</v>
      </c>
      <c r="E440" s="120" t="s">
        <v>345</v>
      </c>
      <c r="F440" s="120" t="s">
        <v>1446</v>
      </c>
      <c r="G440" s="120" t="s">
        <v>1823</v>
      </c>
    </row>
    <row r="441">
      <c r="A441" s="210">
        <v>43495.90464951389</v>
      </c>
      <c r="B441" s="120" t="s">
        <v>466</v>
      </c>
      <c r="C441" s="120" t="s">
        <v>131</v>
      </c>
      <c r="D441" s="120" t="s">
        <v>123</v>
      </c>
      <c r="E441" s="120" t="s">
        <v>443</v>
      </c>
      <c r="F441" s="120" t="s">
        <v>1463</v>
      </c>
      <c r="G441" s="120" t="s">
        <v>1824</v>
      </c>
    </row>
    <row r="442">
      <c r="A442" s="210">
        <v>43495.904639155095</v>
      </c>
      <c r="B442" s="120" t="s">
        <v>466</v>
      </c>
      <c r="C442" s="120" t="s">
        <v>131</v>
      </c>
      <c r="D442" s="120" t="s">
        <v>291</v>
      </c>
      <c r="E442" s="120" t="s">
        <v>55</v>
      </c>
      <c r="F442" s="120" t="s">
        <v>1463</v>
      </c>
      <c r="G442" s="120" t="s">
        <v>1825</v>
      </c>
    </row>
    <row r="443">
      <c r="A443" s="210">
        <v>43495.23758770833</v>
      </c>
      <c r="C443" s="120" t="s">
        <v>131</v>
      </c>
      <c r="D443" s="120" t="s">
        <v>1184</v>
      </c>
      <c r="E443" s="120" t="s">
        <v>345</v>
      </c>
      <c r="F443" s="120" t="s">
        <v>1446</v>
      </c>
      <c r="G443" s="120" t="s">
        <v>1826</v>
      </c>
    </row>
    <row r="444">
      <c r="A444" s="210">
        <v>43494.55270090278</v>
      </c>
      <c r="B444" s="120" t="s">
        <v>466</v>
      </c>
      <c r="C444" s="120" t="s">
        <v>131</v>
      </c>
      <c r="D444" s="120" t="s">
        <v>1182</v>
      </c>
      <c r="E444" s="120" t="s">
        <v>345</v>
      </c>
      <c r="F444" s="120" t="s">
        <v>1446</v>
      </c>
      <c r="G444" s="120" t="s">
        <v>1827</v>
      </c>
    </row>
    <row r="445">
      <c r="A445" s="210">
        <v>43494.55270090278</v>
      </c>
      <c r="B445" s="120" t="s">
        <v>466</v>
      </c>
      <c r="C445" s="120" t="s">
        <v>131</v>
      </c>
      <c r="D445" s="120" t="s">
        <v>1183</v>
      </c>
      <c r="E445" s="120" t="s">
        <v>345</v>
      </c>
      <c r="F445" s="120" t="s">
        <v>1446</v>
      </c>
      <c r="G445" s="120" t="s">
        <v>1828</v>
      </c>
    </row>
    <row r="446">
      <c r="A446" s="210">
        <v>43493.640961446756</v>
      </c>
      <c r="B446" s="120" t="s">
        <v>466</v>
      </c>
      <c r="C446" s="120" t="s">
        <v>131</v>
      </c>
      <c r="D446" s="120" t="s">
        <v>611</v>
      </c>
      <c r="E446" s="120" t="s">
        <v>102</v>
      </c>
      <c r="F446" s="120" t="s">
        <v>1463</v>
      </c>
      <c r="G446" s="120" t="s">
        <v>1486</v>
      </c>
    </row>
    <row r="447">
      <c r="A447" s="210">
        <v>43493.06809246528</v>
      </c>
      <c r="C447" s="120" t="s">
        <v>131</v>
      </c>
      <c r="D447" s="120" t="s">
        <v>619</v>
      </c>
      <c r="E447" s="120" t="s">
        <v>300</v>
      </c>
      <c r="F447" s="120" t="s">
        <v>1446</v>
      </c>
      <c r="G447" s="120" t="s">
        <v>1829</v>
      </c>
    </row>
    <row r="448">
      <c r="A448" s="210">
        <v>43493.06809246528</v>
      </c>
      <c r="C448" s="120" t="s">
        <v>131</v>
      </c>
      <c r="D448" s="120" t="s">
        <v>629</v>
      </c>
      <c r="E448" s="120" t="s">
        <v>297</v>
      </c>
      <c r="F448" s="120" t="s">
        <v>1446</v>
      </c>
      <c r="G448" s="120" t="s">
        <v>1830</v>
      </c>
    </row>
    <row r="449">
      <c r="A449" s="210">
        <v>43493.06809246528</v>
      </c>
      <c r="C449" s="120" t="s">
        <v>131</v>
      </c>
      <c r="D449" s="120" t="s">
        <v>627</v>
      </c>
      <c r="E449" s="120" t="s">
        <v>297</v>
      </c>
      <c r="F449" s="120" t="s">
        <v>1446</v>
      </c>
      <c r="G449" s="120" t="s">
        <v>1831</v>
      </c>
    </row>
    <row r="450">
      <c r="A450" s="210">
        <v>43493.06809246528</v>
      </c>
      <c r="C450" s="120" t="s">
        <v>131</v>
      </c>
      <c r="D450" s="120" t="s">
        <v>1180</v>
      </c>
      <c r="E450" s="120" t="s">
        <v>345</v>
      </c>
      <c r="F450" s="120" t="s">
        <v>1446</v>
      </c>
      <c r="G450" s="120" t="s">
        <v>1832</v>
      </c>
    </row>
    <row r="451">
      <c r="A451" s="210">
        <v>43493.06809246528</v>
      </c>
      <c r="C451" s="120" t="s">
        <v>131</v>
      </c>
      <c r="D451" s="120" t="s">
        <v>1181</v>
      </c>
      <c r="E451" s="120" t="s">
        <v>345</v>
      </c>
      <c r="F451" s="120" t="s">
        <v>1446</v>
      </c>
      <c r="G451" s="120" t="s">
        <v>1833</v>
      </c>
    </row>
    <row r="452">
      <c r="A452" s="210">
        <v>43492.09701777778</v>
      </c>
      <c r="C452" s="120" t="s">
        <v>131</v>
      </c>
      <c r="D452" s="120" t="s">
        <v>1177</v>
      </c>
      <c r="E452" s="120" t="s">
        <v>345</v>
      </c>
      <c r="F452" s="120" t="s">
        <v>1446</v>
      </c>
      <c r="G452" s="120" t="s">
        <v>1834</v>
      </c>
    </row>
    <row r="453">
      <c r="A453" s="210">
        <v>43492.09701777778</v>
      </c>
      <c r="C453" s="120" t="s">
        <v>131</v>
      </c>
      <c r="D453" s="120" t="s">
        <v>1178</v>
      </c>
      <c r="E453" s="120" t="s">
        <v>345</v>
      </c>
      <c r="F453" s="120" t="s">
        <v>1446</v>
      </c>
      <c r="G453" s="120" t="s">
        <v>1835</v>
      </c>
    </row>
    <row r="454">
      <c r="A454" s="210">
        <v>43492.09701777778</v>
      </c>
      <c r="C454" s="120" t="s">
        <v>131</v>
      </c>
      <c r="D454" s="120" t="s">
        <v>1179</v>
      </c>
      <c r="E454" s="120" t="s">
        <v>345</v>
      </c>
      <c r="F454" s="120" t="s">
        <v>1446</v>
      </c>
      <c r="G454" s="120" t="s">
        <v>1836</v>
      </c>
    </row>
    <row r="455">
      <c r="A455" s="210">
        <v>43491.91325885417</v>
      </c>
      <c r="B455" s="120" t="s">
        <v>592</v>
      </c>
      <c r="C455" s="120" t="s">
        <v>131</v>
      </c>
      <c r="D455" s="120" t="s">
        <v>57</v>
      </c>
      <c r="E455" s="120" t="s">
        <v>340</v>
      </c>
      <c r="F455" s="120" t="s">
        <v>1463</v>
      </c>
      <c r="G455" s="120" t="s">
        <v>1627</v>
      </c>
    </row>
    <row r="456">
      <c r="A456" s="210">
        <v>43491.62605127315</v>
      </c>
      <c r="B456" s="120" t="s">
        <v>466</v>
      </c>
      <c r="C456" s="120" t="s">
        <v>131</v>
      </c>
      <c r="D456" s="120" t="s">
        <v>628</v>
      </c>
      <c r="E456" s="120" t="s">
        <v>301</v>
      </c>
      <c r="F456" s="120" t="s">
        <v>1463</v>
      </c>
      <c r="G456" s="120" t="s">
        <v>1685</v>
      </c>
    </row>
    <row r="457">
      <c r="A457" s="210">
        <v>43491.54193253472</v>
      </c>
      <c r="B457" s="120" t="s">
        <v>466</v>
      </c>
      <c r="C457" s="120" t="s">
        <v>131</v>
      </c>
      <c r="D457" s="120" t="s">
        <v>1175</v>
      </c>
      <c r="E457" s="120" t="s">
        <v>46</v>
      </c>
      <c r="F457" s="120" t="s">
        <v>1463</v>
      </c>
      <c r="G457" s="120" t="s">
        <v>1837</v>
      </c>
    </row>
    <row r="458">
      <c r="A458" s="210">
        <v>43491.541908645835</v>
      </c>
      <c r="B458" s="120" t="s">
        <v>466</v>
      </c>
      <c r="C458" s="120" t="s">
        <v>131</v>
      </c>
      <c r="D458" s="120" t="s">
        <v>661</v>
      </c>
      <c r="E458" s="120" t="s">
        <v>46</v>
      </c>
      <c r="F458" s="120" t="s">
        <v>1463</v>
      </c>
      <c r="G458" s="120" t="s">
        <v>1838</v>
      </c>
    </row>
    <row r="459">
      <c r="A459" s="210">
        <v>43491.54189597222</v>
      </c>
      <c r="B459" s="120" t="s">
        <v>466</v>
      </c>
      <c r="C459" s="120" t="s">
        <v>131</v>
      </c>
      <c r="D459" s="120" t="s">
        <v>1174</v>
      </c>
      <c r="E459" s="120" t="s">
        <v>301</v>
      </c>
      <c r="F459" s="120" t="s">
        <v>1463</v>
      </c>
      <c r="G459" s="120" t="s">
        <v>1839</v>
      </c>
    </row>
    <row r="460">
      <c r="A460" s="210">
        <v>43491.08178273148</v>
      </c>
      <c r="B460" s="120" t="s">
        <v>466</v>
      </c>
      <c r="C460" s="120" t="s">
        <v>131</v>
      </c>
      <c r="D460" s="120" t="s">
        <v>677</v>
      </c>
      <c r="E460" s="120" t="s">
        <v>294</v>
      </c>
      <c r="F460" s="120" t="s">
        <v>1463</v>
      </c>
      <c r="G460" s="120" t="s">
        <v>1840</v>
      </c>
    </row>
    <row r="461">
      <c r="A461" s="210">
        <v>43491.032306203706</v>
      </c>
      <c r="C461" s="120" t="s">
        <v>131</v>
      </c>
      <c r="D461" s="120" t="s">
        <v>166</v>
      </c>
      <c r="E461" s="120" t="s">
        <v>300</v>
      </c>
      <c r="F461" s="120" t="s">
        <v>1446</v>
      </c>
      <c r="G461" s="120" t="s">
        <v>1841</v>
      </c>
    </row>
    <row r="462">
      <c r="A462" s="210">
        <v>43491.032306203706</v>
      </c>
      <c r="C462" s="120" t="s">
        <v>131</v>
      </c>
      <c r="D462" s="120" t="s">
        <v>1172</v>
      </c>
      <c r="E462" s="120" t="s">
        <v>345</v>
      </c>
      <c r="F462" s="120" t="s">
        <v>1446</v>
      </c>
      <c r="G462" s="120" t="s">
        <v>1842</v>
      </c>
    </row>
    <row r="463">
      <c r="A463" s="210">
        <v>43491.032306203706</v>
      </c>
      <c r="C463" s="120" t="s">
        <v>131</v>
      </c>
      <c r="D463" s="120" t="s">
        <v>1173</v>
      </c>
      <c r="E463" s="120" t="s">
        <v>345</v>
      </c>
      <c r="F463" s="120" t="s">
        <v>1446</v>
      </c>
      <c r="G463" s="120" t="s">
        <v>1843</v>
      </c>
    </row>
    <row r="464">
      <c r="A464" s="210">
        <v>43490.58716481482</v>
      </c>
      <c r="B464" s="120" t="s">
        <v>466</v>
      </c>
      <c r="C464" s="120" t="s">
        <v>131</v>
      </c>
      <c r="D464" s="120" t="s">
        <v>1171</v>
      </c>
      <c r="E464" s="120" t="s">
        <v>46</v>
      </c>
      <c r="F464" s="120" t="s">
        <v>1463</v>
      </c>
      <c r="G464" s="120" t="s">
        <v>1844</v>
      </c>
    </row>
    <row r="465">
      <c r="A465" s="210">
        <v>43490.076479826384</v>
      </c>
      <c r="C465" s="120" t="s">
        <v>131</v>
      </c>
      <c r="D465" s="120" t="s">
        <v>85</v>
      </c>
      <c r="E465" s="120" t="s">
        <v>307</v>
      </c>
      <c r="F465" s="120" t="s">
        <v>1446</v>
      </c>
      <c r="G465" s="120" t="s">
        <v>232</v>
      </c>
    </row>
    <row r="466">
      <c r="A466" s="210">
        <v>43490.076479826384</v>
      </c>
      <c r="C466" s="120" t="s">
        <v>131</v>
      </c>
      <c r="D466" s="120" t="s">
        <v>636</v>
      </c>
      <c r="E466" s="120" t="s">
        <v>297</v>
      </c>
      <c r="F466" s="120" t="s">
        <v>1446</v>
      </c>
      <c r="G466" s="120" t="s">
        <v>1845</v>
      </c>
    </row>
    <row r="467">
      <c r="A467" s="210">
        <v>43490.076479826384</v>
      </c>
      <c r="C467" s="120" t="s">
        <v>131</v>
      </c>
      <c r="D467" s="120" t="s">
        <v>635</v>
      </c>
      <c r="E467" s="120" t="s">
        <v>297</v>
      </c>
      <c r="F467" s="120" t="s">
        <v>1446</v>
      </c>
      <c r="G467" s="120" t="s">
        <v>1846</v>
      </c>
    </row>
    <row r="468">
      <c r="A468" s="210">
        <v>43490.076479826384</v>
      </c>
      <c r="C468" s="120" t="s">
        <v>131</v>
      </c>
      <c r="D468" s="120" t="s">
        <v>634</v>
      </c>
      <c r="E468" s="120" t="s">
        <v>297</v>
      </c>
      <c r="F468" s="120" t="s">
        <v>1446</v>
      </c>
      <c r="G468" s="120" t="s">
        <v>1847</v>
      </c>
    </row>
    <row r="469">
      <c r="A469" s="210">
        <v>43489.0559369213</v>
      </c>
      <c r="C469" s="120" t="s">
        <v>131</v>
      </c>
      <c r="D469" s="120" t="s">
        <v>621</v>
      </c>
      <c r="E469" s="120" t="s">
        <v>307</v>
      </c>
      <c r="F469" s="120" t="s">
        <v>1446</v>
      </c>
      <c r="G469" s="120" t="s">
        <v>1848</v>
      </c>
    </row>
    <row r="470">
      <c r="A470" s="210">
        <v>43489.0559369213</v>
      </c>
      <c r="C470" s="120" t="s">
        <v>131</v>
      </c>
      <c r="D470" s="120" t="s">
        <v>616</v>
      </c>
      <c r="E470" s="120" t="s">
        <v>297</v>
      </c>
      <c r="F470" s="120" t="s">
        <v>1446</v>
      </c>
      <c r="G470" s="120" t="s">
        <v>1793</v>
      </c>
    </row>
    <row r="471">
      <c r="A471" s="210">
        <v>43489.0559369213</v>
      </c>
      <c r="C471" s="120" t="s">
        <v>131</v>
      </c>
      <c r="D471" s="120" t="s">
        <v>1169</v>
      </c>
      <c r="E471" s="120" t="s">
        <v>345</v>
      </c>
      <c r="F471" s="120" t="s">
        <v>1446</v>
      </c>
      <c r="G471" s="120" t="s">
        <v>1849</v>
      </c>
    </row>
    <row r="472">
      <c r="A472" s="210">
        <v>43489.0559369213</v>
      </c>
      <c r="C472" s="120" t="s">
        <v>131</v>
      </c>
      <c r="D472" s="120" t="s">
        <v>1170</v>
      </c>
      <c r="E472" s="120" t="s">
        <v>345</v>
      </c>
      <c r="F472" s="120" t="s">
        <v>1446</v>
      </c>
      <c r="G472" s="120" t="s">
        <v>1850</v>
      </c>
    </row>
    <row r="473">
      <c r="A473" s="210">
        <v>43488.970836215274</v>
      </c>
      <c r="B473" s="120" t="s">
        <v>466</v>
      </c>
      <c r="C473" s="120" t="s">
        <v>131</v>
      </c>
      <c r="D473" s="120" t="s">
        <v>692</v>
      </c>
      <c r="E473" s="120" t="s">
        <v>46</v>
      </c>
      <c r="F473" s="120" t="s">
        <v>1463</v>
      </c>
      <c r="G473" s="120" t="s">
        <v>1851</v>
      </c>
    </row>
    <row r="474">
      <c r="A474" s="210">
        <v>43488.958878460646</v>
      </c>
      <c r="B474" s="120" t="s">
        <v>466</v>
      </c>
      <c r="C474" s="120" t="s">
        <v>131</v>
      </c>
      <c r="D474" s="120" t="s">
        <v>689</v>
      </c>
      <c r="E474" s="120" t="s">
        <v>46</v>
      </c>
      <c r="F474" s="120" t="s">
        <v>1463</v>
      </c>
      <c r="G474" s="120" t="s">
        <v>1852</v>
      </c>
    </row>
    <row r="475">
      <c r="A475" s="210">
        <v>43488.95886445601</v>
      </c>
      <c r="B475" s="120" t="s">
        <v>466</v>
      </c>
      <c r="C475" s="120" t="s">
        <v>131</v>
      </c>
      <c r="D475" s="120" t="s">
        <v>1168</v>
      </c>
      <c r="E475" s="120" t="s">
        <v>46</v>
      </c>
      <c r="F475" s="120" t="s">
        <v>1463</v>
      </c>
      <c r="G475" s="120" t="s">
        <v>1853</v>
      </c>
    </row>
    <row r="476">
      <c r="A476" s="210">
        <v>43488.91757405092</v>
      </c>
      <c r="B476" s="120" t="s">
        <v>466</v>
      </c>
      <c r="C476" s="120" t="s">
        <v>131</v>
      </c>
      <c r="D476" s="120" t="s">
        <v>1167</v>
      </c>
      <c r="E476" s="120" t="s">
        <v>301</v>
      </c>
      <c r="F476" s="120" t="s">
        <v>1463</v>
      </c>
      <c r="G476" s="120" t="s">
        <v>1423</v>
      </c>
    </row>
    <row r="477">
      <c r="A477" s="210">
        <v>43488.51139695602</v>
      </c>
      <c r="B477" s="120" t="s">
        <v>466</v>
      </c>
      <c r="C477" s="120" t="s">
        <v>131</v>
      </c>
      <c r="D477" s="120" t="s">
        <v>1165</v>
      </c>
      <c r="E477" s="120" t="s">
        <v>345</v>
      </c>
      <c r="F477" s="120" t="s">
        <v>1446</v>
      </c>
      <c r="G477" s="120" t="s">
        <v>1854</v>
      </c>
    </row>
    <row r="478">
      <c r="A478" s="210">
        <v>43488.51139695602</v>
      </c>
      <c r="B478" s="120" t="s">
        <v>466</v>
      </c>
      <c r="C478" s="120" t="s">
        <v>131</v>
      </c>
      <c r="D478" s="120" t="s">
        <v>1166</v>
      </c>
      <c r="E478" s="120" t="s">
        <v>345</v>
      </c>
      <c r="F478" s="120" t="s">
        <v>1446</v>
      </c>
      <c r="G478" s="120" t="s">
        <v>1855</v>
      </c>
    </row>
    <row r="479">
      <c r="A479" s="210">
        <v>43487.470929386574</v>
      </c>
      <c r="C479" s="120" t="s">
        <v>131</v>
      </c>
      <c r="D479" s="120" t="s">
        <v>1164</v>
      </c>
      <c r="E479" s="120" t="s">
        <v>345</v>
      </c>
      <c r="F479" s="120" t="s">
        <v>1446</v>
      </c>
      <c r="G479" s="120" t="s">
        <v>1856</v>
      </c>
    </row>
    <row r="480">
      <c r="A480" s="210">
        <v>43486.75228035879</v>
      </c>
      <c r="B480" s="120" t="s">
        <v>466</v>
      </c>
      <c r="C480" s="120" t="s">
        <v>131</v>
      </c>
      <c r="D480" s="120" t="s">
        <v>732</v>
      </c>
      <c r="E480" s="120" t="s">
        <v>39</v>
      </c>
      <c r="F480" s="120" t="s">
        <v>1463</v>
      </c>
      <c r="G480" s="120" t="s">
        <v>1857</v>
      </c>
    </row>
    <row r="481">
      <c r="A481" s="210">
        <v>43486.716194085646</v>
      </c>
      <c r="B481" s="120" t="s">
        <v>466</v>
      </c>
      <c r="C481" s="120" t="s">
        <v>131</v>
      </c>
      <c r="D481" s="120" t="s">
        <v>628</v>
      </c>
      <c r="E481" s="120" t="s">
        <v>301</v>
      </c>
      <c r="F481" s="120" t="s">
        <v>1463</v>
      </c>
      <c r="G481" s="120" t="s">
        <v>1685</v>
      </c>
    </row>
    <row r="482">
      <c r="A482" s="210">
        <v>43486.6615887963</v>
      </c>
      <c r="B482" s="120" t="s">
        <v>466</v>
      </c>
      <c r="C482" s="120" t="s">
        <v>131</v>
      </c>
      <c r="D482" s="120" t="s">
        <v>40</v>
      </c>
      <c r="E482" s="120" t="s">
        <v>308</v>
      </c>
      <c r="F482" s="120" t="s">
        <v>1463</v>
      </c>
      <c r="G482" s="120" t="s">
        <v>1672</v>
      </c>
    </row>
    <row r="483">
      <c r="A483" s="210">
        <v>43486.66135461806</v>
      </c>
      <c r="B483" s="120" t="s">
        <v>466</v>
      </c>
      <c r="C483" s="120" t="s">
        <v>131</v>
      </c>
      <c r="D483" s="120" t="s">
        <v>1163</v>
      </c>
      <c r="E483" s="120" t="s">
        <v>102</v>
      </c>
      <c r="F483" s="120" t="s">
        <v>1463</v>
      </c>
      <c r="G483" s="120" t="s">
        <v>1858</v>
      </c>
    </row>
    <row r="484">
      <c r="A484" s="210">
        <v>43486.00022872685</v>
      </c>
      <c r="B484" s="120" t="s">
        <v>466</v>
      </c>
      <c r="C484" s="120" t="s">
        <v>131</v>
      </c>
      <c r="D484" s="120" t="s">
        <v>643</v>
      </c>
      <c r="E484" s="120" t="s">
        <v>300</v>
      </c>
      <c r="F484" s="120" t="s">
        <v>1446</v>
      </c>
      <c r="G484" s="120" t="s">
        <v>1859</v>
      </c>
    </row>
    <row r="485">
      <c r="A485" s="210">
        <v>43486.00022872685</v>
      </c>
      <c r="B485" s="120" t="s">
        <v>466</v>
      </c>
      <c r="C485" s="120" t="s">
        <v>131</v>
      </c>
      <c r="D485" s="120" t="s">
        <v>647</v>
      </c>
      <c r="E485" s="120" t="s">
        <v>297</v>
      </c>
      <c r="F485" s="120" t="s">
        <v>1446</v>
      </c>
      <c r="G485" s="120" t="s">
        <v>1860</v>
      </c>
    </row>
    <row r="486">
      <c r="A486" s="210">
        <v>43486.00022872685</v>
      </c>
      <c r="B486" s="120" t="s">
        <v>466</v>
      </c>
      <c r="C486" s="120" t="s">
        <v>131</v>
      </c>
      <c r="D486" s="120" t="s">
        <v>648</v>
      </c>
      <c r="E486" s="120" t="s">
        <v>297</v>
      </c>
      <c r="F486" s="120" t="s">
        <v>1446</v>
      </c>
      <c r="G486" s="120" t="s">
        <v>1861</v>
      </c>
    </row>
    <row r="487">
      <c r="A487" s="210">
        <v>43486.00022872685</v>
      </c>
      <c r="B487" s="120" t="s">
        <v>466</v>
      </c>
      <c r="C487" s="120" t="s">
        <v>131</v>
      </c>
      <c r="D487" s="120" t="s">
        <v>1162</v>
      </c>
      <c r="E487" s="120" t="s">
        <v>345</v>
      </c>
      <c r="F487" s="120" t="s">
        <v>1446</v>
      </c>
      <c r="G487" s="120" t="s">
        <v>1862</v>
      </c>
    </row>
    <row r="488">
      <c r="A488" s="210">
        <v>43485.90933170139</v>
      </c>
      <c r="B488" s="120" t="s">
        <v>466</v>
      </c>
      <c r="C488" s="120" t="s">
        <v>131</v>
      </c>
      <c r="D488" s="120" t="s">
        <v>626</v>
      </c>
      <c r="E488" s="120" t="s">
        <v>301</v>
      </c>
      <c r="F488" s="120" t="s">
        <v>1463</v>
      </c>
    </row>
    <row r="489">
      <c r="A489" s="210">
        <v>43485.90450923611</v>
      </c>
      <c r="B489" s="120" t="s">
        <v>466</v>
      </c>
      <c r="C489" s="120" t="s">
        <v>131</v>
      </c>
      <c r="D489" s="120" t="s">
        <v>1161</v>
      </c>
      <c r="E489" s="120" t="s">
        <v>340</v>
      </c>
      <c r="F489" s="120" t="s">
        <v>1463</v>
      </c>
    </row>
    <row r="490">
      <c r="A490" s="210">
        <v>43485.050524791666</v>
      </c>
      <c r="B490" s="120" t="s">
        <v>466</v>
      </c>
      <c r="C490" s="120" t="s">
        <v>131</v>
      </c>
      <c r="D490" s="120" t="s">
        <v>435</v>
      </c>
      <c r="E490" s="120" t="s">
        <v>39</v>
      </c>
      <c r="F490" s="120" t="s">
        <v>1463</v>
      </c>
    </row>
    <row r="491">
      <c r="A491" s="210">
        <v>43485.04953398148</v>
      </c>
      <c r="B491" s="120" t="s">
        <v>466</v>
      </c>
      <c r="C491" s="120" t="s">
        <v>131</v>
      </c>
      <c r="D491" s="120" t="s">
        <v>1159</v>
      </c>
      <c r="E491" s="120" t="s">
        <v>345</v>
      </c>
      <c r="F491" s="120" t="s">
        <v>1446</v>
      </c>
    </row>
    <row r="492">
      <c r="A492" s="210">
        <v>43485.04953398148</v>
      </c>
      <c r="B492" s="120" t="s">
        <v>466</v>
      </c>
      <c r="C492" s="120" t="s">
        <v>131</v>
      </c>
      <c r="D492" s="120" t="s">
        <v>1160</v>
      </c>
      <c r="E492" s="120" t="s">
        <v>345</v>
      </c>
      <c r="F492" s="120" t="s">
        <v>1446</v>
      </c>
    </row>
    <row r="493">
      <c r="A493" s="210">
        <v>43484.881609675926</v>
      </c>
      <c r="B493" s="120" t="s">
        <v>592</v>
      </c>
      <c r="C493" s="120" t="s">
        <v>131</v>
      </c>
      <c r="D493" s="120" t="s">
        <v>697</v>
      </c>
      <c r="E493" s="120" t="s">
        <v>102</v>
      </c>
      <c r="F493" s="120" t="s">
        <v>1463</v>
      </c>
    </row>
    <row r="494">
      <c r="A494" s="210">
        <v>43484.525273645835</v>
      </c>
      <c r="B494" s="120" t="s">
        <v>592</v>
      </c>
      <c r="C494" s="120" t="s">
        <v>131</v>
      </c>
      <c r="D494" s="120" t="s">
        <v>1158</v>
      </c>
      <c r="E494" s="120" t="s">
        <v>39</v>
      </c>
      <c r="F494" s="120" t="s">
        <v>1463</v>
      </c>
    </row>
    <row r="495">
      <c r="A495" s="210">
        <v>43484.52089292824</v>
      </c>
      <c r="B495" s="120" t="s">
        <v>592</v>
      </c>
      <c r="C495" s="120" t="s">
        <v>131</v>
      </c>
      <c r="D495" s="120" t="s">
        <v>1157</v>
      </c>
      <c r="E495" s="120" t="s">
        <v>55</v>
      </c>
      <c r="F495" s="120" t="s">
        <v>1463</v>
      </c>
    </row>
    <row r="496">
      <c r="A496" s="210">
        <v>43484.52087605324</v>
      </c>
      <c r="B496" s="120" t="s">
        <v>592</v>
      </c>
      <c r="C496" s="120" t="s">
        <v>131</v>
      </c>
      <c r="D496" s="120" t="s">
        <v>1156</v>
      </c>
      <c r="E496" s="120" t="s">
        <v>50</v>
      </c>
      <c r="F496" s="120" t="s">
        <v>1463</v>
      </c>
    </row>
    <row r="497">
      <c r="A497" s="210">
        <v>43484.51895858796</v>
      </c>
      <c r="B497" s="120" t="s">
        <v>592</v>
      </c>
      <c r="C497" s="120" t="s">
        <v>131</v>
      </c>
      <c r="D497" s="120" t="s">
        <v>1155</v>
      </c>
      <c r="E497" s="120" t="s">
        <v>443</v>
      </c>
      <c r="F497" s="120" t="s">
        <v>1463</v>
      </c>
    </row>
    <row r="498">
      <c r="A498" s="210">
        <v>43484.51838633102</v>
      </c>
      <c r="B498" s="120" t="s">
        <v>592</v>
      </c>
      <c r="C498" s="120" t="s">
        <v>131</v>
      </c>
      <c r="D498" s="120" t="s">
        <v>1154</v>
      </c>
      <c r="E498" s="120" t="s">
        <v>55</v>
      </c>
      <c r="F498" s="120" t="s">
        <v>1463</v>
      </c>
    </row>
    <row r="499">
      <c r="A499" s="210">
        <v>43484.51805806713</v>
      </c>
      <c r="B499" s="120" t="s">
        <v>592</v>
      </c>
      <c r="C499" s="120" t="s">
        <v>131</v>
      </c>
      <c r="D499" s="120" t="s">
        <v>1154</v>
      </c>
      <c r="E499" s="120" t="s">
        <v>55</v>
      </c>
      <c r="F499" s="120" t="s">
        <v>1463</v>
      </c>
    </row>
    <row r="500">
      <c r="A500" s="210">
        <v>43484.517329386574</v>
      </c>
      <c r="B500" s="120" t="s">
        <v>592</v>
      </c>
      <c r="C500" s="120" t="s">
        <v>131</v>
      </c>
      <c r="D500" s="120" t="s">
        <v>1152</v>
      </c>
      <c r="E500" s="120" t="s">
        <v>55</v>
      </c>
      <c r="F500" s="120" t="s">
        <v>1463</v>
      </c>
    </row>
    <row r="501">
      <c r="A501" s="210">
        <v>43484.516916990746</v>
      </c>
      <c r="B501" s="120" t="s">
        <v>592</v>
      </c>
      <c r="C501" s="120" t="s">
        <v>131</v>
      </c>
      <c r="D501" s="120" t="s">
        <v>1153</v>
      </c>
      <c r="E501" s="120" t="s">
        <v>50</v>
      </c>
      <c r="F501" s="120" t="s">
        <v>1463</v>
      </c>
    </row>
    <row r="502">
      <c r="A502" s="210">
        <v>43484.51590186343</v>
      </c>
      <c r="B502" s="120" t="s">
        <v>592</v>
      </c>
      <c r="C502" s="120" t="s">
        <v>131</v>
      </c>
      <c r="D502" s="120" t="s">
        <v>1152</v>
      </c>
      <c r="E502" s="120" t="s">
        <v>55</v>
      </c>
      <c r="F502" s="120" t="s">
        <v>1463</v>
      </c>
    </row>
    <row r="503">
      <c r="A503" s="210">
        <v>43484.285816006945</v>
      </c>
      <c r="B503" s="120" t="s">
        <v>466</v>
      </c>
      <c r="C503" s="120" t="s">
        <v>131</v>
      </c>
      <c r="D503" s="120" t="s">
        <v>1150</v>
      </c>
      <c r="E503" s="120" t="s">
        <v>345</v>
      </c>
      <c r="F503" s="120" t="s">
        <v>1446</v>
      </c>
    </row>
    <row r="504">
      <c r="A504" s="210">
        <v>43484.285816006945</v>
      </c>
      <c r="B504" s="120" t="s">
        <v>466</v>
      </c>
      <c r="C504" s="120" t="s">
        <v>131</v>
      </c>
      <c r="D504" s="120" t="s">
        <v>1151</v>
      </c>
      <c r="E504" s="120" t="s">
        <v>345</v>
      </c>
      <c r="F504" s="120" t="s">
        <v>1446</v>
      </c>
    </row>
    <row r="505">
      <c r="A505" s="210">
        <v>43483.026587002314</v>
      </c>
      <c r="B505" s="120" t="s">
        <v>466</v>
      </c>
      <c r="C505" s="120" t="s">
        <v>131</v>
      </c>
      <c r="D505" s="120" t="s">
        <v>1146</v>
      </c>
      <c r="E505" s="120" t="s">
        <v>297</v>
      </c>
      <c r="F505" s="120" t="s">
        <v>1446</v>
      </c>
    </row>
    <row r="506">
      <c r="A506" s="210">
        <v>43483.026587002314</v>
      </c>
      <c r="B506" s="120" t="s">
        <v>466</v>
      </c>
      <c r="C506" s="120" t="s">
        <v>131</v>
      </c>
      <c r="D506" s="120" t="s">
        <v>1147</v>
      </c>
      <c r="E506" s="120" t="s">
        <v>345</v>
      </c>
      <c r="F506" s="120" t="s">
        <v>1446</v>
      </c>
    </row>
    <row r="507">
      <c r="A507" s="210">
        <v>43483.026587002314</v>
      </c>
      <c r="B507" s="120" t="s">
        <v>466</v>
      </c>
      <c r="C507" s="120" t="s">
        <v>131</v>
      </c>
      <c r="D507" s="120" t="s">
        <v>1148</v>
      </c>
      <c r="E507" s="120" t="s">
        <v>345</v>
      </c>
      <c r="F507" s="120" t="s">
        <v>1446</v>
      </c>
    </row>
    <row r="508">
      <c r="A508" s="210">
        <v>43483.026587002314</v>
      </c>
      <c r="B508" s="120" t="s">
        <v>466</v>
      </c>
      <c r="C508" s="120" t="s">
        <v>131</v>
      </c>
      <c r="D508" s="120" t="s">
        <v>1149</v>
      </c>
      <c r="E508" s="120" t="s">
        <v>345</v>
      </c>
      <c r="F508" s="120" t="s">
        <v>1446</v>
      </c>
    </row>
    <row r="509">
      <c r="A509" s="210">
        <v>43482.039109756945</v>
      </c>
      <c r="C509" s="120" t="s">
        <v>131</v>
      </c>
      <c r="D509" s="120" t="s">
        <v>1144</v>
      </c>
      <c r="E509" s="120" t="s">
        <v>345</v>
      </c>
      <c r="F509" s="120" t="s">
        <v>1446</v>
      </c>
    </row>
    <row r="510">
      <c r="A510" s="210">
        <v>43482.039109756945</v>
      </c>
      <c r="C510" s="120" t="s">
        <v>131</v>
      </c>
      <c r="D510" s="120" t="s">
        <v>1145</v>
      </c>
      <c r="E510" s="120" t="s">
        <v>345</v>
      </c>
      <c r="F510" s="120" t="s">
        <v>1446</v>
      </c>
    </row>
    <row r="511">
      <c r="A511" s="210">
        <v>43481.75672880787</v>
      </c>
      <c r="B511" s="120" t="s">
        <v>466</v>
      </c>
      <c r="C511" s="120" t="s">
        <v>131</v>
      </c>
      <c r="D511" s="120" t="s">
        <v>1143</v>
      </c>
      <c r="E511" s="120" t="s">
        <v>345</v>
      </c>
      <c r="F511" s="120" t="s">
        <v>1463</v>
      </c>
    </row>
    <row r="512">
      <c r="A512" s="210">
        <v>43481.59619002315</v>
      </c>
      <c r="B512" s="120" t="s">
        <v>466</v>
      </c>
      <c r="C512" s="120" t="s">
        <v>131</v>
      </c>
      <c r="D512" s="120" t="s">
        <v>1142</v>
      </c>
      <c r="E512" s="120" t="s">
        <v>308</v>
      </c>
      <c r="F512" s="120" t="s">
        <v>1463</v>
      </c>
    </row>
    <row r="513">
      <c r="A513" s="210">
        <v>43481.52908384259</v>
      </c>
      <c r="B513" s="120" t="s">
        <v>466</v>
      </c>
      <c r="C513" s="120" t="s">
        <v>131</v>
      </c>
      <c r="D513" s="120" t="s">
        <v>639</v>
      </c>
      <c r="E513" s="120" t="s">
        <v>46</v>
      </c>
      <c r="F513" s="120" t="s">
        <v>1463</v>
      </c>
    </row>
    <row r="514">
      <c r="A514" s="210">
        <v>43481.509986053235</v>
      </c>
      <c r="B514" s="120" t="s">
        <v>466</v>
      </c>
      <c r="C514" s="120" t="s">
        <v>131</v>
      </c>
      <c r="D514" s="120" t="s">
        <v>653</v>
      </c>
      <c r="E514" s="120" t="s">
        <v>297</v>
      </c>
      <c r="F514" s="120" t="s">
        <v>1446</v>
      </c>
    </row>
    <row r="515">
      <c r="A515" s="210">
        <v>43480.09575395833</v>
      </c>
      <c r="B515" s="120" t="s">
        <v>466</v>
      </c>
      <c r="C515" s="120" t="s">
        <v>131</v>
      </c>
      <c r="D515" s="120" t="s">
        <v>665</v>
      </c>
      <c r="E515" s="120" t="s">
        <v>297</v>
      </c>
      <c r="F515" s="120" t="s">
        <v>1446</v>
      </c>
    </row>
    <row r="516">
      <c r="A516" s="210">
        <v>43480.09575395833</v>
      </c>
      <c r="B516" s="120" t="s">
        <v>466</v>
      </c>
      <c r="C516" s="120" t="s">
        <v>131</v>
      </c>
      <c r="D516" s="120" t="s">
        <v>664</v>
      </c>
      <c r="E516" s="120" t="s">
        <v>297</v>
      </c>
      <c r="F516" s="120" t="s">
        <v>1446</v>
      </c>
    </row>
    <row r="517">
      <c r="A517" s="210">
        <v>43480.09575395833</v>
      </c>
      <c r="B517" s="120" t="s">
        <v>466</v>
      </c>
      <c r="C517" s="120" t="s">
        <v>131</v>
      </c>
      <c r="D517" s="120" t="s">
        <v>1140</v>
      </c>
      <c r="E517" s="120" t="s">
        <v>345</v>
      </c>
      <c r="F517" s="120" t="s">
        <v>1446</v>
      </c>
    </row>
    <row r="518">
      <c r="A518" s="210">
        <v>43480.09575395833</v>
      </c>
      <c r="B518" s="120" t="s">
        <v>466</v>
      </c>
      <c r="C518" s="120" t="s">
        <v>131</v>
      </c>
      <c r="D518" s="120" t="s">
        <v>1141</v>
      </c>
      <c r="E518" s="120" t="s">
        <v>345</v>
      </c>
      <c r="F518" s="120" t="s">
        <v>1446</v>
      </c>
    </row>
    <row r="519">
      <c r="A519" s="210">
        <v>43479.81671097223</v>
      </c>
      <c r="B519" s="120" t="s">
        <v>466</v>
      </c>
      <c r="C519" s="120" t="s">
        <v>131</v>
      </c>
      <c r="D519" s="120" t="s">
        <v>344</v>
      </c>
      <c r="E519" s="120" t="s">
        <v>308</v>
      </c>
      <c r="F519" s="120" t="s">
        <v>1463</v>
      </c>
    </row>
    <row r="520">
      <c r="A520" s="210">
        <v>43479.029537187496</v>
      </c>
      <c r="B520" s="120" t="s">
        <v>466</v>
      </c>
      <c r="C520" s="120" t="s">
        <v>131</v>
      </c>
      <c r="D520" s="120" t="s">
        <v>666</v>
      </c>
      <c r="E520" s="120" t="s">
        <v>307</v>
      </c>
      <c r="F520" s="120" t="s">
        <v>1446</v>
      </c>
    </row>
    <row r="521">
      <c r="A521" s="210">
        <v>43479.029537187496</v>
      </c>
      <c r="B521" s="120" t="s">
        <v>466</v>
      </c>
      <c r="C521" s="120" t="s">
        <v>131</v>
      </c>
      <c r="D521" s="120" t="s">
        <v>663</v>
      </c>
      <c r="E521" s="120" t="s">
        <v>307</v>
      </c>
      <c r="F521" s="120" t="s">
        <v>1446</v>
      </c>
    </row>
    <row r="522">
      <c r="A522" s="210">
        <v>43479.029537187496</v>
      </c>
      <c r="B522" s="120" t="s">
        <v>466</v>
      </c>
      <c r="C522" s="120" t="s">
        <v>131</v>
      </c>
      <c r="D522" s="120" t="s">
        <v>1137</v>
      </c>
      <c r="E522" s="120" t="s">
        <v>345</v>
      </c>
      <c r="F522" s="120" t="s">
        <v>1446</v>
      </c>
    </row>
    <row r="523">
      <c r="A523" s="210">
        <v>43479.029537187496</v>
      </c>
      <c r="B523" s="120" t="s">
        <v>466</v>
      </c>
      <c r="C523" s="120" t="s">
        <v>131</v>
      </c>
      <c r="D523" s="120" t="s">
        <v>1138</v>
      </c>
      <c r="E523" s="120" t="s">
        <v>345</v>
      </c>
      <c r="F523" s="120" t="s">
        <v>1446</v>
      </c>
    </row>
    <row r="524">
      <c r="A524" s="210">
        <v>43479.029537187496</v>
      </c>
      <c r="B524" s="120" t="s">
        <v>466</v>
      </c>
      <c r="C524" s="120" t="s">
        <v>131</v>
      </c>
      <c r="D524" s="120" t="s">
        <v>1139</v>
      </c>
      <c r="E524" s="120" t="s">
        <v>345</v>
      </c>
      <c r="F524" s="120" t="s">
        <v>1446</v>
      </c>
    </row>
    <row r="525">
      <c r="A525" s="210">
        <v>43478.07043748842</v>
      </c>
      <c r="B525" s="120" t="s">
        <v>466</v>
      </c>
      <c r="C525" s="120" t="s">
        <v>131</v>
      </c>
      <c r="D525" s="120" t="s">
        <v>1135</v>
      </c>
      <c r="E525" s="120" t="s">
        <v>345</v>
      </c>
      <c r="F525" s="120" t="s">
        <v>1446</v>
      </c>
    </row>
    <row r="526">
      <c r="A526" s="210">
        <v>43478.07043748842</v>
      </c>
      <c r="B526" s="120" t="s">
        <v>466</v>
      </c>
      <c r="C526" s="120" t="s">
        <v>131</v>
      </c>
      <c r="D526" s="120" t="s">
        <v>1136</v>
      </c>
      <c r="E526" s="120" t="s">
        <v>345</v>
      </c>
      <c r="F526" s="120" t="s">
        <v>1446</v>
      </c>
    </row>
    <row r="527">
      <c r="A527" s="210">
        <v>43478.024624108795</v>
      </c>
      <c r="C527" s="120" t="s">
        <v>131</v>
      </c>
      <c r="D527" s="120" t="s">
        <v>674</v>
      </c>
      <c r="E527" s="120" t="s">
        <v>297</v>
      </c>
      <c r="F527" s="120" t="s">
        <v>1446</v>
      </c>
    </row>
    <row r="528">
      <c r="A528" s="210">
        <v>43478.024624108795</v>
      </c>
      <c r="C528" s="120" t="s">
        <v>131</v>
      </c>
      <c r="D528" s="120" t="s">
        <v>672</v>
      </c>
      <c r="E528" s="120" t="s">
        <v>297</v>
      </c>
      <c r="F528" s="120" t="s">
        <v>1446</v>
      </c>
    </row>
    <row r="529">
      <c r="A529" s="210">
        <v>43478.024624108795</v>
      </c>
      <c r="C529" s="120" t="s">
        <v>131</v>
      </c>
      <c r="D529" s="120" t="s">
        <v>1133</v>
      </c>
      <c r="E529" s="120" t="s">
        <v>345</v>
      </c>
      <c r="F529" s="120" t="s">
        <v>1446</v>
      </c>
    </row>
    <row r="530">
      <c r="A530" s="210">
        <v>43478.024409791666</v>
      </c>
      <c r="C530" s="120" t="s">
        <v>131</v>
      </c>
      <c r="D530" s="120" t="s">
        <v>671</v>
      </c>
      <c r="E530" s="120" t="s">
        <v>297</v>
      </c>
      <c r="F530" s="120" t="s">
        <v>1446</v>
      </c>
    </row>
    <row r="531">
      <c r="A531" s="210">
        <v>43478.024409791666</v>
      </c>
      <c r="C531" s="120" t="s">
        <v>131</v>
      </c>
      <c r="D531" s="120" t="s">
        <v>785</v>
      </c>
      <c r="E531" s="120" t="s">
        <v>297</v>
      </c>
      <c r="F531" s="120" t="s">
        <v>1446</v>
      </c>
    </row>
    <row r="532">
      <c r="A532" s="210">
        <v>43478.024409791666</v>
      </c>
      <c r="C532" s="120" t="s">
        <v>131</v>
      </c>
      <c r="D532" s="120" t="s">
        <v>673</v>
      </c>
      <c r="E532" s="120" t="s">
        <v>297</v>
      </c>
      <c r="F532" s="120" t="s">
        <v>1446</v>
      </c>
    </row>
    <row r="533">
      <c r="A533" s="210">
        <v>43478.024409791666</v>
      </c>
      <c r="C533" s="120" t="s">
        <v>131</v>
      </c>
      <c r="D533" s="120" t="s">
        <v>674</v>
      </c>
      <c r="E533" s="120" t="s">
        <v>297</v>
      </c>
      <c r="F533" s="120" t="s">
        <v>1446</v>
      </c>
    </row>
    <row r="534">
      <c r="A534" s="210">
        <v>43478.024409791666</v>
      </c>
      <c r="C534" s="120" t="s">
        <v>131</v>
      </c>
      <c r="D534" s="120" t="s">
        <v>672</v>
      </c>
      <c r="E534" s="120" t="s">
        <v>297</v>
      </c>
      <c r="F534" s="120" t="s">
        <v>1446</v>
      </c>
    </row>
    <row r="535">
      <c r="A535" s="210">
        <v>43478.024409791666</v>
      </c>
      <c r="C535" s="120" t="s">
        <v>131</v>
      </c>
      <c r="D535" s="120" t="s">
        <v>1133</v>
      </c>
      <c r="E535" s="120" t="s">
        <v>345</v>
      </c>
      <c r="F535" s="120" t="s">
        <v>1446</v>
      </c>
    </row>
    <row r="536">
      <c r="A536" s="210">
        <v>43478.024409791666</v>
      </c>
      <c r="C536" s="120" t="s">
        <v>131</v>
      </c>
      <c r="D536" s="120" t="s">
        <v>1134</v>
      </c>
      <c r="E536" s="120" t="s">
        <v>345</v>
      </c>
      <c r="F536" s="120" t="s">
        <v>1446</v>
      </c>
    </row>
    <row r="537">
      <c r="A537" s="210">
        <v>43478.024409791666</v>
      </c>
      <c r="C537" s="120" t="s">
        <v>131</v>
      </c>
      <c r="D537" s="120" t="s">
        <v>1135</v>
      </c>
      <c r="E537" s="120" t="s">
        <v>345</v>
      </c>
      <c r="F537" s="120" t="s">
        <v>1446</v>
      </c>
    </row>
    <row r="538">
      <c r="A538" s="210">
        <v>43477.381415972224</v>
      </c>
      <c r="C538" s="120" t="s">
        <v>131</v>
      </c>
      <c r="D538" s="120" t="s">
        <v>675</v>
      </c>
      <c r="E538" s="120" t="s">
        <v>297</v>
      </c>
      <c r="F538" s="120" t="s">
        <v>1446</v>
      </c>
    </row>
    <row r="539">
      <c r="A539" s="210">
        <v>43476.49634017361</v>
      </c>
      <c r="B539" s="120" t="s">
        <v>466</v>
      </c>
      <c r="C539" s="120" t="s">
        <v>131</v>
      </c>
      <c r="D539" s="120" t="s">
        <v>669</v>
      </c>
      <c r="E539" s="120" t="s">
        <v>307</v>
      </c>
      <c r="F539" s="120" t="s">
        <v>1446</v>
      </c>
    </row>
    <row r="540">
      <c r="A540" s="210">
        <v>43476.49634017361</v>
      </c>
      <c r="B540" s="120" t="s">
        <v>466</v>
      </c>
      <c r="C540" s="120" t="s">
        <v>131</v>
      </c>
      <c r="D540" s="120" t="s">
        <v>685</v>
      </c>
      <c r="E540" s="120" t="s">
        <v>300</v>
      </c>
      <c r="F540" s="120" t="s">
        <v>1446</v>
      </c>
    </row>
    <row r="541">
      <c r="A541" s="210">
        <v>43476.49634017361</v>
      </c>
      <c r="C541" s="120" t="s">
        <v>131</v>
      </c>
      <c r="D541" s="120" t="s">
        <v>1131</v>
      </c>
      <c r="E541" s="120" t="s">
        <v>345</v>
      </c>
      <c r="F541" s="120" t="s">
        <v>1446</v>
      </c>
      <c r="G541" s="120" t="s">
        <v>1863</v>
      </c>
    </row>
    <row r="542">
      <c r="A542" s="210">
        <v>43476.49634017361</v>
      </c>
      <c r="B542" s="120" t="s">
        <v>466</v>
      </c>
      <c r="C542" s="120" t="s">
        <v>131</v>
      </c>
      <c r="D542" s="120" t="s">
        <v>1132</v>
      </c>
      <c r="E542" s="120" t="s">
        <v>345</v>
      </c>
      <c r="F542" s="120" t="s">
        <v>1446</v>
      </c>
      <c r="G542" s="120" t="s">
        <v>1864</v>
      </c>
    </row>
    <row r="543">
      <c r="A543" s="210">
        <v>43475.48251677083</v>
      </c>
      <c r="B543" s="120" t="s">
        <v>466</v>
      </c>
      <c r="C543" s="120" t="s">
        <v>131</v>
      </c>
      <c r="D543" s="120" t="s">
        <v>1130</v>
      </c>
      <c r="E543" s="120" t="s">
        <v>345</v>
      </c>
      <c r="F543" s="120" t="s">
        <v>1463</v>
      </c>
      <c r="G543" s="120" t="s">
        <v>1865</v>
      </c>
    </row>
    <row r="544">
      <c r="A544" s="210">
        <v>43475.10238333333</v>
      </c>
      <c r="C544" s="120" t="s">
        <v>131</v>
      </c>
      <c r="D544" s="120" t="s">
        <v>1128</v>
      </c>
      <c r="E544" s="120" t="s">
        <v>345</v>
      </c>
      <c r="F544" s="120" t="s">
        <v>1446</v>
      </c>
      <c r="G544" s="120" t="s">
        <v>1866</v>
      </c>
    </row>
    <row r="545">
      <c r="A545" s="210">
        <v>43475.10238333333</v>
      </c>
      <c r="C545" s="120" t="s">
        <v>131</v>
      </c>
      <c r="D545" s="120" t="s">
        <v>1129</v>
      </c>
      <c r="E545" s="120" t="s">
        <v>345</v>
      </c>
      <c r="F545" s="120" t="s">
        <v>1446</v>
      </c>
      <c r="G545" s="120" t="s">
        <v>1867</v>
      </c>
    </row>
    <row r="546">
      <c r="A546" s="210">
        <v>43474.67615225694</v>
      </c>
      <c r="B546" s="120" t="s">
        <v>466</v>
      </c>
      <c r="C546" s="120" t="s">
        <v>131</v>
      </c>
      <c r="D546" s="120" t="s">
        <v>661</v>
      </c>
      <c r="E546" s="120" t="s">
        <v>307</v>
      </c>
      <c r="F546" s="120" t="s">
        <v>1446</v>
      </c>
      <c r="G546" s="120" t="s">
        <v>1868</v>
      </c>
    </row>
    <row r="547">
      <c r="A547" s="210">
        <v>43474.612935682875</v>
      </c>
      <c r="B547" s="120" t="s">
        <v>466</v>
      </c>
      <c r="C547" s="120" t="s">
        <v>131</v>
      </c>
      <c r="D547" s="120" t="s">
        <v>778</v>
      </c>
      <c r="E547" s="120" t="s">
        <v>308</v>
      </c>
      <c r="F547" s="120" t="s">
        <v>1463</v>
      </c>
      <c r="G547" s="120" t="s">
        <v>1869</v>
      </c>
    </row>
    <row r="548">
      <c r="A548" s="210">
        <v>43474.02146379629</v>
      </c>
      <c r="B548" s="120" t="s">
        <v>466</v>
      </c>
      <c r="C548" s="120" t="s">
        <v>131</v>
      </c>
      <c r="D548" s="120" t="s">
        <v>684</v>
      </c>
      <c r="E548" s="120" t="s">
        <v>307</v>
      </c>
      <c r="F548" s="120" t="s">
        <v>1446</v>
      </c>
      <c r="G548" s="120" t="s">
        <v>1870</v>
      </c>
    </row>
    <row r="549">
      <c r="A549" s="210">
        <v>43474.02146379629</v>
      </c>
      <c r="B549" s="120" t="s">
        <v>466</v>
      </c>
      <c r="C549" s="120" t="s">
        <v>131</v>
      </c>
      <c r="D549" s="120" t="s">
        <v>690</v>
      </c>
      <c r="E549" s="120" t="s">
        <v>300</v>
      </c>
      <c r="F549" s="120" t="s">
        <v>1446</v>
      </c>
      <c r="G549" s="120" t="s">
        <v>1871</v>
      </c>
    </row>
    <row r="550">
      <c r="A550" s="210">
        <v>43474.02146379629</v>
      </c>
      <c r="B550" s="120" t="s">
        <v>466</v>
      </c>
      <c r="C550" s="120" t="s">
        <v>131</v>
      </c>
      <c r="D550" s="120" t="s">
        <v>1125</v>
      </c>
      <c r="E550" s="120" t="s">
        <v>345</v>
      </c>
      <c r="F550" s="120" t="s">
        <v>1446</v>
      </c>
      <c r="G550" s="120" t="s">
        <v>1872</v>
      </c>
    </row>
    <row r="551">
      <c r="A551" s="210">
        <v>43473.00798113426</v>
      </c>
      <c r="B551" s="120" t="s">
        <v>466</v>
      </c>
      <c r="C551" s="120" t="s">
        <v>131</v>
      </c>
      <c r="D551" s="120" t="s">
        <v>1124</v>
      </c>
      <c r="E551" s="120" t="s">
        <v>345</v>
      </c>
      <c r="F551" s="120" t="s">
        <v>1446</v>
      </c>
      <c r="G551" s="120" t="s">
        <v>1873</v>
      </c>
    </row>
    <row r="552">
      <c r="A552" s="210">
        <v>43472.21568819444</v>
      </c>
      <c r="C552" s="120" t="s">
        <v>131</v>
      </c>
      <c r="D552" s="120" t="s">
        <v>644</v>
      </c>
      <c r="E552" s="120" t="s">
        <v>307</v>
      </c>
      <c r="F552" s="120" t="s">
        <v>1446</v>
      </c>
      <c r="G552" s="120" t="s">
        <v>1874</v>
      </c>
    </row>
    <row r="553">
      <c r="A553" s="210">
        <v>43472.21568819444</v>
      </c>
      <c r="C553" s="120" t="s">
        <v>131</v>
      </c>
      <c r="D553" s="120" t="s">
        <v>683</v>
      </c>
      <c r="E553" s="120" t="s">
        <v>300</v>
      </c>
      <c r="F553" s="120" t="s">
        <v>1446</v>
      </c>
      <c r="G553" s="120" t="s">
        <v>1875</v>
      </c>
    </row>
    <row r="554">
      <c r="A554" s="210">
        <v>43472.21568819444</v>
      </c>
      <c r="C554" s="120" t="s">
        <v>131</v>
      </c>
      <c r="D554" s="120" t="s">
        <v>693</v>
      </c>
      <c r="E554" s="120" t="s">
        <v>297</v>
      </c>
      <c r="F554" s="120" t="s">
        <v>1446</v>
      </c>
      <c r="G554" s="120" t="s">
        <v>1876</v>
      </c>
    </row>
    <row r="555">
      <c r="A555" s="210">
        <v>43472.21568819444</v>
      </c>
      <c r="C555" s="120" t="s">
        <v>131</v>
      </c>
      <c r="D555" s="120" t="s">
        <v>1121</v>
      </c>
      <c r="E555" s="120" t="s">
        <v>345</v>
      </c>
      <c r="F555" s="120" t="s">
        <v>1446</v>
      </c>
      <c r="G555" s="120" t="s">
        <v>1877</v>
      </c>
    </row>
    <row r="556">
      <c r="A556" s="210">
        <v>43472.21568819444</v>
      </c>
      <c r="C556" s="120" t="s">
        <v>131</v>
      </c>
      <c r="D556" s="120" t="s">
        <v>1122</v>
      </c>
      <c r="E556" s="120" t="s">
        <v>345</v>
      </c>
      <c r="F556" s="120" t="s">
        <v>1446</v>
      </c>
      <c r="G556" s="120" t="s">
        <v>1878</v>
      </c>
    </row>
    <row r="557">
      <c r="A557" s="210">
        <v>43472.21568819444</v>
      </c>
      <c r="C557" s="120" t="s">
        <v>131</v>
      </c>
      <c r="D557" s="120" t="s">
        <v>1123</v>
      </c>
      <c r="E557" s="120" t="s">
        <v>345</v>
      </c>
      <c r="F557" s="120" t="s">
        <v>1446</v>
      </c>
      <c r="G557" s="120" t="s">
        <v>1879</v>
      </c>
    </row>
    <row r="558">
      <c r="A558" s="210">
        <v>43471.85276145833</v>
      </c>
      <c r="B558" s="120" t="s">
        <v>466</v>
      </c>
      <c r="C558" s="120" t="s">
        <v>131</v>
      </c>
      <c r="D558" s="120" t="s">
        <v>120</v>
      </c>
      <c r="E558" s="120" t="s">
        <v>371</v>
      </c>
      <c r="F558" s="120" t="s">
        <v>1463</v>
      </c>
      <c r="G558" s="120" t="s">
        <v>1880</v>
      </c>
    </row>
    <row r="559">
      <c r="A559" s="210">
        <v>43471.03687128473</v>
      </c>
      <c r="B559" s="120" t="s">
        <v>466</v>
      </c>
      <c r="C559" s="120" t="s">
        <v>131</v>
      </c>
      <c r="D559" s="120" t="s">
        <v>722</v>
      </c>
      <c r="E559" s="120" t="s">
        <v>46</v>
      </c>
      <c r="F559" s="120" t="s">
        <v>1463</v>
      </c>
      <c r="G559" s="120" t="s">
        <v>1525</v>
      </c>
    </row>
    <row r="560">
      <c r="A560" s="210">
        <v>43471.03683891204</v>
      </c>
      <c r="B560" s="120" t="s">
        <v>466</v>
      </c>
      <c r="C560" s="120" t="s">
        <v>131</v>
      </c>
      <c r="D560" s="120" t="s">
        <v>716</v>
      </c>
      <c r="E560" s="120" t="s">
        <v>46</v>
      </c>
      <c r="F560" s="120" t="s">
        <v>1463</v>
      </c>
      <c r="G560" s="120" t="s">
        <v>1881</v>
      </c>
    </row>
    <row r="561">
      <c r="A561" s="210">
        <v>43471.036823125</v>
      </c>
      <c r="B561" s="120" t="s">
        <v>466</v>
      </c>
      <c r="C561" s="120" t="s">
        <v>131</v>
      </c>
      <c r="D561" s="120" t="s">
        <v>1120</v>
      </c>
      <c r="E561" s="120" t="s">
        <v>46</v>
      </c>
      <c r="F561" s="120" t="s">
        <v>1463</v>
      </c>
      <c r="G561" s="120" t="s">
        <v>1882</v>
      </c>
    </row>
    <row r="562">
      <c r="A562" s="210">
        <v>43471.00267828704</v>
      </c>
      <c r="B562" s="120" t="s">
        <v>466</v>
      </c>
      <c r="C562" s="120" t="s">
        <v>131</v>
      </c>
      <c r="D562" s="120" t="s">
        <v>694</v>
      </c>
      <c r="E562" s="120" t="s">
        <v>307</v>
      </c>
      <c r="F562" s="120" t="s">
        <v>1446</v>
      </c>
      <c r="G562" s="120" t="s">
        <v>1883</v>
      </c>
    </row>
    <row r="563">
      <c r="A563" s="210">
        <v>43471.00267828704</v>
      </c>
      <c r="B563" s="120" t="s">
        <v>466</v>
      </c>
      <c r="C563" s="120" t="s">
        <v>131</v>
      </c>
      <c r="D563" s="120" t="s">
        <v>1116</v>
      </c>
      <c r="E563" s="120" t="s">
        <v>297</v>
      </c>
      <c r="F563" s="120" t="s">
        <v>1446</v>
      </c>
      <c r="G563" s="120" t="s">
        <v>1884</v>
      </c>
    </row>
    <row r="564">
      <c r="A564" s="210">
        <v>43471.00267828704</v>
      </c>
      <c r="B564" s="120" t="s">
        <v>466</v>
      </c>
      <c r="C564" s="120" t="s">
        <v>131</v>
      </c>
      <c r="D564" s="120" t="s">
        <v>695</v>
      </c>
      <c r="E564" s="120" t="s">
        <v>297</v>
      </c>
      <c r="F564" s="120" t="s">
        <v>1446</v>
      </c>
      <c r="G564" s="120" t="s">
        <v>1885</v>
      </c>
    </row>
    <row r="565">
      <c r="A565" s="210">
        <v>43471.00267828704</v>
      </c>
      <c r="B565" s="120" t="s">
        <v>466</v>
      </c>
      <c r="C565" s="120" t="s">
        <v>131</v>
      </c>
      <c r="D565" s="120" t="s">
        <v>699</v>
      </c>
      <c r="E565" s="120" t="s">
        <v>297</v>
      </c>
      <c r="F565" s="120" t="s">
        <v>1446</v>
      </c>
      <c r="G565" s="120" t="s">
        <v>1886</v>
      </c>
    </row>
    <row r="566">
      <c r="A566" s="210">
        <v>43471.00267828704</v>
      </c>
      <c r="B566" s="120" t="s">
        <v>466</v>
      </c>
      <c r="C566" s="120" t="s">
        <v>131</v>
      </c>
      <c r="D566" s="120" t="s">
        <v>703</v>
      </c>
      <c r="E566" s="120" t="s">
        <v>297</v>
      </c>
      <c r="F566" s="120" t="s">
        <v>1446</v>
      </c>
      <c r="G566" s="120" t="s">
        <v>1486</v>
      </c>
    </row>
    <row r="567">
      <c r="A567" s="210">
        <v>43471.00267828704</v>
      </c>
      <c r="B567" s="120" t="s">
        <v>466</v>
      </c>
      <c r="C567" s="120" t="s">
        <v>131</v>
      </c>
      <c r="D567" s="120" t="s">
        <v>707</v>
      </c>
      <c r="E567" s="120" t="s">
        <v>297</v>
      </c>
      <c r="F567" s="120" t="s">
        <v>1446</v>
      </c>
      <c r="G567" s="120" t="s">
        <v>1609</v>
      </c>
    </row>
    <row r="568">
      <c r="A568" s="210">
        <v>43471.00267828704</v>
      </c>
      <c r="B568" s="120" t="s">
        <v>466</v>
      </c>
      <c r="C568" s="120" t="s">
        <v>131</v>
      </c>
      <c r="D568" s="120" t="s">
        <v>1117</v>
      </c>
      <c r="E568" s="120" t="s">
        <v>345</v>
      </c>
      <c r="F568" s="120" t="s">
        <v>1446</v>
      </c>
      <c r="G568" s="120" t="s">
        <v>1887</v>
      </c>
    </row>
    <row r="569">
      <c r="A569" s="210">
        <v>43471.00267828704</v>
      </c>
      <c r="B569" s="120" t="s">
        <v>466</v>
      </c>
      <c r="C569" s="120" t="s">
        <v>131</v>
      </c>
      <c r="D569" s="120" t="s">
        <v>1118</v>
      </c>
      <c r="E569" s="120" t="s">
        <v>345</v>
      </c>
      <c r="F569" s="120" t="s">
        <v>1446</v>
      </c>
      <c r="G569" s="120" t="s">
        <v>1888</v>
      </c>
    </row>
    <row r="570">
      <c r="A570" s="210">
        <v>43471.00267828704</v>
      </c>
      <c r="B570" s="120" t="s">
        <v>466</v>
      </c>
      <c r="C570" s="120" t="s">
        <v>131</v>
      </c>
      <c r="D570" s="120" t="s">
        <v>1119</v>
      </c>
      <c r="E570" s="120" t="s">
        <v>345</v>
      </c>
      <c r="F570" s="120" t="s">
        <v>1446</v>
      </c>
      <c r="G570" s="120" t="s">
        <v>1663</v>
      </c>
    </row>
    <row r="571">
      <c r="A571" s="210">
        <v>43470.26199131944</v>
      </c>
      <c r="C571" s="120" t="s">
        <v>131</v>
      </c>
      <c r="D571" s="120" t="s">
        <v>661</v>
      </c>
      <c r="E571" s="120" t="s">
        <v>307</v>
      </c>
      <c r="F571" s="120" t="s">
        <v>1446</v>
      </c>
      <c r="G571" s="120" t="s">
        <v>1889</v>
      </c>
    </row>
    <row r="572">
      <c r="A572" s="210">
        <v>43470.26199131944</v>
      </c>
      <c r="C572" s="120" t="s">
        <v>131</v>
      </c>
      <c r="D572" s="120" t="s">
        <v>702</v>
      </c>
      <c r="E572" s="120" t="s">
        <v>297</v>
      </c>
      <c r="F572" s="120" t="s">
        <v>1446</v>
      </c>
      <c r="G572" s="120" t="s">
        <v>1890</v>
      </c>
    </row>
    <row r="573">
      <c r="A573" s="210">
        <v>43470.26199131944</v>
      </c>
      <c r="C573" s="120" t="s">
        <v>131</v>
      </c>
      <c r="D573" s="120" t="s">
        <v>676</v>
      </c>
      <c r="E573" s="120" t="s">
        <v>297</v>
      </c>
      <c r="F573" s="120" t="s">
        <v>1446</v>
      </c>
      <c r="G573" s="120" t="s">
        <v>1891</v>
      </c>
    </row>
    <row r="574">
      <c r="A574" s="210">
        <v>43470.26199131944</v>
      </c>
      <c r="C574" s="120" t="s">
        <v>131</v>
      </c>
      <c r="D574" s="120" t="s">
        <v>1112</v>
      </c>
      <c r="E574" s="120" t="s">
        <v>345</v>
      </c>
      <c r="F574" s="120" t="s">
        <v>1446</v>
      </c>
      <c r="G574" s="120" t="s">
        <v>1892</v>
      </c>
    </row>
    <row r="575">
      <c r="A575" s="210">
        <v>43470.26199131944</v>
      </c>
      <c r="C575" s="120" t="s">
        <v>131</v>
      </c>
      <c r="D575" s="120" t="s">
        <v>1113</v>
      </c>
      <c r="E575" s="120" t="s">
        <v>345</v>
      </c>
      <c r="F575" s="120" t="s">
        <v>1446</v>
      </c>
      <c r="G575" s="120" t="s">
        <v>1893</v>
      </c>
    </row>
    <row r="576">
      <c r="A576" s="210">
        <v>43470.26199131944</v>
      </c>
      <c r="C576" s="120" t="s">
        <v>131</v>
      </c>
      <c r="D576" s="120" t="s">
        <v>1114</v>
      </c>
      <c r="E576" s="120" t="s">
        <v>345</v>
      </c>
      <c r="F576" s="120" t="s">
        <v>1446</v>
      </c>
      <c r="G576" s="120" t="s">
        <v>1894</v>
      </c>
    </row>
    <row r="577">
      <c r="A577" s="210">
        <v>43470.26199131944</v>
      </c>
      <c r="C577" s="120" t="s">
        <v>131</v>
      </c>
      <c r="D577" s="120" t="s">
        <v>1115</v>
      </c>
      <c r="E577" s="120" t="s">
        <v>345</v>
      </c>
      <c r="F577" s="120" t="s">
        <v>1446</v>
      </c>
      <c r="G577" s="120" t="s">
        <v>1895</v>
      </c>
    </row>
    <row r="578">
      <c r="A578" s="210">
        <v>43469.10043071759</v>
      </c>
      <c r="B578" s="120" t="s">
        <v>466</v>
      </c>
      <c r="C578" s="120" t="s">
        <v>131</v>
      </c>
      <c r="D578" s="120" t="s">
        <v>737</v>
      </c>
      <c r="E578" s="120" t="s">
        <v>290</v>
      </c>
      <c r="F578" s="120" t="s">
        <v>1463</v>
      </c>
      <c r="G578" s="120" t="s">
        <v>1896</v>
      </c>
    </row>
    <row r="579">
      <c r="A579" s="210">
        <v>43469.10040826389</v>
      </c>
      <c r="B579" s="120" t="s">
        <v>466</v>
      </c>
      <c r="C579" s="120" t="s">
        <v>131</v>
      </c>
      <c r="D579" s="120" t="s">
        <v>1111</v>
      </c>
      <c r="E579" s="120" t="s">
        <v>290</v>
      </c>
      <c r="F579" s="120" t="s">
        <v>1463</v>
      </c>
      <c r="G579" s="120" t="s">
        <v>1897</v>
      </c>
    </row>
    <row r="580">
      <c r="A580" s="210">
        <v>43469.100385729165</v>
      </c>
      <c r="B580" s="120" t="s">
        <v>466</v>
      </c>
      <c r="C580" s="120" t="s">
        <v>131</v>
      </c>
      <c r="D580" s="120" t="s">
        <v>742</v>
      </c>
      <c r="E580" s="120" t="s">
        <v>301</v>
      </c>
      <c r="F580" s="120" t="s">
        <v>1463</v>
      </c>
      <c r="G580" s="120" t="s">
        <v>1898</v>
      </c>
    </row>
    <row r="581">
      <c r="A581" s="210">
        <v>43469.100362627316</v>
      </c>
      <c r="B581" s="120" t="s">
        <v>466</v>
      </c>
      <c r="C581" s="120" t="s">
        <v>131</v>
      </c>
      <c r="D581" s="120" t="s">
        <v>1110</v>
      </c>
      <c r="E581" s="120" t="s">
        <v>301</v>
      </c>
      <c r="F581" s="120" t="s">
        <v>1463</v>
      </c>
      <c r="G581" s="120" t="s">
        <v>1525</v>
      </c>
    </row>
    <row r="582">
      <c r="A582" s="210">
        <v>43469.10033966435</v>
      </c>
      <c r="B582" s="120" t="s">
        <v>466</v>
      </c>
      <c r="C582" s="120" t="s">
        <v>131</v>
      </c>
      <c r="D582" s="120" t="s">
        <v>728</v>
      </c>
      <c r="E582" s="120" t="s">
        <v>301</v>
      </c>
      <c r="F582" s="120" t="s">
        <v>1463</v>
      </c>
      <c r="G582" s="120" t="s">
        <v>1899</v>
      </c>
    </row>
    <row r="583">
      <c r="A583" s="210">
        <v>43469.10031458334</v>
      </c>
      <c r="B583" s="120" t="s">
        <v>466</v>
      </c>
      <c r="C583" s="120" t="s">
        <v>131</v>
      </c>
      <c r="D583" s="120" t="s">
        <v>796</v>
      </c>
      <c r="E583" s="120" t="s">
        <v>340</v>
      </c>
      <c r="F583" s="120" t="s">
        <v>1463</v>
      </c>
      <c r="G583" s="120" t="s">
        <v>1900</v>
      </c>
    </row>
    <row r="584">
      <c r="A584" s="210">
        <v>43469.10029396991</v>
      </c>
      <c r="B584" s="120" t="s">
        <v>466</v>
      </c>
      <c r="C584" s="120" t="s">
        <v>131</v>
      </c>
      <c r="D584" s="120" t="s">
        <v>1109</v>
      </c>
      <c r="E584" s="120" t="s">
        <v>97</v>
      </c>
      <c r="F584" s="120" t="s">
        <v>1463</v>
      </c>
      <c r="G584" s="120" t="s">
        <v>1901</v>
      </c>
    </row>
    <row r="585">
      <c r="A585" s="210">
        <v>43467.70455916667</v>
      </c>
      <c r="B585" s="120" t="s">
        <v>466</v>
      </c>
      <c r="C585" s="120" t="s">
        <v>131</v>
      </c>
      <c r="D585" s="120" t="s">
        <v>691</v>
      </c>
      <c r="E585" s="120" t="s">
        <v>46</v>
      </c>
      <c r="F585" s="120" t="s">
        <v>1463</v>
      </c>
      <c r="G585" s="120" t="s">
        <v>1902</v>
      </c>
    </row>
    <row r="586">
      <c r="A586" s="210">
        <v>43466.70868134259</v>
      </c>
      <c r="B586" s="120" t="s">
        <v>466</v>
      </c>
      <c r="C586" s="120" t="s">
        <v>131</v>
      </c>
      <c r="D586" s="120" t="s">
        <v>1108</v>
      </c>
      <c r="E586" s="120" t="s">
        <v>308</v>
      </c>
      <c r="F586" s="120" t="s">
        <v>1463</v>
      </c>
      <c r="G586" s="120" t="s">
        <v>1903</v>
      </c>
    </row>
    <row r="587">
      <c r="A587" s="210">
        <v>43466.02611413195</v>
      </c>
      <c r="C587" s="120" t="s">
        <v>131</v>
      </c>
      <c r="D587" s="120" t="s">
        <v>1105</v>
      </c>
      <c r="E587" s="120" t="s">
        <v>297</v>
      </c>
      <c r="F587" s="120" t="s">
        <v>1446</v>
      </c>
      <c r="G587" s="120" t="s">
        <v>1661</v>
      </c>
    </row>
    <row r="588">
      <c r="A588" s="210">
        <v>43466.02611413195</v>
      </c>
      <c r="C588" s="120" t="s">
        <v>131</v>
      </c>
      <c r="D588" s="120" t="s">
        <v>1106</v>
      </c>
      <c r="E588" s="120" t="s">
        <v>345</v>
      </c>
      <c r="F588" s="120" t="s">
        <v>1446</v>
      </c>
      <c r="G588" s="120" t="s">
        <v>1904</v>
      </c>
    </row>
    <row r="589">
      <c r="A589" s="210">
        <v>43466.02611413195</v>
      </c>
      <c r="C589" s="120" t="s">
        <v>131</v>
      </c>
      <c r="D589" s="120" t="s">
        <v>1107</v>
      </c>
      <c r="E589" s="120" t="s">
        <v>345</v>
      </c>
      <c r="F589" s="120" t="s">
        <v>1446</v>
      </c>
      <c r="G589" s="120" t="s">
        <v>1905</v>
      </c>
    </row>
    <row r="590">
      <c r="A590" s="210">
        <v>43464.28523642361</v>
      </c>
      <c r="C590" s="120" t="s">
        <v>131</v>
      </c>
      <c r="D590" s="120" t="s">
        <v>227</v>
      </c>
      <c r="E590" s="120" t="s">
        <v>345</v>
      </c>
      <c r="F590" s="120" t="s">
        <v>1446</v>
      </c>
      <c r="G590" s="120" t="s">
        <v>1906</v>
      </c>
    </row>
    <row r="591">
      <c r="A591" s="210">
        <v>43464.28523642361</v>
      </c>
      <c r="C591" s="120" t="s">
        <v>131</v>
      </c>
      <c r="D591" s="120" t="s">
        <v>1104</v>
      </c>
      <c r="E591" s="120" t="s">
        <v>345</v>
      </c>
      <c r="F591" s="120" t="s">
        <v>1446</v>
      </c>
      <c r="G591" s="120" t="s">
        <v>1907</v>
      </c>
    </row>
    <row r="592">
      <c r="A592" s="210">
        <v>43463.596896504634</v>
      </c>
      <c r="C592" s="120" t="s">
        <v>131</v>
      </c>
      <c r="D592" s="120" t="s">
        <v>1103</v>
      </c>
      <c r="E592" s="120" t="s">
        <v>345</v>
      </c>
      <c r="F592" s="120" t="s">
        <v>1446</v>
      </c>
      <c r="G592" s="120" t="s">
        <v>1908</v>
      </c>
    </row>
    <row r="593">
      <c r="A593" s="210">
        <v>43463.08201859954</v>
      </c>
      <c r="C593" s="120" t="s">
        <v>131</v>
      </c>
      <c r="D593" s="120" t="s">
        <v>713</v>
      </c>
      <c r="E593" s="120" t="s">
        <v>300</v>
      </c>
      <c r="F593" s="120" t="s">
        <v>1446</v>
      </c>
      <c r="G593" s="120" t="s">
        <v>1909</v>
      </c>
    </row>
    <row r="594">
      <c r="A594" s="210">
        <v>43463.08201859954</v>
      </c>
      <c r="C594" s="120" t="s">
        <v>131</v>
      </c>
      <c r="D594" s="120" t="s">
        <v>711</v>
      </c>
      <c r="E594" s="120" t="s">
        <v>297</v>
      </c>
      <c r="F594" s="120" t="s">
        <v>1446</v>
      </c>
      <c r="G594" s="120" t="s">
        <v>1910</v>
      </c>
    </row>
    <row r="595">
      <c r="A595" s="210">
        <v>43463.08201859954</v>
      </c>
      <c r="C595" s="120" t="s">
        <v>131</v>
      </c>
      <c r="D595" s="120" t="s">
        <v>714</v>
      </c>
      <c r="E595" s="120" t="s">
        <v>297</v>
      </c>
      <c r="F595" s="120" t="s">
        <v>1446</v>
      </c>
      <c r="G595" s="120" t="s">
        <v>1909</v>
      </c>
    </row>
    <row r="596">
      <c r="A596" s="210">
        <v>43463.08201859954</v>
      </c>
      <c r="C596" s="120" t="s">
        <v>131</v>
      </c>
      <c r="D596" s="120" t="s">
        <v>1102</v>
      </c>
      <c r="E596" s="120" t="s">
        <v>345</v>
      </c>
      <c r="F596" s="120" t="s">
        <v>1446</v>
      </c>
      <c r="G596" s="120" t="s">
        <v>1910</v>
      </c>
    </row>
    <row r="597">
      <c r="A597" s="210">
        <v>43463.08201859954</v>
      </c>
      <c r="C597" s="120" t="s">
        <v>131</v>
      </c>
      <c r="D597" s="120" t="s">
        <v>1103</v>
      </c>
      <c r="E597" s="120" t="s">
        <v>345</v>
      </c>
      <c r="F597" s="120" t="s">
        <v>1446</v>
      </c>
      <c r="G597" s="120" t="s">
        <v>1911</v>
      </c>
    </row>
    <row r="598">
      <c r="A598" s="210">
        <v>43462.04039822917</v>
      </c>
      <c r="C598" s="120" t="s">
        <v>131</v>
      </c>
      <c r="D598" s="120" t="s">
        <v>784</v>
      </c>
      <c r="E598" s="120" t="s">
        <v>300</v>
      </c>
      <c r="F598" s="120" t="s">
        <v>1446</v>
      </c>
      <c r="G598" s="120" t="s">
        <v>1912</v>
      </c>
    </row>
    <row r="599">
      <c r="A599" s="210">
        <v>43462.04039822917</v>
      </c>
      <c r="C599" s="120" t="s">
        <v>131</v>
      </c>
      <c r="D599" s="120" t="s">
        <v>1101</v>
      </c>
      <c r="E599" s="120" t="s">
        <v>345</v>
      </c>
      <c r="F599" s="120" t="s">
        <v>1446</v>
      </c>
      <c r="G599" s="120" t="s">
        <v>1913</v>
      </c>
    </row>
    <row r="600">
      <c r="A600" s="210">
        <v>43461.02323681713</v>
      </c>
      <c r="C600" s="120" t="s">
        <v>131</v>
      </c>
      <c r="D600" s="120" t="s">
        <v>697</v>
      </c>
      <c r="E600" s="120" t="s">
        <v>1914</v>
      </c>
      <c r="F600" s="120" t="s">
        <v>1446</v>
      </c>
      <c r="G600" s="120" t="s">
        <v>1915</v>
      </c>
    </row>
    <row r="601">
      <c r="A601" s="210">
        <v>43461.02323681713</v>
      </c>
      <c r="C601" s="120" t="s">
        <v>131</v>
      </c>
      <c r="D601" s="120" t="s">
        <v>718</v>
      </c>
      <c r="E601" s="120" t="s">
        <v>297</v>
      </c>
      <c r="F601" s="120" t="s">
        <v>1446</v>
      </c>
      <c r="G601" s="120" t="s">
        <v>1916</v>
      </c>
    </row>
    <row r="602">
      <c r="A602" s="210">
        <v>43461.02323681713</v>
      </c>
      <c r="C602" s="120" t="s">
        <v>131</v>
      </c>
      <c r="D602" s="120" t="s">
        <v>1098</v>
      </c>
      <c r="E602" s="120" t="s">
        <v>345</v>
      </c>
      <c r="F602" s="120" t="s">
        <v>1446</v>
      </c>
      <c r="G602" s="120" t="s">
        <v>1917</v>
      </c>
    </row>
    <row r="603">
      <c r="A603" s="210">
        <v>43461.02323681713</v>
      </c>
      <c r="C603" s="120" t="s">
        <v>131</v>
      </c>
      <c r="D603" s="120" t="s">
        <v>1099</v>
      </c>
      <c r="E603" s="120" t="s">
        <v>345</v>
      </c>
      <c r="F603" s="120" t="s">
        <v>1446</v>
      </c>
      <c r="G603" s="120" t="s">
        <v>1918</v>
      </c>
    </row>
    <row r="604">
      <c r="A604" s="210">
        <v>43461.02323681713</v>
      </c>
      <c r="C604" s="120" t="s">
        <v>131</v>
      </c>
      <c r="D604" s="120" t="s">
        <v>1100</v>
      </c>
      <c r="E604" s="120" t="s">
        <v>345</v>
      </c>
      <c r="F604" s="120" t="s">
        <v>1446</v>
      </c>
      <c r="G604" s="120" t="s">
        <v>1919</v>
      </c>
    </row>
    <row r="605">
      <c r="A605" s="210">
        <v>43460.971273194446</v>
      </c>
      <c r="B605" s="120" t="s">
        <v>466</v>
      </c>
      <c r="C605" s="120" t="s">
        <v>131</v>
      </c>
      <c r="D605" s="120" t="s">
        <v>747</v>
      </c>
      <c r="E605" s="120" t="s">
        <v>340</v>
      </c>
      <c r="F605" s="120" t="s">
        <v>1463</v>
      </c>
      <c r="G605" s="120" t="s">
        <v>1920</v>
      </c>
    </row>
    <row r="606">
      <c r="A606" s="210">
        <v>43460.007622986115</v>
      </c>
      <c r="C606" s="120" t="s">
        <v>131</v>
      </c>
      <c r="D606" s="120" t="s">
        <v>1094</v>
      </c>
      <c r="E606" s="120" t="s">
        <v>307</v>
      </c>
      <c r="F606" s="120" t="s">
        <v>1446</v>
      </c>
      <c r="G606" s="120" t="s">
        <v>1921</v>
      </c>
    </row>
    <row r="607">
      <c r="A607" s="210">
        <v>43460.007622986115</v>
      </c>
      <c r="C607" s="120" t="s">
        <v>131</v>
      </c>
      <c r="D607" s="120" t="s">
        <v>1095</v>
      </c>
      <c r="E607" s="120" t="s">
        <v>345</v>
      </c>
      <c r="F607" s="120" t="s">
        <v>1446</v>
      </c>
      <c r="G607" s="120" t="s">
        <v>1922</v>
      </c>
    </row>
    <row r="608">
      <c r="A608" s="210">
        <v>43460.007622986115</v>
      </c>
      <c r="C608" s="120" t="s">
        <v>131</v>
      </c>
      <c r="D608" s="120" t="s">
        <v>1096</v>
      </c>
      <c r="E608" s="120" t="s">
        <v>345</v>
      </c>
      <c r="F608" s="120" t="s">
        <v>1446</v>
      </c>
      <c r="G608" s="120" t="s">
        <v>1923</v>
      </c>
    </row>
    <row r="609">
      <c r="A609" s="210">
        <v>43460.007622986115</v>
      </c>
      <c r="C609" s="120" t="s">
        <v>131</v>
      </c>
      <c r="D609" s="120" t="s">
        <v>1097</v>
      </c>
      <c r="E609" s="120" t="s">
        <v>345</v>
      </c>
      <c r="F609" s="120" t="s">
        <v>1446</v>
      </c>
      <c r="G609" s="120" t="s">
        <v>1924</v>
      </c>
    </row>
    <row r="610">
      <c r="A610" s="210">
        <v>43459.90248321759</v>
      </c>
      <c r="C610" s="120" t="s">
        <v>131</v>
      </c>
      <c r="D610" s="120" t="s">
        <v>712</v>
      </c>
      <c r="E610" s="120" t="s">
        <v>307</v>
      </c>
      <c r="F610" s="120" t="s">
        <v>1446</v>
      </c>
      <c r="G610" s="120" t="s">
        <v>1925</v>
      </c>
    </row>
    <row r="611">
      <c r="A611" s="210">
        <v>43459.90248321759</v>
      </c>
      <c r="C611" s="120" t="s">
        <v>131</v>
      </c>
      <c r="D611" s="120" t="s">
        <v>719</v>
      </c>
      <c r="E611" s="120" t="s">
        <v>300</v>
      </c>
      <c r="F611" s="120" t="s">
        <v>1446</v>
      </c>
      <c r="G611" s="120" t="s">
        <v>1926</v>
      </c>
    </row>
    <row r="612">
      <c r="A612" s="210">
        <v>43458.02447739583</v>
      </c>
      <c r="B612" s="120" t="s">
        <v>466</v>
      </c>
      <c r="C612" s="120" t="s">
        <v>131</v>
      </c>
      <c r="D612" s="120" t="s">
        <v>721</v>
      </c>
      <c r="E612" s="120" t="s">
        <v>300</v>
      </c>
      <c r="F612" s="120" t="s">
        <v>1446</v>
      </c>
      <c r="G612" s="120" t="s">
        <v>1927</v>
      </c>
    </row>
    <row r="613">
      <c r="A613" s="210">
        <v>43458.02447739583</v>
      </c>
      <c r="B613" s="120" t="s">
        <v>466</v>
      </c>
      <c r="C613" s="120" t="s">
        <v>131</v>
      </c>
      <c r="D613" s="120" t="s">
        <v>1093</v>
      </c>
      <c r="E613" s="120" t="s">
        <v>345</v>
      </c>
      <c r="F613" s="120" t="s">
        <v>1446</v>
      </c>
      <c r="G613" s="120" t="s">
        <v>1525</v>
      </c>
    </row>
    <row r="614">
      <c r="A614" s="210">
        <v>43456.8756560301</v>
      </c>
      <c r="B614" s="120" t="s">
        <v>466</v>
      </c>
      <c r="C614" s="120" t="s">
        <v>131</v>
      </c>
      <c r="D614" s="120" t="s">
        <v>1092</v>
      </c>
      <c r="E614" s="120" t="s">
        <v>290</v>
      </c>
      <c r="F614" s="120" t="s">
        <v>1463</v>
      </c>
      <c r="G614" s="120" t="s">
        <v>1928</v>
      </c>
    </row>
    <row r="615">
      <c r="A615" s="210">
        <v>43456.02490444444</v>
      </c>
      <c r="B615" s="120" t="s">
        <v>466</v>
      </c>
      <c r="C615" s="120" t="s">
        <v>131</v>
      </c>
      <c r="D615" s="120" t="s">
        <v>1091</v>
      </c>
      <c r="E615" s="120" t="s">
        <v>340</v>
      </c>
      <c r="F615" s="120" t="s">
        <v>1463</v>
      </c>
      <c r="G615" s="120" t="s">
        <v>1929</v>
      </c>
    </row>
    <row r="616">
      <c r="A616" s="210">
        <v>43456.02212625</v>
      </c>
      <c r="B616" s="120" t="s">
        <v>466</v>
      </c>
      <c r="C616" s="120" t="s">
        <v>131</v>
      </c>
      <c r="D616" s="120" t="s">
        <v>1090</v>
      </c>
      <c r="E616" s="120" t="s">
        <v>345</v>
      </c>
      <c r="F616" s="120" t="s">
        <v>1446</v>
      </c>
      <c r="G616" s="120" t="s">
        <v>1930</v>
      </c>
    </row>
    <row r="617">
      <c r="A617" s="210">
        <v>43455.64614033565</v>
      </c>
      <c r="B617" s="120" t="s">
        <v>466</v>
      </c>
      <c r="C617" s="120" t="s">
        <v>131</v>
      </c>
      <c r="D617" s="120" t="s">
        <v>760</v>
      </c>
      <c r="E617" s="120" t="s">
        <v>308</v>
      </c>
      <c r="F617" s="120" t="s">
        <v>1463</v>
      </c>
      <c r="G617" s="120" t="s">
        <v>1719</v>
      </c>
    </row>
    <row r="618">
      <c r="A618" s="210">
        <v>43455.0219584375</v>
      </c>
      <c r="C618" s="120" t="s">
        <v>131</v>
      </c>
      <c r="D618" s="120" t="s">
        <v>726</v>
      </c>
      <c r="E618" s="120" t="s">
        <v>297</v>
      </c>
      <c r="F618" s="120" t="s">
        <v>1446</v>
      </c>
      <c r="G618" s="120" t="s">
        <v>1931</v>
      </c>
    </row>
    <row r="619">
      <c r="A619" s="210">
        <v>43453.40580947917</v>
      </c>
      <c r="C619" s="120" t="s">
        <v>131</v>
      </c>
      <c r="D619" s="120" t="s">
        <v>783</v>
      </c>
      <c r="E619" s="120" t="s">
        <v>307</v>
      </c>
      <c r="F619" s="120" t="s">
        <v>1446</v>
      </c>
      <c r="G619" s="120" t="s">
        <v>1932</v>
      </c>
    </row>
    <row r="620">
      <c r="A620" s="210">
        <v>43453.40580947917</v>
      </c>
      <c r="C620" s="120" t="s">
        <v>131</v>
      </c>
      <c r="D620" s="120" t="s">
        <v>730</v>
      </c>
      <c r="E620" s="120" t="s">
        <v>300</v>
      </c>
      <c r="F620" s="120" t="s">
        <v>1446</v>
      </c>
      <c r="G620" s="120" t="s">
        <v>1933</v>
      </c>
    </row>
    <row r="621">
      <c r="A621" s="210">
        <v>43453.40580947917</v>
      </c>
      <c r="C621" s="120" t="s">
        <v>131</v>
      </c>
      <c r="D621" s="120" t="s">
        <v>1089</v>
      </c>
      <c r="E621" s="120" t="s">
        <v>345</v>
      </c>
      <c r="F621" s="120" t="s">
        <v>1446</v>
      </c>
      <c r="G621" s="120" t="s">
        <v>1617</v>
      </c>
    </row>
    <row r="622">
      <c r="A622" s="210">
        <v>43452.55226916667</v>
      </c>
      <c r="B622" s="120" t="s">
        <v>466</v>
      </c>
      <c r="C622" s="120" t="s">
        <v>131</v>
      </c>
      <c r="D622" s="120" t="s">
        <v>739</v>
      </c>
      <c r="E622" s="120" t="s">
        <v>297</v>
      </c>
      <c r="F622" s="120" t="s">
        <v>1446</v>
      </c>
      <c r="G622" s="120" t="s">
        <v>1808</v>
      </c>
    </row>
    <row r="623">
      <c r="A623" s="210">
        <v>43452.55226916667</v>
      </c>
      <c r="B623" s="120" t="s">
        <v>466</v>
      </c>
      <c r="C623" s="120" t="s">
        <v>131</v>
      </c>
      <c r="D623" s="120" t="s">
        <v>1087</v>
      </c>
      <c r="E623" s="120" t="s">
        <v>345</v>
      </c>
      <c r="F623" s="120" t="s">
        <v>1446</v>
      </c>
      <c r="G623" s="120" t="s">
        <v>1934</v>
      </c>
    </row>
    <row r="624">
      <c r="A624" s="210">
        <v>43451.01723456019</v>
      </c>
      <c r="C624" s="120" t="s">
        <v>131</v>
      </c>
      <c r="D624" s="120" t="s">
        <v>723</v>
      </c>
      <c r="E624" s="120" t="s">
        <v>300</v>
      </c>
      <c r="F624" s="120" t="s">
        <v>1446</v>
      </c>
      <c r="G624" s="120" t="s">
        <v>1935</v>
      </c>
    </row>
    <row r="625">
      <c r="A625" s="210">
        <v>43451.01723456019</v>
      </c>
      <c r="C625" s="120" t="s">
        <v>131</v>
      </c>
      <c r="D625" s="120" t="s">
        <v>1084</v>
      </c>
      <c r="E625" s="120" t="s">
        <v>345</v>
      </c>
      <c r="F625" s="120" t="s">
        <v>1446</v>
      </c>
      <c r="G625" s="120" t="s">
        <v>1936</v>
      </c>
    </row>
    <row r="626">
      <c r="A626" s="210">
        <v>43451.01723456019</v>
      </c>
      <c r="C626" s="120" t="s">
        <v>131</v>
      </c>
      <c r="D626" s="120" t="s">
        <v>1085</v>
      </c>
      <c r="E626" s="120" t="s">
        <v>345</v>
      </c>
      <c r="F626" s="120" t="s">
        <v>1446</v>
      </c>
      <c r="G626" s="120" t="s">
        <v>1937</v>
      </c>
    </row>
    <row r="627">
      <c r="A627" s="210">
        <v>43451.01723456019</v>
      </c>
      <c r="C627" s="120" t="s">
        <v>131</v>
      </c>
      <c r="D627" s="120" t="s">
        <v>1086</v>
      </c>
      <c r="E627" s="120" t="s">
        <v>345</v>
      </c>
      <c r="F627" s="120" t="s">
        <v>1446</v>
      </c>
      <c r="G627" s="120" t="s">
        <v>1938</v>
      </c>
    </row>
    <row r="628">
      <c r="A628" s="210">
        <v>43450.707545763886</v>
      </c>
      <c r="B628" s="120" t="s">
        <v>466</v>
      </c>
      <c r="C628" s="120" t="s">
        <v>131</v>
      </c>
      <c r="D628" s="120" t="s">
        <v>746</v>
      </c>
      <c r="E628" s="120" t="s">
        <v>297</v>
      </c>
      <c r="F628" s="120" t="s">
        <v>1446</v>
      </c>
      <c r="G628" s="120" t="s">
        <v>1939</v>
      </c>
    </row>
    <row r="629">
      <c r="A629" s="210">
        <v>43450.707545763886</v>
      </c>
      <c r="B629" s="120" t="s">
        <v>466</v>
      </c>
      <c r="C629" s="120" t="s">
        <v>131</v>
      </c>
      <c r="D629" s="120" t="s">
        <v>1083</v>
      </c>
      <c r="E629" s="120" t="s">
        <v>345</v>
      </c>
      <c r="F629" s="120" t="s">
        <v>1446</v>
      </c>
      <c r="G629" s="120" t="s">
        <v>1940</v>
      </c>
    </row>
    <row r="630">
      <c r="A630" s="210">
        <v>43449.55298623843</v>
      </c>
      <c r="C630" s="120" t="s">
        <v>131</v>
      </c>
      <c r="D630" s="120" t="s">
        <v>753</v>
      </c>
      <c r="E630" s="120" t="s">
        <v>300</v>
      </c>
      <c r="F630" s="120" t="s">
        <v>1446</v>
      </c>
      <c r="G630" s="120" t="s">
        <v>1941</v>
      </c>
    </row>
    <row r="631">
      <c r="A631" s="210">
        <v>43449.55298623843</v>
      </c>
      <c r="C631" s="120" t="s">
        <v>131</v>
      </c>
      <c r="D631" s="120" t="s">
        <v>1082</v>
      </c>
      <c r="E631" s="120" t="s">
        <v>345</v>
      </c>
      <c r="F631" s="120" t="s">
        <v>1446</v>
      </c>
      <c r="G631" s="120" t="s">
        <v>1942</v>
      </c>
    </row>
    <row r="632">
      <c r="A632" s="210">
        <v>43449.471588229164</v>
      </c>
      <c r="C632" s="120" t="s">
        <v>131</v>
      </c>
      <c r="D632" s="120" t="s">
        <v>753</v>
      </c>
      <c r="E632" s="120" t="s">
        <v>300</v>
      </c>
      <c r="F632" s="120" t="s">
        <v>1446</v>
      </c>
      <c r="G632" s="120" t="s">
        <v>1943</v>
      </c>
    </row>
    <row r="633">
      <c r="A633" s="210">
        <v>43449.471588229164</v>
      </c>
      <c r="C633" s="120" t="s">
        <v>131</v>
      </c>
      <c r="D633" s="120" t="s">
        <v>1082</v>
      </c>
      <c r="E633" s="120" t="s">
        <v>345</v>
      </c>
      <c r="F633" s="120" t="s">
        <v>1446</v>
      </c>
      <c r="G633" s="120" t="s">
        <v>1944</v>
      </c>
    </row>
    <row r="634">
      <c r="A634" s="210">
        <v>43448.02471666667</v>
      </c>
      <c r="C634" s="120" t="s">
        <v>131</v>
      </c>
      <c r="D634" s="120" t="s">
        <v>1079</v>
      </c>
      <c r="E634" s="120" t="s">
        <v>307</v>
      </c>
      <c r="F634" s="120" t="s">
        <v>1446</v>
      </c>
      <c r="G634" s="120" t="s">
        <v>1944</v>
      </c>
    </row>
    <row r="635">
      <c r="A635" s="210">
        <v>43448.02471666667</v>
      </c>
      <c r="C635" s="120" t="s">
        <v>131</v>
      </c>
      <c r="D635" s="120" t="s">
        <v>751</v>
      </c>
      <c r="E635" s="120" t="s">
        <v>307</v>
      </c>
      <c r="F635" s="120" t="s">
        <v>1446</v>
      </c>
      <c r="G635" s="120" t="s">
        <v>228</v>
      </c>
    </row>
    <row r="636">
      <c r="A636" s="210">
        <v>43448.02471666667</v>
      </c>
      <c r="C636" s="120" t="s">
        <v>131</v>
      </c>
      <c r="D636" s="120" t="s">
        <v>1080</v>
      </c>
      <c r="E636" s="120" t="s">
        <v>345</v>
      </c>
      <c r="F636" s="120" t="s">
        <v>1446</v>
      </c>
      <c r="G636" s="120" t="s">
        <v>1945</v>
      </c>
    </row>
    <row r="637">
      <c r="A637" s="210">
        <v>43448.02471666667</v>
      </c>
      <c r="C637" s="120" t="s">
        <v>131</v>
      </c>
      <c r="D637" s="120" t="s">
        <v>1081</v>
      </c>
      <c r="E637" s="120" t="s">
        <v>345</v>
      </c>
      <c r="F637" s="120" t="s">
        <v>1446</v>
      </c>
      <c r="G637" s="120" t="s">
        <v>1469</v>
      </c>
    </row>
    <row r="638">
      <c r="A638" s="210">
        <v>43447.406047372686</v>
      </c>
      <c r="B638" s="120" t="s">
        <v>466</v>
      </c>
      <c r="C638" s="120" t="s">
        <v>131</v>
      </c>
      <c r="D638" s="120" t="s">
        <v>570</v>
      </c>
      <c r="E638" s="120" t="s">
        <v>297</v>
      </c>
      <c r="F638" s="120" t="s">
        <v>1446</v>
      </c>
      <c r="G638" s="120" t="s">
        <v>1946</v>
      </c>
    </row>
    <row r="639">
      <c r="A639" s="210">
        <v>43447.406047372686</v>
      </c>
      <c r="B639" s="120" t="s">
        <v>466</v>
      </c>
      <c r="C639" s="120" t="s">
        <v>131</v>
      </c>
      <c r="D639" s="120" t="s">
        <v>1078</v>
      </c>
      <c r="E639" s="120" t="s">
        <v>345</v>
      </c>
      <c r="F639" s="120" t="s">
        <v>1446</v>
      </c>
      <c r="G639" s="120" t="s">
        <v>1947</v>
      </c>
    </row>
    <row r="640">
      <c r="A640" s="210">
        <v>43446.626588125</v>
      </c>
      <c r="B640" s="120" t="s">
        <v>466</v>
      </c>
      <c r="C640" s="120" t="s">
        <v>131</v>
      </c>
      <c r="D640" s="120" t="s">
        <v>741</v>
      </c>
      <c r="E640" s="120" t="s">
        <v>308</v>
      </c>
      <c r="F640" s="120" t="s">
        <v>1463</v>
      </c>
      <c r="G640" s="120" t="s">
        <v>1948</v>
      </c>
    </row>
    <row r="641">
      <c r="A641" s="210">
        <v>43446.6078553125</v>
      </c>
      <c r="B641" s="120" t="s">
        <v>466</v>
      </c>
      <c r="C641" s="120" t="s">
        <v>131</v>
      </c>
      <c r="D641" s="120" t="s">
        <v>1077</v>
      </c>
      <c r="E641" s="120" t="s">
        <v>102</v>
      </c>
      <c r="F641" s="120" t="s">
        <v>1463</v>
      </c>
      <c r="G641" s="120" t="s">
        <v>1949</v>
      </c>
    </row>
    <row r="642">
      <c r="A642" s="210">
        <v>43446.00653730324</v>
      </c>
      <c r="B642" s="120" t="s">
        <v>466</v>
      </c>
      <c r="C642" s="120" t="s">
        <v>131</v>
      </c>
      <c r="D642" s="120" t="s">
        <v>1075</v>
      </c>
      <c r="E642" s="120" t="s">
        <v>345</v>
      </c>
      <c r="F642" s="120" t="s">
        <v>1446</v>
      </c>
      <c r="G642" s="120" t="s">
        <v>1950</v>
      </c>
    </row>
    <row r="643">
      <c r="A643" s="210">
        <v>43446.00653730324</v>
      </c>
      <c r="B643" s="120" t="s">
        <v>466</v>
      </c>
      <c r="C643" s="120" t="s">
        <v>131</v>
      </c>
      <c r="D643" s="120" t="s">
        <v>1076</v>
      </c>
      <c r="E643" s="120" t="s">
        <v>345</v>
      </c>
      <c r="F643" s="120" t="s">
        <v>1446</v>
      </c>
      <c r="G643" s="120" t="s">
        <v>1951</v>
      </c>
    </row>
    <row r="644">
      <c r="A644" s="210">
        <v>43445.67867980324</v>
      </c>
      <c r="B644" s="120" t="s">
        <v>466</v>
      </c>
      <c r="C644" s="120" t="s">
        <v>131</v>
      </c>
      <c r="D644" s="120" t="s">
        <v>1074</v>
      </c>
      <c r="E644" s="120" t="s">
        <v>345</v>
      </c>
      <c r="F644" s="120" t="s">
        <v>1446</v>
      </c>
      <c r="G644" s="120" t="s">
        <v>1952</v>
      </c>
    </row>
    <row r="645">
      <c r="A645" s="210">
        <v>43444.897074560184</v>
      </c>
      <c r="B645" s="120" t="s">
        <v>466</v>
      </c>
      <c r="C645" s="120" t="s">
        <v>131</v>
      </c>
      <c r="D645" s="120" t="s">
        <v>678</v>
      </c>
      <c r="E645" s="120" t="s">
        <v>39</v>
      </c>
      <c r="F645" s="120" t="s">
        <v>1463</v>
      </c>
      <c r="G645" s="120" t="s">
        <v>1750</v>
      </c>
    </row>
    <row r="646">
      <c r="A646" s="210">
        <v>43444.88733140046</v>
      </c>
      <c r="B646" s="120" t="s">
        <v>466</v>
      </c>
      <c r="C646" s="120" t="s">
        <v>131</v>
      </c>
      <c r="D646" s="120" t="s">
        <v>1073</v>
      </c>
      <c r="E646" s="120" t="s">
        <v>345</v>
      </c>
      <c r="F646" s="120" t="s">
        <v>1463</v>
      </c>
      <c r="G646" s="120" t="s">
        <v>1871</v>
      </c>
    </row>
    <row r="647">
      <c r="A647" s="210">
        <v>43444.810161331014</v>
      </c>
      <c r="C647" s="120" t="s">
        <v>131</v>
      </c>
      <c r="D647" s="120" t="s">
        <v>678</v>
      </c>
      <c r="E647" s="120" t="s">
        <v>391</v>
      </c>
      <c r="F647" s="120" t="s">
        <v>1446</v>
      </c>
      <c r="G647" s="120" t="s">
        <v>1953</v>
      </c>
    </row>
    <row r="648">
      <c r="A648" s="210">
        <v>43444.769862835645</v>
      </c>
      <c r="B648" s="120" t="s">
        <v>466</v>
      </c>
      <c r="C648" s="120" t="s">
        <v>131</v>
      </c>
      <c r="D648" s="120" t="s">
        <v>768</v>
      </c>
      <c r="E648" s="120" t="s">
        <v>46</v>
      </c>
      <c r="F648" s="120" t="s">
        <v>1463</v>
      </c>
      <c r="G648" s="120" t="s">
        <v>1954</v>
      </c>
    </row>
    <row r="649">
      <c r="A649" s="210">
        <v>43444.76984400463</v>
      </c>
      <c r="B649" s="120" t="s">
        <v>466</v>
      </c>
      <c r="C649" s="120" t="s">
        <v>131</v>
      </c>
      <c r="D649" s="120" t="s">
        <v>1072</v>
      </c>
      <c r="E649" s="120" t="s">
        <v>308</v>
      </c>
      <c r="F649" s="120" t="s">
        <v>1463</v>
      </c>
      <c r="G649" s="120" t="s">
        <v>1838</v>
      </c>
    </row>
    <row r="650">
      <c r="A650" s="210">
        <v>43444.76982185185</v>
      </c>
      <c r="B650" s="120" t="s">
        <v>466</v>
      </c>
      <c r="C650" s="120" t="s">
        <v>131</v>
      </c>
      <c r="D650" s="120" t="s">
        <v>1071</v>
      </c>
      <c r="E650" s="120" t="s">
        <v>290</v>
      </c>
      <c r="F650" s="120" t="s">
        <v>1463</v>
      </c>
      <c r="G650" s="120" t="s">
        <v>1955</v>
      </c>
    </row>
    <row r="651">
      <c r="A651" s="210">
        <v>43444.76980126157</v>
      </c>
      <c r="B651" s="120" t="s">
        <v>466</v>
      </c>
      <c r="C651" s="120" t="s">
        <v>131</v>
      </c>
      <c r="D651" s="120" t="s">
        <v>1070</v>
      </c>
      <c r="E651" s="120" t="s">
        <v>301</v>
      </c>
      <c r="F651" s="120" t="s">
        <v>1463</v>
      </c>
      <c r="G651" s="120" t="s">
        <v>1956</v>
      </c>
    </row>
    <row r="652">
      <c r="A652" s="210">
        <v>43444.76977849537</v>
      </c>
      <c r="B652" s="120" t="s">
        <v>466</v>
      </c>
      <c r="C652" s="120" t="s">
        <v>131</v>
      </c>
      <c r="D652" s="120" t="s">
        <v>1069</v>
      </c>
      <c r="E652" s="120" t="s">
        <v>301</v>
      </c>
      <c r="F652" s="120" t="s">
        <v>1463</v>
      </c>
      <c r="G652" s="120" t="s">
        <v>1957</v>
      </c>
    </row>
    <row r="653">
      <c r="A653" s="210">
        <v>43444.76976112269</v>
      </c>
      <c r="B653" s="120" t="s">
        <v>466</v>
      </c>
      <c r="C653" s="120" t="s">
        <v>131</v>
      </c>
      <c r="D653" s="120" t="s">
        <v>1068</v>
      </c>
      <c r="E653" s="120" t="s">
        <v>340</v>
      </c>
      <c r="F653" s="120" t="s">
        <v>1463</v>
      </c>
      <c r="G653" s="120" t="s">
        <v>1958</v>
      </c>
    </row>
    <row r="654">
      <c r="A654" s="210">
        <v>43444.76974853009</v>
      </c>
      <c r="B654" s="120" t="s">
        <v>466</v>
      </c>
      <c r="C654" s="120" t="s">
        <v>131</v>
      </c>
      <c r="D654" s="120" t="s">
        <v>1067</v>
      </c>
      <c r="E654" s="120" t="s">
        <v>340</v>
      </c>
      <c r="F654" s="120" t="s">
        <v>1463</v>
      </c>
      <c r="G654" s="120" t="s">
        <v>1959</v>
      </c>
    </row>
    <row r="655">
      <c r="A655" s="210">
        <v>43444.76556771991</v>
      </c>
      <c r="B655" s="120" t="s">
        <v>466</v>
      </c>
      <c r="C655" s="120" t="s">
        <v>131</v>
      </c>
      <c r="D655" s="120" t="s">
        <v>1066</v>
      </c>
      <c r="E655" s="120" t="s">
        <v>102</v>
      </c>
      <c r="F655" s="120" t="s">
        <v>1463</v>
      </c>
      <c r="G655" s="120" t="s">
        <v>1798</v>
      </c>
    </row>
    <row r="656">
      <c r="A656" s="210">
        <v>43444.73719503472</v>
      </c>
      <c r="B656" s="120" t="s">
        <v>466</v>
      </c>
      <c r="C656" s="120" t="s">
        <v>131</v>
      </c>
      <c r="D656" s="120" t="s">
        <v>117</v>
      </c>
      <c r="E656" s="120" t="s">
        <v>55</v>
      </c>
      <c r="F656" s="120" t="s">
        <v>1463</v>
      </c>
      <c r="G656" s="120" t="s">
        <v>1960</v>
      </c>
    </row>
    <row r="657">
      <c r="A657" s="210">
        <v>43444.73687417824</v>
      </c>
      <c r="B657" s="120" t="s">
        <v>466</v>
      </c>
      <c r="C657" s="120" t="s">
        <v>131</v>
      </c>
      <c r="D657" s="120" t="s">
        <v>1065</v>
      </c>
      <c r="E657" s="120" t="s">
        <v>97</v>
      </c>
      <c r="F657" s="120" t="s">
        <v>1463</v>
      </c>
      <c r="G657" s="120" t="s">
        <v>1961</v>
      </c>
    </row>
    <row r="658">
      <c r="A658" s="210">
        <v>43444.736114976855</v>
      </c>
      <c r="B658" s="120" t="s">
        <v>466</v>
      </c>
      <c r="C658" s="120" t="s">
        <v>131</v>
      </c>
      <c r="D658" s="120" t="s">
        <v>125</v>
      </c>
      <c r="E658" s="120" t="s">
        <v>371</v>
      </c>
      <c r="F658" s="120" t="s">
        <v>1463</v>
      </c>
      <c r="G658" s="120" t="s">
        <v>1962</v>
      </c>
    </row>
    <row r="659">
      <c r="A659" s="210">
        <v>43444.732720381944</v>
      </c>
      <c r="B659" s="120" t="s">
        <v>466</v>
      </c>
      <c r="C659" s="120" t="s">
        <v>131</v>
      </c>
      <c r="D659" s="120" t="s">
        <v>447</v>
      </c>
      <c r="E659" s="120" t="s">
        <v>292</v>
      </c>
      <c r="F659" s="120" t="s">
        <v>1463</v>
      </c>
      <c r="G659" s="120" t="s">
        <v>1963</v>
      </c>
    </row>
    <row r="660">
      <c r="A660" s="210">
        <v>43442.99822259259</v>
      </c>
      <c r="B660" s="120" t="s">
        <v>466</v>
      </c>
      <c r="C660" s="120" t="s">
        <v>131</v>
      </c>
      <c r="D660" s="120" t="s">
        <v>1064</v>
      </c>
      <c r="E660" s="120" t="s">
        <v>345</v>
      </c>
      <c r="F660" s="120" t="s">
        <v>1463</v>
      </c>
      <c r="G660" s="120" t="s">
        <v>1964</v>
      </c>
    </row>
    <row r="661">
      <c r="A661" s="210">
        <v>43442.998213032406</v>
      </c>
      <c r="B661" s="120" t="s">
        <v>466</v>
      </c>
      <c r="C661" s="120" t="s">
        <v>131</v>
      </c>
      <c r="D661" s="120" t="s">
        <v>1063</v>
      </c>
      <c r="E661" s="120" t="s">
        <v>345</v>
      </c>
      <c r="F661" s="120" t="s">
        <v>1463</v>
      </c>
      <c r="G661" s="120" t="s">
        <v>1965</v>
      </c>
    </row>
    <row r="662">
      <c r="A662" s="210">
        <v>43442.99741865741</v>
      </c>
      <c r="B662" s="120" t="s">
        <v>466</v>
      </c>
      <c r="C662" s="120" t="s">
        <v>131</v>
      </c>
      <c r="D662" s="120" t="s">
        <v>1062</v>
      </c>
      <c r="E662" s="120" t="s">
        <v>345</v>
      </c>
      <c r="F662" s="120" t="s">
        <v>1463</v>
      </c>
      <c r="G662" s="120" t="s">
        <v>1966</v>
      </c>
    </row>
    <row r="663">
      <c r="A663" s="210">
        <v>43442.99739856481</v>
      </c>
      <c r="B663" s="120" t="s">
        <v>466</v>
      </c>
      <c r="C663" s="120" t="s">
        <v>131</v>
      </c>
      <c r="D663" s="120" t="s">
        <v>1061</v>
      </c>
      <c r="E663" s="120" t="s">
        <v>345</v>
      </c>
      <c r="F663" s="120" t="s">
        <v>1463</v>
      </c>
      <c r="G663" s="120" t="s">
        <v>1522</v>
      </c>
    </row>
    <row r="664">
      <c r="A664" s="210">
        <v>43442.99738353009</v>
      </c>
      <c r="B664" s="120" t="s">
        <v>466</v>
      </c>
      <c r="C664" s="120" t="s">
        <v>131</v>
      </c>
      <c r="D664" s="120" t="s">
        <v>1060</v>
      </c>
      <c r="E664" s="120" t="s">
        <v>345</v>
      </c>
      <c r="F664" s="120" t="s">
        <v>1463</v>
      </c>
      <c r="G664" s="120" t="s">
        <v>1967</v>
      </c>
    </row>
    <row r="665">
      <c r="A665" s="210">
        <v>43438.069697962965</v>
      </c>
      <c r="B665" s="120" t="s">
        <v>466</v>
      </c>
      <c r="C665" s="120" t="s">
        <v>131</v>
      </c>
      <c r="D665" s="120" t="s">
        <v>121</v>
      </c>
      <c r="E665" s="120" t="s">
        <v>443</v>
      </c>
      <c r="F665" s="120" t="s">
        <v>1463</v>
      </c>
      <c r="G665" s="120" t="s">
        <v>1968</v>
      </c>
    </row>
    <row r="666">
      <c r="A666" s="210">
        <v>43438.06968872686</v>
      </c>
      <c r="B666" s="120" t="s">
        <v>466</v>
      </c>
      <c r="C666" s="120" t="s">
        <v>131</v>
      </c>
      <c r="D666" s="120" t="s">
        <v>1059</v>
      </c>
      <c r="E666" s="120" t="s">
        <v>443</v>
      </c>
      <c r="F666" s="120" t="s">
        <v>1463</v>
      </c>
      <c r="G666" s="120" t="s">
        <v>1969</v>
      </c>
    </row>
    <row r="667">
      <c r="A667" s="210">
        <v>43437.948246527776</v>
      </c>
      <c r="B667" s="120" t="s">
        <v>466</v>
      </c>
      <c r="C667" s="120" t="s">
        <v>131</v>
      </c>
      <c r="D667" s="120" t="s">
        <v>1058</v>
      </c>
      <c r="E667" s="120" t="s">
        <v>340</v>
      </c>
      <c r="F667" s="120" t="s">
        <v>1463</v>
      </c>
      <c r="G667" s="120" t="s">
        <v>1970</v>
      </c>
    </row>
    <row r="668">
      <c r="A668" s="210">
        <v>43437.612851805556</v>
      </c>
      <c r="B668" s="120" t="s">
        <v>466</v>
      </c>
      <c r="C668" s="120" t="s">
        <v>131</v>
      </c>
      <c r="D668" s="120" t="s">
        <v>772</v>
      </c>
      <c r="E668" s="120" t="s">
        <v>46</v>
      </c>
      <c r="F668" s="120" t="s">
        <v>1446</v>
      </c>
      <c r="G668" s="120" t="s">
        <v>1971</v>
      </c>
    </row>
    <row r="669">
      <c r="A669" s="210">
        <v>43437.612851805556</v>
      </c>
      <c r="B669" s="120" t="s">
        <v>466</v>
      </c>
      <c r="C669" s="120" t="s">
        <v>131</v>
      </c>
      <c r="D669" s="120" t="s">
        <v>769</v>
      </c>
      <c r="E669" s="120" t="s">
        <v>46</v>
      </c>
      <c r="F669" s="120" t="s">
        <v>1446</v>
      </c>
      <c r="G669" s="120" t="s">
        <v>1780</v>
      </c>
    </row>
    <row r="670">
      <c r="A670" s="210">
        <v>43437.612851805556</v>
      </c>
      <c r="B670" s="120" t="s">
        <v>466</v>
      </c>
      <c r="C670" s="120" t="s">
        <v>131</v>
      </c>
      <c r="D670" s="120" t="s">
        <v>742</v>
      </c>
      <c r="E670" s="120" t="s">
        <v>300</v>
      </c>
      <c r="F670" s="120" t="s">
        <v>1446</v>
      </c>
      <c r="G670" s="120" t="s">
        <v>1972</v>
      </c>
    </row>
    <row r="671">
      <c r="A671" s="210">
        <v>43437.612851805556</v>
      </c>
      <c r="B671" s="120" t="s">
        <v>466</v>
      </c>
      <c r="C671" s="120" t="s">
        <v>131</v>
      </c>
      <c r="D671" s="120" t="s">
        <v>773</v>
      </c>
      <c r="E671" s="120" t="s">
        <v>300</v>
      </c>
      <c r="F671" s="120" t="s">
        <v>1446</v>
      </c>
      <c r="G671" s="120" t="s">
        <v>1973</v>
      </c>
    </row>
    <row r="672">
      <c r="A672" s="210">
        <v>43437.612851805556</v>
      </c>
      <c r="B672" s="120" t="s">
        <v>466</v>
      </c>
      <c r="C672" s="120" t="s">
        <v>131</v>
      </c>
      <c r="D672" s="120" t="s">
        <v>1051</v>
      </c>
      <c r="E672" s="120" t="s">
        <v>345</v>
      </c>
      <c r="F672" s="120" t="s">
        <v>1446</v>
      </c>
      <c r="G672" s="120" t="s">
        <v>1974</v>
      </c>
    </row>
    <row r="673">
      <c r="A673" s="210">
        <v>43437.612851805556</v>
      </c>
      <c r="B673" s="120" t="s">
        <v>466</v>
      </c>
      <c r="C673" s="120" t="s">
        <v>131</v>
      </c>
      <c r="D673" s="120" t="s">
        <v>627</v>
      </c>
      <c r="E673" s="120" t="s">
        <v>345</v>
      </c>
      <c r="F673" s="120" t="s">
        <v>1446</v>
      </c>
      <c r="G673" s="120" t="s">
        <v>1975</v>
      </c>
    </row>
    <row r="674">
      <c r="A674" s="210">
        <v>43437.612851805556</v>
      </c>
      <c r="B674" s="120" t="s">
        <v>466</v>
      </c>
      <c r="C674" s="120" t="s">
        <v>131</v>
      </c>
      <c r="D674" s="120" t="s">
        <v>1052</v>
      </c>
      <c r="E674" s="120" t="s">
        <v>345</v>
      </c>
      <c r="F674" s="120" t="s">
        <v>1446</v>
      </c>
      <c r="G674" s="120" t="s">
        <v>1685</v>
      </c>
    </row>
    <row r="675">
      <c r="A675" s="210">
        <v>43437.612851805556</v>
      </c>
      <c r="B675" s="120" t="s">
        <v>466</v>
      </c>
      <c r="C675" s="120" t="s">
        <v>131</v>
      </c>
      <c r="D675" s="120" t="s">
        <v>1053</v>
      </c>
      <c r="E675" s="120" t="s">
        <v>345</v>
      </c>
      <c r="F675" s="120" t="s">
        <v>1446</v>
      </c>
      <c r="G675" s="120" t="s">
        <v>1976</v>
      </c>
    </row>
    <row r="676">
      <c r="A676" s="210">
        <v>43437.612851805556</v>
      </c>
      <c r="B676" s="120" t="s">
        <v>466</v>
      </c>
      <c r="C676" s="120" t="s">
        <v>131</v>
      </c>
      <c r="D676" s="120" t="s">
        <v>1054</v>
      </c>
      <c r="E676" s="120" t="s">
        <v>345</v>
      </c>
      <c r="F676" s="120" t="s">
        <v>1446</v>
      </c>
      <c r="G676" s="120" t="s">
        <v>1977</v>
      </c>
    </row>
    <row r="677">
      <c r="A677" s="210">
        <v>43437.612851805556</v>
      </c>
      <c r="B677" s="120" t="s">
        <v>466</v>
      </c>
      <c r="C677" s="120" t="s">
        <v>131</v>
      </c>
      <c r="D677" s="120" t="s">
        <v>1055</v>
      </c>
      <c r="E677" s="120" t="s">
        <v>345</v>
      </c>
      <c r="F677" s="120" t="s">
        <v>1446</v>
      </c>
      <c r="G677" s="120" t="s">
        <v>1978</v>
      </c>
    </row>
    <row r="678">
      <c r="A678" s="210">
        <v>43437.612851805556</v>
      </c>
      <c r="B678" s="120" t="s">
        <v>466</v>
      </c>
      <c r="C678" s="120" t="s">
        <v>131</v>
      </c>
      <c r="D678" s="120" t="s">
        <v>1056</v>
      </c>
      <c r="E678" s="120" t="s">
        <v>345</v>
      </c>
      <c r="F678" s="120" t="s">
        <v>1446</v>
      </c>
      <c r="G678" s="120" t="s">
        <v>1979</v>
      </c>
    </row>
    <row r="679">
      <c r="A679" s="210">
        <v>43437.612851805556</v>
      </c>
      <c r="B679" s="120" t="s">
        <v>466</v>
      </c>
      <c r="C679" s="120" t="s">
        <v>131</v>
      </c>
      <c r="D679" s="120" t="s">
        <v>1057</v>
      </c>
      <c r="E679" s="120" t="s">
        <v>345</v>
      </c>
      <c r="F679" s="120" t="s">
        <v>1446</v>
      </c>
      <c r="G679" s="120" t="s">
        <v>1617</v>
      </c>
    </row>
    <row r="680">
      <c r="A680" s="210">
        <v>43436.75221122685</v>
      </c>
      <c r="B680" s="120" t="s">
        <v>466</v>
      </c>
      <c r="C680" s="120" t="s">
        <v>131</v>
      </c>
      <c r="D680" s="120" t="s">
        <v>1050</v>
      </c>
      <c r="E680" s="120" t="s">
        <v>345</v>
      </c>
      <c r="F680" s="120" t="s">
        <v>1446</v>
      </c>
      <c r="G680" s="120" t="s">
        <v>1838</v>
      </c>
    </row>
    <row r="681">
      <c r="A681" s="210">
        <v>43435.542275451386</v>
      </c>
      <c r="B681" s="120" t="s">
        <v>466</v>
      </c>
      <c r="C681" s="120" t="s">
        <v>131</v>
      </c>
      <c r="D681" s="120" t="s">
        <v>775</v>
      </c>
      <c r="E681" s="120" t="s">
        <v>307</v>
      </c>
      <c r="F681" s="120" t="s">
        <v>1446</v>
      </c>
      <c r="G681" s="120" t="s">
        <v>1980</v>
      </c>
    </row>
    <row r="682">
      <c r="A682" s="210">
        <v>43435.542275451386</v>
      </c>
      <c r="B682" s="120" t="s">
        <v>466</v>
      </c>
      <c r="C682" s="120" t="s">
        <v>131</v>
      </c>
      <c r="D682" s="120" t="s">
        <v>777</v>
      </c>
      <c r="E682" s="120" t="s">
        <v>300</v>
      </c>
      <c r="F682" s="120" t="s">
        <v>1446</v>
      </c>
      <c r="G682" s="120" t="s">
        <v>1981</v>
      </c>
    </row>
    <row r="683">
      <c r="A683" s="210">
        <v>43435.542275451386</v>
      </c>
      <c r="B683" s="120" t="s">
        <v>466</v>
      </c>
      <c r="C683" s="120" t="s">
        <v>131</v>
      </c>
      <c r="D683" s="120" t="s">
        <v>1048</v>
      </c>
      <c r="E683" s="120" t="s">
        <v>345</v>
      </c>
      <c r="F683" s="120" t="s">
        <v>1446</v>
      </c>
      <c r="G683" s="120" t="s">
        <v>1982</v>
      </c>
    </row>
    <row r="684">
      <c r="A684" s="210">
        <v>43435.542275451386</v>
      </c>
      <c r="B684" s="120" t="s">
        <v>466</v>
      </c>
      <c r="C684" s="120" t="s">
        <v>131</v>
      </c>
      <c r="D684" s="120" t="s">
        <v>1049</v>
      </c>
      <c r="E684" s="120" t="s">
        <v>345</v>
      </c>
      <c r="F684" s="120" t="s">
        <v>1446</v>
      </c>
      <c r="G684" s="120" t="s">
        <v>1983</v>
      </c>
    </row>
    <row r="685">
      <c r="A685" s="210">
        <v>43434.669111111114</v>
      </c>
      <c r="B685" s="120" t="s">
        <v>466</v>
      </c>
      <c r="C685" s="120" t="s">
        <v>131</v>
      </c>
      <c r="D685" s="120" t="s">
        <v>765</v>
      </c>
      <c r="E685" s="120" t="s">
        <v>297</v>
      </c>
      <c r="F685" s="120" t="s">
        <v>1463</v>
      </c>
      <c r="G685" s="120" t="s">
        <v>1469</v>
      </c>
    </row>
    <row r="686">
      <c r="A686" s="210">
        <v>43434.02175539352</v>
      </c>
      <c r="B686" s="120" t="s">
        <v>466</v>
      </c>
      <c r="C686" s="120" t="s">
        <v>131</v>
      </c>
      <c r="D686" s="120" t="s">
        <v>780</v>
      </c>
      <c r="E686" s="120" t="s">
        <v>297</v>
      </c>
      <c r="F686" s="120" t="s">
        <v>1446</v>
      </c>
      <c r="G686" s="120" t="s">
        <v>1984</v>
      </c>
    </row>
    <row r="687">
      <c r="A687" s="210">
        <v>43434.02175539352</v>
      </c>
      <c r="B687" s="120" t="s">
        <v>466</v>
      </c>
      <c r="C687" s="120" t="s">
        <v>131</v>
      </c>
      <c r="D687" s="120" t="s">
        <v>1045</v>
      </c>
      <c r="E687" s="120" t="s">
        <v>345</v>
      </c>
      <c r="F687" s="120" t="s">
        <v>1446</v>
      </c>
      <c r="G687" s="120" t="s">
        <v>1985</v>
      </c>
    </row>
    <row r="688">
      <c r="A688" s="210">
        <v>43434.02175539352</v>
      </c>
      <c r="B688" s="120" t="s">
        <v>466</v>
      </c>
      <c r="C688" s="120" t="s">
        <v>131</v>
      </c>
      <c r="D688" s="120" t="s">
        <v>1046</v>
      </c>
      <c r="E688" s="120" t="s">
        <v>345</v>
      </c>
      <c r="F688" s="120" t="s">
        <v>1446</v>
      </c>
      <c r="G688" s="120" t="s">
        <v>1986</v>
      </c>
    </row>
    <row r="689">
      <c r="A689" s="210">
        <v>43434.02175539352</v>
      </c>
      <c r="B689" s="120" t="s">
        <v>466</v>
      </c>
      <c r="C689" s="120" t="s">
        <v>131</v>
      </c>
      <c r="D689" s="120" t="s">
        <v>1047</v>
      </c>
      <c r="E689" s="120" t="s">
        <v>345</v>
      </c>
      <c r="F689" s="120" t="s">
        <v>1446</v>
      </c>
      <c r="G689" s="120" t="s">
        <v>1987</v>
      </c>
    </row>
    <row r="690">
      <c r="A690" s="210">
        <v>43433.02196585648</v>
      </c>
      <c r="B690" s="120" t="s">
        <v>466</v>
      </c>
      <c r="C690" s="120" t="s">
        <v>131</v>
      </c>
      <c r="D690" s="120" t="s">
        <v>783</v>
      </c>
      <c r="E690" s="120" t="s">
        <v>307</v>
      </c>
      <c r="F690" s="120" t="s">
        <v>1446</v>
      </c>
      <c r="G690" s="120" t="s">
        <v>1858</v>
      </c>
    </row>
    <row r="691">
      <c r="A691" s="210">
        <v>43433.02196585648</v>
      </c>
      <c r="B691" s="120" t="s">
        <v>466</v>
      </c>
      <c r="C691" s="120" t="s">
        <v>131</v>
      </c>
      <c r="D691" s="120" t="s">
        <v>784</v>
      </c>
      <c r="E691" s="120" t="s">
        <v>300</v>
      </c>
      <c r="F691" s="120" t="s">
        <v>1446</v>
      </c>
      <c r="G691" s="120" t="s">
        <v>1988</v>
      </c>
    </row>
    <row r="692">
      <c r="A692" s="210">
        <v>43433.02196585648</v>
      </c>
      <c r="B692" s="120" t="s">
        <v>466</v>
      </c>
      <c r="C692" s="120" t="s">
        <v>131</v>
      </c>
      <c r="D692" s="120" t="s">
        <v>781</v>
      </c>
      <c r="E692" s="120" t="s">
        <v>297</v>
      </c>
      <c r="F692" s="120" t="s">
        <v>1446</v>
      </c>
      <c r="G692" s="120" t="s">
        <v>1989</v>
      </c>
    </row>
    <row r="693">
      <c r="A693" s="210">
        <v>43433.02196585648</v>
      </c>
      <c r="B693" s="120" t="s">
        <v>466</v>
      </c>
      <c r="C693" s="120" t="s">
        <v>131</v>
      </c>
      <c r="D693" s="120" t="s">
        <v>785</v>
      </c>
      <c r="E693" s="120" t="s">
        <v>297</v>
      </c>
      <c r="F693" s="120" t="s">
        <v>1446</v>
      </c>
      <c r="G693" s="120" t="s">
        <v>1990</v>
      </c>
    </row>
    <row r="694">
      <c r="A694" s="210">
        <v>43433.02196585648</v>
      </c>
      <c r="B694" s="120" t="s">
        <v>466</v>
      </c>
      <c r="C694" s="120" t="s">
        <v>131</v>
      </c>
      <c r="D694" s="120" t="s">
        <v>1044</v>
      </c>
      <c r="E694" s="120" t="s">
        <v>345</v>
      </c>
      <c r="F694" s="120" t="s">
        <v>1446</v>
      </c>
      <c r="G694" s="120" t="s">
        <v>1490</v>
      </c>
    </row>
    <row r="695">
      <c r="A695" s="210">
        <v>43432.553403321755</v>
      </c>
      <c r="B695" s="120" t="s">
        <v>466</v>
      </c>
      <c r="C695" s="120" t="s">
        <v>131</v>
      </c>
      <c r="D695" s="120" t="s">
        <v>789</v>
      </c>
      <c r="E695" s="120" t="s">
        <v>297</v>
      </c>
      <c r="F695" s="120" t="s">
        <v>1446</v>
      </c>
      <c r="G695" s="120" t="s">
        <v>1989</v>
      </c>
    </row>
    <row r="696">
      <c r="A696" s="210">
        <v>43432.553403321755</v>
      </c>
      <c r="B696" s="120" t="s">
        <v>466</v>
      </c>
      <c r="C696" s="120" t="s">
        <v>131</v>
      </c>
      <c r="D696" s="120" t="s">
        <v>794</v>
      </c>
      <c r="E696" s="120" t="s">
        <v>297</v>
      </c>
      <c r="F696" s="120" t="s">
        <v>1446</v>
      </c>
      <c r="G696" s="120" t="s">
        <v>1991</v>
      </c>
    </row>
    <row r="697">
      <c r="A697" s="210">
        <v>43432.553403321755</v>
      </c>
      <c r="B697" s="120" t="s">
        <v>466</v>
      </c>
      <c r="C697" s="120" t="s">
        <v>131</v>
      </c>
      <c r="D697" s="120" t="s">
        <v>1042</v>
      </c>
      <c r="E697" s="120" t="s">
        <v>297</v>
      </c>
      <c r="F697" s="120" t="s">
        <v>1446</v>
      </c>
      <c r="G697" s="120" t="s">
        <v>1990</v>
      </c>
    </row>
    <row r="698">
      <c r="A698" s="210">
        <v>43431.47907311343</v>
      </c>
      <c r="B698" s="120" t="s">
        <v>466</v>
      </c>
      <c r="C698" s="120" t="s">
        <v>131</v>
      </c>
      <c r="D698" s="120" t="s">
        <v>792</v>
      </c>
      <c r="E698" s="120" t="s">
        <v>297</v>
      </c>
      <c r="F698" s="120" t="s">
        <v>1446</v>
      </c>
      <c r="G698" s="120" t="s">
        <v>1992</v>
      </c>
    </row>
    <row r="699">
      <c r="A699" s="210">
        <v>43431.47907311343</v>
      </c>
      <c r="B699" s="120" t="s">
        <v>466</v>
      </c>
      <c r="C699" s="120" t="s">
        <v>131</v>
      </c>
      <c r="D699" s="120" t="s">
        <v>790</v>
      </c>
      <c r="E699" s="120" t="s">
        <v>297</v>
      </c>
      <c r="F699" s="120" t="s">
        <v>1446</v>
      </c>
      <c r="G699" s="120" t="s">
        <v>1490</v>
      </c>
    </row>
    <row r="700">
      <c r="A700" s="210">
        <v>43431.47907311343</v>
      </c>
      <c r="B700" s="120" t="s">
        <v>466</v>
      </c>
      <c r="C700" s="120" t="s">
        <v>131</v>
      </c>
      <c r="D700" s="120" t="s">
        <v>1036</v>
      </c>
      <c r="E700" s="120" t="s">
        <v>345</v>
      </c>
      <c r="F700" s="120" t="s">
        <v>1446</v>
      </c>
      <c r="G700" s="120" t="s">
        <v>1992</v>
      </c>
    </row>
    <row r="701">
      <c r="A701" s="210">
        <v>43431.47907311343</v>
      </c>
      <c r="B701" s="120" t="s">
        <v>466</v>
      </c>
      <c r="C701" s="120" t="s">
        <v>131</v>
      </c>
      <c r="D701" s="120" t="s">
        <v>1037</v>
      </c>
      <c r="E701" s="120" t="s">
        <v>345</v>
      </c>
      <c r="F701" s="120" t="s">
        <v>1446</v>
      </c>
      <c r="G701" s="120" t="s">
        <v>1993</v>
      </c>
    </row>
    <row r="702">
      <c r="A702" s="210">
        <v>43431.47907311343</v>
      </c>
      <c r="B702" s="120" t="s">
        <v>466</v>
      </c>
      <c r="C702" s="120" t="s">
        <v>131</v>
      </c>
      <c r="D702" s="120" t="s">
        <v>1038</v>
      </c>
      <c r="E702" s="120" t="s">
        <v>345</v>
      </c>
      <c r="F702" s="120" t="s">
        <v>1446</v>
      </c>
      <c r="G702" s="120" t="s">
        <v>1994</v>
      </c>
    </row>
    <row r="703">
      <c r="A703" s="210">
        <v>43431.47907311343</v>
      </c>
      <c r="B703" s="120" t="s">
        <v>466</v>
      </c>
      <c r="C703" s="120" t="s">
        <v>131</v>
      </c>
      <c r="D703" s="120" t="s">
        <v>1039</v>
      </c>
      <c r="E703" s="120" t="s">
        <v>345</v>
      </c>
      <c r="F703" s="120" t="s">
        <v>1446</v>
      </c>
      <c r="G703" s="120" t="s">
        <v>1995</v>
      </c>
    </row>
    <row r="704">
      <c r="A704" s="210">
        <v>43431.47907311343</v>
      </c>
      <c r="B704" s="120" t="s">
        <v>466</v>
      </c>
      <c r="C704" s="120" t="s">
        <v>131</v>
      </c>
      <c r="D704" s="120" t="s">
        <v>1040</v>
      </c>
      <c r="E704" s="120" t="s">
        <v>345</v>
      </c>
      <c r="F704" s="120" t="s">
        <v>1446</v>
      </c>
      <c r="G704" s="120" t="s">
        <v>1996</v>
      </c>
    </row>
    <row r="705">
      <c r="A705" s="210">
        <v>43431.475695706016</v>
      </c>
      <c r="B705" s="120" t="s">
        <v>466</v>
      </c>
      <c r="C705" s="120" t="s">
        <v>131</v>
      </c>
      <c r="D705" s="120" t="s">
        <v>789</v>
      </c>
      <c r="E705" s="120" t="s">
        <v>297</v>
      </c>
      <c r="F705" s="120" t="s">
        <v>1446</v>
      </c>
      <c r="G705" s="120" t="s">
        <v>1997</v>
      </c>
    </row>
    <row r="706">
      <c r="A706" s="210">
        <v>43429.93200357639</v>
      </c>
      <c r="B706" s="120" t="s">
        <v>466</v>
      </c>
      <c r="C706" s="120" t="s">
        <v>131</v>
      </c>
      <c r="D706" s="120" t="s">
        <v>542</v>
      </c>
      <c r="E706" s="120" t="s">
        <v>300</v>
      </c>
      <c r="F706" s="120" t="s">
        <v>1463</v>
      </c>
      <c r="G706" s="120" t="s">
        <v>1998</v>
      </c>
    </row>
    <row r="707">
      <c r="A707" s="210">
        <v>43429.93199319445</v>
      </c>
      <c r="B707" s="120" t="s">
        <v>466</v>
      </c>
      <c r="C707" s="120" t="s">
        <v>131</v>
      </c>
      <c r="D707" s="120" t="s">
        <v>1033</v>
      </c>
      <c r="E707" s="120" t="s">
        <v>300</v>
      </c>
      <c r="F707" s="120" t="s">
        <v>1463</v>
      </c>
      <c r="G707" s="120" t="s">
        <v>1500</v>
      </c>
    </row>
    <row r="708">
      <c r="A708" s="210">
        <v>43429.93154222222</v>
      </c>
      <c r="B708" s="120" t="s">
        <v>466</v>
      </c>
      <c r="C708" s="120" t="s">
        <v>131</v>
      </c>
      <c r="D708" s="120" t="s">
        <v>782</v>
      </c>
      <c r="E708" s="120" t="s">
        <v>46</v>
      </c>
      <c r="F708" s="120" t="s">
        <v>1463</v>
      </c>
      <c r="G708" s="120" t="s">
        <v>1999</v>
      </c>
    </row>
    <row r="709">
      <c r="A709" s="210">
        <v>43429.92712929398</v>
      </c>
      <c r="B709" s="120" t="s">
        <v>466</v>
      </c>
      <c r="C709" s="120" t="s">
        <v>131</v>
      </c>
      <c r="D709" s="120" t="s">
        <v>42</v>
      </c>
      <c r="E709" s="120" t="s">
        <v>102</v>
      </c>
      <c r="F709" s="120" t="s">
        <v>1463</v>
      </c>
      <c r="G709" s="120" t="s">
        <v>2000</v>
      </c>
    </row>
    <row r="710">
      <c r="A710" s="210">
        <v>43429.92711803241</v>
      </c>
      <c r="B710" s="120" t="s">
        <v>466</v>
      </c>
      <c r="C710" s="120" t="s">
        <v>131</v>
      </c>
      <c r="D710" s="120" t="s">
        <v>1032</v>
      </c>
      <c r="E710" s="120" t="s">
        <v>102</v>
      </c>
      <c r="F710" s="120" t="s">
        <v>1463</v>
      </c>
      <c r="G710" s="120" t="s">
        <v>2001</v>
      </c>
    </row>
    <row r="711">
      <c r="A711" s="210">
        <v>43429.92651824074</v>
      </c>
      <c r="B711" s="120" t="s">
        <v>466</v>
      </c>
      <c r="C711" s="120" t="s">
        <v>131</v>
      </c>
      <c r="D711" s="120" t="s">
        <v>1031</v>
      </c>
      <c r="E711" s="120" t="s">
        <v>97</v>
      </c>
      <c r="F711" s="120" t="s">
        <v>1463</v>
      </c>
      <c r="G711" s="120" t="s">
        <v>2002</v>
      </c>
    </row>
    <row r="712">
      <c r="A712" s="210">
        <v>43429.80115068287</v>
      </c>
      <c r="B712" s="120" t="s">
        <v>617</v>
      </c>
      <c r="C712" s="120" t="s">
        <v>131</v>
      </c>
      <c r="D712" s="120" t="s">
        <v>1029</v>
      </c>
      <c r="E712" s="120" t="s">
        <v>443</v>
      </c>
      <c r="F712" s="120" t="s">
        <v>1463</v>
      </c>
      <c r="G712" s="120" t="s">
        <v>2003</v>
      </c>
    </row>
    <row r="713">
      <c r="A713" s="210">
        <v>43429.79064358796</v>
      </c>
      <c r="B713" s="120" t="s">
        <v>617</v>
      </c>
      <c r="C713" s="120" t="s">
        <v>131</v>
      </c>
      <c r="D713" s="120" t="s">
        <v>1029</v>
      </c>
      <c r="E713" s="120" t="s">
        <v>443</v>
      </c>
      <c r="F713" s="120" t="s">
        <v>1463</v>
      </c>
      <c r="G713" s="120" t="s">
        <v>2004</v>
      </c>
    </row>
    <row r="714">
      <c r="A714" s="210">
        <v>43429.790476828704</v>
      </c>
      <c r="B714" s="120" t="s">
        <v>617</v>
      </c>
      <c r="C714" s="120" t="s">
        <v>131</v>
      </c>
      <c r="D714" s="120" t="s">
        <v>1029</v>
      </c>
      <c r="E714" s="120" t="s">
        <v>443</v>
      </c>
      <c r="F714" s="120" t="s">
        <v>1463</v>
      </c>
      <c r="G714" s="120" t="s">
        <v>2005</v>
      </c>
    </row>
    <row r="715">
      <c r="A715" s="210">
        <v>43429.59446516204</v>
      </c>
      <c r="B715" s="120" t="s">
        <v>466</v>
      </c>
      <c r="C715" s="120" t="s">
        <v>131</v>
      </c>
      <c r="D715" s="120" t="s">
        <v>1028</v>
      </c>
      <c r="E715" s="120" t="s">
        <v>345</v>
      </c>
      <c r="F715" s="120" t="s">
        <v>1463</v>
      </c>
      <c r="G715" s="120" t="s">
        <v>2006</v>
      </c>
    </row>
    <row r="716">
      <c r="A716" s="210">
        <v>43429.594447361116</v>
      </c>
      <c r="B716" s="120" t="s">
        <v>466</v>
      </c>
      <c r="C716" s="120" t="s">
        <v>131</v>
      </c>
      <c r="D716" s="120" t="s">
        <v>1027</v>
      </c>
      <c r="E716" s="120" t="s">
        <v>345</v>
      </c>
      <c r="F716" s="120" t="s">
        <v>1463</v>
      </c>
      <c r="G716" s="120" t="s">
        <v>1838</v>
      </c>
    </row>
    <row r="717">
      <c r="A717" s="210">
        <v>43429.59442847222</v>
      </c>
      <c r="B717" s="120" t="s">
        <v>466</v>
      </c>
      <c r="C717" s="120" t="s">
        <v>131</v>
      </c>
      <c r="D717" s="120" t="s">
        <v>1026</v>
      </c>
      <c r="E717" s="120" t="s">
        <v>345</v>
      </c>
      <c r="F717" s="120" t="s">
        <v>1463</v>
      </c>
      <c r="G717" s="120" t="s">
        <v>2007</v>
      </c>
    </row>
    <row r="718">
      <c r="A718" s="210">
        <v>43429.59441361111</v>
      </c>
      <c r="B718" s="120" t="s">
        <v>466</v>
      </c>
      <c r="C718" s="120" t="s">
        <v>131</v>
      </c>
      <c r="D718" s="120" t="s">
        <v>1025</v>
      </c>
      <c r="E718" s="120" t="s">
        <v>345</v>
      </c>
      <c r="F718" s="120" t="s">
        <v>1463</v>
      </c>
      <c r="G718" s="120" t="s">
        <v>2008</v>
      </c>
    </row>
    <row r="719">
      <c r="A719" s="210">
        <v>43429.59439273148</v>
      </c>
      <c r="B719" s="120" t="s">
        <v>466</v>
      </c>
      <c r="C719" s="120" t="s">
        <v>131</v>
      </c>
      <c r="D719" s="120" t="s">
        <v>1024</v>
      </c>
      <c r="E719" s="120" t="s">
        <v>345</v>
      </c>
      <c r="F719" s="120" t="s">
        <v>1463</v>
      </c>
      <c r="G719" s="120" t="s">
        <v>2009</v>
      </c>
    </row>
    <row r="720">
      <c r="A720" s="210">
        <v>43429.59437443287</v>
      </c>
      <c r="B720" s="120" t="s">
        <v>466</v>
      </c>
      <c r="C720" s="120" t="s">
        <v>131</v>
      </c>
      <c r="D720" s="120" t="s">
        <v>1023</v>
      </c>
      <c r="E720" s="120" t="s">
        <v>345</v>
      </c>
      <c r="F720" s="120" t="s">
        <v>1463</v>
      </c>
      <c r="G720" s="120" t="s">
        <v>2010</v>
      </c>
    </row>
    <row r="721">
      <c r="A721" s="210">
        <v>43429.59435652778</v>
      </c>
      <c r="B721" s="120" t="s">
        <v>466</v>
      </c>
      <c r="C721" s="120" t="s">
        <v>131</v>
      </c>
      <c r="D721" s="120" t="s">
        <v>1022</v>
      </c>
      <c r="E721" s="120" t="s">
        <v>345</v>
      </c>
      <c r="F721" s="120" t="s">
        <v>1463</v>
      </c>
      <c r="G721" s="120" t="s">
        <v>2011</v>
      </c>
    </row>
    <row r="722">
      <c r="A722" s="210">
        <v>43429.59433865741</v>
      </c>
      <c r="B722" s="120" t="s">
        <v>466</v>
      </c>
      <c r="C722" s="120" t="s">
        <v>131</v>
      </c>
      <c r="D722" s="120" t="s">
        <v>1021</v>
      </c>
      <c r="E722" s="120" t="s">
        <v>345</v>
      </c>
      <c r="F722" s="120" t="s">
        <v>1463</v>
      </c>
      <c r="G722" s="120" t="s">
        <v>2012</v>
      </c>
    </row>
    <row r="723">
      <c r="A723" s="210">
        <v>43429.59431028935</v>
      </c>
      <c r="B723" s="120" t="s">
        <v>466</v>
      </c>
      <c r="C723" s="120" t="s">
        <v>131</v>
      </c>
      <c r="D723" s="120" t="s">
        <v>1020</v>
      </c>
      <c r="E723" s="120" t="s">
        <v>345</v>
      </c>
      <c r="F723" s="120" t="s">
        <v>1463</v>
      </c>
      <c r="G723" s="120" t="s">
        <v>1750</v>
      </c>
    </row>
    <row r="724">
      <c r="A724" s="210">
        <v>43429.594292905094</v>
      </c>
      <c r="B724" s="120" t="s">
        <v>466</v>
      </c>
      <c r="C724" s="120" t="s">
        <v>131</v>
      </c>
      <c r="D724" s="120" t="s">
        <v>1019</v>
      </c>
      <c r="E724" s="120" t="s">
        <v>345</v>
      </c>
      <c r="F724" s="120" t="s">
        <v>1463</v>
      </c>
      <c r="G724" s="120" t="s">
        <v>2013</v>
      </c>
    </row>
    <row r="725">
      <c r="A725" s="210">
        <v>43429.59427244213</v>
      </c>
      <c r="B725" s="120" t="s">
        <v>466</v>
      </c>
      <c r="C725" s="120" t="s">
        <v>131</v>
      </c>
      <c r="D725" s="120" t="s">
        <v>1018</v>
      </c>
      <c r="E725" s="120" t="s">
        <v>345</v>
      </c>
      <c r="F725" s="120" t="s">
        <v>1463</v>
      </c>
      <c r="G725" s="120" t="s">
        <v>2014</v>
      </c>
    </row>
    <row r="726">
      <c r="A726" s="210">
        <v>43429.59425543981</v>
      </c>
      <c r="B726" s="120" t="s">
        <v>466</v>
      </c>
      <c r="C726" s="120" t="s">
        <v>131</v>
      </c>
      <c r="D726" s="120" t="s">
        <v>1017</v>
      </c>
      <c r="E726" s="120" t="s">
        <v>345</v>
      </c>
      <c r="F726" s="120" t="s">
        <v>1463</v>
      </c>
      <c r="G726" s="120" t="s">
        <v>2013</v>
      </c>
    </row>
    <row r="727">
      <c r="A727" s="210">
        <v>43429.594238136575</v>
      </c>
      <c r="B727" s="120" t="s">
        <v>466</v>
      </c>
      <c r="C727" s="120" t="s">
        <v>131</v>
      </c>
      <c r="D727" s="120" t="s">
        <v>1016</v>
      </c>
      <c r="E727" s="120" t="s">
        <v>345</v>
      </c>
      <c r="F727" s="120" t="s">
        <v>1463</v>
      </c>
      <c r="G727" s="120" t="s">
        <v>2014</v>
      </c>
    </row>
    <row r="728">
      <c r="A728" s="210">
        <v>43429.59422097223</v>
      </c>
      <c r="B728" s="120" t="s">
        <v>466</v>
      </c>
      <c r="C728" s="120" t="s">
        <v>131</v>
      </c>
      <c r="D728" s="120" t="s">
        <v>1015</v>
      </c>
      <c r="E728" s="120" t="s">
        <v>297</v>
      </c>
      <c r="F728" s="120" t="s">
        <v>1463</v>
      </c>
      <c r="G728" s="120" t="s">
        <v>2014</v>
      </c>
    </row>
    <row r="729">
      <c r="A729" s="210">
        <v>43429.5942021875</v>
      </c>
      <c r="B729" s="120" t="s">
        <v>466</v>
      </c>
      <c r="C729" s="120" t="s">
        <v>131</v>
      </c>
      <c r="D729" s="120" t="s">
        <v>1014</v>
      </c>
      <c r="E729" s="120" t="s">
        <v>297</v>
      </c>
      <c r="F729" s="120" t="s">
        <v>1463</v>
      </c>
      <c r="G729" s="120" t="s">
        <v>2014</v>
      </c>
    </row>
    <row r="730">
      <c r="A730" s="210">
        <v>43429.594184988426</v>
      </c>
      <c r="B730" s="120" t="s">
        <v>466</v>
      </c>
      <c r="C730" s="120" t="s">
        <v>131</v>
      </c>
      <c r="D730" s="120" t="s">
        <v>1013</v>
      </c>
      <c r="E730" s="120" t="s">
        <v>297</v>
      </c>
      <c r="F730" s="120" t="s">
        <v>1463</v>
      </c>
      <c r="G730" s="120" t="s">
        <v>2014</v>
      </c>
    </row>
    <row r="731">
      <c r="A731" s="210">
        <v>43429.594169675926</v>
      </c>
      <c r="B731" s="120" t="s">
        <v>466</v>
      </c>
      <c r="C731" s="120" t="s">
        <v>131</v>
      </c>
      <c r="D731" s="120" t="s">
        <v>1012</v>
      </c>
      <c r="E731" s="120" t="s">
        <v>297</v>
      </c>
      <c r="F731" s="120" t="s">
        <v>1463</v>
      </c>
      <c r="G731" s="120" t="s">
        <v>2014</v>
      </c>
    </row>
    <row r="732">
      <c r="A732" s="210">
        <v>43429.5941512037</v>
      </c>
      <c r="B732" s="120" t="s">
        <v>466</v>
      </c>
      <c r="C732" s="120" t="s">
        <v>131</v>
      </c>
      <c r="D732" s="120" t="s">
        <v>1011</v>
      </c>
      <c r="E732" s="120" t="s">
        <v>307</v>
      </c>
      <c r="F732" s="120" t="s">
        <v>1463</v>
      </c>
      <c r="G732" s="120" t="s">
        <v>626</v>
      </c>
    </row>
    <row r="733">
      <c r="A733" s="210">
        <v>43429.59413556713</v>
      </c>
      <c r="B733" s="120" t="s">
        <v>466</v>
      </c>
      <c r="C733" s="120" t="s">
        <v>131</v>
      </c>
      <c r="D733" s="120" t="s">
        <v>1010</v>
      </c>
      <c r="E733" s="120" t="s">
        <v>307</v>
      </c>
      <c r="F733" s="120" t="s">
        <v>1463</v>
      </c>
      <c r="G733" s="120" t="s">
        <v>1808</v>
      </c>
    </row>
    <row r="734">
      <c r="A734" s="210">
        <v>43429.59412003472</v>
      </c>
      <c r="B734" s="120" t="s">
        <v>466</v>
      </c>
      <c r="C734" s="120" t="s">
        <v>131</v>
      </c>
      <c r="D734" s="120" t="s">
        <v>1009</v>
      </c>
      <c r="E734" s="120" t="s">
        <v>307</v>
      </c>
      <c r="F734" s="120" t="s">
        <v>1463</v>
      </c>
      <c r="G734" s="120" t="s">
        <v>2015</v>
      </c>
    </row>
    <row r="735">
      <c r="A735" s="210">
        <v>43429.59410239583</v>
      </c>
      <c r="B735" s="120" t="s">
        <v>466</v>
      </c>
      <c r="C735" s="120" t="s">
        <v>131</v>
      </c>
      <c r="D735" s="120" t="s">
        <v>1008</v>
      </c>
      <c r="E735" s="120" t="s">
        <v>307</v>
      </c>
      <c r="F735" s="120" t="s">
        <v>1463</v>
      </c>
      <c r="G735" s="120" t="s">
        <v>2016</v>
      </c>
    </row>
    <row r="736">
      <c r="A736" s="210">
        <v>43429.59408575232</v>
      </c>
      <c r="B736" s="120" t="s">
        <v>466</v>
      </c>
      <c r="C736" s="120" t="s">
        <v>131</v>
      </c>
      <c r="D736" s="120" t="s">
        <v>1007</v>
      </c>
      <c r="E736" s="120" t="s">
        <v>307</v>
      </c>
      <c r="F736" s="120" t="s">
        <v>1463</v>
      </c>
      <c r="G736" s="120" t="s">
        <v>1770</v>
      </c>
    </row>
    <row r="737">
      <c r="A737" s="210">
        <v>43429.594066562495</v>
      </c>
      <c r="B737" s="120" t="s">
        <v>466</v>
      </c>
      <c r="C737" s="120" t="s">
        <v>131</v>
      </c>
      <c r="D737" s="120" t="s">
        <v>1006</v>
      </c>
      <c r="E737" s="120" t="s">
        <v>46</v>
      </c>
      <c r="F737" s="120" t="s">
        <v>1463</v>
      </c>
      <c r="G737" s="120" t="s">
        <v>2017</v>
      </c>
    </row>
    <row r="738">
      <c r="A738" s="210">
        <v>43429.59405033565</v>
      </c>
      <c r="B738" s="120" t="s">
        <v>466</v>
      </c>
      <c r="C738" s="120" t="s">
        <v>131</v>
      </c>
      <c r="D738" s="120" t="s">
        <v>62</v>
      </c>
      <c r="E738" s="120" t="s">
        <v>46</v>
      </c>
      <c r="F738" s="120" t="s">
        <v>1463</v>
      </c>
      <c r="G738" s="120" t="s">
        <v>2018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57"/>
    <col customWidth="1" min="2" max="2" width="120.29"/>
    <col customWidth="1" min="3" max="3" width="1.29"/>
  </cols>
  <sheetData>
    <row r="1" ht="52.5" customHeight="1">
      <c r="A1" s="265"/>
      <c r="B1" s="266" t="s">
        <v>2019</v>
      </c>
      <c r="C1" s="265" t="s">
        <v>2020</v>
      </c>
    </row>
    <row r="2" ht="27.75" customHeight="1">
      <c r="A2" s="267"/>
      <c r="B2" s="268" t="s">
        <v>2021</v>
      </c>
      <c r="C2" s="267"/>
    </row>
    <row r="3">
      <c r="A3" s="238"/>
      <c r="B3" s="172"/>
      <c r="C3" s="238"/>
    </row>
    <row r="4">
      <c r="A4" s="269"/>
      <c r="B4" s="270" t="s">
        <v>2022</v>
      </c>
      <c r="C4" s="269"/>
    </row>
    <row r="5">
      <c r="A5" s="269"/>
      <c r="B5" s="271" t="s">
        <v>2023</v>
      </c>
      <c r="C5" s="269"/>
    </row>
    <row r="6">
      <c r="A6" s="269"/>
      <c r="B6" s="272" t="s">
        <v>2024</v>
      </c>
      <c r="C6" s="269"/>
    </row>
    <row r="7">
      <c r="A7" s="238"/>
      <c r="B7" s="172"/>
      <c r="C7" s="238"/>
    </row>
    <row r="8">
      <c r="A8" s="269"/>
      <c r="B8" s="270" t="s">
        <v>2025</v>
      </c>
      <c r="C8" s="269"/>
    </row>
    <row r="9">
      <c r="A9" s="269"/>
      <c r="B9" s="272" t="s">
        <v>2026</v>
      </c>
      <c r="C9" s="269"/>
    </row>
    <row r="10">
      <c r="A10" s="238"/>
      <c r="B10" s="172"/>
      <c r="C10" s="238"/>
    </row>
    <row r="11">
      <c r="A11" s="269"/>
      <c r="B11" s="270" t="s">
        <v>2027</v>
      </c>
      <c r="C11" s="269"/>
    </row>
    <row r="12">
      <c r="A12" s="269"/>
      <c r="B12" s="272" t="s">
        <v>2028</v>
      </c>
      <c r="C12" s="269"/>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s="154" t="s">
        <v>145</v>
      </c>
      <c r="B1" s="172" t="s">
        <v>2029</v>
      </c>
      <c r="C1" s="154" t="s">
        <v>2030</v>
      </c>
      <c r="D1" s="154" t="s">
        <v>194</v>
      </c>
      <c r="E1" s="154" t="s">
        <v>194</v>
      </c>
      <c r="F1" s="273" t="str">
        <f t="array" ref="F1:F2359">If(isblank(EL!$A$1:$A2359),"",IF(EL!$A$1:$A2359 &gt; TODAY() - 7, "Yes", "No"))</f>
        <v>Yes</v>
      </c>
      <c r="G1" s="273" t="str">
        <f t="array" ref="G1:G2359">If(isblank(EL!$A$1:$A2359),"",IF(EL!$C$1:$C2359 &gt; 2, "Yes", "No"))</f>
        <v>Yes</v>
      </c>
    </row>
    <row r="2">
      <c r="A2" s="274">
        <v>43432.833694699075</v>
      </c>
      <c r="B2" s="154" t="s">
        <v>115</v>
      </c>
      <c r="C2" s="154">
        <v>6.0</v>
      </c>
      <c r="D2" s="275"/>
      <c r="E2" s="275"/>
      <c r="F2" s="172" t="s">
        <v>236</v>
      </c>
      <c r="G2" s="172" t="s">
        <v>803</v>
      </c>
    </row>
    <row r="3">
      <c r="A3" s="274">
        <v>43432.83505693287</v>
      </c>
      <c r="B3" s="154" t="s">
        <v>115</v>
      </c>
      <c r="C3" s="154">
        <v>11.0</v>
      </c>
      <c r="D3" s="275"/>
      <c r="E3" s="275"/>
      <c r="F3" s="172" t="s">
        <v>236</v>
      </c>
      <c r="G3" s="172" t="s">
        <v>803</v>
      </c>
    </row>
    <row r="4">
      <c r="A4" s="274">
        <v>43432.837308981485</v>
      </c>
      <c r="B4" s="154" t="s">
        <v>115</v>
      </c>
      <c r="C4" s="154">
        <v>8.0</v>
      </c>
      <c r="D4" s="275"/>
      <c r="E4" s="275"/>
      <c r="F4" s="172" t="s">
        <v>236</v>
      </c>
      <c r="G4" s="172" t="s">
        <v>803</v>
      </c>
    </row>
    <row r="5">
      <c r="A5" s="274">
        <v>43432.90555314815</v>
      </c>
      <c r="B5" s="154" t="s">
        <v>115</v>
      </c>
      <c r="C5" s="154">
        <v>5.0</v>
      </c>
      <c r="D5" s="275"/>
      <c r="E5" s="275"/>
      <c r="F5" s="172" t="s">
        <v>236</v>
      </c>
      <c r="G5" s="172" t="s">
        <v>803</v>
      </c>
    </row>
    <row r="6">
      <c r="A6" s="210">
        <v>43436.859106585645</v>
      </c>
      <c r="B6" s="120" t="s">
        <v>291</v>
      </c>
      <c r="C6" s="120">
        <v>6.0</v>
      </c>
      <c r="D6" s="276"/>
      <c r="E6" s="276"/>
      <c r="F6" t="s">
        <v>236</v>
      </c>
      <c r="G6" t="s">
        <v>803</v>
      </c>
    </row>
    <row r="7">
      <c r="A7" s="210">
        <v>43438.94053828703</v>
      </c>
      <c r="B7" s="120" t="s">
        <v>351</v>
      </c>
      <c r="C7" s="120">
        <v>5.0</v>
      </c>
      <c r="D7" s="276"/>
      <c r="E7" s="276"/>
      <c r="F7" t="s">
        <v>236</v>
      </c>
      <c r="G7" t="s">
        <v>803</v>
      </c>
    </row>
    <row r="8">
      <c r="A8" s="210">
        <v>43438.983634027776</v>
      </c>
      <c r="B8" s="120" t="s">
        <v>351</v>
      </c>
      <c r="C8" s="120">
        <v>5.0</v>
      </c>
      <c r="D8" s="276"/>
      <c r="E8" s="276"/>
      <c r="F8" t="s">
        <v>236</v>
      </c>
      <c r="G8" t="s">
        <v>803</v>
      </c>
    </row>
    <row r="9">
      <c r="A9" s="210">
        <v>43439.788004131944</v>
      </c>
      <c r="B9" s="120" t="s">
        <v>291</v>
      </c>
      <c r="C9" s="120">
        <v>4.0</v>
      </c>
      <c r="D9" s="276"/>
      <c r="E9" s="276"/>
      <c r="F9" t="s">
        <v>236</v>
      </c>
      <c r="G9" t="s">
        <v>803</v>
      </c>
    </row>
    <row r="10">
      <c r="A10" s="210">
        <v>43439.93481277778</v>
      </c>
      <c r="B10" s="120" t="s">
        <v>435</v>
      </c>
      <c r="C10" s="120">
        <v>6.0</v>
      </c>
      <c r="D10" s="276"/>
      <c r="E10" s="276"/>
      <c r="F10" t="s">
        <v>236</v>
      </c>
      <c r="G10" t="s">
        <v>803</v>
      </c>
    </row>
    <row r="11">
      <c r="A11" s="210">
        <v>43439.99352267361</v>
      </c>
      <c r="B11" s="120" t="s">
        <v>351</v>
      </c>
      <c r="C11" s="120">
        <v>8.0</v>
      </c>
      <c r="D11" s="276"/>
      <c r="E11" s="276"/>
      <c r="F11" t="s">
        <v>236</v>
      </c>
      <c r="G11" t="s">
        <v>803</v>
      </c>
    </row>
    <row r="12">
      <c r="A12" s="210">
        <v>43441.96780180556</v>
      </c>
      <c r="B12" s="120" t="s">
        <v>351</v>
      </c>
      <c r="C12" s="120">
        <v>3.0</v>
      </c>
      <c r="D12" s="276"/>
      <c r="E12" s="276"/>
      <c r="F12" t="s">
        <v>236</v>
      </c>
      <c r="G12" t="s">
        <v>803</v>
      </c>
    </row>
    <row r="13">
      <c r="A13" s="210">
        <v>43445.76187672454</v>
      </c>
      <c r="B13" s="120" t="s">
        <v>732</v>
      </c>
      <c r="C13" s="120">
        <v>3.0</v>
      </c>
      <c r="D13" s="276"/>
      <c r="E13" s="276"/>
      <c r="F13" t="s">
        <v>236</v>
      </c>
      <c r="G13" t="s">
        <v>803</v>
      </c>
    </row>
    <row r="14">
      <c r="A14" s="210">
        <v>43445.80359488426</v>
      </c>
      <c r="B14" s="120" t="s">
        <v>2031</v>
      </c>
      <c r="C14" s="120">
        <v>4.0</v>
      </c>
      <c r="D14" s="276"/>
      <c r="E14" s="276"/>
      <c r="F14" t="s">
        <v>236</v>
      </c>
      <c r="G14" t="s">
        <v>803</v>
      </c>
    </row>
    <row r="15">
      <c r="A15" s="210">
        <v>43446.80385399306</v>
      </c>
      <c r="B15" s="120" t="s">
        <v>351</v>
      </c>
      <c r="C15" s="120">
        <v>4.0</v>
      </c>
      <c r="D15" s="276"/>
      <c r="E15" s="276"/>
      <c r="F15" t="s">
        <v>236</v>
      </c>
      <c r="G15" t="s">
        <v>803</v>
      </c>
    </row>
    <row r="16">
      <c r="A16" s="210">
        <v>43451.91782099537</v>
      </c>
      <c r="B16" s="120" t="s">
        <v>697</v>
      </c>
      <c r="C16" s="120">
        <v>6.0</v>
      </c>
      <c r="D16" s="276"/>
      <c r="E16" s="276"/>
      <c r="F16" t="s">
        <v>236</v>
      </c>
      <c r="G16" t="s">
        <v>803</v>
      </c>
    </row>
    <row r="17">
      <c r="A17" s="210">
        <v>43453.84431487268</v>
      </c>
      <c r="B17" s="120" t="s">
        <v>697</v>
      </c>
      <c r="C17" s="120">
        <v>7.0</v>
      </c>
      <c r="D17" s="276"/>
      <c r="E17" s="276"/>
      <c r="F17" t="s">
        <v>236</v>
      </c>
      <c r="G17" t="s">
        <v>803</v>
      </c>
    </row>
    <row r="18">
      <c r="A18" s="210">
        <v>43454.78229322917</v>
      </c>
      <c r="B18" s="120" t="s">
        <v>435</v>
      </c>
      <c r="C18" s="120">
        <v>4.0</v>
      </c>
      <c r="D18" s="276"/>
      <c r="E18" s="276"/>
      <c r="F18" t="s">
        <v>236</v>
      </c>
      <c r="G18" t="s">
        <v>803</v>
      </c>
    </row>
    <row r="19">
      <c r="A19" s="210">
        <v>43455.65979388889</v>
      </c>
      <c r="B19" s="120" t="s">
        <v>697</v>
      </c>
      <c r="C19" s="120">
        <v>3.0</v>
      </c>
      <c r="D19" s="276"/>
      <c r="E19" s="276"/>
      <c r="F19" t="s">
        <v>236</v>
      </c>
      <c r="G19" t="s">
        <v>803</v>
      </c>
    </row>
    <row r="20">
      <c r="A20" s="210">
        <v>43456.656343599534</v>
      </c>
      <c r="B20" s="120" t="s">
        <v>742</v>
      </c>
      <c r="C20" s="120">
        <v>4.0</v>
      </c>
      <c r="D20" s="276"/>
      <c r="E20" s="276"/>
      <c r="F20" t="s">
        <v>236</v>
      </c>
      <c r="G20" t="s">
        <v>803</v>
      </c>
    </row>
    <row r="21">
      <c r="A21" s="210">
        <v>43458.007367569444</v>
      </c>
      <c r="B21" s="120" t="s">
        <v>291</v>
      </c>
      <c r="C21" s="120">
        <v>4.0</v>
      </c>
      <c r="D21" s="276"/>
      <c r="E21" s="276"/>
      <c r="F21" t="s">
        <v>236</v>
      </c>
      <c r="G21" t="s">
        <v>803</v>
      </c>
    </row>
    <row r="22">
      <c r="A22" s="210">
        <v>43469.503746689814</v>
      </c>
      <c r="B22" s="120" t="s">
        <v>442</v>
      </c>
      <c r="C22" s="120">
        <v>4.0</v>
      </c>
      <c r="D22" s="276"/>
      <c r="E22" s="276"/>
      <c r="F22" t="s">
        <v>236</v>
      </c>
      <c r="G22" t="s">
        <v>803</v>
      </c>
    </row>
    <row r="23">
      <c r="A23" s="210">
        <v>43470.434449479166</v>
      </c>
      <c r="B23" s="120" t="s">
        <v>123</v>
      </c>
      <c r="C23" s="120">
        <v>6.0</v>
      </c>
      <c r="D23" s="276"/>
      <c r="E23" s="276"/>
      <c r="F23" t="s">
        <v>236</v>
      </c>
      <c r="G23" t="s">
        <v>803</v>
      </c>
    </row>
    <row r="24">
      <c r="A24" s="210">
        <v>43472.46986629629</v>
      </c>
      <c r="B24" s="120" t="s">
        <v>1163</v>
      </c>
      <c r="C24" s="120">
        <v>6.0</v>
      </c>
      <c r="D24" s="276"/>
      <c r="E24" s="276"/>
      <c r="F24" t="s">
        <v>236</v>
      </c>
      <c r="G24" t="s">
        <v>803</v>
      </c>
    </row>
    <row r="25">
      <c r="A25" s="210">
        <v>43472.71713128472</v>
      </c>
      <c r="B25" s="120" t="s">
        <v>115</v>
      </c>
      <c r="C25" s="120">
        <v>7.0</v>
      </c>
      <c r="D25" s="276"/>
      <c r="E25" s="276"/>
      <c r="F25" t="s">
        <v>236</v>
      </c>
      <c r="G25" t="s">
        <v>803</v>
      </c>
    </row>
    <row r="26">
      <c r="A26" s="210">
        <v>43472.723361620374</v>
      </c>
      <c r="B26" s="120" t="s">
        <v>115</v>
      </c>
      <c r="C26" s="120">
        <v>8.0</v>
      </c>
      <c r="D26" s="276"/>
      <c r="E26" s="276"/>
      <c r="F26" t="s">
        <v>236</v>
      </c>
      <c r="G26" t="s">
        <v>803</v>
      </c>
    </row>
    <row r="27">
      <c r="A27" s="210">
        <v>43472.776261631945</v>
      </c>
      <c r="B27" s="120" t="s">
        <v>115</v>
      </c>
      <c r="C27" s="120">
        <v>5.0</v>
      </c>
      <c r="D27" s="276"/>
      <c r="E27" s="276"/>
      <c r="F27" t="s">
        <v>236</v>
      </c>
      <c r="G27" t="s">
        <v>803</v>
      </c>
    </row>
    <row r="28">
      <c r="A28" s="210">
        <v>43472.89946842592</v>
      </c>
      <c r="B28" s="120" t="s">
        <v>291</v>
      </c>
      <c r="C28" s="120">
        <v>5.0</v>
      </c>
      <c r="D28" s="276"/>
      <c r="E28" s="276"/>
      <c r="F28" t="s">
        <v>236</v>
      </c>
      <c r="G28" t="s">
        <v>803</v>
      </c>
    </row>
    <row r="29">
      <c r="A29" s="210">
        <v>43473.84488089121</v>
      </c>
      <c r="B29" s="120" t="s">
        <v>402</v>
      </c>
      <c r="C29" s="120">
        <v>10.0</v>
      </c>
      <c r="D29" s="276"/>
      <c r="E29" s="276"/>
      <c r="F29" t="s">
        <v>236</v>
      </c>
      <c r="G29" t="s">
        <v>803</v>
      </c>
    </row>
    <row r="30">
      <c r="A30" s="210">
        <v>43474.73932953704</v>
      </c>
      <c r="B30" s="120" t="s">
        <v>455</v>
      </c>
      <c r="C30" s="120">
        <v>4.0</v>
      </c>
      <c r="D30" s="276"/>
      <c r="E30" s="276"/>
      <c r="F30" t="s">
        <v>236</v>
      </c>
      <c r="G30" t="s">
        <v>803</v>
      </c>
    </row>
    <row r="31">
      <c r="A31" s="210">
        <v>43475.23535869213</v>
      </c>
      <c r="B31" s="120" t="s">
        <v>57</v>
      </c>
      <c r="C31" s="120">
        <v>4.0</v>
      </c>
      <c r="D31" s="276"/>
      <c r="E31" s="276"/>
      <c r="F31" t="s">
        <v>236</v>
      </c>
      <c r="G31" t="s">
        <v>803</v>
      </c>
    </row>
    <row r="32">
      <c r="A32" s="210">
        <v>43476.50541644676</v>
      </c>
      <c r="B32" s="120" t="s">
        <v>1163</v>
      </c>
      <c r="C32" s="120">
        <v>3.0</v>
      </c>
      <c r="D32" s="276"/>
      <c r="E32" s="276"/>
      <c r="F32" t="s">
        <v>236</v>
      </c>
      <c r="G32" t="s">
        <v>803</v>
      </c>
    </row>
    <row r="33">
      <c r="A33" s="210">
        <v>43476.756478449075</v>
      </c>
      <c r="B33" s="120" t="s">
        <v>115</v>
      </c>
      <c r="C33" s="120">
        <v>8.0</v>
      </c>
      <c r="D33" s="276"/>
      <c r="E33" s="276"/>
      <c r="F33" t="s">
        <v>236</v>
      </c>
      <c r="G33" t="s">
        <v>803</v>
      </c>
    </row>
    <row r="34">
      <c r="A34" s="210">
        <v>43476.86531357639</v>
      </c>
      <c r="B34" s="120" t="s">
        <v>1110</v>
      </c>
      <c r="C34" s="120">
        <v>10.0</v>
      </c>
      <c r="D34" s="276"/>
      <c r="E34" s="276"/>
      <c r="F34" t="s">
        <v>236</v>
      </c>
      <c r="G34" t="s">
        <v>803</v>
      </c>
    </row>
    <row r="35">
      <c r="A35" s="210">
        <v>43477.816399097224</v>
      </c>
      <c r="B35" s="120" t="s">
        <v>351</v>
      </c>
      <c r="C35" s="120">
        <v>4.0</v>
      </c>
      <c r="D35" s="276"/>
      <c r="E35" s="276"/>
      <c r="F35" t="s">
        <v>236</v>
      </c>
      <c r="G35" t="s">
        <v>803</v>
      </c>
    </row>
    <row r="36">
      <c r="A36" s="210">
        <v>43478.677336747685</v>
      </c>
      <c r="B36" s="120" t="s">
        <v>645</v>
      </c>
      <c r="C36" s="120">
        <v>4.0</v>
      </c>
      <c r="D36" s="276"/>
      <c r="E36" s="276"/>
      <c r="F36" t="s">
        <v>236</v>
      </c>
      <c r="G36" t="s">
        <v>803</v>
      </c>
    </row>
    <row r="37">
      <c r="A37" s="210">
        <v>43478.76296611111</v>
      </c>
      <c r="B37" s="120" t="s">
        <v>291</v>
      </c>
      <c r="C37" s="120">
        <v>6.0</v>
      </c>
      <c r="D37" s="276"/>
      <c r="E37" s="276"/>
      <c r="F37" t="s">
        <v>236</v>
      </c>
      <c r="G37" t="s">
        <v>803</v>
      </c>
    </row>
    <row r="38">
      <c r="A38" s="210">
        <v>43478.957577939815</v>
      </c>
      <c r="B38" s="120" t="s">
        <v>480</v>
      </c>
      <c r="C38" s="120">
        <v>6.0</v>
      </c>
      <c r="D38" s="276"/>
      <c r="E38" s="276"/>
      <c r="F38" t="s">
        <v>236</v>
      </c>
      <c r="G38" t="s">
        <v>803</v>
      </c>
    </row>
    <row r="39">
      <c r="A39" s="210">
        <v>43479.53208984954</v>
      </c>
      <c r="B39" s="120" t="s">
        <v>115</v>
      </c>
      <c r="C39" s="120">
        <v>5.0</v>
      </c>
      <c r="D39" s="276"/>
      <c r="E39" s="276"/>
      <c r="F39" t="s">
        <v>236</v>
      </c>
      <c r="G39" t="s">
        <v>803</v>
      </c>
    </row>
    <row r="40">
      <c r="A40" s="210">
        <v>43480.878040763884</v>
      </c>
      <c r="B40" s="120" t="s">
        <v>40</v>
      </c>
      <c r="C40" s="120">
        <v>6.0</v>
      </c>
      <c r="F40" t="s">
        <v>236</v>
      </c>
      <c r="G40" t="s">
        <v>803</v>
      </c>
    </row>
    <row r="41">
      <c r="A41" s="210">
        <v>43481.576740856486</v>
      </c>
      <c r="B41" s="120" t="s">
        <v>568</v>
      </c>
      <c r="C41" s="120">
        <v>4.0</v>
      </c>
      <c r="F41" t="s">
        <v>236</v>
      </c>
      <c r="G41" t="s">
        <v>803</v>
      </c>
    </row>
    <row r="42">
      <c r="A42" s="210">
        <v>43481.65191875</v>
      </c>
      <c r="B42" s="120" t="s">
        <v>645</v>
      </c>
      <c r="C42" s="120">
        <v>8.0</v>
      </c>
      <c r="F42" t="s">
        <v>236</v>
      </c>
      <c r="G42" t="s">
        <v>803</v>
      </c>
    </row>
    <row r="43">
      <c r="A43" s="210">
        <v>43481.71030278935</v>
      </c>
      <c r="B43" s="120" t="s">
        <v>1163</v>
      </c>
      <c r="C43" s="120">
        <v>4.0</v>
      </c>
      <c r="F43" t="s">
        <v>236</v>
      </c>
      <c r="G43" t="s">
        <v>803</v>
      </c>
    </row>
    <row r="44">
      <c r="A44" s="210">
        <v>43481.896775601854</v>
      </c>
      <c r="B44" s="120" t="s">
        <v>1094</v>
      </c>
      <c r="C44" s="120">
        <v>5.0</v>
      </c>
      <c r="F44" t="s">
        <v>236</v>
      </c>
      <c r="G44" t="s">
        <v>803</v>
      </c>
    </row>
    <row r="45">
      <c r="A45" s="210">
        <v>43482.031617500004</v>
      </c>
      <c r="B45" s="120" t="s">
        <v>668</v>
      </c>
      <c r="C45" s="120">
        <v>7.0</v>
      </c>
      <c r="F45" t="s">
        <v>236</v>
      </c>
      <c r="G45" t="s">
        <v>803</v>
      </c>
    </row>
    <row r="46">
      <c r="A46" s="210">
        <v>43482.53643037037</v>
      </c>
      <c r="B46" s="120" t="s">
        <v>645</v>
      </c>
      <c r="C46" s="120">
        <v>8.0</v>
      </c>
      <c r="F46" t="s">
        <v>236</v>
      </c>
      <c r="G46" t="s">
        <v>803</v>
      </c>
    </row>
    <row r="47">
      <c r="A47" s="210">
        <v>43482.96063184028</v>
      </c>
      <c r="B47" s="120" t="s">
        <v>568</v>
      </c>
      <c r="C47" s="120">
        <v>7.0</v>
      </c>
      <c r="F47" t="s">
        <v>236</v>
      </c>
      <c r="G47" t="s">
        <v>803</v>
      </c>
    </row>
    <row r="48">
      <c r="A48" s="210">
        <v>43483.721070671294</v>
      </c>
      <c r="B48" s="120" t="s">
        <v>628</v>
      </c>
      <c r="C48" s="120">
        <v>2.0</v>
      </c>
      <c r="F48" t="s">
        <v>236</v>
      </c>
      <c r="G48" t="s">
        <v>236</v>
      </c>
    </row>
    <row r="49">
      <c r="A49" s="210">
        <v>43483.93201150463</v>
      </c>
      <c r="B49" s="120" t="s">
        <v>628</v>
      </c>
      <c r="C49" s="120">
        <v>4.0</v>
      </c>
      <c r="F49" t="s">
        <v>236</v>
      </c>
      <c r="G49" t="s">
        <v>803</v>
      </c>
    </row>
    <row r="50">
      <c r="A50" s="210">
        <v>43483.93477075231</v>
      </c>
      <c r="B50" s="120" t="s">
        <v>628</v>
      </c>
      <c r="C50" s="120">
        <v>7.0</v>
      </c>
      <c r="F50" t="s">
        <v>236</v>
      </c>
      <c r="G50" t="s">
        <v>803</v>
      </c>
    </row>
    <row r="51">
      <c r="A51" s="210">
        <v>43484.86185523148</v>
      </c>
      <c r="B51" s="120" t="s">
        <v>291</v>
      </c>
      <c r="C51" s="120">
        <v>3.0</v>
      </c>
      <c r="F51" t="s">
        <v>236</v>
      </c>
      <c r="G51" t="s">
        <v>803</v>
      </c>
    </row>
    <row r="52">
      <c r="A52" s="210">
        <v>43485.18378608796</v>
      </c>
      <c r="B52" s="120" t="s">
        <v>382</v>
      </c>
      <c r="C52" s="120">
        <v>5.0</v>
      </c>
      <c r="F52" t="s">
        <v>236</v>
      </c>
      <c r="G52" t="s">
        <v>803</v>
      </c>
    </row>
    <row r="53">
      <c r="A53" s="210">
        <v>43485.77971681713</v>
      </c>
      <c r="B53" s="120" t="s">
        <v>351</v>
      </c>
      <c r="C53" s="120">
        <v>4.0</v>
      </c>
      <c r="F53" t="s">
        <v>236</v>
      </c>
      <c r="G53" t="s">
        <v>803</v>
      </c>
    </row>
    <row r="54">
      <c r="A54" s="210">
        <v>43485.99771931713</v>
      </c>
      <c r="B54" s="120" t="s">
        <v>455</v>
      </c>
      <c r="C54" s="120">
        <v>5.0</v>
      </c>
      <c r="F54" t="s">
        <v>236</v>
      </c>
      <c r="G54" t="s">
        <v>803</v>
      </c>
    </row>
    <row r="55">
      <c r="A55" s="210">
        <v>43486.42853600695</v>
      </c>
      <c r="B55" s="120" t="s">
        <v>611</v>
      </c>
      <c r="C55" s="120">
        <v>7.0</v>
      </c>
      <c r="F55" t="s">
        <v>236</v>
      </c>
      <c r="G55" t="s">
        <v>803</v>
      </c>
    </row>
    <row r="56">
      <c r="A56" s="210">
        <v>43486.69159361111</v>
      </c>
      <c r="B56" s="120" t="s">
        <v>570</v>
      </c>
      <c r="C56" s="120">
        <v>7.0</v>
      </c>
      <c r="F56" t="s">
        <v>236</v>
      </c>
      <c r="G56" t="s">
        <v>803</v>
      </c>
    </row>
    <row r="57">
      <c r="A57" s="210">
        <v>43486.73240550926</v>
      </c>
      <c r="B57" s="120" t="s">
        <v>596</v>
      </c>
      <c r="C57" s="120">
        <v>3.0</v>
      </c>
      <c r="F57" t="s">
        <v>236</v>
      </c>
      <c r="G57" t="s">
        <v>803</v>
      </c>
    </row>
    <row r="58">
      <c r="A58" s="210">
        <v>43486.867987314814</v>
      </c>
      <c r="B58" s="120" t="s">
        <v>697</v>
      </c>
      <c r="C58" s="120">
        <v>4.0</v>
      </c>
      <c r="F58" t="s">
        <v>236</v>
      </c>
      <c r="G58" t="s">
        <v>803</v>
      </c>
    </row>
    <row r="59">
      <c r="A59" s="210">
        <v>43488.622116388884</v>
      </c>
      <c r="B59" s="120" t="s">
        <v>645</v>
      </c>
      <c r="C59" s="120">
        <v>2.0</v>
      </c>
      <c r="F59" t="s">
        <v>236</v>
      </c>
      <c r="G59" t="s">
        <v>236</v>
      </c>
    </row>
    <row r="60">
      <c r="A60" s="210">
        <v>43488.6593340625</v>
      </c>
      <c r="B60" s="120" t="s">
        <v>442</v>
      </c>
      <c r="C60" s="120">
        <v>3.0</v>
      </c>
      <c r="F60" t="s">
        <v>236</v>
      </c>
      <c r="G60" t="s">
        <v>803</v>
      </c>
    </row>
    <row r="61">
      <c r="A61" s="210">
        <v>43488.69333928241</v>
      </c>
      <c r="B61" s="120" t="s">
        <v>611</v>
      </c>
      <c r="C61" s="120">
        <v>6.0</v>
      </c>
      <c r="F61" t="s">
        <v>236</v>
      </c>
      <c r="G61" t="s">
        <v>803</v>
      </c>
    </row>
    <row r="62">
      <c r="A62" s="210">
        <v>43489.058240706014</v>
      </c>
      <c r="B62" s="120" t="s">
        <v>611</v>
      </c>
      <c r="C62" s="120">
        <v>7.0</v>
      </c>
      <c r="F62" t="s">
        <v>236</v>
      </c>
      <c r="G62" t="s">
        <v>803</v>
      </c>
    </row>
    <row r="63">
      <c r="A63" s="210">
        <v>43492.74080854167</v>
      </c>
      <c r="B63" s="120" t="s">
        <v>40</v>
      </c>
      <c r="C63" s="120">
        <v>5.0</v>
      </c>
      <c r="F63" t="s">
        <v>236</v>
      </c>
      <c r="G63" t="s">
        <v>803</v>
      </c>
    </row>
    <row r="64">
      <c r="A64" s="210">
        <v>43493.8511684375</v>
      </c>
      <c r="B64" s="120" t="s">
        <v>351</v>
      </c>
      <c r="C64" s="120">
        <v>6.0</v>
      </c>
      <c r="F64" t="s">
        <v>236</v>
      </c>
      <c r="G64" t="s">
        <v>803</v>
      </c>
    </row>
    <row r="65">
      <c r="A65" s="210">
        <v>43493.861706111114</v>
      </c>
      <c r="B65" s="120" t="s">
        <v>291</v>
      </c>
      <c r="C65" s="120">
        <v>8.0</v>
      </c>
      <c r="F65" t="s">
        <v>236</v>
      </c>
      <c r="G65" t="s">
        <v>803</v>
      </c>
    </row>
    <row r="66">
      <c r="A66" s="210">
        <v>43494.82166734953</v>
      </c>
      <c r="B66" s="120" t="s">
        <v>60</v>
      </c>
      <c r="C66" s="120">
        <v>4.0</v>
      </c>
      <c r="F66" t="s">
        <v>236</v>
      </c>
      <c r="G66" t="s">
        <v>803</v>
      </c>
    </row>
    <row r="67">
      <c r="A67" s="210">
        <v>43495.46812726852</v>
      </c>
      <c r="B67" s="120" t="s">
        <v>60</v>
      </c>
      <c r="C67" s="120">
        <v>1.0</v>
      </c>
      <c r="F67" t="s">
        <v>236</v>
      </c>
      <c r="G67" t="s">
        <v>236</v>
      </c>
    </row>
    <row r="68">
      <c r="A68" s="210">
        <v>43495.84345619213</v>
      </c>
      <c r="B68" s="120" t="s">
        <v>402</v>
      </c>
      <c r="C68" s="120">
        <v>7.0</v>
      </c>
      <c r="F68" t="s">
        <v>236</v>
      </c>
      <c r="G68" t="s">
        <v>803</v>
      </c>
    </row>
    <row r="69">
      <c r="A69" s="210">
        <v>43496.504369849536</v>
      </c>
      <c r="B69" s="120" t="s">
        <v>2032</v>
      </c>
      <c r="C69" s="120">
        <v>5.0</v>
      </c>
      <c r="F69" t="s">
        <v>236</v>
      </c>
      <c r="G69" t="s">
        <v>803</v>
      </c>
    </row>
    <row r="70">
      <c r="A70" s="210">
        <v>43497.540673738426</v>
      </c>
      <c r="B70" s="120" t="s">
        <v>60</v>
      </c>
      <c r="C70" s="120">
        <v>3.0</v>
      </c>
      <c r="F70" t="s">
        <v>236</v>
      </c>
      <c r="G70" t="s">
        <v>803</v>
      </c>
    </row>
    <row r="71">
      <c r="A71" s="210">
        <v>43497.99592725694</v>
      </c>
      <c r="B71" s="120" t="s">
        <v>351</v>
      </c>
      <c r="C71" s="120">
        <v>15.0</v>
      </c>
      <c r="F71" t="s">
        <v>236</v>
      </c>
      <c r="G71" t="s">
        <v>803</v>
      </c>
    </row>
    <row r="72">
      <c r="A72" s="210">
        <v>43499.024375995374</v>
      </c>
      <c r="B72" s="120" t="s">
        <v>57</v>
      </c>
      <c r="C72" s="120">
        <v>7.0</v>
      </c>
      <c r="F72" t="s">
        <v>236</v>
      </c>
      <c r="G72" t="s">
        <v>803</v>
      </c>
    </row>
    <row r="73">
      <c r="A73" s="210">
        <v>43499.17450252315</v>
      </c>
      <c r="B73" s="120" t="s">
        <v>57</v>
      </c>
      <c r="C73" s="120">
        <v>1.0</v>
      </c>
      <c r="F73" t="s">
        <v>236</v>
      </c>
      <c r="G73" t="s">
        <v>236</v>
      </c>
    </row>
    <row r="74">
      <c r="A74" s="210">
        <v>43499.22793206018</v>
      </c>
      <c r="B74" s="120" t="s">
        <v>57</v>
      </c>
      <c r="C74" s="120">
        <v>5.0</v>
      </c>
      <c r="F74" t="s">
        <v>236</v>
      </c>
      <c r="G74" t="s">
        <v>803</v>
      </c>
    </row>
    <row r="75">
      <c r="A75" s="210">
        <v>43499.74934454861</v>
      </c>
      <c r="B75" s="120" t="s">
        <v>57</v>
      </c>
      <c r="C75" s="120">
        <v>1.0</v>
      </c>
      <c r="F75" t="s">
        <v>236</v>
      </c>
      <c r="G75" t="s">
        <v>236</v>
      </c>
    </row>
    <row r="76">
      <c r="A76" s="210">
        <v>43499.76765393518</v>
      </c>
      <c r="B76" s="120" t="s">
        <v>57</v>
      </c>
      <c r="C76" s="120">
        <v>4.0</v>
      </c>
      <c r="F76" t="s">
        <v>236</v>
      </c>
      <c r="G76" t="s">
        <v>803</v>
      </c>
    </row>
    <row r="77">
      <c r="A77" s="210">
        <v>43499.97973416667</v>
      </c>
      <c r="B77" s="120" t="s">
        <v>57</v>
      </c>
      <c r="C77" s="120">
        <v>5.0</v>
      </c>
      <c r="F77" t="s">
        <v>236</v>
      </c>
      <c r="G77" t="s">
        <v>803</v>
      </c>
    </row>
    <row r="78">
      <c r="A78" s="210">
        <v>43500.660684375005</v>
      </c>
      <c r="B78" s="120" t="s">
        <v>116</v>
      </c>
      <c r="C78" s="120">
        <v>5.0</v>
      </c>
      <c r="F78" t="s">
        <v>236</v>
      </c>
      <c r="G78" t="s">
        <v>803</v>
      </c>
    </row>
    <row r="79">
      <c r="A79" s="210">
        <v>43500.77651461806</v>
      </c>
      <c r="B79" s="120" t="s">
        <v>402</v>
      </c>
      <c r="C79" s="120">
        <v>5.0</v>
      </c>
      <c r="F79" t="s">
        <v>236</v>
      </c>
      <c r="G79" t="s">
        <v>803</v>
      </c>
    </row>
    <row r="80">
      <c r="A80" s="210">
        <v>43500.96602877315</v>
      </c>
      <c r="B80" s="120" t="s">
        <v>553</v>
      </c>
      <c r="C80" s="120">
        <v>7.0</v>
      </c>
      <c r="F80" t="s">
        <v>236</v>
      </c>
      <c r="G80" t="s">
        <v>803</v>
      </c>
    </row>
    <row r="81">
      <c r="A81" s="210">
        <v>43500.98101928241</v>
      </c>
      <c r="B81" s="120" t="s">
        <v>57</v>
      </c>
      <c r="C81" s="120">
        <v>5.0</v>
      </c>
      <c r="F81" t="s">
        <v>236</v>
      </c>
      <c r="G81" t="s">
        <v>803</v>
      </c>
    </row>
    <row r="82">
      <c r="A82" s="210">
        <v>43501.677176377314</v>
      </c>
      <c r="B82" s="120" t="s">
        <v>116</v>
      </c>
      <c r="C82" s="120">
        <v>5.0</v>
      </c>
      <c r="F82" t="s">
        <v>236</v>
      </c>
      <c r="G82" t="s">
        <v>803</v>
      </c>
    </row>
    <row r="83">
      <c r="A83" s="210">
        <v>43501.678445428246</v>
      </c>
      <c r="B83" s="120" t="s">
        <v>402</v>
      </c>
      <c r="C83" s="120">
        <v>5.0</v>
      </c>
      <c r="F83" t="s">
        <v>236</v>
      </c>
      <c r="G83" t="s">
        <v>803</v>
      </c>
    </row>
    <row r="84">
      <c r="A84" s="210">
        <v>43501.74574935185</v>
      </c>
      <c r="B84" s="120" t="s">
        <v>116</v>
      </c>
      <c r="C84" s="120">
        <v>5.0</v>
      </c>
      <c r="F84" t="s">
        <v>236</v>
      </c>
      <c r="G84" t="s">
        <v>803</v>
      </c>
    </row>
    <row r="85">
      <c r="A85" s="210">
        <v>43503.69652408565</v>
      </c>
      <c r="B85" s="120" t="s">
        <v>553</v>
      </c>
      <c r="C85" s="120">
        <v>5.0</v>
      </c>
      <c r="F85" t="s">
        <v>236</v>
      </c>
      <c r="G85" t="s">
        <v>803</v>
      </c>
    </row>
    <row r="86">
      <c r="A86" s="210">
        <v>43503.93710833333</v>
      </c>
      <c r="B86" s="120" t="s">
        <v>568</v>
      </c>
      <c r="C86" s="120">
        <v>6.0</v>
      </c>
      <c r="F86" t="s">
        <v>236</v>
      </c>
      <c r="G86" t="s">
        <v>803</v>
      </c>
    </row>
    <row r="87">
      <c r="A87" s="210">
        <v>43504.372934872685</v>
      </c>
      <c r="B87" s="120" t="s">
        <v>568</v>
      </c>
      <c r="C87" s="120">
        <v>2.0</v>
      </c>
      <c r="F87" t="s">
        <v>236</v>
      </c>
      <c r="G87" t="s">
        <v>236</v>
      </c>
    </row>
    <row r="88">
      <c r="A88" s="210">
        <v>43504.4130844676</v>
      </c>
      <c r="B88" s="120" t="s">
        <v>60</v>
      </c>
      <c r="C88" s="120">
        <v>4.0</v>
      </c>
      <c r="F88" t="s">
        <v>236</v>
      </c>
      <c r="G88" t="s">
        <v>803</v>
      </c>
    </row>
    <row r="89">
      <c r="A89" s="210">
        <v>43504.41346458333</v>
      </c>
      <c r="B89" s="120" t="s">
        <v>2033</v>
      </c>
      <c r="C89" s="120">
        <v>4.0</v>
      </c>
      <c r="F89" t="s">
        <v>236</v>
      </c>
      <c r="G89" t="s">
        <v>803</v>
      </c>
    </row>
    <row r="90">
      <c r="A90" s="210">
        <v>43505.15775892361</v>
      </c>
      <c r="B90" s="120" t="s">
        <v>382</v>
      </c>
      <c r="C90" s="120">
        <v>9.0</v>
      </c>
      <c r="F90" t="s">
        <v>236</v>
      </c>
      <c r="G90" t="s">
        <v>803</v>
      </c>
    </row>
    <row r="91">
      <c r="A91" s="210">
        <v>43505.90660479167</v>
      </c>
      <c r="B91" s="120" t="s">
        <v>545</v>
      </c>
      <c r="C91" s="120">
        <v>6.0</v>
      </c>
      <c r="F91" t="s">
        <v>236</v>
      </c>
      <c r="G91" t="s">
        <v>803</v>
      </c>
    </row>
    <row r="92">
      <c r="A92" s="210">
        <v>43506.26610212963</v>
      </c>
      <c r="B92" s="120" t="s">
        <v>545</v>
      </c>
      <c r="C92" s="120">
        <v>2.0</v>
      </c>
      <c r="F92" t="s">
        <v>236</v>
      </c>
      <c r="G92" t="s">
        <v>236</v>
      </c>
    </row>
    <row r="93">
      <c r="A93" s="210">
        <v>43506.71390883102</v>
      </c>
      <c r="B93" s="120" t="s">
        <v>432</v>
      </c>
      <c r="C93" s="120">
        <v>7.0</v>
      </c>
      <c r="F93" t="s">
        <v>236</v>
      </c>
      <c r="G93" t="s">
        <v>803</v>
      </c>
    </row>
    <row r="94">
      <c r="A94" s="210">
        <v>43507.976388483796</v>
      </c>
      <c r="B94" s="120" t="s">
        <v>553</v>
      </c>
      <c r="C94" s="120">
        <v>4.0</v>
      </c>
      <c r="F94" t="s">
        <v>236</v>
      </c>
      <c r="G94" t="s">
        <v>803</v>
      </c>
    </row>
    <row r="95">
      <c r="A95" s="210">
        <v>43508.14729399305</v>
      </c>
      <c r="B95" s="120" t="s">
        <v>553</v>
      </c>
      <c r="C95" s="120">
        <v>4.0</v>
      </c>
      <c r="F95" t="s">
        <v>236</v>
      </c>
      <c r="G95" t="s">
        <v>803</v>
      </c>
    </row>
    <row r="96">
      <c r="A96" s="210">
        <v>43508.71530675926</v>
      </c>
      <c r="B96" s="120" t="s">
        <v>40</v>
      </c>
      <c r="C96" s="120">
        <v>3.0</v>
      </c>
      <c r="F96" t="s">
        <v>236</v>
      </c>
      <c r="G96" t="s">
        <v>803</v>
      </c>
    </row>
    <row r="97">
      <c r="A97" s="210">
        <v>43509.125331550924</v>
      </c>
      <c r="B97" s="120" t="s">
        <v>2034</v>
      </c>
      <c r="C97" s="120">
        <v>3.0</v>
      </c>
      <c r="F97" t="s">
        <v>236</v>
      </c>
      <c r="G97" t="s">
        <v>803</v>
      </c>
    </row>
    <row r="98">
      <c r="A98" s="210">
        <v>43510.708608217596</v>
      </c>
      <c r="B98" s="120" t="s">
        <v>402</v>
      </c>
      <c r="C98" s="120">
        <v>5.0</v>
      </c>
      <c r="F98" t="s">
        <v>236</v>
      </c>
      <c r="G98" t="s">
        <v>803</v>
      </c>
    </row>
    <row r="99">
      <c r="A99" s="210">
        <v>43511.045747337965</v>
      </c>
      <c r="B99" s="120" t="s">
        <v>351</v>
      </c>
      <c r="C99" s="120">
        <v>7.0</v>
      </c>
      <c r="F99" t="s">
        <v>236</v>
      </c>
      <c r="G99" t="s">
        <v>803</v>
      </c>
    </row>
    <row r="100">
      <c r="A100" s="210">
        <v>43514.58313991898</v>
      </c>
      <c r="B100" s="120" t="s">
        <v>379</v>
      </c>
      <c r="C100" s="120">
        <v>4.0</v>
      </c>
      <c r="F100" t="s">
        <v>236</v>
      </c>
      <c r="G100" t="s">
        <v>803</v>
      </c>
    </row>
    <row r="101">
      <c r="A101" s="210">
        <v>43514.693996608796</v>
      </c>
      <c r="B101" s="120" t="s">
        <v>40</v>
      </c>
      <c r="C101" s="120">
        <v>4.0</v>
      </c>
      <c r="F101" t="s">
        <v>236</v>
      </c>
      <c r="G101" t="s">
        <v>803</v>
      </c>
    </row>
    <row r="102">
      <c r="A102" s="210">
        <v>43514.87333638889</v>
      </c>
      <c r="B102" s="120" t="s">
        <v>379</v>
      </c>
      <c r="C102" s="120">
        <v>2.0</v>
      </c>
      <c r="F102" t="s">
        <v>236</v>
      </c>
      <c r="G102" t="s">
        <v>236</v>
      </c>
    </row>
    <row r="103">
      <c r="A103" s="210">
        <v>43517.51272387731</v>
      </c>
      <c r="B103" s="120" t="s">
        <v>60</v>
      </c>
      <c r="C103" s="120">
        <v>4.0</v>
      </c>
      <c r="F103" t="s">
        <v>236</v>
      </c>
      <c r="G103" t="s">
        <v>803</v>
      </c>
    </row>
    <row r="104">
      <c r="A104" s="210">
        <v>43517.521033564815</v>
      </c>
      <c r="B104" s="120" t="s">
        <v>442</v>
      </c>
      <c r="C104" s="120">
        <v>3.0</v>
      </c>
      <c r="F104" t="s">
        <v>236</v>
      </c>
      <c r="G104" t="s">
        <v>803</v>
      </c>
    </row>
    <row r="105">
      <c r="A105" s="210">
        <v>43517.56317306713</v>
      </c>
      <c r="B105" s="120" t="s">
        <v>60</v>
      </c>
      <c r="C105" s="120">
        <v>3.0</v>
      </c>
      <c r="F105" t="s">
        <v>236</v>
      </c>
      <c r="G105" t="s">
        <v>803</v>
      </c>
    </row>
    <row r="106">
      <c r="A106" s="210">
        <v>43518.54948177084</v>
      </c>
      <c r="B106" s="120" t="s">
        <v>60</v>
      </c>
      <c r="C106" s="120">
        <v>5.0</v>
      </c>
      <c r="F106" t="s">
        <v>236</v>
      </c>
      <c r="G106" t="s">
        <v>803</v>
      </c>
    </row>
    <row r="107">
      <c r="A107" s="210">
        <v>43519.61508524306</v>
      </c>
      <c r="B107" s="120" t="s">
        <v>60</v>
      </c>
      <c r="C107" s="120">
        <v>4.0</v>
      </c>
      <c r="F107" t="s">
        <v>236</v>
      </c>
      <c r="G107" t="s">
        <v>803</v>
      </c>
    </row>
    <row r="108">
      <c r="A108" s="210">
        <v>43520.16774420139</v>
      </c>
      <c r="B108" s="120" t="s">
        <v>2034</v>
      </c>
      <c r="C108" s="120">
        <v>4.0</v>
      </c>
      <c r="F108" t="s">
        <v>236</v>
      </c>
      <c r="G108" t="s">
        <v>803</v>
      </c>
    </row>
    <row r="109">
      <c r="A109" s="210">
        <v>43520.224156365744</v>
      </c>
      <c r="B109" s="120" t="s">
        <v>2034</v>
      </c>
      <c r="C109" s="120">
        <v>4.0</v>
      </c>
      <c r="F109" t="s">
        <v>236</v>
      </c>
      <c r="G109" t="s">
        <v>803</v>
      </c>
    </row>
    <row r="110">
      <c r="A110" s="210">
        <v>43520.2294990625</v>
      </c>
      <c r="B110" s="120" t="s">
        <v>60</v>
      </c>
      <c r="C110" s="120">
        <v>4.0</v>
      </c>
      <c r="F110" t="s">
        <v>236</v>
      </c>
      <c r="G110" t="s">
        <v>803</v>
      </c>
    </row>
    <row r="111">
      <c r="A111" s="210">
        <v>43520.73711394676</v>
      </c>
      <c r="B111" s="120" t="s">
        <v>402</v>
      </c>
      <c r="C111" s="120">
        <v>6.0</v>
      </c>
      <c r="F111" t="s">
        <v>236</v>
      </c>
      <c r="G111" t="s">
        <v>803</v>
      </c>
    </row>
    <row r="112">
      <c r="A112" s="210">
        <v>43522.14509917824</v>
      </c>
      <c r="B112" s="120" t="s">
        <v>60</v>
      </c>
      <c r="C112" s="120">
        <v>4.0</v>
      </c>
      <c r="F112" t="s">
        <v>236</v>
      </c>
      <c r="G112" t="s">
        <v>803</v>
      </c>
    </row>
    <row r="113">
      <c r="A113" s="210">
        <v>43526.22122178241</v>
      </c>
      <c r="B113" s="120" t="s">
        <v>60</v>
      </c>
      <c r="C113" s="120">
        <v>6.0</v>
      </c>
      <c r="F113" t="s">
        <v>236</v>
      </c>
      <c r="G113" t="s">
        <v>803</v>
      </c>
    </row>
    <row r="114">
      <c r="A114" s="210">
        <v>43528.71501346065</v>
      </c>
      <c r="B114" s="120" t="s">
        <v>85</v>
      </c>
      <c r="C114" s="120">
        <v>4.0</v>
      </c>
      <c r="F114" t="s">
        <v>236</v>
      </c>
      <c r="G114" t="s">
        <v>803</v>
      </c>
    </row>
    <row r="115">
      <c r="A115" s="210">
        <v>43529.72339979166</v>
      </c>
      <c r="B115" s="120" t="s">
        <v>171</v>
      </c>
      <c r="C115" s="120">
        <v>2.0</v>
      </c>
      <c r="F115" t="s">
        <v>236</v>
      </c>
      <c r="G115" t="s">
        <v>236</v>
      </c>
    </row>
    <row r="116">
      <c r="A116" s="210">
        <v>43529.75767976852</v>
      </c>
      <c r="B116" s="120" t="s">
        <v>338</v>
      </c>
      <c r="C116" s="120">
        <v>6.0</v>
      </c>
      <c r="F116" t="s">
        <v>236</v>
      </c>
      <c r="G116" t="s">
        <v>803</v>
      </c>
    </row>
    <row r="117">
      <c r="A117" s="210">
        <v>43529.75799888889</v>
      </c>
      <c r="B117" s="120" t="s">
        <v>455</v>
      </c>
      <c r="C117" s="120">
        <v>4.0</v>
      </c>
      <c r="F117" t="s">
        <v>236</v>
      </c>
      <c r="G117" t="s">
        <v>803</v>
      </c>
    </row>
    <row r="118">
      <c r="A118" s="210">
        <v>43532.0263169213</v>
      </c>
      <c r="B118" s="120" t="s">
        <v>40</v>
      </c>
      <c r="C118" s="120">
        <v>4.0</v>
      </c>
      <c r="F118" t="s">
        <v>236</v>
      </c>
      <c r="G118" t="s">
        <v>803</v>
      </c>
    </row>
    <row r="119">
      <c r="A119" s="210">
        <v>43532.747626076394</v>
      </c>
      <c r="B119" s="120" t="s">
        <v>40</v>
      </c>
      <c r="C119" s="120">
        <v>9.0</v>
      </c>
      <c r="F119" t="s">
        <v>236</v>
      </c>
      <c r="G119" t="s">
        <v>803</v>
      </c>
    </row>
    <row r="120">
      <c r="A120" s="210">
        <v>43533.15773255787</v>
      </c>
      <c r="B120" s="120" t="s">
        <v>452</v>
      </c>
      <c r="C120" s="120">
        <v>4.0</v>
      </c>
      <c r="F120" t="s">
        <v>236</v>
      </c>
      <c r="G120" t="s">
        <v>803</v>
      </c>
    </row>
    <row r="121">
      <c r="A121" s="210">
        <v>43533.77262592592</v>
      </c>
      <c r="B121" s="120" t="s">
        <v>379</v>
      </c>
      <c r="C121" s="120">
        <v>4.0</v>
      </c>
      <c r="F121" t="s">
        <v>236</v>
      </c>
      <c r="G121" t="s">
        <v>803</v>
      </c>
    </row>
    <row r="122">
      <c r="A122" s="210">
        <v>43534.16380122685</v>
      </c>
      <c r="B122" s="120" t="s">
        <v>379</v>
      </c>
      <c r="C122" s="120">
        <v>6.0</v>
      </c>
      <c r="F122" t="s">
        <v>236</v>
      </c>
      <c r="G122" t="s">
        <v>803</v>
      </c>
    </row>
    <row r="123">
      <c r="A123" s="210">
        <v>43534.17633362269</v>
      </c>
      <c r="B123" s="120" t="s">
        <v>336</v>
      </c>
      <c r="C123" s="120">
        <v>4.0</v>
      </c>
      <c r="F123" t="s">
        <v>236</v>
      </c>
      <c r="G123" t="s">
        <v>803</v>
      </c>
    </row>
    <row r="124">
      <c r="A124" s="210">
        <v>43534.551180462964</v>
      </c>
      <c r="B124" s="120" t="s">
        <v>336</v>
      </c>
      <c r="C124" s="120">
        <v>4.0</v>
      </c>
      <c r="F124" t="s">
        <v>236</v>
      </c>
      <c r="G124" t="s">
        <v>803</v>
      </c>
    </row>
    <row r="125">
      <c r="A125" s="210">
        <v>43536.6290868287</v>
      </c>
      <c r="B125" s="120" t="s">
        <v>381</v>
      </c>
      <c r="C125" s="120">
        <v>2.0</v>
      </c>
      <c r="F125" t="s">
        <v>236</v>
      </c>
      <c r="G125" t="s">
        <v>236</v>
      </c>
    </row>
    <row r="126">
      <c r="A126" s="210">
        <v>43536.63090769676</v>
      </c>
      <c r="B126" s="120" t="s">
        <v>381</v>
      </c>
      <c r="C126" s="120">
        <v>2.0</v>
      </c>
      <c r="F126" t="s">
        <v>236</v>
      </c>
      <c r="G126" t="s">
        <v>236</v>
      </c>
    </row>
    <row r="127">
      <c r="A127" s="210">
        <v>43538.60206201389</v>
      </c>
      <c r="B127" s="120" t="s">
        <v>381</v>
      </c>
      <c r="C127" s="120">
        <v>3.0</v>
      </c>
      <c r="F127" t="s">
        <v>236</v>
      </c>
      <c r="G127" t="s">
        <v>803</v>
      </c>
    </row>
    <row r="128">
      <c r="A128" s="210">
        <v>43541.36424540509</v>
      </c>
      <c r="B128" s="120" t="s">
        <v>1378</v>
      </c>
      <c r="C128" s="120">
        <v>5.0</v>
      </c>
      <c r="F128" t="s">
        <v>236</v>
      </c>
      <c r="G128" t="s">
        <v>803</v>
      </c>
    </row>
    <row r="129">
      <c r="A129" s="210">
        <v>43541.45531395833</v>
      </c>
      <c r="B129" s="120" t="s">
        <v>1378</v>
      </c>
      <c r="C129" s="120">
        <v>3.0</v>
      </c>
      <c r="F129" t="s">
        <v>236</v>
      </c>
      <c r="G129" t="s">
        <v>803</v>
      </c>
    </row>
    <row r="130">
      <c r="A130" s="210">
        <v>43541.92107861111</v>
      </c>
      <c r="B130" s="120" t="s">
        <v>402</v>
      </c>
      <c r="C130" s="120">
        <v>5.0</v>
      </c>
      <c r="F130" t="s">
        <v>236</v>
      </c>
      <c r="G130" t="s">
        <v>803</v>
      </c>
    </row>
    <row r="131">
      <c r="A131" s="210">
        <v>43541.93145243055</v>
      </c>
      <c r="B131" s="120" t="s">
        <v>2035</v>
      </c>
      <c r="C131" s="120">
        <v>4.0</v>
      </c>
      <c r="F131" t="s">
        <v>236</v>
      </c>
      <c r="G131" t="s">
        <v>803</v>
      </c>
    </row>
    <row r="132">
      <c r="A132" s="210">
        <v>43542.010937824074</v>
      </c>
      <c r="B132" s="120" t="s">
        <v>57</v>
      </c>
      <c r="C132" s="120">
        <v>6.0</v>
      </c>
      <c r="F132" t="s">
        <v>236</v>
      </c>
      <c r="G132" t="s">
        <v>803</v>
      </c>
    </row>
    <row r="133">
      <c r="A133" s="210">
        <v>43542.49434662037</v>
      </c>
      <c r="B133" s="120" t="s">
        <v>83</v>
      </c>
      <c r="C133" s="120">
        <v>5.0</v>
      </c>
      <c r="F133" t="s">
        <v>236</v>
      </c>
      <c r="G133" t="s">
        <v>803</v>
      </c>
    </row>
    <row r="134">
      <c r="A134" s="210">
        <v>43542.53351328704</v>
      </c>
      <c r="B134" s="120" t="s">
        <v>83</v>
      </c>
      <c r="C134" s="120">
        <v>5.0</v>
      </c>
      <c r="F134" t="s">
        <v>236</v>
      </c>
      <c r="G134" t="s">
        <v>803</v>
      </c>
    </row>
    <row r="135">
      <c r="A135" s="210">
        <v>43542.62597688657</v>
      </c>
      <c r="B135" s="120" t="s">
        <v>2036</v>
      </c>
      <c r="C135" s="120">
        <v>9.0</v>
      </c>
      <c r="F135" t="s">
        <v>236</v>
      </c>
      <c r="G135" t="s">
        <v>803</v>
      </c>
    </row>
    <row r="136">
      <c r="A136" s="210">
        <v>43542.73187555556</v>
      </c>
      <c r="B136" s="120" t="s">
        <v>83</v>
      </c>
      <c r="C136" s="120">
        <v>9.0</v>
      </c>
      <c r="F136" t="s">
        <v>236</v>
      </c>
      <c r="G136" t="s">
        <v>803</v>
      </c>
    </row>
    <row r="137">
      <c r="A137" s="210">
        <v>43544.67204746528</v>
      </c>
      <c r="B137" s="120" t="s">
        <v>381</v>
      </c>
      <c r="C137" s="120">
        <v>7.0</v>
      </c>
      <c r="F137" t="s">
        <v>236</v>
      </c>
      <c r="G137" t="s">
        <v>803</v>
      </c>
    </row>
    <row r="138">
      <c r="A138" s="210">
        <v>43545.25466078703</v>
      </c>
      <c r="B138" s="120" t="s">
        <v>57</v>
      </c>
      <c r="C138" s="120">
        <v>4.0</v>
      </c>
      <c r="F138" t="s">
        <v>236</v>
      </c>
      <c r="G138" t="s">
        <v>803</v>
      </c>
    </row>
    <row r="139">
      <c r="A139" s="210">
        <v>43545.63972378473</v>
      </c>
      <c r="B139" s="120" t="s">
        <v>381</v>
      </c>
      <c r="C139" s="120">
        <v>6.0</v>
      </c>
      <c r="F139" t="s">
        <v>236</v>
      </c>
      <c r="G139" t="s">
        <v>803</v>
      </c>
    </row>
    <row r="140">
      <c r="A140" s="210">
        <v>43545.836875277775</v>
      </c>
      <c r="B140" s="120" t="s">
        <v>393</v>
      </c>
      <c r="C140" s="120">
        <v>5.0</v>
      </c>
      <c r="F140" t="s">
        <v>236</v>
      </c>
      <c r="G140" t="s">
        <v>803</v>
      </c>
    </row>
    <row r="141">
      <c r="A141" s="210">
        <v>43545.83718931713</v>
      </c>
      <c r="B141" s="120" t="s">
        <v>393</v>
      </c>
      <c r="C141" s="120">
        <v>5.0</v>
      </c>
      <c r="F141" t="s">
        <v>236</v>
      </c>
      <c r="G141" t="s">
        <v>803</v>
      </c>
    </row>
    <row r="142">
      <c r="A142" s="210">
        <v>43546.89545111111</v>
      </c>
      <c r="B142" s="120" t="s">
        <v>384</v>
      </c>
      <c r="C142" s="120">
        <v>3.0</v>
      </c>
      <c r="F142" t="s">
        <v>236</v>
      </c>
      <c r="G142" t="s">
        <v>803</v>
      </c>
    </row>
    <row r="143">
      <c r="A143" s="210">
        <v>43547.126383333336</v>
      </c>
      <c r="B143" s="120" t="s">
        <v>83</v>
      </c>
      <c r="C143" s="120">
        <v>4.0</v>
      </c>
      <c r="F143" t="s">
        <v>236</v>
      </c>
      <c r="G143" t="s">
        <v>803</v>
      </c>
    </row>
    <row r="144">
      <c r="A144" s="210">
        <v>43547.976251898144</v>
      </c>
      <c r="B144" s="120" t="s">
        <v>83</v>
      </c>
      <c r="C144" s="120">
        <v>5.0</v>
      </c>
      <c r="F144" t="s">
        <v>236</v>
      </c>
      <c r="G144" t="s">
        <v>803</v>
      </c>
    </row>
    <row r="145">
      <c r="A145" s="210">
        <v>43552.7088978588</v>
      </c>
      <c r="B145" s="120" t="s">
        <v>180</v>
      </c>
      <c r="C145" s="120">
        <v>5.0</v>
      </c>
      <c r="F145" t="s">
        <v>236</v>
      </c>
      <c r="G145" t="s">
        <v>803</v>
      </c>
    </row>
    <row r="146">
      <c r="A146" s="210">
        <v>43553.64753398148</v>
      </c>
      <c r="B146" s="120" t="s">
        <v>83</v>
      </c>
      <c r="C146" s="120">
        <v>7.0</v>
      </c>
      <c r="F146" t="s">
        <v>236</v>
      </c>
      <c r="G146" t="s">
        <v>803</v>
      </c>
    </row>
    <row r="147">
      <c r="A147" s="210">
        <v>43553.64762719907</v>
      </c>
      <c r="B147" s="120" t="s">
        <v>83</v>
      </c>
      <c r="C147" s="120">
        <v>4.0</v>
      </c>
      <c r="F147" t="s">
        <v>236</v>
      </c>
      <c r="G147" t="s">
        <v>803</v>
      </c>
    </row>
    <row r="148">
      <c r="A148" s="210">
        <v>43554.56567365741</v>
      </c>
      <c r="B148" s="120" t="s">
        <v>315</v>
      </c>
      <c r="C148" s="120">
        <v>6.0</v>
      </c>
      <c r="F148" t="s">
        <v>236</v>
      </c>
      <c r="G148" t="s">
        <v>803</v>
      </c>
    </row>
    <row r="149">
      <c r="A149" s="210">
        <v>43554.76970237269</v>
      </c>
      <c r="B149" s="120" t="s">
        <v>85</v>
      </c>
      <c r="C149" s="120">
        <v>3.0</v>
      </c>
      <c r="F149" t="s">
        <v>236</v>
      </c>
      <c r="G149" t="s">
        <v>803</v>
      </c>
    </row>
    <row r="150">
      <c r="A150" s="210">
        <v>43554.81291984954</v>
      </c>
      <c r="B150" s="120" t="s">
        <v>83</v>
      </c>
      <c r="C150" s="120">
        <v>4.0</v>
      </c>
      <c r="F150" t="s">
        <v>236</v>
      </c>
      <c r="G150" t="s">
        <v>803</v>
      </c>
    </row>
    <row r="151">
      <c r="A151" s="210">
        <v>43555.04132204861</v>
      </c>
      <c r="B151" s="120" t="s">
        <v>83</v>
      </c>
      <c r="C151" s="120">
        <v>7.0</v>
      </c>
      <c r="F151" t="s">
        <v>236</v>
      </c>
      <c r="G151" t="s">
        <v>803</v>
      </c>
    </row>
    <row r="152">
      <c r="A152" s="210">
        <v>43555.86442070601</v>
      </c>
      <c r="B152" s="120" t="s">
        <v>402</v>
      </c>
      <c r="C152" s="120">
        <v>4.0</v>
      </c>
      <c r="F152" t="s">
        <v>236</v>
      </c>
      <c r="G152" t="s">
        <v>803</v>
      </c>
    </row>
    <row r="153">
      <c r="A153" s="210">
        <v>43556.57734502315</v>
      </c>
      <c r="B153" s="120" t="s">
        <v>326</v>
      </c>
      <c r="C153" s="120">
        <v>3.0</v>
      </c>
      <c r="F153" t="s">
        <v>236</v>
      </c>
      <c r="G153" t="s">
        <v>803</v>
      </c>
    </row>
    <row r="154">
      <c r="A154" s="210">
        <v>43556.57818409722</v>
      </c>
      <c r="B154" s="120" t="s">
        <v>326</v>
      </c>
      <c r="C154" s="120">
        <v>3.0</v>
      </c>
      <c r="F154" t="s">
        <v>236</v>
      </c>
      <c r="G154" t="s">
        <v>803</v>
      </c>
    </row>
    <row r="155">
      <c r="A155" s="210">
        <v>43557.18817680556</v>
      </c>
      <c r="B155" s="120" t="s">
        <v>326</v>
      </c>
      <c r="C155" s="120">
        <v>4.0</v>
      </c>
      <c r="F155" t="s">
        <v>236</v>
      </c>
      <c r="G155" t="s">
        <v>803</v>
      </c>
    </row>
    <row r="156">
      <c r="A156" s="210">
        <v>43558.10837928241</v>
      </c>
      <c r="B156" s="120" t="s">
        <v>326</v>
      </c>
      <c r="C156" s="120">
        <v>4.0</v>
      </c>
      <c r="F156" t="s">
        <v>236</v>
      </c>
      <c r="G156" t="s">
        <v>803</v>
      </c>
    </row>
    <row r="157">
      <c r="A157" s="210">
        <v>43558.695309386574</v>
      </c>
      <c r="B157" s="120" t="s">
        <v>326</v>
      </c>
      <c r="C157" s="120">
        <v>4.0</v>
      </c>
      <c r="F157" t="s">
        <v>236</v>
      </c>
      <c r="G157" t="s">
        <v>803</v>
      </c>
    </row>
    <row r="158">
      <c r="A158" s="210">
        <v>43558.9182422338</v>
      </c>
      <c r="B158" s="120" t="s">
        <v>326</v>
      </c>
      <c r="C158" s="120">
        <v>2.0</v>
      </c>
      <c r="F158" t="s">
        <v>236</v>
      </c>
      <c r="G158" t="s">
        <v>236</v>
      </c>
    </row>
    <row r="159">
      <c r="A159" s="210">
        <v>43559.111746180555</v>
      </c>
      <c r="B159" s="120" t="s">
        <v>354</v>
      </c>
      <c r="C159" s="120">
        <v>5.0</v>
      </c>
      <c r="F159" t="s">
        <v>236</v>
      </c>
      <c r="G159" t="s">
        <v>803</v>
      </c>
    </row>
    <row r="160">
      <c r="A160" s="210">
        <v>43559.764712488424</v>
      </c>
      <c r="B160" s="120" t="s">
        <v>85</v>
      </c>
      <c r="C160" s="120">
        <v>4.0</v>
      </c>
      <c r="F160" t="s">
        <v>236</v>
      </c>
      <c r="G160" t="s">
        <v>803</v>
      </c>
    </row>
    <row r="161">
      <c r="A161" s="210">
        <v>43562.81355423611</v>
      </c>
      <c r="B161" s="120" t="s">
        <v>85</v>
      </c>
      <c r="C161" s="120">
        <v>5.0</v>
      </c>
      <c r="F161" t="s">
        <v>236</v>
      </c>
      <c r="G161" t="s">
        <v>803</v>
      </c>
    </row>
    <row r="162">
      <c r="A162" s="210">
        <v>43563.11346421296</v>
      </c>
      <c r="B162" s="120" t="s">
        <v>326</v>
      </c>
      <c r="C162" s="120">
        <v>3.0</v>
      </c>
      <c r="F162" t="s">
        <v>236</v>
      </c>
      <c r="G162" t="s">
        <v>803</v>
      </c>
    </row>
    <row r="163">
      <c r="A163" s="210">
        <v>43563.65625170139</v>
      </c>
      <c r="B163" s="120" t="s">
        <v>159</v>
      </c>
      <c r="C163" s="120">
        <v>5.0</v>
      </c>
      <c r="F163" t="s">
        <v>236</v>
      </c>
      <c r="G163" t="s">
        <v>803</v>
      </c>
    </row>
    <row r="164">
      <c r="A164" s="210">
        <v>43564.67920746528</v>
      </c>
      <c r="B164" s="120" t="s">
        <v>227</v>
      </c>
      <c r="C164" s="120">
        <v>3.0</v>
      </c>
      <c r="F164" t="s">
        <v>236</v>
      </c>
      <c r="G164" t="s">
        <v>803</v>
      </c>
    </row>
    <row r="165">
      <c r="A165" s="210">
        <v>43565.60852055556</v>
      </c>
      <c r="B165" s="120" t="s">
        <v>227</v>
      </c>
      <c r="C165" s="120">
        <v>2.0</v>
      </c>
      <c r="F165" t="s">
        <v>236</v>
      </c>
      <c r="G165" t="s">
        <v>236</v>
      </c>
    </row>
    <row r="166">
      <c r="A166" s="210">
        <v>43565.79031561343</v>
      </c>
      <c r="B166" s="120" t="s">
        <v>85</v>
      </c>
      <c r="C166" s="120">
        <v>3.0</v>
      </c>
      <c r="F166" t="s">
        <v>236</v>
      </c>
      <c r="G166" t="s">
        <v>803</v>
      </c>
    </row>
    <row r="167">
      <c r="A167" s="210">
        <v>43565.93922788194</v>
      </c>
      <c r="B167" s="120" t="s">
        <v>227</v>
      </c>
      <c r="C167" s="120">
        <v>4.0</v>
      </c>
      <c r="F167" t="s">
        <v>236</v>
      </c>
      <c r="G167" t="s">
        <v>803</v>
      </c>
    </row>
    <row r="168">
      <c r="A168" s="210">
        <v>43565.99685015046</v>
      </c>
      <c r="B168" s="120" t="s">
        <v>227</v>
      </c>
      <c r="C168" s="120">
        <v>3.0</v>
      </c>
      <c r="F168" t="s">
        <v>236</v>
      </c>
      <c r="G168" t="s">
        <v>803</v>
      </c>
    </row>
    <row r="169">
      <c r="A169" s="210">
        <v>43566.97311939815</v>
      </c>
      <c r="B169" s="120" t="s">
        <v>227</v>
      </c>
      <c r="C169" s="120">
        <v>3.0</v>
      </c>
      <c r="F169" t="s">
        <v>236</v>
      </c>
      <c r="G169" t="s">
        <v>803</v>
      </c>
    </row>
    <row r="170">
      <c r="A170" s="210">
        <v>43567.76861126158</v>
      </c>
      <c r="B170" s="120" t="s">
        <v>227</v>
      </c>
      <c r="C170" s="120">
        <v>3.0</v>
      </c>
      <c r="F170" t="s">
        <v>236</v>
      </c>
      <c r="G170" t="s">
        <v>803</v>
      </c>
    </row>
    <row r="171">
      <c r="A171" s="210">
        <v>43568.606623252315</v>
      </c>
      <c r="B171" s="120" t="s">
        <v>85</v>
      </c>
      <c r="C171" s="120">
        <v>3.0</v>
      </c>
      <c r="F171" t="s">
        <v>236</v>
      </c>
      <c r="G171" t="s">
        <v>803</v>
      </c>
    </row>
    <row r="172">
      <c r="A172" s="210">
        <v>43570.56809094908</v>
      </c>
      <c r="B172" s="120" t="s">
        <v>326</v>
      </c>
      <c r="C172" s="120">
        <v>4.0</v>
      </c>
      <c r="F172" t="s">
        <v>236</v>
      </c>
      <c r="G172" t="s">
        <v>803</v>
      </c>
    </row>
    <row r="173">
      <c r="A173" s="210">
        <v>43570.615744201394</v>
      </c>
      <c r="B173" s="120" t="s">
        <v>472</v>
      </c>
      <c r="C173" s="120">
        <v>8.0</v>
      </c>
      <c r="F173" t="s">
        <v>236</v>
      </c>
      <c r="G173" t="s">
        <v>803</v>
      </c>
    </row>
    <row r="174">
      <c r="A174" s="210">
        <v>43570.693958206015</v>
      </c>
      <c r="B174" s="120" t="s">
        <v>326</v>
      </c>
      <c r="C174" s="120">
        <v>4.0</v>
      </c>
      <c r="F174" t="s">
        <v>236</v>
      </c>
      <c r="G174" t="s">
        <v>803</v>
      </c>
    </row>
    <row r="175">
      <c r="A175" s="210">
        <v>43570.795322210644</v>
      </c>
      <c r="B175" s="120" t="s">
        <v>326</v>
      </c>
      <c r="C175" s="120">
        <v>5.0</v>
      </c>
      <c r="F175" t="s">
        <v>236</v>
      </c>
      <c r="G175" t="s">
        <v>803</v>
      </c>
    </row>
    <row r="176">
      <c r="A176" s="210">
        <v>43570.80309945602</v>
      </c>
      <c r="B176" s="120" t="s">
        <v>402</v>
      </c>
      <c r="C176" s="120">
        <v>5.0</v>
      </c>
      <c r="F176" t="s">
        <v>236</v>
      </c>
      <c r="G176" t="s">
        <v>803</v>
      </c>
    </row>
    <row r="177">
      <c r="A177" s="210">
        <v>43571.95725880787</v>
      </c>
      <c r="B177" s="120" t="s">
        <v>171</v>
      </c>
      <c r="C177" s="120">
        <v>5.0</v>
      </c>
      <c r="F177" t="s">
        <v>236</v>
      </c>
      <c r="G177" t="s">
        <v>803</v>
      </c>
    </row>
    <row r="178">
      <c r="A178" s="210">
        <v>43572.660124166665</v>
      </c>
      <c r="B178" s="120" t="s">
        <v>326</v>
      </c>
      <c r="C178" s="120">
        <v>4.0</v>
      </c>
      <c r="F178" t="s">
        <v>236</v>
      </c>
      <c r="G178" t="s">
        <v>803</v>
      </c>
    </row>
    <row r="179">
      <c r="A179" s="210">
        <v>43572.66017861111</v>
      </c>
      <c r="B179" s="120" t="s">
        <v>326</v>
      </c>
      <c r="C179" s="120">
        <v>4.0</v>
      </c>
      <c r="F179" t="s">
        <v>236</v>
      </c>
      <c r="G179" t="s">
        <v>803</v>
      </c>
    </row>
    <row r="180">
      <c r="A180" s="210">
        <v>43572.84318130787</v>
      </c>
      <c r="B180" s="120" t="s">
        <v>159</v>
      </c>
      <c r="C180" s="120">
        <v>10.0</v>
      </c>
      <c r="F180" t="s">
        <v>236</v>
      </c>
      <c r="G180" t="s">
        <v>803</v>
      </c>
    </row>
    <row r="181">
      <c r="A181" s="210">
        <v>43575.70012997685</v>
      </c>
      <c r="B181" s="120" t="s">
        <v>402</v>
      </c>
      <c r="C181" s="120">
        <v>4.0</v>
      </c>
      <c r="F181" t="s">
        <v>236</v>
      </c>
      <c r="G181" t="s">
        <v>803</v>
      </c>
    </row>
    <row r="182">
      <c r="A182" s="210">
        <v>43577.92313964121</v>
      </c>
      <c r="B182" s="120" t="s">
        <v>2037</v>
      </c>
      <c r="C182" s="120">
        <v>7.0</v>
      </c>
      <c r="F182" t="s">
        <v>236</v>
      </c>
      <c r="G182" t="s">
        <v>803</v>
      </c>
    </row>
    <row r="183">
      <c r="A183" s="210">
        <v>43578.66014721065</v>
      </c>
      <c r="B183" s="120" t="s">
        <v>151</v>
      </c>
      <c r="C183" s="120">
        <v>3.0</v>
      </c>
      <c r="F183" t="s">
        <v>236</v>
      </c>
      <c r="G183" t="s">
        <v>803</v>
      </c>
    </row>
    <row r="184">
      <c r="A184" s="210">
        <v>43578.73930756944</v>
      </c>
      <c r="B184" s="120" t="s">
        <v>151</v>
      </c>
      <c r="C184" s="120">
        <v>4.0</v>
      </c>
      <c r="F184" t="s">
        <v>236</v>
      </c>
      <c r="G184" t="s">
        <v>803</v>
      </c>
    </row>
    <row r="185">
      <c r="A185" s="210">
        <v>43580.531230277775</v>
      </c>
      <c r="B185" s="120" t="s">
        <v>151</v>
      </c>
      <c r="C185" s="120">
        <v>3.0</v>
      </c>
      <c r="F185" t="s">
        <v>236</v>
      </c>
      <c r="G185" t="s">
        <v>803</v>
      </c>
    </row>
    <row r="186">
      <c r="A186" s="210">
        <v>43580.61178723379</v>
      </c>
      <c r="B186" s="120" t="s">
        <v>2037</v>
      </c>
      <c r="C186" s="120">
        <v>5.0</v>
      </c>
      <c r="F186" t="s">
        <v>236</v>
      </c>
      <c r="G186" t="s">
        <v>803</v>
      </c>
    </row>
    <row r="187">
      <c r="A187" s="210">
        <v>43580.81176302083</v>
      </c>
      <c r="B187" s="120" t="s">
        <v>2037</v>
      </c>
      <c r="C187" s="120">
        <v>5.0</v>
      </c>
      <c r="F187" t="s">
        <v>236</v>
      </c>
      <c r="G187" t="s">
        <v>803</v>
      </c>
    </row>
    <row r="188">
      <c r="A188" s="210">
        <v>43580.81253059028</v>
      </c>
      <c r="B188" s="120" t="s">
        <v>2037</v>
      </c>
      <c r="C188" s="120">
        <v>6.0</v>
      </c>
      <c r="F188" t="s">
        <v>236</v>
      </c>
      <c r="G188" t="s">
        <v>803</v>
      </c>
    </row>
    <row r="189">
      <c r="A189" s="210">
        <v>43583.88520251158</v>
      </c>
      <c r="B189" s="120" t="s">
        <v>2037</v>
      </c>
      <c r="C189" s="120">
        <v>6.0</v>
      </c>
      <c r="F189" t="s">
        <v>236</v>
      </c>
      <c r="G189" t="s">
        <v>803</v>
      </c>
    </row>
    <row r="190">
      <c r="A190" s="210">
        <v>43583.88587932871</v>
      </c>
      <c r="B190" s="120" t="s">
        <v>162</v>
      </c>
      <c r="C190" s="120">
        <v>2.0</v>
      </c>
      <c r="F190" t="s">
        <v>236</v>
      </c>
      <c r="G190" t="s">
        <v>236</v>
      </c>
    </row>
    <row r="191">
      <c r="A191" s="210">
        <v>43583.8874353125</v>
      </c>
      <c r="B191" s="120" t="s">
        <v>162</v>
      </c>
      <c r="C191" s="120">
        <v>5.0</v>
      </c>
      <c r="F191" t="s">
        <v>236</v>
      </c>
      <c r="G191" t="s">
        <v>803</v>
      </c>
    </row>
    <row r="192">
      <c r="A192" s="210">
        <v>43583.88757327547</v>
      </c>
      <c r="B192" s="120" t="s">
        <v>162</v>
      </c>
      <c r="C192" s="120">
        <v>6.0</v>
      </c>
      <c r="F192" t="s">
        <v>236</v>
      </c>
      <c r="G192" t="s">
        <v>803</v>
      </c>
    </row>
    <row r="193">
      <c r="A193" s="210">
        <v>43585.838226921296</v>
      </c>
      <c r="B193" s="120" t="s">
        <v>151</v>
      </c>
      <c r="C193" s="120">
        <v>3.0</v>
      </c>
      <c r="F193" t="s">
        <v>803</v>
      </c>
      <c r="G193" t="s">
        <v>803</v>
      </c>
    </row>
    <row r="194">
      <c r="A194" s="210">
        <v>43587.919398495374</v>
      </c>
      <c r="B194" s="120" t="s">
        <v>162</v>
      </c>
      <c r="C194" s="120">
        <v>6.0</v>
      </c>
      <c r="F194" t="s">
        <v>803</v>
      </c>
      <c r="G194" t="s">
        <v>803</v>
      </c>
    </row>
    <row r="195">
      <c r="A195" s="274">
        <v>43433.90555555555</v>
      </c>
      <c r="B195" s="154" t="s">
        <v>435</v>
      </c>
      <c r="C195" s="154">
        <v>5.0</v>
      </c>
      <c r="D195" s="275"/>
      <c r="E195" s="275"/>
      <c r="F195" s="172" t="s">
        <v>236</v>
      </c>
      <c r="G195" s="172" t="s">
        <v>803</v>
      </c>
    </row>
    <row r="196">
      <c r="A196" s="274">
        <v>43434.90555555555</v>
      </c>
      <c r="B196" s="154" t="s">
        <v>291</v>
      </c>
      <c r="C196" s="154">
        <v>5.0</v>
      </c>
      <c r="D196" s="275"/>
      <c r="E196" s="275"/>
      <c r="F196" s="172" t="s">
        <v>236</v>
      </c>
      <c r="G196" s="172" t="s">
        <v>803</v>
      </c>
    </row>
    <row r="197">
      <c r="A197" s="274">
        <v>43435.90555555555</v>
      </c>
      <c r="B197" s="154" t="s">
        <v>435</v>
      </c>
      <c r="C197" s="154">
        <v>5.0</v>
      </c>
      <c r="D197" s="275"/>
      <c r="E197" s="275"/>
      <c r="F197" s="172" t="s">
        <v>236</v>
      </c>
      <c r="G197" s="172" t="s">
        <v>803</v>
      </c>
    </row>
    <row r="198">
      <c r="A198" s="274">
        <v>43503.90555555555</v>
      </c>
      <c r="B198" s="154" t="s">
        <v>544</v>
      </c>
      <c r="C198" s="154">
        <v>6.0</v>
      </c>
      <c r="D198" s="275"/>
      <c r="E198" s="275"/>
      <c r="F198" s="172" t="s">
        <v>236</v>
      </c>
      <c r="G198" s="172" t="s">
        <v>803</v>
      </c>
    </row>
    <row r="199">
      <c r="A199" s="172"/>
      <c r="B199" s="172"/>
      <c r="C199" s="172"/>
      <c r="D199" s="172"/>
      <c r="E199" s="172"/>
      <c r="F199" s="172" t="s">
        <v>194</v>
      </c>
      <c r="G199" s="172" t="s">
        <v>194</v>
      </c>
    </row>
    <row r="200">
      <c r="A200" s="172"/>
      <c r="B200" s="172"/>
      <c r="C200" s="172"/>
      <c r="D200" s="172"/>
      <c r="E200" s="172"/>
      <c r="F200" s="172" t="s">
        <v>194</v>
      </c>
      <c r="G200" s="172" t="s">
        <v>194</v>
      </c>
    </row>
    <row r="201">
      <c r="A201" s="172"/>
      <c r="B201" s="172"/>
      <c r="C201" s="172"/>
      <c r="D201" s="172"/>
      <c r="E201" s="172"/>
      <c r="F201" s="172" t="s">
        <v>194</v>
      </c>
      <c r="G201" s="172" t="s">
        <v>194</v>
      </c>
    </row>
    <row r="202">
      <c r="A202" s="172"/>
      <c r="B202" s="172"/>
      <c r="C202" s="172"/>
      <c r="D202" s="172"/>
      <c r="E202" s="172"/>
      <c r="F202" s="172" t="s">
        <v>194</v>
      </c>
      <c r="G202" s="172" t="s">
        <v>194</v>
      </c>
    </row>
    <row r="203">
      <c r="A203" s="172"/>
      <c r="B203" s="172"/>
      <c r="C203" s="172"/>
      <c r="D203" s="172"/>
      <c r="E203" s="172"/>
      <c r="F203" s="172" t="s">
        <v>194</v>
      </c>
      <c r="G203" s="172" t="s">
        <v>194</v>
      </c>
    </row>
    <row r="204">
      <c r="A204" s="172"/>
      <c r="B204" s="172"/>
      <c r="C204" s="172"/>
      <c r="D204" s="172"/>
      <c r="E204" s="172"/>
      <c r="F204" s="172" t="s">
        <v>194</v>
      </c>
      <c r="G204" s="172" t="s">
        <v>194</v>
      </c>
    </row>
    <row r="205">
      <c r="A205" s="172"/>
      <c r="B205" s="172"/>
      <c r="C205" s="172"/>
      <c r="D205" s="172"/>
      <c r="E205" s="172"/>
      <c r="F205" s="172" t="s">
        <v>194</v>
      </c>
      <c r="G205" s="172" t="s">
        <v>194</v>
      </c>
    </row>
    <row r="206">
      <c r="A206" s="172"/>
      <c r="B206" s="172"/>
      <c r="C206" s="172"/>
      <c r="D206" s="172"/>
      <c r="E206" s="172"/>
      <c r="F206" s="172" t="s">
        <v>194</v>
      </c>
      <c r="G206" s="172" t="s">
        <v>194</v>
      </c>
    </row>
    <row r="207">
      <c r="A207" s="172"/>
      <c r="B207" s="172"/>
      <c r="C207" s="172"/>
      <c r="D207" s="172"/>
      <c r="E207" s="172"/>
      <c r="F207" s="172" t="s">
        <v>194</v>
      </c>
      <c r="G207" s="172" t="s">
        <v>194</v>
      </c>
    </row>
    <row r="208">
      <c r="A208" s="172"/>
      <c r="B208" s="172"/>
      <c r="C208" s="172"/>
      <c r="D208" s="172"/>
      <c r="E208" s="172"/>
      <c r="F208" s="172" t="s">
        <v>194</v>
      </c>
      <c r="G208" s="172" t="s">
        <v>194</v>
      </c>
    </row>
    <row r="209">
      <c r="A209" s="172"/>
      <c r="B209" s="172"/>
      <c r="C209" s="172"/>
      <c r="D209" s="172"/>
      <c r="E209" s="172"/>
      <c r="F209" s="172" t="s">
        <v>194</v>
      </c>
      <c r="G209" s="172" t="s">
        <v>194</v>
      </c>
    </row>
    <row r="210">
      <c r="A210" s="172"/>
      <c r="B210" s="172"/>
      <c r="C210" s="172"/>
      <c r="D210" s="172"/>
      <c r="E210" s="172"/>
      <c r="F210" s="172" t="s">
        <v>194</v>
      </c>
      <c r="G210" s="172" t="s">
        <v>194</v>
      </c>
    </row>
    <row r="211">
      <c r="A211" s="172"/>
      <c r="B211" s="172"/>
      <c r="C211" s="172"/>
      <c r="D211" s="172"/>
      <c r="E211" s="172"/>
      <c r="F211" s="172" t="s">
        <v>194</v>
      </c>
      <c r="G211" s="172" t="s">
        <v>194</v>
      </c>
    </row>
    <row r="212">
      <c r="A212" s="172"/>
      <c r="B212" s="172"/>
      <c r="C212" s="172"/>
      <c r="D212" s="172"/>
      <c r="E212" s="172"/>
      <c r="F212" s="172" t="s">
        <v>194</v>
      </c>
      <c r="G212" s="172" t="s">
        <v>194</v>
      </c>
    </row>
    <row r="213">
      <c r="A213" s="172"/>
      <c r="B213" s="172"/>
      <c r="C213" s="172"/>
      <c r="D213" s="172"/>
      <c r="E213" s="172"/>
      <c r="F213" s="172" t="s">
        <v>194</v>
      </c>
      <c r="G213" s="172" t="s">
        <v>194</v>
      </c>
    </row>
    <row r="214">
      <c r="A214" s="172"/>
      <c r="B214" s="172"/>
      <c r="C214" s="172"/>
      <c r="D214" s="172"/>
      <c r="E214" s="172"/>
      <c r="F214" s="172" t="s">
        <v>194</v>
      </c>
      <c r="G214" s="172" t="s">
        <v>194</v>
      </c>
    </row>
    <row r="215">
      <c r="A215" s="172"/>
      <c r="B215" s="172"/>
      <c r="C215" s="172"/>
      <c r="D215" s="172"/>
      <c r="E215" s="172"/>
      <c r="F215" s="172" t="s">
        <v>194</v>
      </c>
      <c r="G215" s="172" t="s">
        <v>194</v>
      </c>
    </row>
    <row r="216">
      <c r="A216" s="172"/>
      <c r="B216" s="172"/>
      <c r="C216" s="172"/>
      <c r="D216" s="172"/>
      <c r="E216" s="172"/>
      <c r="F216" s="172" t="s">
        <v>194</v>
      </c>
      <c r="G216" s="172" t="s">
        <v>194</v>
      </c>
    </row>
    <row r="217">
      <c r="A217" s="172"/>
      <c r="B217" s="172"/>
      <c r="C217" s="172"/>
      <c r="D217" s="172"/>
      <c r="E217" s="172"/>
      <c r="F217" s="172" t="s">
        <v>194</v>
      </c>
      <c r="G217" s="172" t="s">
        <v>194</v>
      </c>
    </row>
    <row r="218">
      <c r="A218" s="172"/>
      <c r="B218" s="172"/>
      <c r="C218" s="172"/>
      <c r="D218" s="172"/>
      <c r="E218" s="172"/>
      <c r="F218" s="172" t="s">
        <v>194</v>
      </c>
      <c r="G218" s="172" t="s">
        <v>194</v>
      </c>
    </row>
    <row r="219">
      <c r="A219" s="172"/>
      <c r="B219" s="172"/>
      <c r="C219" s="172"/>
      <c r="D219" s="172"/>
      <c r="E219" s="172"/>
      <c r="F219" s="172" t="s">
        <v>194</v>
      </c>
      <c r="G219" s="172" t="s">
        <v>194</v>
      </c>
    </row>
    <row r="220">
      <c r="A220" s="172"/>
      <c r="B220" s="172"/>
      <c r="C220" s="172"/>
      <c r="D220" s="172"/>
      <c r="E220" s="172"/>
      <c r="F220" s="172" t="s">
        <v>194</v>
      </c>
      <c r="G220" s="172" t="s">
        <v>194</v>
      </c>
    </row>
    <row r="221">
      <c r="A221" s="172"/>
      <c r="B221" s="172"/>
      <c r="C221" s="172"/>
      <c r="D221" s="172"/>
      <c r="E221" s="172"/>
      <c r="F221" s="172" t="s">
        <v>194</v>
      </c>
      <c r="G221" s="172" t="s">
        <v>194</v>
      </c>
    </row>
    <row r="222">
      <c r="A222" s="172"/>
      <c r="B222" s="172"/>
      <c r="C222" s="172"/>
      <c r="D222" s="172"/>
      <c r="E222" s="172"/>
      <c r="F222" s="172" t="s">
        <v>194</v>
      </c>
      <c r="G222" s="172" t="s">
        <v>194</v>
      </c>
    </row>
    <row r="223">
      <c r="A223" s="172"/>
      <c r="B223" s="172"/>
      <c r="C223" s="172"/>
      <c r="D223" s="172"/>
      <c r="E223" s="172"/>
      <c r="F223" s="172" t="s">
        <v>194</v>
      </c>
      <c r="G223" s="172" t="s">
        <v>194</v>
      </c>
    </row>
    <row r="224">
      <c r="A224" s="172"/>
      <c r="B224" s="172"/>
      <c r="C224" s="172"/>
      <c r="D224" s="172"/>
      <c r="E224" s="172"/>
      <c r="F224" s="172" t="s">
        <v>194</v>
      </c>
      <c r="G224" s="172" t="s">
        <v>194</v>
      </c>
    </row>
    <row r="225">
      <c r="A225" s="172"/>
      <c r="B225" s="172"/>
      <c r="C225" s="172"/>
      <c r="D225" s="172"/>
      <c r="E225" s="172"/>
      <c r="F225" s="172" t="s">
        <v>194</v>
      </c>
      <c r="G225" s="172" t="s">
        <v>194</v>
      </c>
    </row>
    <row r="226">
      <c r="A226" s="172"/>
      <c r="B226" s="172"/>
      <c r="C226" s="172"/>
      <c r="D226" s="172"/>
      <c r="E226" s="172"/>
      <c r="F226" s="172" t="s">
        <v>194</v>
      </c>
      <c r="G226" s="172" t="s">
        <v>194</v>
      </c>
    </row>
    <row r="227">
      <c r="A227" s="172"/>
      <c r="B227" s="172"/>
      <c r="C227" s="172"/>
      <c r="D227" s="172"/>
      <c r="E227" s="172"/>
      <c r="F227" s="172" t="s">
        <v>194</v>
      </c>
      <c r="G227" s="172" t="s">
        <v>194</v>
      </c>
    </row>
    <row r="228">
      <c r="A228" s="172"/>
      <c r="B228" s="172"/>
      <c r="C228" s="172"/>
      <c r="D228" s="172"/>
      <c r="E228" s="172"/>
      <c r="F228" s="172" t="s">
        <v>194</v>
      </c>
      <c r="G228" s="172" t="s">
        <v>194</v>
      </c>
    </row>
    <row r="229">
      <c r="A229" s="172"/>
      <c r="B229" s="172"/>
      <c r="C229" s="172"/>
      <c r="D229" s="172"/>
      <c r="E229" s="172"/>
      <c r="F229" s="172" t="s">
        <v>194</v>
      </c>
      <c r="G229" s="172" t="s">
        <v>194</v>
      </c>
    </row>
    <row r="230">
      <c r="A230" s="172"/>
      <c r="B230" s="172"/>
      <c r="C230" s="172"/>
      <c r="D230" s="172"/>
      <c r="E230" s="172"/>
      <c r="F230" s="172" t="s">
        <v>194</v>
      </c>
      <c r="G230" s="172" t="s">
        <v>194</v>
      </c>
    </row>
    <row r="231">
      <c r="A231" s="172"/>
      <c r="B231" s="172"/>
      <c r="C231" s="172"/>
      <c r="D231" s="172"/>
      <c r="E231" s="172"/>
      <c r="F231" s="172" t="s">
        <v>194</v>
      </c>
      <c r="G231" s="172" t="s">
        <v>194</v>
      </c>
    </row>
    <row r="232">
      <c r="A232" s="172"/>
      <c r="B232" s="172"/>
      <c r="C232" s="172"/>
      <c r="D232" s="172"/>
      <c r="E232" s="172"/>
      <c r="F232" s="172" t="s">
        <v>194</v>
      </c>
      <c r="G232" s="172" t="s">
        <v>194</v>
      </c>
    </row>
    <row r="233">
      <c r="A233" s="172"/>
      <c r="B233" s="172"/>
      <c r="C233" s="172"/>
      <c r="D233" s="172"/>
      <c r="E233" s="172"/>
      <c r="F233" s="172" t="s">
        <v>194</v>
      </c>
      <c r="G233" s="172" t="s">
        <v>194</v>
      </c>
    </row>
    <row r="234">
      <c r="A234" s="172"/>
      <c r="B234" s="172"/>
      <c r="C234" s="172"/>
      <c r="D234" s="172"/>
      <c r="E234" s="172"/>
      <c r="F234" s="172" t="s">
        <v>194</v>
      </c>
      <c r="G234" s="172" t="s">
        <v>194</v>
      </c>
    </row>
    <row r="235">
      <c r="A235" s="172"/>
      <c r="B235" s="172"/>
      <c r="C235" s="172"/>
      <c r="D235" s="172"/>
      <c r="E235" s="172"/>
      <c r="F235" s="172" t="s">
        <v>194</v>
      </c>
      <c r="G235" s="172" t="s">
        <v>194</v>
      </c>
    </row>
    <row r="236">
      <c r="A236" s="172"/>
      <c r="B236" s="172"/>
      <c r="C236" s="172"/>
      <c r="D236" s="172"/>
      <c r="E236" s="172"/>
      <c r="F236" s="172" t="s">
        <v>194</v>
      </c>
      <c r="G236" s="172" t="s">
        <v>194</v>
      </c>
    </row>
    <row r="237">
      <c r="A237" s="172"/>
      <c r="B237" s="172"/>
      <c r="C237" s="172"/>
      <c r="D237" s="172"/>
      <c r="E237" s="172"/>
      <c r="F237" s="172" t="s">
        <v>194</v>
      </c>
      <c r="G237" s="172" t="s">
        <v>194</v>
      </c>
    </row>
    <row r="238">
      <c r="A238" s="172"/>
      <c r="B238" s="172"/>
      <c r="C238" s="172"/>
      <c r="D238" s="172"/>
      <c r="E238" s="172"/>
      <c r="F238" s="172" t="s">
        <v>194</v>
      </c>
      <c r="G238" s="172" t="s">
        <v>194</v>
      </c>
    </row>
    <row r="239">
      <c r="A239" s="172"/>
      <c r="B239" s="172"/>
      <c r="C239" s="172"/>
      <c r="D239" s="172"/>
      <c r="E239" s="172"/>
      <c r="F239" s="172" t="s">
        <v>194</v>
      </c>
      <c r="G239" s="172" t="s">
        <v>194</v>
      </c>
    </row>
    <row r="240">
      <c r="A240" s="172"/>
      <c r="B240" s="172"/>
      <c r="C240" s="172"/>
      <c r="D240" s="172"/>
      <c r="E240" s="172"/>
      <c r="F240" s="172" t="s">
        <v>194</v>
      </c>
      <c r="G240" s="172" t="s">
        <v>194</v>
      </c>
    </row>
    <row r="241">
      <c r="A241" s="172"/>
      <c r="B241" s="172"/>
      <c r="C241" s="172"/>
      <c r="D241" s="172"/>
      <c r="E241" s="172"/>
      <c r="F241" s="172" t="s">
        <v>194</v>
      </c>
      <c r="G241" s="172" t="s">
        <v>194</v>
      </c>
    </row>
    <row r="242">
      <c r="A242" s="172"/>
      <c r="B242" s="172"/>
      <c r="C242" s="172"/>
      <c r="D242" s="172"/>
      <c r="E242" s="172"/>
      <c r="F242" s="172" t="s">
        <v>194</v>
      </c>
      <c r="G242" s="172" t="s">
        <v>194</v>
      </c>
    </row>
    <row r="243">
      <c r="A243" s="172"/>
      <c r="B243" s="172"/>
      <c r="C243" s="172"/>
      <c r="D243" s="172"/>
      <c r="E243" s="172"/>
      <c r="F243" s="172" t="s">
        <v>194</v>
      </c>
      <c r="G243" s="172" t="s">
        <v>194</v>
      </c>
    </row>
    <row r="244">
      <c r="A244" s="172"/>
      <c r="B244" s="172"/>
      <c r="C244" s="172"/>
      <c r="D244" s="172"/>
      <c r="E244" s="172"/>
      <c r="F244" s="172" t="s">
        <v>194</v>
      </c>
      <c r="G244" s="172" t="s">
        <v>194</v>
      </c>
    </row>
    <row r="245">
      <c r="A245" s="172"/>
      <c r="B245" s="172"/>
      <c r="C245" s="172"/>
      <c r="D245" s="172"/>
      <c r="E245" s="172"/>
      <c r="F245" s="172" t="s">
        <v>194</v>
      </c>
      <c r="G245" s="172" t="s">
        <v>194</v>
      </c>
    </row>
    <row r="246">
      <c r="A246" s="172"/>
      <c r="B246" s="172"/>
      <c r="C246" s="172"/>
      <c r="D246" s="172"/>
      <c r="E246" s="172"/>
      <c r="F246" s="172" t="s">
        <v>194</v>
      </c>
      <c r="G246" s="172" t="s">
        <v>194</v>
      </c>
    </row>
    <row r="247">
      <c r="A247" s="172"/>
      <c r="B247" s="172"/>
      <c r="C247" s="172"/>
      <c r="D247" s="172"/>
      <c r="E247" s="172"/>
      <c r="F247" s="172" t="s">
        <v>194</v>
      </c>
      <c r="G247" s="172" t="s">
        <v>194</v>
      </c>
    </row>
    <row r="248">
      <c r="A248" s="172"/>
      <c r="B248" s="172"/>
      <c r="C248" s="172"/>
      <c r="D248" s="172"/>
      <c r="E248" s="172"/>
      <c r="F248" s="172" t="s">
        <v>194</v>
      </c>
      <c r="G248" s="172" t="s">
        <v>194</v>
      </c>
    </row>
    <row r="249">
      <c r="A249" s="172"/>
      <c r="B249" s="172"/>
      <c r="C249" s="172"/>
      <c r="D249" s="172"/>
      <c r="E249" s="172"/>
      <c r="F249" s="172" t="s">
        <v>194</v>
      </c>
      <c r="G249" s="172" t="s">
        <v>194</v>
      </c>
    </row>
    <row r="250">
      <c r="A250" s="172"/>
      <c r="B250" s="172"/>
      <c r="C250" s="172"/>
      <c r="D250" s="172"/>
      <c r="E250" s="172"/>
      <c r="F250" s="172" t="s">
        <v>194</v>
      </c>
      <c r="G250" s="172" t="s">
        <v>194</v>
      </c>
    </row>
    <row r="251">
      <c r="A251" s="172"/>
      <c r="B251" s="172"/>
      <c r="C251" s="172"/>
      <c r="D251" s="172"/>
      <c r="E251" s="172"/>
      <c r="F251" s="172" t="s">
        <v>194</v>
      </c>
      <c r="G251" s="172" t="s">
        <v>194</v>
      </c>
    </row>
    <row r="252">
      <c r="A252" s="172"/>
      <c r="B252" s="172"/>
      <c r="C252" s="172"/>
      <c r="D252" s="172"/>
      <c r="E252" s="172"/>
      <c r="F252" s="172" t="s">
        <v>194</v>
      </c>
      <c r="G252" s="172" t="s">
        <v>194</v>
      </c>
    </row>
    <row r="253">
      <c r="A253" s="172"/>
      <c r="B253" s="172"/>
      <c r="C253" s="172"/>
      <c r="D253" s="172"/>
      <c r="E253" s="172"/>
      <c r="F253" s="172" t="s">
        <v>194</v>
      </c>
      <c r="G253" s="172" t="s">
        <v>194</v>
      </c>
    </row>
    <row r="254">
      <c r="A254" s="172"/>
      <c r="B254" s="172"/>
      <c r="C254" s="172"/>
      <c r="D254" s="172"/>
      <c r="E254" s="172"/>
      <c r="F254" s="172" t="s">
        <v>194</v>
      </c>
      <c r="G254" s="172" t="s">
        <v>194</v>
      </c>
    </row>
    <row r="255">
      <c r="A255" s="172"/>
      <c r="B255" s="172"/>
      <c r="C255" s="172"/>
      <c r="D255" s="172"/>
      <c r="E255" s="172"/>
      <c r="F255" s="172" t="s">
        <v>194</v>
      </c>
      <c r="G255" s="172" t="s">
        <v>194</v>
      </c>
    </row>
    <row r="256">
      <c r="A256" s="172"/>
      <c r="B256" s="172"/>
      <c r="C256" s="172"/>
      <c r="D256" s="172"/>
      <c r="E256" s="172"/>
      <c r="F256" s="172" t="s">
        <v>194</v>
      </c>
      <c r="G256" s="172" t="s">
        <v>194</v>
      </c>
    </row>
    <row r="257">
      <c r="A257" s="172"/>
      <c r="B257" s="172"/>
      <c r="C257" s="172"/>
      <c r="D257" s="172"/>
      <c r="E257" s="172"/>
      <c r="F257" s="172" t="s">
        <v>194</v>
      </c>
      <c r="G257" s="172" t="s">
        <v>194</v>
      </c>
    </row>
    <row r="258">
      <c r="A258" s="172"/>
      <c r="B258" s="172"/>
      <c r="C258" s="172"/>
      <c r="D258" s="172"/>
      <c r="E258" s="172"/>
      <c r="F258" s="172" t="s">
        <v>194</v>
      </c>
      <c r="G258" s="172" t="s">
        <v>194</v>
      </c>
    </row>
    <row r="259">
      <c r="A259" s="172"/>
      <c r="B259" s="172"/>
      <c r="C259" s="172"/>
      <c r="D259" s="172"/>
      <c r="E259" s="172"/>
      <c r="F259" s="172" t="s">
        <v>194</v>
      </c>
      <c r="G259" s="172" t="s">
        <v>194</v>
      </c>
    </row>
    <row r="260">
      <c r="A260" s="172"/>
      <c r="B260" s="172"/>
      <c r="C260" s="172"/>
      <c r="D260" s="172"/>
      <c r="E260" s="172"/>
      <c r="F260" s="172" t="s">
        <v>194</v>
      </c>
      <c r="G260" s="172" t="s">
        <v>194</v>
      </c>
    </row>
    <row r="261">
      <c r="A261" s="172"/>
      <c r="B261" s="172"/>
      <c r="C261" s="172"/>
      <c r="D261" s="172"/>
      <c r="E261" s="172"/>
      <c r="F261" s="172" t="s">
        <v>194</v>
      </c>
      <c r="G261" s="172" t="s">
        <v>194</v>
      </c>
    </row>
    <row r="262">
      <c r="A262" s="172"/>
      <c r="B262" s="172"/>
      <c r="C262" s="172"/>
      <c r="D262" s="172"/>
      <c r="E262" s="172"/>
      <c r="F262" s="172" t="s">
        <v>194</v>
      </c>
      <c r="G262" s="172" t="s">
        <v>194</v>
      </c>
    </row>
    <row r="263">
      <c r="A263" s="172"/>
      <c r="B263" s="172"/>
      <c r="C263" s="172"/>
      <c r="D263" s="172"/>
      <c r="E263" s="172"/>
      <c r="F263" s="172" t="s">
        <v>194</v>
      </c>
      <c r="G263" s="172" t="s">
        <v>194</v>
      </c>
    </row>
    <row r="264">
      <c r="A264" s="172"/>
      <c r="B264" s="172"/>
      <c r="C264" s="172"/>
      <c r="D264" s="172"/>
      <c r="E264" s="172"/>
      <c r="F264" s="172" t="s">
        <v>194</v>
      </c>
      <c r="G264" s="172" t="s">
        <v>194</v>
      </c>
    </row>
    <row r="265">
      <c r="A265" s="172"/>
      <c r="B265" s="172"/>
      <c r="C265" s="172"/>
      <c r="D265" s="172"/>
      <c r="E265" s="172"/>
      <c r="F265" s="172" t="s">
        <v>194</v>
      </c>
      <c r="G265" s="172" t="s">
        <v>194</v>
      </c>
    </row>
    <row r="266">
      <c r="A266" s="172"/>
      <c r="B266" s="172"/>
      <c r="C266" s="172"/>
      <c r="D266" s="172"/>
      <c r="E266" s="172"/>
      <c r="F266" s="172" t="s">
        <v>194</v>
      </c>
      <c r="G266" s="172" t="s">
        <v>194</v>
      </c>
    </row>
    <row r="267">
      <c r="A267" s="172"/>
      <c r="B267" s="172"/>
      <c r="C267" s="172"/>
      <c r="D267" s="172"/>
      <c r="E267" s="172"/>
      <c r="F267" s="172" t="s">
        <v>194</v>
      </c>
      <c r="G267" s="172" t="s">
        <v>194</v>
      </c>
    </row>
    <row r="268">
      <c r="A268" s="172"/>
      <c r="B268" s="172"/>
      <c r="C268" s="172"/>
      <c r="D268" s="172"/>
      <c r="E268" s="172"/>
      <c r="F268" s="172" t="s">
        <v>194</v>
      </c>
      <c r="G268" s="172" t="s">
        <v>194</v>
      </c>
    </row>
    <row r="269">
      <c r="A269" s="172"/>
      <c r="B269" s="172"/>
      <c r="C269" s="172"/>
      <c r="D269" s="172"/>
      <c r="E269" s="172"/>
      <c r="F269" s="172" t="s">
        <v>194</v>
      </c>
      <c r="G269" s="172" t="s">
        <v>194</v>
      </c>
    </row>
    <row r="270">
      <c r="A270" s="172"/>
      <c r="B270" s="172"/>
      <c r="C270" s="172"/>
      <c r="D270" s="172"/>
      <c r="E270" s="172"/>
      <c r="F270" s="172" t="s">
        <v>194</v>
      </c>
      <c r="G270" s="172" t="s">
        <v>194</v>
      </c>
    </row>
    <row r="271">
      <c r="A271" s="172"/>
      <c r="B271" s="172"/>
      <c r="C271" s="172"/>
      <c r="D271" s="172"/>
      <c r="E271" s="172"/>
      <c r="F271" s="172" t="s">
        <v>194</v>
      </c>
      <c r="G271" s="172" t="s">
        <v>194</v>
      </c>
    </row>
    <row r="272">
      <c r="A272" s="172"/>
      <c r="B272" s="172"/>
      <c r="C272" s="172"/>
      <c r="D272" s="172"/>
      <c r="E272" s="172"/>
      <c r="F272" s="172" t="s">
        <v>194</v>
      </c>
      <c r="G272" s="172" t="s">
        <v>194</v>
      </c>
    </row>
    <row r="273">
      <c r="A273" s="172"/>
      <c r="B273" s="172"/>
      <c r="C273" s="172"/>
      <c r="D273" s="172"/>
      <c r="E273" s="172"/>
      <c r="F273" s="172" t="s">
        <v>194</v>
      </c>
      <c r="G273" s="172" t="s">
        <v>194</v>
      </c>
    </row>
    <row r="274">
      <c r="A274" s="172"/>
      <c r="B274" s="172"/>
      <c r="C274" s="172"/>
      <c r="D274" s="172"/>
      <c r="E274" s="172"/>
      <c r="F274" s="172" t="s">
        <v>194</v>
      </c>
      <c r="G274" s="172" t="s">
        <v>194</v>
      </c>
    </row>
    <row r="275">
      <c r="A275" s="172"/>
      <c r="B275" s="172"/>
      <c r="C275" s="172"/>
      <c r="D275" s="172"/>
      <c r="E275" s="172"/>
      <c r="F275" s="172" t="s">
        <v>194</v>
      </c>
      <c r="G275" s="172" t="s">
        <v>194</v>
      </c>
    </row>
    <row r="276">
      <c r="A276" s="172"/>
      <c r="B276" s="172"/>
      <c r="C276" s="172"/>
      <c r="D276" s="172"/>
      <c r="E276" s="172"/>
      <c r="F276" s="172" t="s">
        <v>194</v>
      </c>
      <c r="G276" s="172" t="s">
        <v>194</v>
      </c>
    </row>
    <row r="277">
      <c r="A277" s="172"/>
      <c r="B277" s="172"/>
      <c r="C277" s="172"/>
      <c r="D277" s="172"/>
      <c r="E277" s="172"/>
      <c r="F277" s="172" t="s">
        <v>194</v>
      </c>
      <c r="G277" s="172" t="s">
        <v>194</v>
      </c>
    </row>
    <row r="278">
      <c r="A278" s="172"/>
      <c r="B278" s="172"/>
      <c r="C278" s="172"/>
      <c r="D278" s="172"/>
      <c r="E278" s="172"/>
      <c r="F278" s="172" t="s">
        <v>194</v>
      </c>
      <c r="G278" s="172" t="s">
        <v>194</v>
      </c>
    </row>
    <row r="279">
      <c r="A279" s="172"/>
      <c r="B279" s="172"/>
      <c r="C279" s="172"/>
      <c r="D279" s="172"/>
      <c r="E279" s="172"/>
      <c r="F279" s="172" t="s">
        <v>194</v>
      </c>
      <c r="G279" s="172" t="s">
        <v>194</v>
      </c>
    </row>
    <row r="280">
      <c r="A280" s="172"/>
      <c r="B280" s="172"/>
      <c r="C280" s="172"/>
      <c r="D280" s="172"/>
      <c r="E280" s="172"/>
      <c r="F280" s="172" t="s">
        <v>194</v>
      </c>
      <c r="G280" s="172" t="s">
        <v>194</v>
      </c>
    </row>
    <row r="281">
      <c r="A281" s="172"/>
      <c r="B281" s="172"/>
      <c r="C281" s="172"/>
      <c r="D281" s="172"/>
      <c r="E281" s="172"/>
      <c r="F281" s="172" t="s">
        <v>194</v>
      </c>
      <c r="G281" s="172" t="s">
        <v>194</v>
      </c>
    </row>
    <row r="282">
      <c r="A282" s="172"/>
      <c r="B282" s="172"/>
      <c r="C282" s="172"/>
      <c r="D282" s="172"/>
      <c r="E282" s="172"/>
      <c r="F282" s="172" t="s">
        <v>194</v>
      </c>
      <c r="G282" s="172" t="s">
        <v>194</v>
      </c>
    </row>
    <row r="283">
      <c r="A283" s="172"/>
      <c r="B283" s="172"/>
      <c r="C283" s="172"/>
      <c r="D283" s="172"/>
      <c r="E283" s="172"/>
      <c r="F283" s="172" t="s">
        <v>194</v>
      </c>
      <c r="G283" s="172" t="s">
        <v>194</v>
      </c>
    </row>
    <row r="284">
      <c r="A284" s="172"/>
      <c r="B284" s="172"/>
      <c r="C284" s="172"/>
      <c r="D284" s="172"/>
      <c r="E284" s="172"/>
      <c r="F284" s="172" t="s">
        <v>194</v>
      </c>
      <c r="G284" s="172" t="s">
        <v>194</v>
      </c>
    </row>
    <row r="285">
      <c r="A285" s="172"/>
      <c r="B285" s="172"/>
      <c r="C285" s="172"/>
      <c r="D285" s="172"/>
      <c r="E285" s="172"/>
      <c r="F285" s="172" t="s">
        <v>194</v>
      </c>
      <c r="G285" s="172" t="s">
        <v>194</v>
      </c>
    </row>
    <row r="286">
      <c r="A286" s="172"/>
      <c r="B286" s="172"/>
      <c r="C286" s="172"/>
      <c r="D286" s="172"/>
      <c r="E286" s="172"/>
      <c r="F286" s="172" t="s">
        <v>194</v>
      </c>
      <c r="G286" s="172" t="s">
        <v>194</v>
      </c>
    </row>
    <row r="287">
      <c r="A287" s="172"/>
      <c r="B287" s="172"/>
      <c r="C287" s="172"/>
      <c r="D287" s="172"/>
      <c r="E287" s="172"/>
      <c r="F287" s="172" t="s">
        <v>194</v>
      </c>
      <c r="G287" s="172" t="s">
        <v>194</v>
      </c>
    </row>
    <row r="288">
      <c r="A288" s="172"/>
      <c r="B288" s="172"/>
      <c r="C288" s="172"/>
      <c r="D288" s="172"/>
      <c r="E288" s="172"/>
      <c r="F288" s="172" t="s">
        <v>194</v>
      </c>
      <c r="G288" s="172" t="s">
        <v>194</v>
      </c>
    </row>
    <row r="289">
      <c r="A289" s="172"/>
      <c r="B289" s="172"/>
      <c r="C289" s="172"/>
      <c r="D289" s="172"/>
      <c r="E289" s="172"/>
      <c r="F289" s="172" t="s">
        <v>194</v>
      </c>
      <c r="G289" s="172" t="s">
        <v>194</v>
      </c>
    </row>
    <row r="290">
      <c r="A290" s="172"/>
      <c r="B290" s="172"/>
      <c r="C290" s="172"/>
      <c r="D290" s="172"/>
      <c r="E290" s="172"/>
      <c r="F290" s="172" t="s">
        <v>194</v>
      </c>
      <c r="G290" s="172" t="s">
        <v>194</v>
      </c>
    </row>
    <row r="291">
      <c r="A291" s="172"/>
      <c r="B291" s="172"/>
      <c r="C291" s="172"/>
      <c r="D291" s="172"/>
      <c r="E291" s="172"/>
      <c r="F291" s="172" t="s">
        <v>194</v>
      </c>
      <c r="G291" s="172" t="s">
        <v>194</v>
      </c>
    </row>
    <row r="292">
      <c r="A292" s="172"/>
      <c r="B292" s="172"/>
      <c r="C292" s="172"/>
      <c r="D292" s="172"/>
      <c r="E292" s="172"/>
      <c r="F292" s="172" t="s">
        <v>194</v>
      </c>
      <c r="G292" s="172" t="s">
        <v>194</v>
      </c>
    </row>
    <row r="293">
      <c r="A293" s="172"/>
      <c r="B293" s="172"/>
      <c r="C293" s="172"/>
      <c r="D293" s="172"/>
      <c r="E293" s="172"/>
      <c r="F293" s="172" t="s">
        <v>194</v>
      </c>
      <c r="G293" s="172" t="s">
        <v>194</v>
      </c>
    </row>
    <row r="294">
      <c r="A294" s="172"/>
      <c r="B294" s="172"/>
      <c r="C294" s="172"/>
      <c r="D294" s="172"/>
      <c r="E294" s="172"/>
      <c r="F294" s="172" t="s">
        <v>194</v>
      </c>
      <c r="G294" s="172" t="s">
        <v>194</v>
      </c>
    </row>
    <row r="295">
      <c r="A295" s="172"/>
      <c r="B295" s="172"/>
      <c r="C295" s="172"/>
      <c r="D295" s="172"/>
      <c r="E295" s="172"/>
      <c r="F295" s="172" t="s">
        <v>194</v>
      </c>
      <c r="G295" s="172" t="s">
        <v>194</v>
      </c>
    </row>
    <row r="296">
      <c r="A296" s="172"/>
      <c r="B296" s="172"/>
      <c r="C296" s="172"/>
      <c r="D296" s="172"/>
      <c r="E296" s="172"/>
      <c r="F296" s="172" t="s">
        <v>194</v>
      </c>
      <c r="G296" s="172" t="s">
        <v>194</v>
      </c>
    </row>
    <row r="297">
      <c r="A297" s="172"/>
      <c r="B297" s="172"/>
      <c r="C297" s="172"/>
      <c r="D297" s="172"/>
      <c r="E297" s="172"/>
      <c r="F297" s="172" t="s">
        <v>194</v>
      </c>
      <c r="G297" s="172" t="s">
        <v>194</v>
      </c>
    </row>
    <row r="298">
      <c r="A298" s="172"/>
      <c r="B298" s="172"/>
      <c r="C298" s="172"/>
      <c r="D298" s="172"/>
      <c r="E298" s="172"/>
      <c r="F298" s="172" t="s">
        <v>194</v>
      </c>
      <c r="G298" s="172" t="s">
        <v>194</v>
      </c>
    </row>
    <row r="299">
      <c r="A299" s="172"/>
      <c r="B299" s="172"/>
      <c r="C299" s="172"/>
      <c r="D299" s="172"/>
      <c r="E299" s="172"/>
      <c r="F299" s="172" t="s">
        <v>194</v>
      </c>
      <c r="G299" s="172" t="s">
        <v>194</v>
      </c>
    </row>
    <row r="300">
      <c r="A300" s="172"/>
      <c r="B300" s="172"/>
      <c r="C300" s="172"/>
      <c r="D300" s="172"/>
      <c r="E300" s="172"/>
      <c r="F300" s="172" t="s">
        <v>194</v>
      </c>
      <c r="G300" s="172" t="s">
        <v>194</v>
      </c>
    </row>
    <row r="301">
      <c r="A301" s="172"/>
      <c r="B301" s="172"/>
      <c r="C301" s="172"/>
      <c r="D301" s="172"/>
      <c r="E301" s="172"/>
      <c r="F301" s="172" t="s">
        <v>194</v>
      </c>
      <c r="G301" s="172" t="s">
        <v>194</v>
      </c>
    </row>
    <row r="302">
      <c r="A302" s="172"/>
      <c r="B302" s="172"/>
      <c r="C302" s="172"/>
      <c r="D302" s="172"/>
      <c r="E302" s="172"/>
      <c r="F302" s="172" t="s">
        <v>194</v>
      </c>
      <c r="G302" s="172" t="s">
        <v>194</v>
      </c>
    </row>
    <row r="303">
      <c r="A303" s="172"/>
      <c r="B303" s="172"/>
      <c r="C303" s="172"/>
      <c r="D303" s="172"/>
      <c r="E303" s="172"/>
      <c r="F303" s="172" t="s">
        <v>194</v>
      </c>
      <c r="G303" s="172" t="s">
        <v>194</v>
      </c>
    </row>
    <row r="304">
      <c r="A304" s="172"/>
      <c r="B304" s="172"/>
      <c r="C304" s="172"/>
      <c r="D304" s="172"/>
      <c r="E304" s="172"/>
      <c r="F304" s="172" t="s">
        <v>194</v>
      </c>
      <c r="G304" s="172" t="s">
        <v>194</v>
      </c>
    </row>
    <row r="305">
      <c r="A305" s="172"/>
      <c r="B305" s="172"/>
      <c r="C305" s="172"/>
      <c r="D305" s="172"/>
      <c r="E305" s="172"/>
      <c r="F305" s="172" t="s">
        <v>194</v>
      </c>
      <c r="G305" s="172" t="s">
        <v>194</v>
      </c>
    </row>
    <row r="306">
      <c r="A306" s="172"/>
      <c r="B306" s="172"/>
      <c r="C306" s="172"/>
      <c r="D306" s="172"/>
      <c r="E306" s="172"/>
      <c r="F306" s="172" t="s">
        <v>194</v>
      </c>
      <c r="G306" s="172" t="s">
        <v>194</v>
      </c>
    </row>
    <row r="307">
      <c r="A307" s="172"/>
      <c r="B307" s="172"/>
      <c r="C307" s="172"/>
      <c r="D307" s="172"/>
      <c r="E307" s="172"/>
      <c r="F307" s="172" t="s">
        <v>194</v>
      </c>
      <c r="G307" s="172" t="s">
        <v>194</v>
      </c>
    </row>
    <row r="308">
      <c r="A308" s="172"/>
      <c r="B308" s="172"/>
      <c r="C308" s="172"/>
      <c r="D308" s="172"/>
      <c r="E308" s="172"/>
      <c r="F308" s="172" t="s">
        <v>194</v>
      </c>
      <c r="G308" s="172" t="s">
        <v>194</v>
      </c>
    </row>
    <row r="309">
      <c r="A309" s="172"/>
      <c r="B309" s="172"/>
      <c r="C309" s="172"/>
      <c r="D309" s="172"/>
      <c r="E309" s="172"/>
      <c r="F309" s="172" t="s">
        <v>194</v>
      </c>
      <c r="G309" s="172" t="s">
        <v>194</v>
      </c>
    </row>
    <row r="310">
      <c r="A310" s="172"/>
      <c r="B310" s="172"/>
      <c r="C310" s="172"/>
      <c r="D310" s="172"/>
      <c r="E310" s="172"/>
      <c r="F310" s="172" t="s">
        <v>194</v>
      </c>
      <c r="G310" s="172" t="s">
        <v>194</v>
      </c>
    </row>
    <row r="311">
      <c r="A311" s="172"/>
      <c r="B311" s="172"/>
      <c r="C311" s="172"/>
      <c r="D311" s="172"/>
      <c r="E311" s="172"/>
      <c r="F311" s="172" t="s">
        <v>194</v>
      </c>
      <c r="G311" s="172" t="s">
        <v>194</v>
      </c>
    </row>
    <row r="312">
      <c r="A312" s="172"/>
      <c r="B312" s="172"/>
      <c r="C312" s="172"/>
      <c r="D312" s="172"/>
      <c r="E312" s="172"/>
      <c r="F312" s="172" t="s">
        <v>194</v>
      </c>
      <c r="G312" s="172" t="s">
        <v>194</v>
      </c>
    </row>
    <row r="313">
      <c r="A313" s="172"/>
      <c r="B313" s="172"/>
      <c r="C313" s="172"/>
      <c r="D313" s="172"/>
      <c r="E313" s="172"/>
      <c r="F313" s="172" t="s">
        <v>194</v>
      </c>
      <c r="G313" s="172" t="s">
        <v>194</v>
      </c>
    </row>
    <row r="314">
      <c r="A314" s="172"/>
      <c r="B314" s="172"/>
      <c r="C314" s="172"/>
      <c r="D314" s="172"/>
      <c r="E314" s="172"/>
      <c r="F314" s="172" t="s">
        <v>194</v>
      </c>
      <c r="G314" s="172" t="s">
        <v>194</v>
      </c>
    </row>
    <row r="315">
      <c r="A315" s="172"/>
      <c r="B315" s="172"/>
      <c r="C315" s="172"/>
      <c r="D315" s="172"/>
      <c r="E315" s="172"/>
      <c r="F315" s="172" t="s">
        <v>194</v>
      </c>
      <c r="G315" s="172" t="s">
        <v>194</v>
      </c>
    </row>
    <row r="316">
      <c r="A316" s="172"/>
      <c r="B316" s="172"/>
      <c r="C316" s="172"/>
      <c r="D316" s="172"/>
      <c r="E316" s="172"/>
      <c r="F316" s="172" t="s">
        <v>194</v>
      </c>
      <c r="G316" s="172" t="s">
        <v>194</v>
      </c>
    </row>
    <row r="317">
      <c r="A317" s="172"/>
      <c r="B317" s="172"/>
      <c r="C317" s="172"/>
      <c r="D317" s="172"/>
      <c r="E317" s="172"/>
      <c r="F317" s="172" t="s">
        <v>194</v>
      </c>
      <c r="G317" s="172" t="s">
        <v>194</v>
      </c>
    </row>
    <row r="318">
      <c r="A318" s="172"/>
      <c r="B318" s="172"/>
      <c r="C318" s="172"/>
      <c r="D318" s="172"/>
      <c r="E318" s="172"/>
      <c r="F318" s="172" t="s">
        <v>194</v>
      </c>
      <c r="G318" s="172" t="s">
        <v>194</v>
      </c>
    </row>
    <row r="319">
      <c r="A319" s="172"/>
      <c r="B319" s="172"/>
      <c r="C319" s="172"/>
      <c r="D319" s="172"/>
      <c r="E319" s="172"/>
      <c r="F319" s="172" t="s">
        <v>194</v>
      </c>
      <c r="G319" s="172" t="s">
        <v>194</v>
      </c>
    </row>
    <row r="320">
      <c r="A320" s="172"/>
      <c r="B320" s="172"/>
      <c r="C320" s="172"/>
      <c r="D320" s="172"/>
      <c r="E320" s="172"/>
      <c r="F320" s="172" t="s">
        <v>194</v>
      </c>
      <c r="G320" s="172" t="s">
        <v>194</v>
      </c>
    </row>
    <row r="321">
      <c r="A321" s="172"/>
      <c r="B321" s="172"/>
      <c r="C321" s="172"/>
      <c r="D321" s="172"/>
      <c r="E321" s="172"/>
      <c r="F321" s="172" t="s">
        <v>194</v>
      </c>
      <c r="G321" s="172" t="s">
        <v>194</v>
      </c>
    </row>
    <row r="322">
      <c r="A322" s="172"/>
      <c r="B322" s="172"/>
      <c r="C322" s="172"/>
      <c r="D322" s="172"/>
      <c r="E322" s="172"/>
      <c r="F322" s="172" t="s">
        <v>194</v>
      </c>
      <c r="G322" s="172" t="s">
        <v>194</v>
      </c>
    </row>
    <row r="323">
      <c r="A323" s="172"/>
      <c r="B323" s="172"/>
      <c r="C323" s="172"/>
      <c r="D323" s="172"/>
      <c r="E323" s="172"/>
      <c r="F323" s="172" t="s">
        <v>194</v>
      </c>
      <c r="G323" s="172" t="s">
        <v>194</v>
      </c>
    </row>
    <row r="324">
      <c r="A324" s="172"/>
      <c r="B324" s="172"/>
      <c r="C324" s="172"/>
      <c r="D324" s="172"/>
      <c r="E324" s="172"/>
      <c r="F324" s="172" t="s">
        <v>194</v>
      </c>
      <c r="G324" s="172" t="s">
        <v>194</v>
      </c>
    </row>
    <row r="325">
      <c r="A325" s="172"/>
      <c r="B325" s="172"/>
      <c r="C325" s="172"/>
      <c r="D325" s="172"/>
      <c r="E325" s="172"/>
      <c r="F325" s="172" t="s">
        <v>194</v>
      </c>
      <c r="G325" s="172" t="s">
        <v>194</v>
      </c>
    </row>
    <row r="326">
      <c r="A326" s="172"/>
      <c r="B326" s="172"/>
      <c r="C326" s="172"/>
      <c r="D326" s="172"/>
      <c r="E326" s="172"/>
      <c r="F326" s="172" t="s">
        <v>194</v>
      </c>
      <c r="G326" s="172" t="s">
        <v>194</v>
      </c>
    </row>
    <row r="327">
      <c r="A327" s="172"/>
      <c r="B327" s="172"/>
      <c r="C327" s="172"/>
      <c r="D327" s="172"/>
      <c r="E327" s="172"/>
      <c r="F327" s="172" t="s">
        <v>194</v>
      </c>
      <c r="G327" s="172" t="s">
        <v>194</v>
      </c>
    </row>
    <row r="328">
      <c r="A328" s="172"/>
      <c r="B328" s="172"/>
      <c r="C328" s="172"/>
      <c r="D328" s="172"/>
      <c r="E328" s="172"/>
      <c r="F328" s="172" t="s">
        <v>194</v>
      </c>
      <c r="G328" s="172" t="s">
        <v>194</v>
      </c>
    </row>
    <row r="329">
      <c r="A329" s="172"/>
      <c r="B329" s="172"/>
      <c r="C329" s="172"/>
      <c r="D329" s="172"/>
      <c r="E329" s="172"/>
      <c r="F329" s="172" t="s">
        <v>194</v>
      </c>
      <c r="G329" s="172" t="s">
        <v>194</v>
      </c>
    </row>
    <row r="330">
      <c r="A330" s="172"/>
      <c r="B330" s="172"/>
      <c r="C330" s="172"/>
      <c r="D330" s="172"/>
      <c r="E330" s="172"/>
      <c r="F330" s="172" t="s">
        <v>194</v>
      </c>
      <c r="G330" s="172" t="s">
        <v>194</v>
      </c>
    </row>
    <row r="331">
      <c r="A331" s="172"/>
      <c r="B331" s="172"/>
      <c r="C331" s="172"/>
      <c r="D331" s="172"/>
      <c r="E331" s="172"/>
      <c r="F331" s="172" t="s">
        <v>194</v>
      </c>
      <c r="G331" s="172" t="s">
        <v>194</v>
      </c>
    </row>
    <row r="332">
      <c r="A332" s="172"/>
      <c r="B332" s="172"/>
      <c r="C332" s="172"/>
      <c r="D332" s="172"/>
      <c r="E332" s="172"/>
      <c r="F332" s="172" t="s">
        <v>194</v>
      </c>
      <c r="G332" s="172" t="s">
        <v>194</v>
      </c>
    </row>
    <row r="333">
      <c r="A333" s="172"/>
      <c r="B333" s="172"/>
      <c r="C333" s="172"/>
      <c r="D333" s="172"/>
      <c r="E333" s="172"/>
      <c r="F333" s="172" t="s">
        <v>194</v>
      </c>
      <c r="G333" s="172" t="s">
        <v>194</v>
      </c>
    </row>
    <row r="334">
      <c r="A334" s="172"/>
      <c r="B334" s="172"/>
      <c r="C334" s="172"/>
      <c r="D334" s="172"/>
      <c r="E334" s="172"/>
      <c r="F334" s="172" t="s">
        <v>194</v>
      </c>
      <c r="G334" s="172" t="s">
        <v>194</v>
      </c>
    </row>
    <row r="335">
      <c r="A335" s="172"/>
      <c r="B335" s="172"/>
      <c r="C335" s="172"/>
      <c r="D335" s="172"/>
      <c r="E335" s="172"/>
      <c r="F335" s="172" t="s">
        <v>194</v>
      </c>
      <c r="G335" s="172" t="s">
        <v>194</v>
      </c>
    </row>
    <row r="336">
      <c r="A336" s="172"/>
      <c r="B336" s="172"/>
      <c r="C336" s="172"/>
      <c r="D336" s="172"/>
      <c r="E336" s="172"/>
      <c r="F336" s="172" t="s">
        <v>194</v>
      </c>
      <c r="G336" s="172" t="s">
        <v>194</v>
      </c>
    </row>
    <row r="337">
      <c r="A337" s="172"/>
      <c r="B337" s="172"/>
      <c r="C337" s="172"/>
      <c r="D337" s="172"/>
      <c r="E337" s="172"/>
      <c r="F337" s="172" t="s">
        <v>194</v>
      </c>
      <c r="G337" s="172" t="s">
        <v>194</v>
      </c>
    </row>
    <row r="338">
      <c r="A338" s="172"/>
      <c r="B338" s="172"/>
      <c r="C338" s="172"/>
      <c r="D338" s="172"/>
      <c r="E338" s="172"/>
      <c r="F338" s="172" t="s">
        <v>194</v>
      </c>
      <c r="G338" s="172" t="s">
        <v>194</v>
      </c>
    </row>
    <row r="339">
      <c r="A339" s="172"/>
      <c r="B339" s="172"/>
      <c r="C339" s="172"/>
      <c r="D339" s="172"/>
      <c r="E339" s="172"/>
      <c r="F339" s="172" t="s">
        <v>194</v>
      </c>
      <c r="G339" s="172" t="s">
        <v>194</v>
      </c>
    </row>
    <row r="340">
      <c r="A340" s="172"/>
      <c r="B340" s="172"/>
      <c r="C340" s="172"/>
      <c r="D340" s="172"/>
      <c r="E340" s="172"/>
      <c r="F340" s="172" t="s">
        <v>194</v>
      </c>
      <c r="G340" s="172" t="s">
        <v>194</v>
      </c>
    </row>
    <row r="341">
      <c r="A341" s="172"/>
      <c r="B341" s="172"/>
      <c r="C341" s="172"/>
      <c r="D341" s="172"/>
      <c r="E341" s="172"/>
      <c r="F341" s="172" t="s">
        <v>194</v>
      </c>
      <c r="G341" s="172" t="s">
        <v>194</v>
      </c>
    </row>
    <row r="342">
      <c r="A342" s="172"/>
      <c r="B342" s="172"/>
      <c r="C342" s="172"/>
      <c r="D342" s="172"/>
      <c r="E342" s="172"/>
      <c r="F342" s="172" t="s">
        <v>194</v>
      </c>
      <c r="G342" s="172" t="s">
        <v>194</v>
      </c>
    </row>
    <row r="343">
      <c r="A343" s="172"/>
      <c r="B343" s="172"/>
      <c r="C343" s="172"/>
      <c r="D343" s="172"/>
      <c r="E343" s="172"/>
      <c r="F343" s="172" t="s">
        <v>194</v>
      </c>
      <c r="G343" s="172" t="s">
        <v>194</v>
      </c>
    </row>
    <row r="344">
      <c r="A344" s="172"/>
      <c r="B344" s="172"/>
      <c r="C344" s="172"/>
      <c r="D344" s="172"/>
      <c r="E344" s="172"/>
      <c r="F344" s="172" t="s">
        <v>194</v>
      </c>
      <c r="G344" s="172" t="s">
        <v>194</v>
      </c>
    </row>
    <row r="345">
      <c r="A345" s="172"/>
      <c r="B345" s="172"/>
      <c r="C345" s="172"/>
      <c r="D345" s="172"/>
      <c r="E345" s="172"/>
      <c r="F345" s="172" t="s">
        <v>194</v>
      </c>
      <c r="G345" s="172" t="s">
        <v>194</v>
      </c>
    </row>
    <row r="346">
      <c r="A346" s="172"/>
      <c r="B346" s="172"/>
      <c r="C346" s="172"/>
      <c r="D346" s="172"/>
      <c r="E346" s="172"/>
      <c r="F346" s="172" t="s">
        <v>194</v>
      </c>
      <c r="G346" s="172" t="s">
        <v>194</v>
      </c>
    </row>
    <row r="347">
      <c r="A347" s="172"/>
      <c r="B347" s="172"/>
      <c r="C347" s="172"/>
      <c r="D347" s="172"/>
      <c r="E347" s="172"/>
      <c r="F347" s="172" t="s">
        <v>194</v>
      </c>
      <c r="G347" s="172" t="s">
        <v>194</v>
      </c>
    </row>
    <row r="348">
      <c r="A348" s="172"/>
      <c r="B348" s="172"/>
      <c r="C348" s="172"/>
      <c r="D348" s="172"/>
      <c r="E348" s="172"/>
      <c r="F348" s="172" t="s">
        <v>194</v>
      </c>
      <c r="G348" s="172" t="s">
        <v>194</v>
      </c>
    </row>
    <row r="349">
      <c r="A349" s="172"/>
      <c r="B349" s="172"/>
      <c r="C349" s="172"/>
      <c r="D349" s="172"/>
      <c r="E349" s="172"/>
      <c r="F349" s="172" t="s">
        <v>194</v>
      </c>
      <c r="G349" s="172" t="s">
        <v>194</v>
      </c>
    </row>
    <row r="350">
      <c r="A350" s="172"/>
      <c r="B350" s="172"/>
      <c r="C350" s="172"/>
      <c r="D350" s="172"/>
      <c r="E350" s="172"/>
      <c r="F350" s="172" t="s">
        <v>194</v>
      </c>
      <c r="G350" s="172" t="s">
        <v>194</v>
      </c>
    </row>
    <row r="351">
      <c r="A351" s="172"/>
      <c r="B351" s="172"/>
      <c r="C351" s="172"/>
      <c r="D351" s="172"/>
      <c r="E351" s="172"/>
      <c r="F351" s="172" t="s">
        <v>194</v>
      </c>
      <c r="G351" s="172" t="s">
        <v>194</v>
      </c>
    </row>
    <row r="352">
      <c r="A352" s="172"/>
      <c r="B352" s="172"/>
      <c r="C352" s="172"/>
      <c r="D352" s="172"/>
      <c r="E352" s="172"/>
      <c r="F352" s="172" t="s">
        <v>194</v>
      </c>
      <c r="G352" s="172" t="s">
        <v>194</v>
      </c>
    </row>
    <row r="353">
      <c r="A353" s="172"/>
      <c r="B353" s="172"/>
      <c r="C353" s="172"/>
      <c r="D353" s="172"/>
      <c r="E353" s="172"/>
      <c r="F353" s="172" t="s">
        <v>194</v>
      </c>
      <c r="G353" s="172" t="s">
        <v>194</v>
      </c>
    </row>
    <row r="354">
      <c r="A354" s="172"/>
      <c r="B354" s="172"/>
      <c r="C354" s="172"/>
      <c r="D354" s="172"/>
      <c r="E354" s="172"/>
      <c r="F354" s="172" t="s">
        <v>194</v>
      </c>
      <c r="G354" s="172" t="s">
        <v>194</v>
      </c>
    </row>
    <row r="355">
      <c r="A355" s="172"/>
      <c r="B355" s="172"/>
      <c r="C355" s="172"/>
      <c r="D355" s="172"/>
      <c r="E355" s="172"/>
      <c r="F355" s="172" t="s">
        <v>194</v>
      </c>
      <c r="G355" s="172" t="s">
        <v>194</v>
      </c>
    </row>
    <row r="356">
      <c r="A356" s="172"/>
      <c r="B356" s="172"/>
      <c r="C356" s="172"/>
      <c r="D356" s="172"/>
      <c r="E356" s="172"/>
      <c r="F356" s="172" t="s">
        <v>194</v>
      </c>
      <c r="G356" s="172" t="s">
        <v>194</v>
      </c>
    </row>
    <row r="357">
      <c r="A357" s="172"/>
      <c r="B357" s="172"/>
      <c r="C357" s="172"/>
      <c r="D357" s="172"/>
      <c r="E357" s="172"/>
      <c r="F357" s="172" t="s">
        <v>194</v>
      </c>
      <c r="G357" s="172" t="s">
        <v>194</v>
      </c>
    </row>
    <row r="358">
      <c r="A358" s="172"/>
      <c r="B358" s="172"/>
      <c r="C358" s="172"/>
      <c r="D358" s="172"/>
      <c r="E358" s="172"/>
      <c r="F358" s="172" t="s">
        <v>194</v>
      </c>
      <c r="G358" s="172" t="s">
        <v>194</v>
      </c>
    </row>
    <row r="359">
      <c r="A359" s="172"/>
      <c r="B359" s="172"/>
      <c r="C359" s="172"/>
      <c r="D359" s="172"/>
      <c r="E359" s="172"/>
      <c r="F359" s="172" t="s">
        <v>194</v>
      </c>
      <c r="G359" s="172" t="s">
        <v>194</v>
      </c>
    </row>
    <row r="360">
      <c r="A360" s="172"/>
      <c r="B360" s="172"/>
      <c r="C360" s="172"/>
      <c r="D360" s="172"/>
      <c r="E360" s="172"/>
      <c r="F360" s="172" t="s">
        <v>194</v>
      </c>
      <c r="G360" s="172" t="s">
        <v>194</v>
      </c>
    </row>
    <row r="361">
      <c r="A361" s="172"/>
      <c r="B361" s="172"/>
      <c r="C361" s="172"/>
      <c r="D361" s="172"/>
      <c r="E361" s="172"/>
      <c r="F361" s="172" t="s">
        <v>194</v>
      </c>
      <c r="G361" s="172" t="s">
        <v>194</v>
      </c>
    </row>
    <row r="362">
      <c r="A362" s="172"/>
      <c r="B362" s="172"/>
      <c r="C362" s="172"/>
      <c r="D362" s="172"/>
      <c r="E362" s="172"/>
      <c r="F362" s="172" t="s">
        <v>194</v>
      </c>
      <c r="G362" s="172" t="s">
        <v>194</v>
      </c>
    </row>
    <row r="363">
      <c r="A363" s="172"/>
      <c r="B363" s="172"/>
      <c r="C363" s="172"/>
      <c r="D363" s="172"/>
      <c r="E363" s="172"/>
      <c r="F363" s="172" t="s">
        <v>194</v>
      </c>
      <c r="G363" s="172" t="s">
        <v>194</v>
      </c>
    </row>
    <row r="364">
      <c r="A364" s="172"/>
      <c r="B364" s="172"/>
      <c r="C364" s="172"/>
      <c r="D364" s="172"/>
      <c r="E364" s="172"/>
      <c r="F364" s="172" t="s">
        <v>194</v>
      </c>
      <c r="G364" s="172" t="s">
        <v>194</v>
      </c>
    </row>
    <row r="365">
      <c r="A365" s="172"/>
      <c r="B365" s="172"/>
      <c r="C365" s="172"/>
      <c r="D365" s="172"/>
      <c r="E365" s="172"/>
      <c r="F365" s="172" t="s">
        <v>194</v>
      </c>
      <c r="G365" s="172" t="s">
        <v>194</v>
      </c>
    </row>
    <row r="366">
      <c r="A366" s="172"/>
      <c r="B366" s="172"/>
      <c r="C366" s="172"/>
      <c r="D366" s="172"/>
      <c r="E366" s="172"/>
      <c r="F366" s="172" t="s">
        <v>194</v>
      </c>
      <c r="G366" s="172" t="s">
        <v>194</v>
      </c>
    </row>
    <row r="367">
      <c r="A367" s="172"/>
      <c r="B367" s="172"/>
      <c r="C367" s="172"/>
      <c r="D367" s="172"/>
      <c r="E367" s="172"/>
      <c r="F367" s="172" t="s">
        <v>194</v>
      </c>
      <c r="G367" s="172" t="s">
        <v>194</v>
      </c>
    </row>
    <row r="368">
      <c r="A368" s="172"/>
      <c r="B368" s="172"/>
      <c r="C368" s="172"/>
      <c r="D368" s="172"/>
      <c r="E368" s="172"/>
      <c r="F368" s="172" t="s">
        <v>194</v>
      </c>
      <c r="G368" s="172" t="s">
        <v>194</v>
      </c>
    </row>
    <row r="369">
      <c r="A369" s="172"/>
      <c r="B369" s="172"/>
      <c r="C369" s="172"/>
      <c r="D369" s="172"/>
      <c r="E369" s="172"/>
      <c r="F369" s="172" t="s">
        <v>194</v>
      </c>
      <c r="G369" s="172" t="s">
        <v>194</v>
      </c>
    </row>
    <row r="370">
      <c r="A370" s="172"/>
      <c r="B370" s="172"/>
      <c r="C370" s="172"/>
      <c r="D370" s="172"/>
      <c r="E370" s="172"/>
      <c r="F370" s="172" t="s">
        <v>194</v>
      </c>
      <c r="G370" s="172" t="s">
        <v>194</v>
      </c>
    </row>
    <row r="371">
      <c r="A371" s="172"/>
      <c r="B371" s="172"/>
      <c r="C371" s="172"/>
      <c r="D371" s="172"/>
      <c r="E371" s="172"/>
      <c r="F371" s="172" t="s">
        <v>194</v>
      </c>
      <c r="G371" s="172" t="s">
        <v>194</v>
      </c>
    </row>
    <row r="372">
      <c r="A372" s="172"/>
      <c r="B372" s="172"/>
      <c r="C372" s="172"/>
      <c r="D372" s="172"/>
      <c r="E372" s="172"/>
      <c r="F372" s="172" t="s">
        <v>194</v>
      </c>
      <c r="G372" s="172" t="s">
        <v>194</v>
      </c>
    </row>
    <row r="373">
      <c r="A373" s="172"/>
      <c r="B373" s="172"/>
      <c r="C373" s="172"/>
      <c r="D373" s="172"/>
      <c r="E373" s="172"/>
      <c r="F373" s="172" t="s">
        <v>194</v>
      </c>
      <c r="G373" s="172" t="s">
        <v>194</v>
      </c>
    </row>
    <row r="374">
      <c r="A374" s="172"/>
      <c r="B374" s="172"/>
      <c r="C374" s="172"/>
      <c r="D374" s="172"/>
      <c r="E374" s="172"/>
      <c r="F374" s="172" t="s">
        <v>194</v>
      </c>
      <c r="G374" s="172" t="s">
        <v>194</v>
      </c>
    </row>
    <row r="375">
      <c r="A375" s="172"/>
      <c r="B375" s="172"/>
      <c r="C375" s="172"/>
      <c r="D375" s="172"/>
      <c r="E375" s="172"/>
      <c r="F375" s="172" t="s">
        <v>194</v>
      </c>
      <c r="G375" s="172" t="s">
        <v>194</v>
      </c>
    </row>
    <row r="376">
      <c r="A376" s="172"/>
      <c r="B376" s="172"/>
      <c r="C376" s="172"/>
      <c r="D376" s="172"/>
      <c r="E376" s="172"/>
      <c r="F376" s="172" t="s">
        <v>194</v>
      </c>
      <c r="G376" s="172" t="s">
        <v>194</v>
      </c>
    </row>
    <row r="377">
      <c r="A377" s="172"/>
      <c r="B377" s="172"/>
      <c r="C377" s="172"/>
      <c r="D377" s="172"/>
      <c r="E377" s="172"/>
      <c r="F377" s="172" t="s">
        <v>194</v>
      </c>
      <c r="G377" s="172" t="s">
        <v>194</v>
      </c>
    </row>
    <row r="378">
      <c r="A378" s="172"/>
      <c r="B378" s="172"/>
      <c r="C378" s="172"/>
      <c r="D378" s="172"/>
      <c r="E378" s="172"/>
      <c r="F378" s="172" t="s">
        <v>194</v>
      </c>
      <c r="G378" s="172" t="s">
        <v>194</v>
      </c>
    </row>
    <row r="379">
      <c r="A379" s="172"/>
      <c r="B379" s="172"/>
      <c r="C379" s="172"/>
      <c r="D379" s="172"/>
      <c r="E379" s="172"/>
      <c r="F379" s="172" t="s">
        <v>194</v>
      </c>
      <c r="G379" s="172" t="s">
        <v>194</v>
      </c>
    </row>
    <row r="380">
      <c r="A380" s="172"/>
      <c r="B380" s="172"/>
      <c r="C380" s="172"/>
      <c r="D380" s="172"/>
      <c r="E380" s="172"/>
      <c r="F380" s="172" t="s">
        <v>194</v>
      </c>
      <c r="G380" s="172" t="s">
        <v>194</v>
      </c>
    </row>
    <row r="381">
      <c r="A381" s="172"/>
      <c r="B381" s="172"/>
      <c r="C381" s="172"/>
      <c r="D381" s="172"/>
      <c r="E381" s="172"/>
      <c r="F381" s="172" t="s">
        <v>194</v>
      </c>
      <c r="G381" s="172" t="s">
        <v>194</v>
      </c>
    </row>
    <row r="382">
      <c r="A382" s="172"/>
      <c r="B382" s="172"/>
      <c r="C382" s="172"/>
      <c r="D382" s="172"/>
      <c r="E382" s="172"/>
      <c r="F382" s="172" t="s">
        <v>194</v>
      </c>
      <c r="G382" s="172" t="s">
        <v>194</v>
      </c>
    </row>
    <row r="383">
      <c r="A383" s="172"/>
      <c r="B383" s="172"/>
      <c r="C383" s="172"/>
      <c r="D383" s="172"/>
      <c r="E383" s="172"/>
      <c r="F383" s="172" t="s">
        <v>194</v>
      </c>
      <c r="G383" s="172" t="s">
        <v>194</v>
      </c>
    </row>
    <row r="384">
      <c r="A384" s="172"/>
      <c r="B384" s="172"/>
      <c r="C384" s="172"/>
      <c r="D384" s="172"/>
      <c r="E384" s="172"/>
      <c r="F384" s="172" t="s">
        <v>194</v>
      </c>
      <c r="G384" s="172" t="s">
        <v>194</v>
      </c>
    </row>
    <row r="385">
      <c r="A385" s="172"/>
      <c r="B385" s="172"/>
      <c r="C385" s="172"/>
      <c r="D385" s="172"/>
      <c r="E385" s="172"/>
      <c r="F385" s="172" t="s">
        <v>194</v>
      </c>
      <c r="G385" s="172" t="s">
        <v>194</v>
      </c>
    </row>
    <row r="386">
      <c r="A386" s="172"/>
      <c r="B386" s="172"/>
      <c r="C386" s="172"/>
      <c r="D386" s="172"/>
      <c r="E386" s="172"/>
      <c r="F386" s="172" t="s">
        <v>194</v>
      </c>
      <c r="G386" s="172" t="s">
        <v>194</v>
      </c>
    </row>
    <row r="387">
      <c r="A387" s="172"/>
      <c r="B387" s="172"/>
      <c r="C387" s="172"/>
      <c r="D387" s="172"/>
      <c r="E387" s="172"/>
      <c r="F387" s="172" t="s">
        <v>194</v>
      </c>
      <c r="G387" s="172" t="s">
        <v>194</v>
      </c>
    </row>
    <row r="388">
      <c r="A388" s="172"/>
      <c r="B388" s="172"/>
      <c r="C388" s="172"/>
      <c r="D388" s="172"/>
      <c r="E388" s="172"/>
      <c r="F388" s="172" t="s">
        <v>194</v>
      </c>
      <c r="G388" s="172" t="s">
        <v>194</v>
      </c>
    </row>
    <row r="389">
      <c r="A389" s="172"/>
      <c r="B389" s="172"/>
      <c r="C389" s="172"/>
      <c r="D389" s="172"/>
      <c r="E389" s="172"/>
      <c r="F389" s="172" t="s">
        <v>194</v>
      </c>
      <c r="G389" s="172" t="s">
        <v>194</v>
      </c>
    </row>
    <row r="390">
      <c r="A390" s="172"/>
      <c r="B390" s="172"/>
      <c r="C390" s="172"/>
      <c r="D390" s="172"/>
      <c r="E390" s="172"/>
      <c r="F390" s="172" t="s">
        <v>194</v>
      </c>
      <c r="G390" s="172" t="s">
        <v>194</v>
      </c>
    </row>
    <row r="391">
      <c r="A391" s="172"/>
      <c r="B391" s="172"/>
      <c r="C391" s="172"/>
      <c r="D391" s="172"/>
      <c r="E391" s="172"/>
      <c r="F391" s="172" t="s">
        <v>194</v>
      </c>
      <c r="G391" s="172" t="s">
        <v>194</v>
      </c>
    </row>
    <row r="392">
      <c r="A392" s="172"/>
      <c r="B392" s="172"/>
      <c r="C392" s="172"/>
      <c r="D392" s="172"/>
      <c r="E392" s="172"/>
      <c r="F392" s="172" t="s">
        <v>194</v>
      </c>
      <c r="G392" s="172" t="s">
        <v>194</v>
      </c>
    </row>
    <row r="393">
      <c r="A393" s="172"/>
      <c r="B393" s="172"/>
      <c r="C393" s="172"/>
      <c r="D393" s="172"/>
      <c r="E393" s="172"/>
      <c r="F393" s="172" t="s">
        <v>194</v>
      </c>
      <c r="G393" s="172" t="s">
        <v>194</v>
      </c>
    </row>
    <row r="394">
      <c r="A394" s="172"/>
      <c r="B394" s="172"/>
      <c r="C394" s="172"/>
      <c r="D394" s="172"/>
      <c r="E394" s="172"/>
      <c r="F394" s="172" t="s">
        <v>194</v>
      </c>
      <c r="G394" s="172" t="s">
        <v>194</v>
      </c>
    </row>
    <row r="395">
      <c r="A395" s="172"/>
      <c r="B395" s="172"/>
      <c r="C395" s="172"/>
      <c r="D395" s="172"/>
      <c r="E395" s="172"/>
      <c r="F395" s="172" t="s">
        <v>194</v>
      </c>
      <c r="G395" s="172" t="s">
        <v>194</v>
      </c>
    </row>
    <row r="396">
      <c r="A396" s="172"/>
      <c r="B396" s="172"/>
      <c r="C396" s="172"/>
      <c r="D396" s="172"/>
      <c r="E396" s="172"/>
      <c r="F396" s="172" t="s">
        <v>194</v>
      </c>
      <c r="G396" s="172" t="s">
        <v>194</v>
      </c>
    </row>
    <row r="397">
      <c r="A397" s="172"/>
      <c r="B397" s="172"/>
      <c r="C397" s="172"/>
      <c r="D397" s="172"/>
      <c r="E397" s="172"/>
      <c r="F397" s="172" t="s">
        <v>194</v>
      </c>
      <c r="G397" s="172" t="s">
        <v>194</v>
      </c>
    </row>
    <row r="398">
      <c r="A398" s="172"/>
      <c r="B398" s="172"/>
      <c r="C398" s="172"/>
      <c r="D398" s="172"/>
      <c r="E398" s="172"/>
      <c r="F398" s="172" t="s">
        <v>194</v>
      </c>
      <c r="G398" s="172" t="s">
        <v>194</v>
      </c>
    </row>
    <row r="399">
      <c r="A399" s="172"/>
      <c r="B399" s="172"/>
      <c r="C399" s="172"/>
      <c r="D399" s="172"/>
      <c r="E399" s="172"/>
      <c r="F399" s="172" t="s">
        <v>194</v>
      </c>
      <c r="G399" s="172" t="s">
        <v>194</v>
      </c>
    </row>
    <row r="400">
      <c r="A400" s="172"/>
      <c r="B400" s="172"/>
      <c r="C400" s="172"/>
      <c r="D400" s="172"/>
      <c r="E400" s="172"/>
      <c r="F400" s="172" t="s">
        <v>194</v>
      </c>
      <c r="G400" s="172" t="s">
        <v>194</v>
      </c>
    </row>
    <row r="401">
      <c r="A401" s="172"/>
      <c r="B401" s="172"/>
      <c r="C401" s="172"/>
      <c r="D401" s="172"/>
      <c r="E401" s="172"/>
      <c r="F401" s="172" t="s">
        <v>194</v>
      </c>
      <c r="G401" s="172" t="s">
        <v>194</v>
      </c>
    </row>
    <row r="402">
      <c r="A402" s="172"/>
      <c r="B402" s="172"/>
      <c r="C402" s="172"/>
      <c r="D402" s="172"/>
      <c r="E402" s="172"/>
      <c r="F402" s="172" t="s">
        <v>194</v>
      </c>
      <c r="G402" s="172" t="s">
        <v>194</v>
      </c>
    </row>
    <row r="403">
      <c r="A403" s="172"/>
      <c r="B403" s="172"/>
      <c r="C403" s="172"/>
      <c r="D403" s="172"/>
      <c r="E403" s="172"/>
      <c r="F403" s="172" t="s">
        <v>194</v>
      </c>
      <c r="G403" s="172" t="s">
        <v>194</v>
      </c>
    </row>
    <row r="404">
      <c r="A404" s="172"/>
      <c r="B404" s="172"/>
      <c r="C404" s="172"/>
      <c r="D404" s="172"/>
      <c r="E404" s="172"/>
      <c r="F404" s="172" t="s">
        <v>194</v>
      </c>
      <c r="G404" s="172" t="s">
        <v>194</v>
      </c>
    </row>
    <row r="405">
      <c r="A405" s="172"/>
      <c r="B405" s="172"/>
      <c r="C405" s="172"/>
      <c r="D405" s="172"/>
      <c r="E405" s="172"/>
      <c r="F405" s="172" t="s">
        <v>194</v>
      </c>
      <c r="G405" s="172" t="s">
        <v>194</v>
      </c>
    </row>
    <row r="406">
      <c r="A406" s="172"/>
      <c r="B406" s="172"/>
      <c r="C406" s="172"/>
      <c r="D406" s="172"/>
      <c r="E406" s="172"/>
      <c r="F406" s="172" t="s">
        <v>194</v>
      </c>
      <c r="G406" s="172" t="s">
        <v>194</v>
      </c>
    </row>
    <row r="407">
      <c r="A407" s="172"/>
      <c r="B407" s="172"/>
      <c r="C407" s="172"/>
      <c r="D407" s="172"/>
      <c r="E407" s="172"/>
      <c r="F407" s="172" t="s">
        <v>194</v>
      </c>
      <c r="G407" s="172" t="s">
        <v>194</v>
      </c>
    </row>
    <row r="408">
      <c r="A408" s="172"/>
      <c r="B408" s="172"/>
      <c r="C408" s="172"/>
      <c r="D408" s="172"/>
      <c r="E408" s="172"/>
      <c r="F408" s="172" t="s">
        <v>194</v>
      </c>
      <c r="G408" s="172" t="s">
        <v>194</v>
      </c>
    </row>
    <row r="409">
      <c r="A409" s="172"/>
      <c r="B409" s="172"/>
      <c r="C409" s="172"/>
      <c r="D409" s="172"/>
      <c r="E409" s="172"/>
      <c r="F409" s="172" t="s">
        <v>194</v>
      </c>
      <c r="G409" s="172" t="s">
        <v>194</v>
      </c>
    </row>
    <row r="410">
      <c r="A410" s="172"/>
      <c r="B410" s="172"/>
      <c r="C410" s="172"/>
      <c r="D410" s="172"/>
      <c r="E410" s="172"/>
      <c r="F410" s="172" t="s">
        <v>194</v>
      </c>
      <c r="G410" s="172" t="s">
        <v>194</v>
      </c>
    </row>
    <row r="411">
      <c r="A411" s="172"/>
      <c r="B411" s="172"/>
      <c r="C411" s="172"/>
      <c r="D411" s="172"/>
      <c r="E411" s="172"/>
      <c r="F411" s="172" t="s">
        <v>194</v>
      </c>
      <c r="G411" s="172" t="s">
        <v>194</v>
      </c>
    </row>
    <row r="412">
      <c r="A412" s="172"/>
      <c r="B412" s="172"/>
      <c r="C412" s="172"/>
      <c r="D412" s="172"/>
      <c r="E412" s="172"/>
      <c r="F412" s="172" t="s">
        <v>194</v>
      </c>
      <c r="G412" s="172" t="s">
        <v>194</v>
      </c>
    </row>
    <row r="413">
      <c r="A413" s="172"/>
      <c r="B413" s="172"/>
      <c r="C413" s="172"/>
      <c r="D413" s="172"/>
      <c r="E413" s="172"/>
      <c r="F413" s="172" t="s">
        <v>194</v>
      </c>
      <c r="G413" s="172" t="s">
        <v>194</v>
      </c>
    </row>
    <row r="414">
      <c r="A414" s="172"/>
      <c r="B414" s="172"/>
      <c r="C414" s="172"/>
      <c r="D414" s="172"/>
      <c r="E414" s="172"/>
      <c r="F414" s="172" t="s">
        <v>194</v>
      </c>
      <c r="G414" s="172" t="s">
        <v>194</v>
      </c>
    </row>
    <row r="415">
      <c r="A415" s="172"/>
      <c r="B415" s="172"/>
      <c r="C415" s="172"/>
      <c r="D415" s="172"/>
      <c r="E415" s="172"/>
      <c r="F415" s="172" t="s">
        <v>194</v>
      </c>
      <c r="G415" s="172" t="s">
        <v>194</v>
      </c>
    </row>
    <row r="416">
      <c r="A416" s="172"/>
      <c r="B416" s="172"/>
      <c r="C416" s="172"/>
      <c r="D416" s="172"/>
      <c r="E416" s="172"/>
      <c r="F416" s="172" t="s">
        <v>194</v>
      </c>
      <c r="G416" s="172" t="s">
        <v>194</v>
      </c>
    </row>
    <row r="417">
      <c r="A417" s="172"/>
      <c r="B417" s="172"/>
      <c r="C417" s="172"/>
      <c r="D417" s="172"/>
      <c r="E417" s="172"/>
      <c r="F417" s="172" t="s">
        <v>194</v>
      </c>
      <c r="G417" s="172" t="s">
        <v>194</v>
      </c>
    </row>
    <row r="418">
      <c r="A418" s="172"/>
      <c r="B418" s="172"/>
      <c r="C418" s="172"/>
      <c r="D418" s="172"/>
      <c r="E418" s="172"/>
      <c r="F418" s="172" t="s">
        <v>194</v>
      </c>
      <c r="G418" s="172" t="s">
        <v>194</v>
      </c>
    </row>
    <row r="419">
      <c r="A419" s="172"/>
      <c r="B419" s="172"/>
      <c r="C419" s="172"/>
      <c r="D419" s="172"/>
      <c r="E419" s="172"/>
      <c r="F419" s="172" t="s">
        <v>194</v>
      </c>
      <c r="G419" s="172" t="s">
        <v>194</v>
      </c>
    </row>
    <row r="420">
      <c r="A420" s="172"/>
      <c r="B420" s="172"/>
      <c r="C420" s="172"/>
      <c r="D420" s="172"/>
      <c r="E420" s="172"/>
      <c r="F420" s="172" t="s">
        <v>194</v>
      </c>
      <c r="G420" s="172" t="s">
        <v>194</v>
      </c>
    </row>
    <row r="421">
      <c r="A421" s="172"/>
      <c r="B421" s="172"/>
      <c r="C421" s="172"/>
      <c r="D421" s="172"/>
      <c r="E421" s="172"/>
      <c r="F421" s="172" t="s">
        <v>194</v>
      </c>
      <c r="G421" s="172" t="s">
        <v>194</v>
      </c>
    </row>
    <row r="422">
      <c r="A422" s="172"/>
      <c r="B422" s="172"/>
      <c r="C422" s="172"/>
      <c r="D422" s="172"/>
      <c r="E422" s="172"/>
      <c r="F422" s="172" t="s">
        <v>194</v>
      </c>
      <c r="G422" s="172" t="s">
        <v>194</v>
      </c>
    </row>
    <row r="423">
      <c r="A423" s="172"/>
      <c r="B423" s="172"/>
      <c r="C423" s="172"/>
      <c r="D423" s="172"/>
      <c r="E423" s="172"/>
      <c r="F423" s="172" t="s">
        <v>194</v>
      </c>
      <c r="G423" s="172" t="s">
        <v>194</v>
      </c>
    </row>
    <row r="424">
      <c r="A424" s="172"/>
      <c r="B424" s="172"/>
      <c r="C424" s="172"/>
      <c r="D424" s="172"/>
      <c r="E424" s="172"/>
      <c r="F424" s="172" t="s">
        <v>194</v>
      </c>
      <c r="G424" s="172" t="s">
        <v>194</v>
      </c>
    </row>
    <row r="425">
      <c r="A425" s="172"/>
      <c r="B425" s="172"/>
      <c r="C425" s="172"/>
      <c r="D425" s="172"/>
      <c r="E425" s="172"/>
      <c r="F425" s="172" t="s">
        <v>194</v>
      </c>
      <c r="G425" s="172" t="s">
        <v>194</v>
      </c>
    </row>
    <row r="426">
      <c r="A426" s="172"/>
      <c r="B426" s="172"/>
      <c r="C426" s="172"/>
      <c r="D426" s="172"/>
      <c r="E426" s="172"/>
      <c r="F426" s="172" t="s">
        <v>194</v>
      </c>
      <c r="G426" s="172" t="s">
        <v>194</v>
      </c>
    </row>
    <row r="427">
      <c r="A427" s="172"/>
      <c r="B427" s="172"/>
      <c r="C427" s="172"/>
      <c r="D427" s="172"/>
      <c r="E427" s="172"/>
      <c r="F427" s="172" t="s">
        <v>194</v>
      </c>
      <c r="G427" s="172" t="s">
        <v>194</v>
      </c>
    </row>
    <row r="428">
      <c r="A428" s="172"/>
      <c r="B428" s="172"/>
      <c r="C428" s="172"/>
      <c r="D428" s="172"/>
      <c r="E428" s="172"/>
      <c r="F428" s="172" t="s">
        <v>194</v>
      </c>
      <c r="G428" s="172" t="s">
        <v>194</v>
      </c>
    </row>
    <row r="429">
      <c r="A429" s="172"/>
      <c r="B429" s="172"/>
      <c r="C429" s="172"/>
      <c r="D429" s="172"/>
      <c r="E429" s="172"/>
      <c r="F429" s="172" t="s">
        <v>194</v>
      </c>
      <c r="G429" s="172" t="s">
        <v>194</v>
      </c>
    </row>
    <row r="430">
      <c r="A430" s="172"/>
      <c r="B430" s="172"/>
      <c r="C430" s="172"/>
      <c r="D430" s="172"/>
      <c r="E430" s="172"/>
      <c r="F430" s="172" t="s">
        <v>194</v>
      </c>
      <c r="G430" s="172" t="s">
        <v>194</v>
      </c>
    </row>
    <row r="431">
      <c r="A431" s="172"/>
      <c r="B431" s="172"/>
      <c r="C431" s="172"/>
      <c r="D431" s="172"/>
      <c r="E431" s="172"/>
      <c r="F431" s="172" t="s">
        <v>194</v>
      </c>
      <c r="G431" s="172" t="s">
        <v>194</v>
      </c>
    </row>
    <row r="432">
      <c r="A432" s="172"/>
      <c r="B432" s="172"/>
      <c r="C432" s="172"/>
      <c r="D432" s="172"/>
      <c r="E432" s="172"/>
      <c r="F432" s="172" t="s">
        <v>194</v>
      </c>
      <c r="G432" s="172" t="s">
        <v>194</v>
      </c>
    </row>
    <row r="433">
      <c r="A433" s="172"/>
      <c r="B433" s="172"/>
      <c r="C433" s="172"/>
      <c r="D433" s="172"/>
      <c r="E433" s="172"/>
      <c r="F433" s="172" t="s">
        <v>194</v>
      </c>
      <c r="G433" s="172" t="s">
        <v>194</v>
      </c>
    </row>
    <row r="434">
      <c r="A434" s="172"/>
      <c r="B434" s="172"/>
      <c r="C434" s="172"/>
      <c r="D434" s="172"/>
      <c r="E434" s="172"/>
      <c r="F434" s="172" t="s">
        <v>194</v>
      </c>
      <c r="G434" s="172" t="s">
        <v>194</v>
      </c>
    </row>
    <row r="435">
      <c r="A435" s="172"/>
      <c r="B435" s="172"/>
      <c r="C435" s="172"/>
      <c r="D435" s="172"/>
      <c r="E435" s="172"/>
      <c r="F435" s="172" t="s">
        <v>194</v>
      </c>
      <c r="G435" s="172" t="s">
        <v>194</v>
      </c>
    </row>
    <row r="436">
      <c r="A436" s="172"/>
      <c r="B436" s="172"/>
      <c r="C436" s="172"/>
      <c r="D436" s="172"/>
      <c r="E436" s="172"/>
      <c r="F436" s="172" t="s">
        <v>194</v>
      </c>
      <c r="G436" s="172" t="s">
        <v>194</v>
      </c>
    </row>
    <row r="437">
      <c r="A437" s="172"/>
      <c r="B437" s="172"/>
      <c r="C437" s="172"/>
      <c r="D437" s="172"/>
      <c r="E437" s="172"/>
      <c r="F437" s="172" t="s">
        <v>194</v>
      </c>
      <c r="G437" s="172" t="s">
        <v>194</v>
      </c>
    </row>
    <row r="438">
      <c r="A438" s="172"/>
      <c r="B438" s="172"/>
      <c r="C438" s="172"/>
      <c r="D438" s="172"/>
      <c r="E438" s="172"/>
      <c r="F438" s="172" t="s">
        <v>194</v>
      </c>
      <c r="G438" s="172" t="s">
        <v>194</v>
      </c>
    </row>
    <row r="439">
      <c r="A439" s="172"/>
      <c r="B439" s="172"/>
      <c r="C439" s="172"/>
      <c r="D439" s="172"/>
      <c r="E439" s="172"/>
      <c r="F439" s="172" t="s">
        <v>194</v>
      </c>
      <c r="G439" s="172" t="s">
        <v>194</v>
      </c>
    </row>
    <row r="440">
      <c r="A440" s="172"/>
      <c r="B440" s="172"/>
      <c r="C440" s="172"/>
      <c r="D440" s="172"/>
      <c r="E440" s="172"/>
      <c r="F440" s="172" t="s">
        <v>194</v>
      </c>
      <c r="G440" s="172" t="s">
        <v>194</v>
      </c>
    </row>
    <row r="441">
      <c r="A441" s="172"/>
      <c r="B441" s="172"/>
      <c r="C441" s="172"/>
      <c r="D441" s="172"/>
      <c r="E441" s="172"/>
      <c r="F441" s="172" t="s">
        <v>194</v>
      </c>
      <c r="G441" s="172" t="s">
        <v>194</v>
      </c>
    </row>
    <row r="442">
      <c r="A442" s="172"/>
      <c r="B442" s="172"/>
      <c r="C442" s="172"/>
      <c r="D442" s="172"/>
      <c r="E442" s="172"/>
      <c r="F442" s="172" t="s">
        <v>194</v>
      </c>
      <c r="G442" s="172" t="s">
        <v>194</v>
      </c>
    </row>
    <row r="443">
      <c r="A443" s="172"/>
      <c r="B443" s="172"/>
      <c r="C443" s="172"/>
      <c r="D443" s="172"/>
      <c r="E443" s="172"/>
      <c r="F443" s="172" t="s">
        <v>194</v>
      </c>
      <c r="G443" s="172" t="s">
        <v>194</v>
      </c>
    </row>
    <row r="444">
      <c r="A444" s="172"/>
      <c r="B444" s="172"/>
      <c r="C444" s="172"/>
      <c r="D444" s="172"/>
      <c r="E444" s="172"/>
      <c r="F444" s="172" t="s">
        <v>194</v>
      </c>
      <c r="G444" s="172" t="s">
        <v>194</v>
      </c>
    </row>
    <row r="445">
      <c r="A445" s="172"/>
      <c r="B445" s="172"/>
      <c r="C445" s="172"/>
      <c r="D445" s="172"/>
      <c r="E445" s="172"/>
      <c r="F445" s="172" t="s">
        <v>194</v>
      </c>
      <c r="G445" s="172" t="s">
        <v>194</v>
      </c>
    </row>
    <row r="446">
      <c r="A446" s="172"/>
      <c r="B446" s="172"/>
      <c r="C446" s="172"/>
      <c r="D446" s="172"/>
      <c r="E446" s="172"/>
      <c r="F446" s="172" t="s">
        <v>194</v>
      </c>
      <c r="G446" s="172" t="s">
        <v>194</v>
      </c>
    </row>
    <row r="447">
      <c r="A447" s="172"/>
      <c r="B447" s="172"/>
      <c r="C447" s="172"/>
      <c r="D447" s="172"/>
      <c r="E447" s="172"/>
      <c r="F447" s="172" t="s">
        <v>194</v>
      </c>
      <c r="G447" s="172" t="s">
        <v>194</v>
      </c>
    </row>
    <row r="448">
      <c r="A448" s="172"/>
      <c r="B448" s="172"/>
      <c r="C448" s="172"/>
      <c r="D448" s="172"/>
      <c r="E448" s="172"/>
      <c r="F448" s="172" t="s">
        <v>194</v>
      </c>
      <c r="G448" s="172" t="s">
        <v>194</v>
      </c>
    </row>
    <row r="449">
      <c r="A449" s="172"/>
      <c r="B449" s="172"/>
      <c r="C449" s="172"/>
      <c r="D449" s="172"/>
      <c r="E449" s="172"/>
      <c r="F449" s="172" t="s">
        <v>194</v>
      </c>
      <c r="G449" s="172" t="s">
        <v>194</v>
      </c>
    </row>
    <row r="450">
      <c r="A450" s="172"/>
      <c r="B450" s="172"/>
      <c r="C450" s="172"/>
      <c r="D450" s="172"/>
      <c r="E450" s="172"/>
      <c r="F450" s="172" t="s">
        <v>194</v>
      </c>
      <c r="G450" s="172" t="s">
        <v>194</v>
      </c>
    </row>
    <row r="451">
      <c r="A451" s="172"/>
      <c r="B451" s="172"/>
      <c r="C451" s="172"/>
      <c r="D451" s="172"/>
      <c r="E451" s="172"/>
      <c r="F451" s="172" t="s">
        <v>194</v>
      </c>
      <c r="G451" s="172" t="s">
        <v>194</v>
      </c>
    </row>
    <row r="452">
      <c r="A452" s="172"/>
      <c r="B452" s="172"/>
      <c r="C452" s="172"/>
      <c r="D452" s="172"/>
      <c r="E452" s="172"/>
      <c r="F452" s="172" t="s">
        <v>194</v>
      </c>
      <c r="G452" s="172" t="s">
        <v>194</v>
      </c>
    </row>
    <row r="453">
      <c r="A453" s="172"/>
      <c r="B453" s="172"/>
      <c r="C453" s="172"/>
      <c r="D453" s="172"/>
      <c r="E453" s="172"/>
      <c r="F453" s="172" t="s">
        <v>194</v>
      </c>
      <c r="G453" s="172" t="s">
        <v>194</v>
      </c>
    </row>
    <row r="454">
      <c r="A454" s="172"/>
      <c r="B454" s="172"/>
      <c r="C454" s="172"/>
      <c r="D454" s="172"/>
      <c r="E454" s="172"/>
      <c r="F454" s="172" t="s">
        <v>194</v>
      </c>
      <c r="G454" s="172" t="s">
        <v>194</v>
      </c>
    </row>
    <row r="455">
      <c r="A455" s="172"/>
      <c r="B455" s="172"/>
      <c r="C455" s="172"/>
      <c r="D455" s="172"/>
      <c r="E455" s="172"/>
      <c r="F455" s="172" t="s">
        <v>194</v>
      </c>
      <c r="G455" s="172" t="s">
        <v>194</v>
      </c>
    </row>
    <row r="456">
      <c r="A456" s="172"/>
      <c r="B456" s="172"/>
      <c r="C456" s="172"/>
      <c r="D456" s="172"/>
      <c r="E456" s="172"/>
      <c r="F456" s="172" t="s">
        <v>194</v>
      </c>
      <c r="G456" s="172" t="s">
        <v>194</v>
      </c>
    </row>
    <row r="457">
      <c r="A457" s="172"/>
      <c r="B457" s="172"/>
      <c r="C457" s="172"/>
      <c r="D457" s="172"/>
      <c r="E457" s="172"/>
      <c r="F457" s="172" t="s">
        <v>194</v>
      </c>
      <c r="G457" s="172" t="s">
        <v>194</v>
      </c>
    </row>
    <row r="458">
      <c r="A458" s="172"/>
      <c r="B458" s="172"/>
      <c r="C458" s="172"/>
      <c r="D458" s="172"/>
      <c r="E458" s="172"/>
      <c r="F458" s="172" t="s">
        <v>194</v>
      </c>
      <c r="G458" s="172" t="s">
        <v>194</v>
      </c>
    </row>
    <row r="459">
      <c r="A459" s="172"/>
      <c r="B459" s="172"/>
      <c r="C459" s="172"/>
      <c r="D459" s="172"/>
      <c r="E459" s="172"/>
      <c r="F459" s="172" t="s">
        <v>194</v>
      </c>
      <c r="G459" s="172" t="s">
        <v>194</v>
      </c>
    </row>
    <row r="460">
      <c r="A460" s="172"/>
      <c r="B460" s="172"/>
      <c r="C460" s="172"/>
      <c r="D460" s="172"/>
      <c r="E460" s="172"/>
      <c r="F460" s="172" t="s">
        <v>194</v>
      </c>
      <c r="G460" s="172" t="s">
        <v>194</v>
      </c>
    </row>
    <row r="461">
      <c r="A461" s="172"/>
      <c r="B461" s="172"/>
      <c r="C461" s="172"/>
      <c r="D461" s="172"/>
      <c r="E461" s="172"/>
      <c r="F461" s="172" t="s">
        <v>194</v>
      </c>
      <c r="G461" s="172" t="s">
        <v>194</v>
      </c>
    </row>
    <row r="462">
      <c r="A462" s="172"/>
      <c r="B462" s="172"/>
      <c r="C462" s="172"/>
      <c r="D462" s="172"/>
      <c r="E462" s="172"/>
      <c r="F462" s="172" t="s">
        <v>194</v>
      </c>
      <c r="G462" s="172" t="s">
        <v>194</v>
      </c>
    </row>
    <row r="463">
      <c r="A463" s="172"/>
      <c r="B463" s="172"/>
      <c r="C463" s="172"/>
      <c r="D463" s="172"/>
      <c r="E463" s="172"/>
      <c r="F463" s="172" t="s">
        <v>194</v>
      </c>
      <c r="G463" s="172" t="s">
        <v>194</v>
      </c>
    </row>
    <row r="464">
      <c r="A464" s="172"/>
      <c r="B464" s="172"/>
      <c r="C464" s="172"/>
      <c r="D464" s="172"/>
      <c r="E464" s="172"/>
      <c r="F464" s="172" t="s">
        <v>194</v>
      </c>
      <c r="G464" s="172" t="s">
        <v>194</v>
      </c>
    </row>
    <row r="465">
      <c r="A465" s="172"/>
      <c r="B465" s="172"/>
      <c r="C465" s="172"/>
      <c r="D465" s="172"/>
      <c r="E465" s="172"/>
      <c r="F465" s="172" t="s">
        <v>194</v>
      </c>
      <c r="G465" s="172" t="s">
        <v>194</v>
      </c>
    </row>
    <row r="466">
      <c r="A466" s="172"/>
      <c r="B466" s="172"/>
      <c r="C466" s="172"/>
      <c r="D466" s="172"/>
      <c r="E466" s="172"/>
      <c r="F466" s="172" t="s">
        <v>194</v>
      </c>
      <c r="G466" s="172" t="s">
        <v>194</v>
      </c>
    </row>
    <row r="467">
      <c r="A467" s="172"/>
      <c r="B467" s="172"/>
      <c r="C467" s="172"/>
      <c r="D467" s="172"/>
      <c r="E467" s="172"/>
      <c r="F467" s="172" t="s">
        <v>194</v>
      </c>
      <c r="G467" s="172" t="s">
        <v>194</v>
      </c>
    </row>
    <row r="468">
      <c r="A468" s="172"/>
      <c r="B468" s="172"/>
      <c r="C468" s="172"/>
      <c r="D468" s="172"/>
      <c r="E468" s="172"/>
      <c r="F468" s="172" t="s">
        <v>194</v>
      </c>
      <c r="G468" s="172" t="s">
        <v>194</v>
      </c>
    </row>
    <row r="469">
      <c r="A469" s="172"/>
      <c r="B469" s="172"/>
      <c r="C469" s="172"/>
      <c r="D469" s="172"/>
      <c r="E469" s="172"/>
      <c r="F469" s="172" t="s">
        <v>194</v>
      </c>
      <c r="G469" s="172" t="s">
        <v>194</v>
      </c>
    </row>
    <row r="470">
      <c r="A470" s="172"/>
      <c r="B470" s="172"/>
      <c r="C470" s="172"/>
      <c r="D470" s="172"/>
      <c r="E470" s="172"/>
      <c r="F470" s="172" t="s">
        <v>194</v>
      </c>
      <c r="G470" s="172" t="s">
        <v>194</v>
      </c>
    </row>
    <row r="471">
      <c r="A471" s="172"/>
      <c r="B471" s="172"/>
      <c r="C471" s="172"/>
      <c r="D471" s="172"/>
      <c r="E471" s="172"/>
      <c r="F471" s="172" t="s">
        <v>194</v>
      </c>
      <c r="G471" s="172" t="s">
        <v>194</v>
      </c>
    </row>
    <row r="472">
      <c r="A472" s="172"/>
      <c r="B472" s="172"/>
      <c r="C472" s="172"/>
      <c r="D472" s="172"/>
      <c r="E472" s="172"/>
      <c r="F472" s="172" t="s">
        <v>194</v>
      </c>
      <c r="G472" s="172" t="s">
        <v>194</v>
      </c>
    </row>
    <row r="473">
      <c r="A473" s="172"/>
      <c r="B473" s="172"/>
      <c r="C473" s="172"/>
      <c r="D473" s="172"/>
      <c r="E473" s="172"/>
      <c r="F473" s="172" t="s">
        <v>194</v>
      </c>
      <c r="G473" s="172" t="s">
        <v>194</v>
      </c>
    </row>
    <row r="474">
      <c r="A474" s="172"/>
      <c r="B474" s="172"/>
      <c r="C474" s="172"/>
      <c r="D474" s="172"/>
      <c r="E474" s="172"/>
      <c r="F474" s="172" t="s">
        <v>194</v>
      </c>
      <c r="G474" s="172" t="s">
        <v>194</v>
      </c>
    </row>
    <row r="475">
      <c r="A475" s="172"/>
      <c r="B475" s="172"/>
      <c r="C475" s="172"/>
      <c r="D475" s="172"/>
      <c r="E475" s="172"/>
      <c r="F475" s="172" t="s">
        <v>194</v>
      </c>
      <c r="G475" s="172" t="s">
        <v>194</v>
      </c>
    </row>
    <row r="476">
      <c r="A476" s="172"/>
      <c r="B476" s="172"/>
      <c r="C476" s="172"/>
      <c r="D476" s="172"/>
      <c r="E476" s="172"/>
      <c r="F476" s="172" t="s">
        <v>194</v>
      </c>
      <c r="G476" s="172" t="s">
        <v>194</v>
      </c>
    </row>
    <row r="477">
      <c r="A477" s="172"/>
      <c r="B477" s="172"/>
      <c r="C477" s="172"/>
      <c r="D477" s="172"/>
      <c r="E477" s="172"/>
      <c r="F477" s="172" t="s">
        <v>194</v>
      </c>
      <c r="G477" s="172" t="s">
        <v>194</v>
      </c>
    </row>
    <row r="478">
      <c r="A478" s="172"/>
      <c r="B478" s="172"/>
      <c r="C478" s="172"/>
      <c r="D478" s="172"/>
      <c r="E478" s="172"/>
      <c r="F478" s="172" t="s">
        <v>194</v>
      </c>
      <c r="G478" s="172" t="s">
        <v>194</v>
      </c>
    </row>
    <row r="479">
      <c r="A479" s="172"/>
      <c r="B479" s="172"/>
      <c r="C479" s="172"/>
      <c r="D479" s="172"/>
      <c r="E479" s="172"/>
      <c r="F479" s="172" t="s">
        <v>194</v>
      </c>
      <c r="G479" s="172" t="s">
        <v>194</v>
      </c>
    </row>
    <row r="480">
      <c r="A480" s="172"/>
      <c r="B480" s="172"/>
      <c r="C480" s="172"/>
      <c r="D480" s="172"/>
      <c r="E480" s="172"/>
      <c r="F480" s="172" t="s">
        <v>194</v>
      </c>
      <c r="G480" s="172" t="s">
        <v>194</v>
      </c>
    </row>
    <row r="481">
      <c r="A481" s="172"/>
      <c r="B481" s="172"/>
      <c r="C481" s="172"/>
      <c r="D481" s="172"/>
      <c r="E481" s="172"/>
      <c r="F481" s="172" t="s">
        <v>194</v>
      </c>
      <c r="G481" s="172" t="s">
        <v>194</v>
      </c>
    </row>
    <row r="482">
      <c r="A482" s="172"/>
      <c r="B482" s="172"/>
      <c r="C482" s="172"/>
      <c r="D482" s="172"/>
      <c r="E482" s="172"/>
      <c r="F482" s="172" t="s">
        <v>194</v>
      </c>
      <c r="G482" s="172" t="s">
        <v>194</v>
      </c>
    </row>
    <row r="483">
      <c r="A483" s="172"/>
      <c r="B483" s="172"/>
      <c r="C483" s="172"/>
      <c r="D483" s="172"/>
      <c r="E483" s="172"/>
      <c r="F483" s="172" t="s">
        <v>194</v>
      </c>
      <c r="G483" s="172" t="s">
        <v>194</v>
      </c>
    </row>
    <row r="484">
      <c r="A484" s="172"/>
      <c r="B484" s="172"/>
      <c r="C484" s="172"/>
      <c r="D484" s="172"/>
      <c r="E484" s="172"/>
      <c r="F484" s="172" t="s">
        <v>194</v>
      </c>
      <c r="G484" s="172" t="s">
        <v>194</v>
      </c>
    </row>
    <row r="485">
      <c r="A485" s="172"/>
      <c r="B485" s="172"/>
      <c r="C485" s="172"/>
      <c r="D485" s="172"/>
      <c r="E485" s="172"/>
      <c r="F485" s="172" t="s">
        <v>194</v>
      </c>
      <c r="G485" s="172" t="s">
        <v>194</v>
      </c>
    </row>
    <row r="486">
      <c r="A486" s="172"/>
      <c r="B486" s="172"/>
      <c r="C486" s="172"/>
      <c r="D486" s="172"/>
      <c r="E486" s="172"/>
      <c r="F486" s="172" t="s">
        <v>194</v>
      </c>
      <c r="G486" s="172" t="s">
        <v>194</v>
      </c>
    </row>
    <row r="487">
      <c r="A487" s="172"/>
      <c r="B487" s="172"/>
      <c r="C487" s="172"/>
      <c r="D487" s="172"/>
      <c r="E487" s="172"/>
      <c r="F487" s="172" t="s">
        <v>194</v>
      </c>
      <c r="G487" s="172" t="s">
        <v>194</v>
      </c>
    </row>
    <row r="488">
      <c r="A488" s="172"/>
      <c r="B488" s="172"/>
      <c r="C488" s="172"/>
      <c r="D488" s="172"/>
      <c r="E488" s="172"/>
      <c r="F488" s="172" t="s">
        <v>194</v>
      </c>
      <c r="G488" s="172" t="s">
        <v>194</v>
      </c>
    </row>
    <row r="489">
      <c r="A489" s="172"/>
      <c r="B489" s="172"/>
      <c r="C489" s="172"/>
      <c r="D489" s="172"/>
      <c r="E489" s="172"/>
      <c r="F489" s="172" t="s">
        <v>194</v>
      </c>
      <c r="G489" s="172" t="s">
        <v>194</v>
      </c>
    </row>
    <row r="490">
      <c r="A490" s="172"/>
      <c r="B490" s="172"/>
      <c r="C490" s="172"/>
      <c r="D490" s="172"/>
      <c r="E490" s="172"/>
      <c r="F490" s="172" t="s">
        <v>194</v>
      </c>
      <c r="G490" s="172" t="s">
        <v>194</v>
      </c>
    </row>
    <row r="491">
      <c r="A491" s="172"/>
      <c r="B491" s="172"/>
      <c r="C491" s="172"/>
      <c r="D491" s="172"/>
      <c r="E491" s="172"/>
      <c r="F491" s="172" t="s">
        <v>194</v>
      </c>
      <c r="G491" s="172" t="s">
        <v>194</v>
      </c>
    </row>
    <row r="492">
      <c r="A492" s="172"/>
      <c r="B492" s="172"/>
      <c r="C492" s="172"/>
      <c r="D492" s="172"/>
      <c r="E492" s="172"/>
      <c r="F492" s="172" t="s">
        <v>194</v>
      </c>
      <c r="G492" s="172" t="s">
        <v>194</v>
      </c>
    </row>
    <row r="493">
      <c r="A493" s="172"/>
      <c r="B493" s="172"/>
      <c r="C493" s="172"/>
      <c r="D493" s="172"/>
      <c r="E493" s="172"/>
      <c r="F493" s="172" t="s">
        <v>194</v>
      </c>
      <c r="G493" s="172" t="s">
        <v>194</v>
      </c>
    </row>
    <row r="494">
      <c r="A494" s="172"/>
      <c r="B494" s="172"/>
      <c r="C494" s="172"/>
      <c r="D494" s="172"/>
      <c r="E494" s="172"/>
      <c r="F494" s="172" t="s">
        <v>194</v>
      </c>
      <c r="G494" s="172" t="s">
        <v>194</v>
      </c>
    </row>
    <row r="495">
      <c r="A495" s="172"/>
      <c r="B495" s="172"/>
      <c r="C495" s="172"/>
      <c r="D495" s="172"/>
      <c r="E495" s="172"/>
      <c r="F495" s="172" t="s">
        <v>194</v>
      </c>
      <c r="G495" s="172" t="s">
        <v>194</v>
      </c>
    </row>
    <row r="496">
      <c r="A496" s="172"/>
      <c r="B496" s="172"/>
      <c r="C496" s="172"/>
      <c r="D496" s="172"/>
      <c r="E496" s="172"/>
      <c r="F496" s="172" t="s">
        <v>194</v>
      </c>
      <c r="G496" s="172" t="s">
        <v>194</v>
      </c>
    </row>
    <row r="497">
      <c r="A497" s="172"/>
      <c r="B497" s="172"/>
      <c r="C497" s="172"/>
      <c r="D497" s="172"/>
      <c r="E497" s="172"/>
      <c r="F497" s="172" t="s">
        <v>194</v>
      </c>
      <c r="G497" s="172" t="s">
        <v>194</v>
      </c>
    </row>
    <row r="498">
      <c r="A498" s="172"/>
      <c r="B498" s="172"/>
      <c r="C498" s="172"/>
      <c r="D498" s="172"/>
      <c r="E498" s="172"/>
      <c r="F498" s="172" t="s">
        <v>194</v>
      </c>
      <c r="G498" s="172" t="s">
        <v>194</v>
      </c>
    </row>
    <row r="499">
      <c r="A499" s="172"/>
      <c r="B499" s="172"/>
      <c r="C499" s="172"/>
      <c r="D499" s="172"/>
      <c r="E499" s="172"/>
      <c r="F499" s="172" t="s">
        <v>194</v>
      </c>
      <c r="G499" s="172" t="s">
        <v>194</v>
      </c>
    </row>
    <row r="500">
      <c r="A500" s="172"/>
      <c r="B500" s="172"/>
      <c r="C500" s="172"/>
      <c r="D500" s="172"/>
      <c r="E500" s="172"/>
      <c r="F500" s="172" t="s">
        <v>194</v>
      </c>
      <c r="G500" s="172" t="s">
        <v>194</v>
      </c>
    </row>
    <row r="501">
      <c r="A501" s="172"/>
      <c r="B501" s="172"/>
      <c r="C501" s="172"/>
      <c r="D501" s="172"/>
      <c r="E501" s="172"/>
      <c r="F501" s="172" t="s">
        <v>194</v>
      </c>
      <c r="G501" s="172" t="s">
        <v>194</v>
      </c>
    </row>
    <row r="502">
      <c r="A502" s="172"/>
      <c r="B502" s="172"/>
      <c r="C502" s="172"/>
      <c r="D502" s="172"/>
      <c r="E502" s="172"/>
      <c r="F502" s="172" t="s">
        <v>194</v>
      </c>
      <c r="G502" s="172" t="s">
        <v>194</v>
      </c>
    </row>
    <row r="503">
      <c r="A503" s="172"/>
      <c r="B503" s="172"/>
      <c r="C503" s="172"/>
      <c r="D503" s="172"/>
      <c r="E503" s="172"/>
      <c r="F503" s="172" t="s">
        <v>194</v>
      </c>
      <c r="G503" s="172" t="s">
        <v>194</v>
      </c>
    </row>
    <row r="504">
      <c r="A504" s="172"/>
      <c r="B504" s="172"/>
      <c r="C504" s="172"/>
      <c r="D504" s="172"/>
      <c r="E504" s="172"/>
      <c r="F504" s="172" t="s">
        <v>194</v>
      </c>
      <c r="G504" s="172" t="s">
        <v>194</v>
      </c>
    </row>
    <row r="505">
      <c r="A505" s="172"/>
      <c r="B505" s="172"/>
      <c r="C505" s="172"/>
      <c r="D505" s="172"/>
      <c r="E505" s="172"/>
      <c r="F505" s="172" t="s">
        <v>194</v>
      </c>
      <c r="G505" s="172" t="s">
        <v>194</v>
      </c>
    </row>
    <row r="506">
      <c r="A506" s="172"/>
      <c r="B506" s="172"/>
      <c r="C506" s="172"/>
      <c r="D506" s="172"/>
      <c r="E506" s="172"/>
      <c r="F506" s="172" t="s">
        <v>194</v>
      </c>
      <c r="G506" s="172" t="s">
        <v>194</v>
      </c>
    </row>
    <row r="507">
      <c r="A507" s="172"/>
      <c r="B507" s="172"/>
      <c r="C507" s="172"/>
      <c r="D507" s="172"/>
      <c r="E507" s="172"/>
      <c r="F507" s="172" t="s">
        <v>194</v>
      </c>
      <c r="G507" s="172" t="s">
        <v>194</v>
      </c>
    </row>
    <row r="508">
      <c r="A508" s="172"/>
      <c r="B508" s="172"/>
      <c r="C508" s="172"/>
      <c r="D508" s="172"/>
      <c r="E508" s="172"/>
      <c r="F508" s="172" t="s">
        <v>194</v>
      </c>
      <c r="G508" s="172" t="s">
        <v>194</v>
      </c>
    </row>
    <row r="509">
      <c r="A509" s="172"/>
      <c r="B509" s="172"/>
      <c r="C509" s="172"/>
      <c r="D509" s="172"/>
      <c r="E509" s="172"/>
      <c r="F509" s="172" t="s">
        <v>194</v>
      </c>
      <c r="G509" s="172" t="s">
        <v>194</v>
      </c>
    </row>
    <row r="510">
      <c r="A510" s="172"/>
      <c r="B510" s="172"/>
      <c r="C510" s="172"/>
      <c r="D510" s="172"/>
      <c r="E510" s="172"/>
      <c r="F510" s="172" t="s">
        <v>194</v>
      </c>
      <c r="G510" s="172" t="s">
        <v>194</v>
      </c>
    </row>
    <row r="511">
      <c r="A511" s="172"/>
      <c r="B511" s="172"/>
      <c r="C511" s="172"/>
      <c r="D511" s="172"/>
      <c r="E511" s="172"/>
      <c r="F511" s="172" t="s">
        <v>194</v>
      </c>
      <c r="G511" s="172" t="s">
        <v>194</v>
      </c>
    </row>
    <row r="512">
      <c r="A512" s="172"/>
      <c r="B512" s="172"/>
      <c r="C512" s="172"/>
      <c r="D512" s="172"/>
      <c r="E512" s="172"/>
      <c r="F512" s="172" t="s">
        <v>194</v>
      </c>
      <c r="G512" s="172" t="s">
        <v>194</v>
      </c>
    </row>
    <row r="513">
      <c r="A513" s="172"/>
      <c r="B513" s="172"/>
      <c r="C513" s="172"/>
      <c r="D513" s="172"/>
      <c r="E513" s="172"/>
      <c r="F513" s="172" t="s">
        <v>194</v>
      </c>
      <c r="G513" s="172" t="s">
        <v>194</v>
      </c>
    </row>
    <row r="514">
      <c r="A514" s="172"/>
      <c r="B514" s="172"/>
      <c r="C514" s="172"/>
      <c r="D514" s="172"/>
      <c r="E514" s="172"/>
      <c r="F514" s="172" t="s">
        <v>194</v>
      </c>
      <c r="G514" s="172" t="s">
        <v>194</v>
      </c>
    </row>
    <row r="515">
      <c r="A515" s="172"/>
      <c r="B515" s="172"/>
      <c r="C515" s="172"/>
      <c r="D515" s="172"/>
      <c r="E515" s="172"/>
      <c r="F515" s="172" t="s">
        <v>194</v>
      </c>
      <c r="G515" s="172" t="s">
        <v>194</v>
      </c>
    </row>
    <row r="516">
      <c r="A516" s="172"/>
      <c r="B516" s="172"/>
      <c r="C516" s="172"/>
      <c r="D516" s="172"/>
      <c r="E516" s="172"/>
      <c r="F516" s="172" t="s">
        <v>194</v>
      </c>
      <c r="G516" s="172" t="s">
        <v>194</v>
      </c>
    </row>
    <row r="517">
      <c r="A517" s="172"/>
      <c r="B517" s="172"/>
      <c r="C517" s="172"/>
      <c r="D517" s="172"/>
      <c r="E517" s="172"/>
      <c r="F517" s="172" t="s">
        <v>194</v>
      </c>
      <c r="G517" s="172" t="s">
        <v>194</v>
      </c>
    </row>
    <row r="518">
      <c r="A518" s="172"/>
      <c r="B518" s="172"/>
      <c r="C518" s="172"/>
      <c r="D518" s="172"/>
      <c r="E518" s="172"/>
      <c r="F518" s="172" t="s">
        <v>194</v>
      </c>
      <c r="G518" s="172" t="s">
        <v>194</v>
      </c>
    </row>
    <row r="519">
      <c r="A519" s="172"/>
      <c r="B519" s="172"/>
      <c r="C519" s="172"/>
      <c r="D519" s="172"/>
      <c r="E519" s="172"/>
      <c r="F519" s="172" t="s">
        <v>194</v>
      </c>
      <c r="G519" s="172" t="s">
        <v>194</v>
      </c>
    </row>
    <row r="520">
      <c r="A520" s="172"/>
      <c r="B520" s="172"/>
      <c r="C520" s="172"/>
      <c r="D520" s="172"/>
      <c r="E520" s="172"/>
      <c r="F520" s="172" t="s">
        <v>194</v>
      </c>
      <c r="G520" s="172" t="s">
        <v>194</v>
      </c>
    </row>
    <row r="521">
      <c r="A521" s="172"/>
      <c r="B521" s="172"/>
      <c r="C521" s="172"/>
      <c r="D521" s="172"/>
      <c r="E521" s="172"/>
      <c r="F521" s="172" t="s">
        <v>194</v>
      </c>
      <c r="G521" s="172" t="s">
        <v>194</v>
      </c>
    </row>
    <row r="522">
      <c r="A522" s="172"/>
      <c r="B522" s="172"/>
      <c r="C522" s="172"/>
      <c r="D522" s="172"/>
      <c r="E522" s="172"/>
      <c r="F522" s="172" t="s">
        <v>194</v>
      </c>
      <c r="G522" s="172" t="s">
        <v>194</v>
      </c>
    </row>
    <row r="523">
      <c r="A523" s="172"/>
      <c r="B523" s="172"/>
      <c r="C523" s="172"/>
      <c r="D523" s="172"/>
      <c r="E523" s="172"/>
      <c r="F523" s="172" t="s">
        <v>194</v>
      </c>
      <c r="G523" s="172" t="s">
        <v>194</v>
      </c>
    </row>
    <row r="524">
      <c r="A524" s="172"/>
      <c r="B524" s="172"/>
      <c r="C524" s="172"/>
      <c r="D524" s="172"/>
      <c r="E524" s="172"/>
      <c r="F524" s="172" t="s">
        <v>194</v>
      </c>
      <c r="G524" s="172" t="s">
        <v>194</v>
      </c>
    </row>
    <row r="525">
      <c r="A525" s="172"/>
      <c r="B525" s="172"/>
      <c r="C525" s="172"/>
      <c r="D525" s="172"/>
      <c r="E525" s="172"/>
      <c r="F525" s="172" t="s">
        <v>194</v>
      </c>
      <c r="G525" s="172" t="s">
        <v>194</v>
      </c>
    </row>
    <row r="526">
      <c r="A526" s="172"/>
      <c r="B526" s="172"/>
      <c r="C526" s="172"/>
      <c r="D526" s="172"/>
      <c r="E526" s="172"/>
      <c r="F526" s="172" t="s">
        <v>194</v>
      </c>
      <c r="G526" s="172" t="s">
        <v>194</v>
      </c>
    </row>
    <row r="527">
      <c r="A527" s="172"/>
      <c r="B527" s="172"/>
      <c r="C527" s="172"/>
      <c r="D527" s="172"/>
      <c r="E527" s="172"/>
      <c r="F527" s="172" t="s">
        <v>194</v>
      </c>
      <c r="G527" s="172" t="s">
        <v>194</v>
      </c>
    </row>
    <row r="528">
      <c r="A528" s="172"/>
      <c r="B528" s="172"/>
      <c r="C528" s="172"/>
      <c r="D528" s="172"/>
      <c r="E528" s="172"/>
      <c r="F528" s="172" t="s">
        <v>194</v>
      </c>
      <c r="G528" s="172" t="s">
        <v>194</v>
      </c>
    </row>
    <row r="529">
      <c r="A529" s="172"/>
      <c r="B529" s="172"/>
      <c r="C529" s="172"/>
      <c r="D529" s="172"/>
      <c r="E529" s="172"/>
      <c r="F529" s="172" t="s">
        <v>194</v>
      </c>
      <c r="G529" s="172" t="s">
        <v>194</v>
      </c>
    </row>
    <row r="530">
      <c r="A530" s="172"/>
      <c r="B530" s="172"/>
      <c r="C530" s="172"/>
      <c r="D530" s="172"/>
      <c r="E530" s="172"/>
      <c r="F530" s="172" t="s">
        <v>194</v>
      </c>
      <c r="G530" s="172" t="s">
        <v>194</v>
      </c>
    </row>
    <row r="531">
      <c r="A531" s="172"/>
      <c r="B531" s="172"/>
      <c r="C531" s="172"/>
      <c r="D531" s="172"/>
      <c r="E531" s="172"/>
      <c r="F531" s="172" t="s">
        <v>194</v>
      </c>
      <c r="G531" s="172" t="s">
        <v>194</v>
      </c>
    </row>
    <row r="532">
      <c r="A532" s="172"/>
      <c r="B532" s="172"/>
      <c r="C532" s="172"/>
      <c r="D532" s="172"/>
      <c r="E532" s="172"/>
      <c r="F532" s="172" t="s">
        <v>194</v>
      </c>
      <c r="G532" s="172" t="s">
        <v>194</v>
      </c>
    </row>
    <row r="533">
      <c r="A533" s="172"/>
      <c r="B533" s="172"/>
      <c r="C533" s="172"/>
      <c r="D533" s="172"/>
      <c r="E533" s="172"/>
      <c r="F533" s="172" t="s">
        <v>194</v>
      </c>
      <c r="G533" s="172" t="s">
        <v>194</v>
      </c>
    </row>
    <row r="534">
      <c r="A534" s="172"/>
      <c r="B534" s="172"/>
      <c r="C534" s="172"/>
      <c r="D534" s="172"/>
      <c r="E534" s="172"/>
      <c r="F534" s="172" t="s">
        <v>194</v>
      </c>
      <c r="G534" s="172" t="s">
        <v>194</v>
      </c>
    </row>
    <row r="535">
      <c r="A535" s="172"/>
      <c r="B535" s="172"/>
      <c r="C535" s="172"/>
      <c r="D535" s="172"/>
      <c r="E535" s="172"/>
      <c r="F535" s="172" t="s">
        <v>194</v>
      </c>
      <c r="G535" s="172" t="s">
        <v>194</v>
      </c>
    </row>
    <row r="536">
      <c r="A536" s="172"/>
      <c r="B536" s="172"/>
      <c r="C536" s="172"/>
      <c r="D536" s="172"/>
      <c r="E536" s="172"/>
      <c r="F536" s="172" t="s">
        <v>194</v>
      </c>
      <c r="G536" s="172" t="s">
        <v>194</v>
      </c>
    </row>
    <row r="537">
      <c r="A537" s="172"/>
      <c r="B537" s="172"/>
      <c r="C537" s="172"/>
      <c r="D537" s="172"/>
      <c r="E537" s="172"/>
      <c r="F537" s="172" t="s">
        <v>194</v>
      </c>
      <c r="G537" s="172" t="s">
        <v>194</v>
      </c>
    </row>
    <row r="538">
      <c r="A538" s="172"/>
      <c r="B538" s="172"/>
      <c r="C538" s="172"/>
      <c r="D538" s="172"/>
      <c r="E538" s="172"/>
      <c r="F538" s="172" t="s">
        <v>194</v>
      </c>
      <c r="G538" s="172" t="s">
        <v>194</v>
      </c>
    </row>
    <row r="539">
      <c r="A539" s="172"/>
      <c r="B539" s="172"/>
      <c r="C539" s="172"/>
      <c r="D539" s="172"/>
      <c r="E539" s="172"/>
      <c r="F539" s="172" t="s">
        <v>194</v>
      </c>
      <c r="G539" s="172" t="s">
        <v>194</v>
      </c>
    </row>
    <row r="540">
      <c r="A540" s="172"/>
      <c r="B540" s="172"/>
      <c r="C540" s="172"/>
      <c r="D540" s="172"/>
      <c r="E540" s="172"/>
      <c r="F540" s="172" t="s">
        <v>194</v>
      </c>
      <c r="G540" s="172" t="s">
        <v>194</v>
      </c>
    </row>
    <row r="541">
      <c r="A541" s="172"/>
      <c r="B541" s="172"/>
      <c r="C541" s="172"/>
      <c r="D541" s="172"/>
      <c r="E541" s="172"/>
      <c r="F541" s="172" t="s">
        <v>194</v>
      </c>
      <c r="G541" s="172" t="s">
        <v>194</v>
      </c>
    </row>
    <row r="542">
      <c r="A542" s="172"/>
      <c r="B542" s="172"/>
      <c r="C542" s="172"/>
      <c r="D542" s="172"/>
      <c r="E542" s="172"/>
      <c r="F542" s="172" t="s">
        <v>194</v>
      </c>
      <c r="G542" s="172" t="s">
        <v>194</v>
      </c>
    </row>
    <row r="543">
      <c r="A543" s="172"/>
      <c r="B543" s="172"/>
      <c r="C543" s="172"/>
      <c r="D543" s="172"/>
      <c r="E543" s="172"/>
      <c r="F543" s="172" t="s">
        <v>194</v>
      </c>
      <c r="G543" s="172" t="s">
        <v>194</v>
      </c>
    </row>
    <row r="544">
      <c r="A544" s="172"/>
      <c r="B544" s="172"/>
      <c r="C544" s="172"/>
      <c r="D544" s="172"/>
      <c r="E544" s="172"/>
      <c r="F544" s="172" t="s">
        <v>194</v>
      </c>
      <c r="G544" s="172" t="s">
        <v>194</v>
      </c>
    </row>
    <row r="545">
      <c r="A545" s="172"/>
      <c r="B545" s="172"/>
      <c r="C545" s="172"/>
      <c r="D545" s="172"/>
      <c r="E545" s="172"/>
      <c r="F545" s="172" t="s">
        <v>194</v>
      </c>
      <c r="G545" s="172" t="s">
        <v>194</v>
      </c>
    </row>
    <row r="546">
      <c r="A546" s="172"/>
      <c r="B546" s="172"/>
      <c r="C546" s="172"/>
      <c r="D546" s="172"/>
      <c r="E546" s="172"/>
      <c r="F546" s="172" t="s">
        <v>194</v>
      </c>
      <c r="G546" s="172" t="s">
        <v>194</v>
      </c>
    </row>
    <row r="547">
      <c r="A547" s="172"/>
      <c r="B547" s="172"/>
      <c r="C547" s="172"/>
      <c r="D547" s="172"/>
      <c r="E547" s="172"/>
      <c r="F547" s="172" t="s">
        <v>194</v>
      </c>
      <c r="G547" s="172" t="s">
        <v>194</v>
      </c>
    </row>
    <row r="548">
      <c r="A548" s="172"/>
      <c r="B548" s="172"/>
      <c r="C548" s="172"/>
      <c r="D548" s="172"/>
      <c r="E548" s="172"/>
      <c r="F548" s="172" t="s">
        <v>194</v>
      </c>
      <c r="G548" s="172" t="s">
        <v>194</v>
      </c>
    </row>
    <row r="549">
      <c r="A549" s="172"/>
      <c r="B549" s="172"/>
      <c r="C549" s="172"/>
      <c r="D549" s="172"/>
      <c r="E549" s="172"/>
      <c r="F549" s="172" t="s">
        <v>194</v>
      </c>
      <c r="G549" s="172" t="s">
        <v>194</v>
      </c>
    </row>
    <row r="550">
      <c r="A550" s="172"/>
      <c r="B550" s="172"/>
      <c r="C550" s="172"/>
      <c r="D550" s="172"/>
      <c r="E550" s="172"/>
      <c r="F550" s="172" t="s">
        <v>194</v>
      </c>
      <c r="G550" s="172" t="s">
        <v>194</v>
      </c>
    </row>
    <row r="551">
      <c r="A551" s="172"/>
      <c r="B551" s="172"/>
      <c r="C551" s="172"/>
      <c r="D551" s="172"/>
      <c r="E551" s="172"/>
      <c r="F551" s="172" t="s">
        <v>194</v>
      </c>
      <c r="G551" s="172" t="s">
        <v>194</v>
      </c>
    </row>
    <row r="552">
      <c r="A552" s="172"/>
      <c r="B552" s="172"/>
      <c r="C552" s="172"/>
      <c r="D552" s="172"/>
      <c r="E552" s="172"/>
      <c r="F552" s="172" t="s">
        <v>194</v>
      </c>
      <c r="G552" s="172" t="s">
        <v>194</v>
      </c>
    </row>
    <row r="553">
      <c r="A553" s="172"/>
      <c r="B553" s="172"/>
      <c r="C553" s="172"/>
      <c r="D553" s="172"/>
      <c r="E553" s="172"/>
      <c r="F553" s="172" t="s">
        <v>194</v>
      </c>
      <c r="G553" s="172" t="s">
        <v>194</v>
      </c>
    </row>
    <row r="554">
      <c r="A554" s="172"/>
      <c r="B554" s="172"/>
      <c r="C554" s="172"/>
      <c r="D554" s="172"/>
      <c r="E554" s="172"/>
      <c r="F554" s="172" t="s">
        <v>194</v>
      </c>
      <c r="G554" s="172" t="s">
        <v>194</v>
      </c>
    </row>
    <row r="555">
      <c r="A555" s="172"/>
      <c r="B555" s="172"/>
      <c r="C555" s="172"/>
      <c r="D555" s="172"/>
      <c r="E555" s="172"/>
      <c r="F555" s="172" t="s">
        <v>194</v>
      </c>
      <c r="G555" s="172" t="s">
        <v>194</v>
      </c>
    </row>
    <row r="556">
      <c r="A556" s="172"/>
      <c r="B556" s="172"/>
      <c r="C556" s="172"/>
      <c r="D556" s="172"/>
      <c r="E556" s="172"/>
      <c r="F556" s="172" t="s">
        <v>194</v>
      </c>
      <c r="G556" s="172" t="s">
        <v>194</v>
      </c>
    </row>
    <row r="557">
      <c r="A557" s="172"/>
      <c r="B557" s="172"/>
      <c r="C557" s="172"/>
      <c r="D557" s="172"/>
      <c r="E557" s="172"/>
      <c r="F557" s="172" t="s">
        <v>194</v>
      </c>
      <c r="G557" s="172" t="s">
        <v>194</v>
      </c>
    </row>
    <row r="558">
      <c r="A558" s="172"/>
      <c r="B558" s="172"/>
      <c r="C558" s="172"/>
      <c r="D558" s="172"/>
      <c r="E558" s="172"/>
      <c r="F558" s="172" t="s">
        <v>194</v>
      </c>
      <c r="G558" s="172" t="s">
        <v>194</v>
      </c>
    </row>
    <row r="559">
      <c r="A559" s="172"/>
      <c r="B559" s="172"/>
      <c r="C559" s="172"/>
      <c r="D559" s="172"/>
      <c r="E559" s="172"/>
      <c r="F559" s="172" t="s">
        <v>194</v>
      </c>
      <c r="G559" s="172" t="s">
        <v>194</v>
      </c>
    </row>
    <row r="560">
      <c r="A560" s="172"/>
      <c r="B560" s="172"/>
      <c r="C560" s="172"/>
      <c r="D560" s="172"/>
      <c r="E560" s="172"/>
      <c r="F560" s="172" t="s">
        <v>194</v>
      </c>
      <c r="G560" s="172" t="s">
        <v>194</v>
      </c>
    </row>
    <row r="561">
      <c r="A561" s="172"/>
      <c r="B561" s="172"/>
      <c r="C561" s="172"/>
      <c r="D561" s="172"/>
      <c r="E561" s="172"/>
      <c r="F561" s="172" t="s">
        <v>194</v>
      </c>
      <c r="G561" s="172" t="s">
        <v>194</v>
      </c>
    </row>
    <row r="562">
      <c r="A562" s="172"/>
      <c r="B562" s="172"/>
      <c r="C562" s="172"/>
      <c r="D562" s="172"/>
      <c r="E562" s="172"/>
      <c r="F562" s="172" t="s">
        <v>194</v>
      </c>
      <c r="G562" s="172" t="s">
        <v>194</v>
      </c>
    </row>
    <row r="563">
      <c r="A563" s="172"/>
      <c r="B563" s="172"/>
      <c r="C563" s="172"/>
      <c r="D563" s="172"/>
      <c r="E563" s="172"/>
      <c r="F563" s="172" t="s">
        <v>194</v>
      </c>
      <c r="G563" s="172" t="s">
        <v>194</v>
      </c>
    </row>
    <row r="564">
      <c r="A564" s="172"/>
      <c r="B564" s="172"/>
      <c r="C564" s="172"/>
      <c r="D564" s="172"/>
      <c r="E564" s="172"/>
      <c r="F564" s="172" t="s">
        <v>194</v>
      </c>
      <c r="G564" s="172" t="s">
        <v>194</v>
      </c>
    </row>
    <row r="565">
      <c r="A565" s="172"/>
      <c r="B565" s="172"/>
      <c r="C565" s="172"/>
      <c r="D565" s="172"/>
      <c r="E565" s="172"/>
      <c r="F565" s="172" t="s">
        <v>194</v>
      </c>
      <c r="G565" s="172" t="s">
        <v>194</v>
      </c>
    </row>
    <row r="566">
      <c r="A566" s="172"/>
      <c r="B566" s="172"/>
      <c r="C566" s="172"/>
      <c r="D566" s="172"/>
      <c r="E566" s="172"/>
      <c r="F566" s="172" t="s">
        <v>194</v>
      </c>
      <c r="G566" s="172" t="s">
        <v>194</v>
      </c>
    </row>
    <row r="567">
      <c r="A567" s="172"/>
      <c r="B567" s="172"/>
      <c r="C567" s="172"/>
      <c r="D567" s="172"/>
      <c r="E567" s="172"/>
      <c r="F567" s="172" t="s">
        <v>194</v>
      </c>
      <c r="G567" s="172" t="s">
        <v>194</v>
      </c>
    </row>
    <row r="568">
      <c r="A568" s="172"/>
      <c r="B568" s="172"/>
      <c r="C568" s="172"/>
      <c r="D568" s="172"/>
      <c r="E568" s="172"/>
      <c r="F568" s="172" t="s">
        <v>194</v>
      </c>
      <c r="G568" s="172" t="s">
        <v>194</v>
      </c>
    </row>
    <row r="569">
      <c r="A569" s="172"/>
      <c r="B569" s="172"/>
      <c r="C569" s="172"/>
      <c r="D569" s="172"/>
      <c r="E569" s="172"/>
      <c r="F569" s="172" t="s">
        <v>194</v>
      </c>
      <c r="G569" s="172" t="s">
        <v>194</v>
      </c>
    </row>
    <row r="570">
      <c r="A570" s="172"/>
      <c r="B570" s="172"/>
      <c r="C570" s="172"/>
      <c r="D570" s="172"/>
      <c r="E570" s="172"/>
      <c r="F570" s="172" t="s">
        <v>194</v>
      </c>
      <c r="G570" s="172" t="s">
        <v>194</v>
      </c>
    </row>
    <row r="571">
      <c r="A571" s="172"/>
      <c r="B571" s="172"/>
      <c r="C571" s="172"/>
      <c r="D571" s="172"/>
      <c r="E571" s="172"/>
      <c r="F571" s="172" t="s">
        <v>194</v>
      </c>
      <c r="G571" s="172" t="s">
        <v>194</v>
      </c>
    </row>
    <row r="572">
      <c r="A572" s="172"/>
      <c r="B572" s="172"/>
      <c r="C572" s="172"/>
      <c r="D572" s="172"/>
      <c r="E572" s="172"/>
      <c r="F572" s="172" t="s">
        <v>194</v>
      </c>
      <c r="G572" s="172" t="s">
        <v>194</v>
      </c>
    </row>
    <row r="573">
      <c r="A573" s="172"/>
      <c r="B573" s="172"/>
      <c r="C573" s="172"/>
      <c r="D573" s="172"/>
      <c r="E573" s="172"/>
      <c r="F573" s="172" t="s">
        <v>194</v>
      </c>
      <c r="G573" s="172" t="s">
        <v>194</v>
      </c>
    </row>
    <row r="574">
      <c r="A574" s="172"/>
      <c r="B574" s="172"/>
      <c r="C574" s="172"/>
      <c r="D574" s="172"/>
      <c r="E574" s="172"/>
      <c r="F574" s="172" t="s">
        <v>194</v>
      </c>
      <c r="G574" s="172" t="s">
        <v>194</v>
      </c>
    </row>
    <row r="575">
      <c r="A575" s="172"/>
      <c r="B575" s="172"/>
      <c r="C575" s="172"/>
      <c r="D575" s="172"/>
      <c r="E575" s="172"/>
      <c r="F575" s="172" t="s">
        <v>194</v>
      </c>
      <c r="G575" s="172" t="s">
        <v>194</v>
      </c>
    </row>
    <row r="576">
      <c r="A576" s="172"/>
      <c r="B576" s="172"/>
      <c r="C576" s="172"/>
      <c r="D576" s="172"/>
      <c r="E576" s="172"/>
      <c r="F576" s="172" t="s">
        <v>194</v>
      </c>
      <c r="G576" s="172" t="s">
        <v>194</v>
      </c>
    </row>
    <row r="577">
      <c r="A577" s="172"/>
      <c r="B577" s="172"/>
      <c r="C577" s="172"/>
      <c r="D577" s="172"/>
      <c r="E577" s="172"/>
      <c r="F577" s="172" t="s">
        <v>194</v>
      </c>
      <c r="G577" s="172" t="s">
        <v>194</v>
      </c>
    </row>
    <row r="578">
      <c r="A578" s="172"/>
      <c r="B578" s="172"/>
      <c r="C578" s="172"/>
      <c r="D578" s="172"/>
      <c r="E578" s="172"/>
      <c r="F578" s="172" t="s">
        <v>194</v>
      </c>
      <c r="G578" s="172" t="s">
        <v>194</v>
      </c>
    </row>
    <row r="579">
      <c r="A579" s="172"/>
      <c r="B579" s="172"/>
      <c r="C579" s="172"/>
      <c r="D579" s="172"/>
      <c r="E579" s="172"/>
      <c r="F579" s="172" t="s">
        <v>194</v>
      </c>
      <c r="G579" s="172" t="s">
        <v>194</v>
      </c>
    </row>
    <row r="580">
      <c r="A580" s="172"/>
      <c r="B580" s="172"/>
      <c r="C580" s="172"/>
      <c r="D580" s="172"/>
      <c r="E580" s="172"/>
      <c r="F580" s="172" t="s">
        <v>194</v>
      </c>
      <c r="G580" s="172" t="s">
        <v>194</v>
      </c>
    </row>
    <row r="581">
      <c r="A581" s="172"/>
      <c r="B581" s="172"/>
      <c r="C581" s="172"/>
      <c r="D581" s="172"/>
      <c r="E581" s="172"/>
      <c r="F581" s="172" t="s">
        <v>194</v>
      </c>
      <c r="G581" s="172" t="s">
        <v>194</v>
      </c>
    </row>
    <row r="582">
      <c r="A582" s="172"/>
      <c r="B582" s="172"/>
      <c r="C582" s="172"/>
      <c r="D582" s="172"/>
      <c r="E582" s="172"/>
      <c r="F582" s="172" t="s">
        <v>194</v>
      </c>
      <c r="G582" s="172" t="s">
        <v>194</v>
      </c>
    </row>
    <row r="583">
      <c r="A583" s="172"/>
      <c r="B583" s="172"/>
      <c r="C583" s="172"/>
      <c r="D583" s="172"/>
      <c r="E583" s="172"/>
      <c r="F583" s="172" t="s">
        <v>194</v>
      </c>
      <c r="G583" s="172" t="s">
        <v>194</v>
      </c>
    </row>
    <row r="584">
      <c r="A584" s="172"/>
      <c r="B584" s="172"/>
      <c r="C584" s="172"/>
      <c r="D584" s="172"/>
      <c r="E584" s="172"/>
      <c r="F584" s="172" t="s">
        <v>194</v>
      </c>
      <c r="G584" s="172" t="s">
        <v>194</v>
      </c>
    </row>
    <row r="585">
      <c r="A585" s="172"/>
      <c r="B585" s="172"/>
      <c r="C585" s="172"/>
      <c r="D585" s="172"/>
      <c r="E585" s="172"/>
      <c r="F585" s="172" t="s">
        <v>194</v>
      </c>
      <c r="G585" s="172" t="s">
        <v>194</v>
      </c>
    </row>
    <row r="586">
      <c r="A586" s="172"/>
      <c r="B586" s="172"/>
      <c r="C586" s="172"/>
      <c r="D586" s="172"/>
      <c r="E586" s="172"/>
      <c r="F586" s="172" t="s">
        <v>194</v>
      </c>
      <c r="G586" s="172" t="s">
        <v>194</v>
      </c>
    </row>
    <row r="587">
      <c r="A587" s="172"/>
      <c r="B587" s="172"/>
      <c r="C587" s="172"/>
      <c r="D587" s="172"/>
      <c r="E587" s="172"/>
      <c r="F587" s="172" t="s">
        <v>194</v>
      </c>
      <c r="G587" s="172" t="s">
        <v>194</v>
      </c>
    </row>
    <row r="588">
      <c r="A588" s="172"/>
      <c r="B588" s="172"/>
      <c r="C588" s="172"/>
      <c r="D588" s="172"/>
      <c r="E588" s="172"/>
      <c r="F588" s="172" t="s">
        <v>194</v>
      </c>
      <c r="G588" s="172" t="s">
        <v>194</v>
      </c>
    </row>
    <row r="589">
      <c r="A589" s="172"/>
      <c r="B589" s="172"/>
      <c r="C589" s="172"/>
      <c r="D589" s="172"/>
      <c r="E589" s="172"/>
      <c r="F589" s="172" t="s">
        <v>194</v>
      </c>
      <c r="G589" s="172" t="s">
        <v>194</v>
      </c>
    </row>
    <row r="590">
      <c r="A590" s="172"/>
      <c r="B590" s="172"/>
      <c r="C590" s="172"/>
      <c r="D590" s="172"/>
      <c r="E590" s="172"/>
      <c r="F590" s="172" t="s">
        <v>194</v>
      </c>
      <c r="G590" s="172" t="s">
        <v>194</v>
      </c>
    </row>
    <row r="591">
      <c r="A591" s="172"/>
      <c r="B591" s="172"/>
      <c r="C591" s="172"/>
      <c r="D591" s="172"/>
      <c r="E591" s="172"/>
      <c r="F591" s="172" t="s">
        <v>194</v>
      </c>
      <c r="G591" s="172" t="s">
        <v>194</v>
      </c>
    </row>
    <row r="592">
      <c r="A592" s="172"/>
      <c r="B592" s="172"/>
      <c r="C592" s="172"/>
      <c r="D592" s="172"/>
      <c r="E592" s="172"/>
      <c r="F592" s="172" t="s">
        <v>194</v>
      </c>
      <c r="G592" s="172" t="s">
        <v>194</v>
      </c>
    </row>
    <row r="593">
      <c r="A593" s="172"/>
      <c r="B593" s="172"/>
      <c r="C593" s="172"/>
      <c r="D593" s="172"/>
      <c r="E593" s="172"/>
      <c r="F593" s="172" t="s">
        <v>194</v>
      </c>
      <c r="G593" s="172" t="s">
        <v>194</v>
      </c>
    </row>
    <row r="594">
      <c r="A594" s="172"/>
      <c r="B594" s="172"/>
      <c r="C594" s="172"/>
      <c r="D594" s="172"/>
      <c r="E594" s="172"/>
      <c r="F594" s="172" t="s">
        <v>194</v>
      </c>
      <c r="G594" s="172" t="s">
        <v>194</v>
      </c>
    </row>
    <row r="595">
      <c r="A595" s="172"/>
      <c r="B595" s="172"/>
      <c r="C595" s="172"/>
      <c r="D595" s="172"/>
      <c r="E595" s="172"/>
      <c r="F595" s="172" t="s">
        <v>194</v>
      </c>
      <c r="G595" s="172" t="s">
        <v>194</v>
      </c>
    </row>
    <row r="596">
      <c r="A596" s="172"/>
      <c r="B596" s="172"/>
      <c r="C596" s="172"/>
      <c r="D596" s="172"/>
      <c r="E596" s="172"/>
      <c r="F596" s="172" t="s">
        <v>194</v>
      </c>
      <c r="G596" s="172" t="s">
        <v>194</v>
      </c>
    </row>
    <row r="597">
      <c r="A597" s="172"/>
      <c r="B597" s="172"/>
      <c r="C597" s="172"/>
      <c r="D597" s="172"/>
      <c r="E597" s="172"/>
      <c r="F597" s="172" t="s">
        <v>194</v>
      </c>
      <c r="G597" s="172" t="s">
        <v>194</v>
      </c>
    </row>
    <row r="598">
      <c r="A598" s="172"/>
      <c r="B598" s="172"/>
      <c r="C598" s="172"/>
      <c r="D598" s="172"/>
      <c r="E598" s="172"/>
      <c r="F598" s="172" t="s">
        <v>194</v>
      </c>
      <c r="G598" s="172" t="s">
        <v>194</v>
      </c>
    </row>
    <row r="599">
      <c r="A599" s="172"/>
      <c r="B599" s="172"/>
      <c r="C599" s="172"/>
      <c r="D599" s="172"/>
      <c r="E599" s="172"/>
      <c r="F599" s="172" t="s">
        <v>194</v>
      </c>
      <c r="G599" s="172" t="s">
        <v>194</v>
      </c>
    </row>
    <row r="600">
      <c r="A600" s="172"/>
      <c r="B600" s="172"/>
      <c r="C600" s="172"/>
      <c r="D600" s="172"/>
      <c r="E600" s="172"/>
      <c r="F600" s="172" t="s">
        <v>194</v>
      </c>
      <c r="G600" s="172" t="s">
        <v>194</v>
      </c>
    </row>
    <row r="601">
      <c r="A601" s="172"/>
      <c r="B601" s="172"/>
      <c r="C601" s="172"/>
      <c r="D601" s="172"/>
      <c r="E601" s="172"/>
      <c r="F601" s="172" t="s">
        <v>194</v>
      </c>
      <c r="G601" s="172" t="s">
        <v>194</v>
      </c>
    </row>
    <row r="602">
      <c r="A602" s="172"/>
      <c r="B602" s="172"/>
      <c r="C602" s="172"/>
      <c r="D602" s="172"/>
      <c r="E602" s="172"/>
      <c r="F602" s="172" t="s">
        <v>194</v>
      </c>
      <c r="G602" s="172" t="s">
        <v>194</v>
      </c>
    </row>
    <row r="603">
      <c r="A603" s="172"/>
      <c r="B603" s="172"/>
      <c r="C603" s="172"/>
      <c r="D603" s="172"/>
      <c r="E603" s="172"/>
      <c r="F603" s="172" t="s">
        <v>194</v>
      </c>
      <c r="G603" s="172" t="s">
        <v>194</v>
      </c>
    </row>
    <row r="604">
      <c r="A604" s="172"/>
      <c r="B604" s="172"/>
      <c r="C604" s="172"/>
      <c r="D604" s="172"/>
      <c r="E604" s="172"/>
      <c r="F604" s="172" t="s">
        <v>194</v>
      </c>
      <c r="G604" s="172" t="s">
        <v>194</v>
      </c>
    </row>
    <row r="605">
      <c r="A605" s="172"/>
      <c r="B605" s="172"/>
      <c r="C605" s="172"/>
      <c r="D605" s="172"/>
      <c r="E605" s="172"/>
      <c r="F605" s="172" t="s">
        <v>194</v>
      </c>
      <c r="G605" s="172" t="s">
        <v>194</v>
      </c>
    </row>
    <row r="606">
      <c r="A606" s="172"/>
      <c r="B606" s="172"/>
      <c r="C606" s="172"/>
      <c r="D606" s="172"/>
      <c r="E606" s="172"/>
      <c r="F606" s="172" t="s">
        <v>194</v>
      </c>
      <c r="G606" s="172" t="s">
        <v>194</v>
      </c>
    </row>
    <row r="607">
      <c r="A607" s="172"/>
      <c r="B607" s="172"/>
      <c r="C607" s="172"/>
      <c r="D607" s="172"/>
      <c r="E607" s="172"/>
      <c r="F607" s="172" t="s">
        <v>194</v>
      </c>
      <c r="G607" s="172" t="s">
        <v>194</v>
      </c>
    </row>
    <row r="608">
      <c r="A608" s="172"/>
      <c r="B608" s="172"/>
      <c r="C608" s="172"/>
      <c r="D608" s="172"/>
      <c r="E608" s="172"/>
      <c r="F608" s="172" t="s">
        <v>194</v>
      </c>
      <c r="G608" s="172" t="s">
        <v>194</v>
      </c>
    </row>
    <row r="609">
      <c r="A609" s="172"/>
      <c r="B609" s="172"/>
      <c r="C609" s="172"/>
      <c r="D609" s="172"/>
      <c r="E609" s="172"/>
      <c r="F609" s="172" t="s">
        <v>194</v>
      </c>
      <c r="G609" s="172" t="s">
        <v>194</v>
      </c>
    </row>
    <row r="610">
      <c r="A610" s="172"/>
      <c r="B610" s="172"/>
      <c r="C610" s="172"/>
      <c r="D610" s="172"/>
      <c r="E610" s="172"/>
      <c r="F610" s="172" t="s">
        <v>194</v>
      </c>
      <c r="G610" s="172" t="s">
        <v>194</v>
      </c>
    </row>
    <row r="611">
      <c r="A611" s="172"/>
      <c r="B611" s="172"/>
      <c r="C611" s="172"/>
      <c r="D611" s="172"/>
      <c r="E611" s="172"/>
      <c r="F611" s="172" t="s">
        <v>194</v>
      </c>
      <c r="G611" s="172" t="s">
        <v>194</v>
      </c>
    </row>
    <row r="612">
      <c r="A612" s="172"/>
      <c r="B612" s="172"/>
      <c r="C612" s="172"/>
      <c r="D612" s="172"/>
      <c r="E612" s="172"/>
      <c r="F612" s="172" t="s">
        <v>194</v>
      </c>
      <c r="G612" s="172" t="s">
        <v>194</v>
      </c>
    </row>
    <row r="613">
      <c r="A613" s="172"/>
      <c r="B613" s="172"/>
      <c r="C613" s="172"/>
      <c r="D613" s="172"/>
      <c r="E613" s="172"/>
      <c r="F613" s="172" t="s">
        <v>194</v>
      </c>
      <c r="G613" s="172" t="s">
        <v>194</v>
      </c>
    </row>
    <row r="614">
      <c r="A614" s="172"/>
      <c r="B614" s="172"/>
      <c r="C614" s="172"/>
      <c r="D614" s="172"/>
      <c r="E614" s="172"/>
      <c r="F614" s="172" t="s">
        <v>194</v>
      </c>
      <c r="G614" s="172" t="s">
        <v>194</v>
      </c>
    </row>
    <row r="615">
      <c r="A615" s="172"/>
      <c r="B615" s="172"/>
      <c r="C615" s="172"/>
      <c r="D615" s="172"/>
      <c r="E615" s="172"/>
      <c r="F615" s="172" t="s">
        <v>194</v>
      </c>
      <c r="G615" s="172" t="s">
        <v>194</v>
      </c>
    </row>
    <row r="616">
      <c r="A616" s="172"/>
      <c r="B616" s="172"/>
      <c r="C616" s="172"/>
      <c r="D616" s="172"/>
      <c r="E616" s="172"/>
      <c r="F616" s="172" t="s">
        <v>194</v>
      </c>
      <c r="G616" s="172" t="s">
        <v>194</v>
      </c>
    </row>
    <row r="617">
      <c r="A617" s="172"/>
      <c r="B617" s="172"/>
      <c r="C617" s="172"/>
      <c r="D617" s="172"/>
      <c r="E617" s="172"/>
      <c r="F617" s="172" t="s">
        <v>194</v>
      </c>
      <c r="G617" s="172" t="s">
        <v>194</v>
      </c>
    </row>
    <row r="618">
      <c r="A618" s="172"/>
      <c r="B618" s="172"/>
      <c r="C618" s="172"/>
      <c r="D618" s="172"/>
      <c r="E618" s="172"/>
      <c r="F618" s="172" t="s">
        <v>194</v>
      </c>
      <c r="G618" s="172" t="s">
        <v>194</v>
      </c>
    </row>
    <row r="619">
      <c r="A619" s="172"/>
      <c r="B619" s="172"/>
      <c r="C619" s="172"/>
      <c r="D619" s="172"/>
      <c r="E619" s="172"/>
      <c r="F619" s="172" t="s">
        <v>194</v>
      </c>
      <c r="G619" s="172" t="s">
        <v>194</v>
      </c>
    </row>
    <row r="620">
      <c r="A620" s="172"/>
      <c r="B620" s="172"/>
      <c r="C620" s="172"/>
      <c r="D620" s="172"/>
      <c r="E620" s="172"/>
      <c r="F620" s="172" t="s">
        <v>194</v>
      </c>
      <c r="G620" s="172" t="s">
        <v>194</v>
      </c>
    </row>
    <row r="621">
      <c r="A621" s="172"/>
      <c r="B621" s="172"/>
      <c r="C621" s="172"/>
      <c r="D621" s="172"/>
      <c r="E621" s="172"/>
      <c r="F621" s="172" t="s">
        <v>194</v>
      </c>
      <c r="G621" s="172" t="s">
        <v>194</v>
      </c>
    </row>
    <row r="622">
      <c r="A622" s="172"/>
      <c r="B622" s="172"/>
      <c r="C622" s="172"/>
      <c r="D622" s="172"/>
      <c r="E622" s="172"/>
      <c r="F622" s="172" t="s">
        <v>194</v>
      </c>
      <c r="G622" s="172" t="s">
        <v>194</v>
      </c>
    </row>
    <row r="623">
      <c r="A623" s="172"/>
      <c r="B623" s="172"/>
      <c r="C623" s="172"/>
      <c r="D623" s="172"/>
      <c r="E623" s="172"/>
      <c r="F623" s="172" t="s">
        <v>194</v>
      </c>
      <c r="G623" s="172" t="s">
        <v>194</v>
      </c>
    </row>
    <row r="624">
      <c r="A624" s="172"/>
      <c r="B624" s="172"/>
      <c r="C624" s="172"/>
      <c r="D624" s="172"/>
      <c r="E624" s="172"/>
      <c r="F624" s="172" t="s">
        <v>194</v>
      </c>
      <c r="G624" s="172" t="s">
        <v>194</v>
      </c>
    </row>
    <row r="625">
      <c r="A625" s="172"/>
      <c r="B625" s="172"/>
      <c r="C625" s="172"/>
      <c r="D625" s="172"/>
      <c r="E625" s="172"/>
      <c r="F625" s="172" t="s">
        <v>194</v>
      </c>
      <c r="G625" s="172" t="s">
        <v>194</v>
      </c>
    </row>
    <row r="626">
      <c r="A626" s="172"/>
      <c r="B626" s="172"/>
      <c r="C626" s="172"/>
      <c r="D626" s="172"/>
      <c r="E626" s="172"/>
      <c r="F626" s="172" t="s">
        <v>194</v>
      </c>
      <c r="G626" s="172" t="s">
        <v>194</v>
      </c>
    </row>
    <row r="627">
      <c r="A627" s="172"/>
      <c r="B627" s="172"/>
      <c r="C627" s="172"/>
      <c r="D627" s="172"/>
      <c r="E627" s="172"/>
      <c r="F627" s="172" t="s">
        <v>194</v>
      </c>
      <c r="G627" s="172" t="s">
        <v>194</v>
      </c>
    </row>
    <row r="628">
      <c r="A628" s="172"/>
      <c r="B628" s="172"/>
      <c r="C628" s="172"/>
      <c r="D628" s="172"/>
      <c r="E628" s="172"/>
      <c r="F628" s="172" t="s">
        <v>194</v>
      </c>
      <c r="G628" s="172" t="s">
        <v>194</v>
      </c>
    </row>
    <row r="629">
      <c r="A629" s="172"/>
      <c r="B629" s="172"/>
      <c r="C629" s="172"/>
      <c r="D629" s="172"/>
      <c r="E629" s="172"/>
      <c r="F629" s="172" t="s">
        <v>194</v>
      </c>
      <c r="G629" s="172" t="s">
        <v>194</v>
      </c>
    </row>
    <row r="630">
      <c r="A630" s="172"/>
      <c r="B630" s="172"/>
      <c r="C630" s="172"/>
      <c r="D630" s="172"/>
      <c r="E630" s="172"/>
      <c r="F630" s="172" t="s">
        <v>194</v>
      </c>
      <c r="G630" s="172" t="s">
        <v>194</v>
      </c>
    </row>
    <row r="631">
      <c r="A631" s="172"/>
      <c r="B631" s="172"/>
      <c r="C631" s="172"/>
      <c r="D631" s="172"/>
      <c r="E631" s="172"/>
      <c r="F631" s="172" t="s">
        <v>194</v>
      </c>
      <c r="G631" s="172" t="s">
        <v>194</v>
      </c>
    </row>
    <row r="632">
      <c r="A632" s="172"/>
      <c r="B632" s="172"/>
      <c r="C632" s="172"/>
      <c r="D632" s="172"/>
      <c r="E632" s="172"/>
      <c r="F632" s="172" t="s">
        <v>194</v>
      </c>
      <c r="G632" s="172" t="s">
        <v>194</v>
      </c>
    </row>
    <row r="633">
      <c r="A633" s="172"/>
      <c r="B633" s="172"/>
      <c r="C633" s="172"/>
      <c r="D633" s="172"/>
      <c r="E633" s="172"/>
      <c r="F633" s="172" t="s">
        <v>194</v>
      </c>
      <c r="G633" s="172" t="s">
        <v>194</v>
      </c>
    </row>
    <row r="634">
      <c r="A634" s="172"/>
      <c r="B634" s="172"/>
      <c r="C634" s="172"/>
      <c r="D634" s="172"/>
      <c r="E634" s="172"/>
      <c r="F634" s="172" t="s">
        <v>194</v>
      </c>
      <c r="G634" s="172" t="s">
        <v>194</v>
      </c>
    </row>
    <row r="635">
      <c r="A635" s="172"/>
      <c r="B635" s="172"/>
      <c r="C635" s="172"/>
      <c r="D635" s="172"/>
      <c r="E635" s="172"/>
      <c r="F635" s="172" t="s">
        <v>194</v>
      </c>
      <c r="G635" s="172" t="s">
        <v>194</v>
      </c>
    </row>
    <row r="636">
      <c r="A636" s="172"/>
      <c r="B636" s="172"/>
      <c r="C636" s="172"/>
      <c r="D636" s="172"/>
      <c r="E636" s="172"/>
      <c r="F636" s="172" t="s">
        <v>194</v>
      </c>
      <c r="G636" s="172" t="s">
        <v>194</v>
      </c>
    </row>
    <row r="637">
      <c r="A637" s="172"/>
      <c r="B637" s="172"/>
      <c r="C637" s="172"/>
      <c r="D637" s="172"/>
      <c r="E637" s="172"/>
      <c r="F637" s="172" t="s">
        <v>194</v>
      </c>
      <c r="G637" s="172" t="s">
        <v>194</v>
      </c>
    </row>
    <row r="638">
      <c r="A638" s="172"/>
      <c r="B638" s="172"/>
      <c r="C638" s="172"/>
      <c r="D638" s="172"/>
      <c r="E638" s="172"/>
      <c r="F638" s="172" t="s">
        <v>194</v>
      </c>
      <c r="G638" s="172" t="s">
        <v>194</v>
      </c>
    </row>
    <row r="639">
      <c r="A639" s="172"/>
      <c r="B639" s="172"/>
      <c r="C639" s="172"/>
      <c r="D639" s="172"/>
      <c r="E639" s="172"/>
      <c r="F639" s="172" t="s">
        <v>194</v>
      </c>
      <c r="G639" s="172" t="s">
        <v>194</v>
      </c>
    </row>
    <row r="640">
      <c r="A640" s="172"/>
      <c r="B640" s="172"/>
      <c r="C640" s="172"/>
      <c r="D640" s="172"/>
      <c r="E640" s="172"/>
      <c r="F640" s="172" t="s">
        <v>194</v>
      </c>
      <c r="G640" s="172" t="s">
        <v>194</v>
      </c>
    </row>
    <row r="641">
      <c r="A641" s="172"/>
      <c r="B641" s="172"/>
      <c r="C641" s="172"/>
      <c r="D641" s="172"/>
      <c r="E641" s="172"/>
      <c r="F641" s="172" t="s">
        <v>194</v>
      </c>
      <c r="G641" s="172" t="s">
        <v>194</v>
      </c>
    </row>
    <row r="642">
      <c r="A642" s="172"/>
      <c r="B642" s="172"/>
      <c r="C642" s="172"/>
      <c r="D642" s="172"/>
      <c r="E642" s="172"/>
      <c r="F642" s="172" t="s">
        <v>194</v>
      </c>
      <c r="G642" s="172" t="s">
        <v>194</v>
      </c>
    </row>
    <row r="643">
      <c r="A643" s="172"/>
      <c r="B643" s="172"/>
      <c r="C643" s="172"/>
      <c r="D643" s="172"/>
      <c r="E643" s="172"/>
      <c r="F643" s="172" t="s">
        <v>194</v>
      </c>
      <c r="G643" s="172" t="s">
        <v>194</v>
      </c>
    </row>
    <row r="644">
      <c r="A644" s="172"/>
      <c r="B644" s="172"/>
      <c r="C644" s="172"/>
      <c r="D644" s="172"/>
      <c r="E644" s="172"/>
      <c r="F644" s="172" t="s">
        <v>194</v>
      </c>
      <c r="G644" s="172" t="s">
        <v>194</v>
      </c>
    </row>
    <row r="645">
      <c r="A645" s="172"/>
      <c r="B645" s="172"/>
      <c r="C645" s="172"/>
      <c r="D645" s="172"/>
      <c r="E645" s="172"/>
      <c r="F645" s="172" t="s">
        <v>194</v>
      </c>
      <c r="G645" s="172" t="s">
        <v>194</v>
      </c>
    </row>
    <row r="646">
      <c r="A646" s="172"/>
      <c r="B646" s="172"/>
      <c r="C646" s="172"/>
      <c r="D646" s="172"/>
      <c r="E646" s="172"/>
      <c r="F646" s="172" t="s">
        <v>194</v>
      </c>
      <c r="G646" s="172" t="s">
        <v>194</v>
      </c>
    </row>
    <row r="647">
      <c r="A647" s="172"/>
      <c r="B647" s="172"/>
      <c r="C647" s="172"/>
      <c r="D647" s="172"/>
      <c r="E647" s="172"/>
      <c r="F647" s="172" t="s">
        <v>194</v>
      </c>
      <c r="G647" s="172" t="s">
        <v>194</v>
      </c>
    </row>
    <row r="648">
      <c r="A648" s="172"/>
      <c r="B648" s="172"/>
      <c r="C648" s="172"/>
      <c r="D648" s="172"/>
      <c r="E648" s="172"/>
      <c r="F648" s="172" t="s">
        <v>194</v>
      </c>
      <c r="G648" s="172" t="s">
        <v>194</v>
      </c>
    </row>
    <row r="649">
      <c r="A649" s="172"/>
      <c r="B649" s="172"/>
      <c r="C649" s="172"/>
      <c r="D649" s="172"/>
      <c r="E649" s="172"/>
      <c r="F649" s="172" t="s">
        <v>194</v>
      </c>
      <c r="G649" s="172" t="s">
        <v>194</v>
      </c>
    </row>
    <row r="650">
      <c r="A650" s="172"/>
      <c r="B650" s="172"/>
      <c r="C650" s="172"/>
      <c r="D650" s="172"/>
      <c r="E650" s="172"/>
      <c r="F650" s="172" t="s">
        <v>194</v>
      </c>
      <c r="G650" s="172" t="s">
        <v>194</v>
      </c>
    </row>
    <row r="651">
      <c r="A651" s="172"/>
      <c r="B651" s="172"/>
      <c r="C651" s="172"/>
      <c r="D651" s="172"/>
      <c r="E651" s="172"/>
      <c r="F651" s="172" t="s">
        <v>194</v>
      </c>
      <c r="G651" s="172" t="s">
        <v>194</v>
      </c>
    </row>
    <row r="652">
      <c r="A652" s="172"/>
      <c r="B652" s="172"/>
      <c r="C652" s="172"/>
      <c r="D652" s="172"/>
      <c r="E652" s="172"/>
      <c r="F652" s="172" t="s">
        <v>194</v>
      </c>
      <c r="G652" s="172" t="s">
        <v>194</v>
      </c>
    </row>
    <row r="653">
      <c r="A653" s="172"/>
      <c r="B653" s="172"/>
      <c r="C653" s="172"/>
      <c r="D653" s="172"/>
      <c r="E653" s="172"/>
      <c r="F653" s="172" t="s">
        <v>194</v>
      </c>
      <c r="G653" s="172" t="s">
        <v>194</v>
      </c>
    </row>
    <row r="654">
      <c r="A654" s="172"/>
      <c r="B654" s="172"/>
      <c r="C654" s="172"/>
      <c r="D654" s="172"/>
      <c r="E654" s="172"/>
      <c r="F654" s="172" t="s">
        <v>194</v>
      </c>
      <c r="G654" s="172" t="s">
        <v>194</v>
      </c>
    </row>
    <row r="655">
      <c r="A655" s="172"/>
      <c r="B655" s="172"/>
      <c r="C655" s="172"/>
      <c r="D655" s="172"/>
      <c r="E655" s="172"/>
      <c r="F655" s="172" t="s">
        <v>194</v>
      </c>
      <c r="G655" s="172" t="s">
        <v>194</v>
      </c>
    </row>
    <row r="656">
      <c r="A656" s="172"/>
      <c r="B656" s="172"/>
      <c r="C656" s="172"/>
      <c r="D656" s="172"/>
      <c r="E656" s="172"/>
      <c r="F656" s="172" t="s">
        <v>194</v>
      </c>
      <c r="G656" s="172" t="s">
        <v>194</v>
      </c>
    </row>
    <row r="657">
      <c r="A657" s="172"/>
      <c r="B657" s="172"/>
      <c r="C657" s="172"/>
      <c r="D657" s="172"/>
      <c r="E657" s="172"/>
      <c r="F657" s="172" t="s">
        <v>194</v>
      </c>
      <c r="G657" s="172" t="s">
        <v>194</v>
      </c>
    </row>
    <row r="658">
      <c r="A658" s="172"/>
      <c r="B658" s="172"/>
      <c r="C658" s="172"/>
      <c r="D658" s="172"/>
      <c r="E658" s="172"/>
      <c r="F658" s="172" t="s">
        <v>194</v>
      </c>
      <c r="G658" s="172" t="s">
        <v>194</v>
      </c>
    </row>
    <row r="659">
      <c r="A659" s="172"/>
      <c r="B659" s="172"/>
      <c r="C659" s="172"/>
      <c r="D659" s="172"/>
      <c r="E659" s="172"/>
      <c r="F659" s="172" t="s">
        <v>194</v>
      </c>
      <c r="G659" s="172" t="s">
        <v>194</v>
      </c>
    </row>
    <row r="660">
      <c r="A660" s="172"/>
      <c r="B660" s="172"/>
      <c r="C660" s="172"/>
      <c r="D660" s="172"/>
      <c r="E660" s="172"/>
      <c r="F660" s="172" t="s">
        <v>194</v>
      </c>
      <c r="G660" s="172" t="s">
        <v>194</v>
      </c>
    </row>
    <row r="661">
      <c r="A661" s="172"/>
      <c r="B661" s="172"/>
      <c r="C661" s="172"/>
      <c r="D661" s="172"/>
      <c r="E661" s="172"/>
      <c r="F661" s="172" t="s">
        <v>194</v>
      </c>
      <c r="G661" s="172" t="s">
        <v>194</v>
      </c>
    </row>
    <row r="662">
      <c r="A662" s="172"/>
      <c r="B662" s="172"/>
      <c r="C662" s="172"/>
      <c r="D662" s="172"/>
      <c r="E662" s="172"/>
      <c r="F662" s="172" t="s">
        <v>194</v>
      </c>
      <c r="G662" s="172" t="s">
        <v>194</v>
      </c>
    </row>
    <row r="663">
      <c r="A663" s="172"/>
      <c r="B663" s="172"/>
      <c r="C663" s="172"/>
      <c r="D663" s="172"/>
      <c r="E663" s="172"/>
      <c r="F663" s="172" t="s">
        <v>194</v>
      </c>
      <c r="G663" s="172" t="s">
        <v>194</v>
      </c>
    </row>
    <row r="664">
      <c r="A664" s="172"/>
      <c r="B664" s="172"/>
      <c r="C664" s="172"/>
      <c r="D664" s="172"/>
      <c r="E664" s="172"/>
      <c r="F664" s="172" t="s">
        <v>194</v>
      </c>
      <c r="G664" s="172" t="s">
        <v>194</v>
      </c>
    </row>
    <row r="665">
      <c r="A665" s="172"/>
      <c r="B665" s="172"/>
      <c r="C665" s="172"/>
      <c r="D665" s="172"/>
      <c r="E665" s="172"/>
      <c r="F665" s="172" t="s">
        <v>194</v>
      </c>
      <c r="G665" s="172" t="s">
        <v>194</v>
      </c>
    </row>
    <row r="666">
      <c r="A666" s="172"/>
      <c r="B666" s="172"/>
      <c r="C666" s="172"/>
      <c r="D666" s="172"/>
      <c r="E666" s="172"/>
      <c r="F666" s="172" t="s">
        <v>194</v>
      </c>
      <c r="G666" s="172" t="s">
        <v>194</v>
      </c>
    </row>
    <row r="667">
      <c r="A667" s="172"/>
      <c r="B667" s="172"/>
      <c r="C667" s="172"/>
      <c r="D667" s="172"/>
      <c r="E667" s="172"/>
      <c r="F667" s="172" t="s">
        <v>194</v>
      </c>
      <c r="G667" s="172" t="s">
        <v>194</v>
      </c>
    </row>
    <row r="668">
      <c r="A668" s="172"/>
      <c r="B668" s="172"/>
      <c r="C668" s="172"/>
      <c r="D668" s="172"/>
      <c r="E668" s="172"/>
      <c r="F668" s="172" t="s">
        <v>194</v>
      </c>
      <c r="G668" s="172" t="s">
        <v>194</v>
      </c>
    </row>
    <row r="669">
      <c r="A669" s="172"/>
      <c r="B669" s="172"/>
      <c r="C669" s="172"/>
      <c r="D669" s="172"/>
      <c r="E669" s="172"/>
      <c r="F669" s="172" t="s">
        <v>194</v>
      </c>
      <c r="G669" s="172" t="s">
        <v>194</v>
      </c>
    </row>
    <row r="670">
      <c r="A670" s="172"/>
      <c r="B670" s="172"/>
      <c r="C670" s="172"/>
      <c r="D670" s="172"/>
      <c r="E670" s="172"/>
      <c r="F670" s="172" t="s">
        <v>194</v>
      </c>
      <c r="G670" s="172" t="s">
        <v>194</v>
      </c>
    </row>
    <row r="671">
      <c r="A671" s="172"/>
      <c r="B671" s="172"/>
      <c r="C671" s="172"/>
      <c r="D671" s="172"/>
      <c r="E671" s="172"/>
      <c r="F671" s="172" t="s">
        <v>194</v>
      </c>
      <c r="G671" s="172" t="s">
        <v>194</v>
      </c>
    </row>
    <row r="672">
      <c r="A672" s="172"/>
      <c r="B672" s="172"/>
      <c r="C672" s="172"/>
      <c r="D672" s="172"/>
      <c r="E672" s="172"/>
      <c r="F672" s="172" t="s">
        <v>194</v>
      </c>
      <c r="G672" s="172" t="s">
        <v>194</v>
      </c>
    </row>
    <row r="673">
      <c r="A673" s="172"/>
      <c r="B673" s="172"/>
      <c r="C673" s="172"/>
      <c r="D673" s="172"/>
      <c r="E673" s="172"/>
      <c r="F673" s="172" t="s">
        <v>194</v>
      </c>
      <c r="G673" s="172" t="s">
        <v>194</v>
      </c>
    </row>
    <row r="674">
      <c r="A674" s="172"/>
      <c r="B674" s="172"/>
      <c r="C674" s="172"/>
      <c r="D674" s="172"/>
      <c r="E674" s="172"/>
      <c r="F674" s="172" t="s">
        <v>194</v>
      </c>
      <c r="G674" s="172" t="s">
        <v>194</v>
      </c>
    </row>
    <row r="675">
      <c r="A675" s="172"/>
      <c r="B675" s="172"/>
      <c r="C675" s="172"/>
      <c r="D675" s="172"/>
      <c r="E675" s="172"/>
      <c r="F675" s="172" t="s">
        <v>194</v>
      </c>
      <c r="G675" s="172" t="s">
        <v>194</v>
      </c>
    </row>
    <row r="676">
      <c r="A676" s="172"/>
      <c r="B676" s="172"/>
      <c r="C676" s="172"/>
      <c r="D676" s="172"/>
      <c r="E676" s="172"/>
      <c r="F676" s="172" t="s">
        <v>194</v>
      </c>
      <c r="G676" s="172" t="s">
        <v>194</v>
      </c>
    </row>
    <row r="677">
      <c r="A677" s="172"/>
      <c r="B677" s="172"/>
      <c r="C677" s="172"/>
      <c r="D677" s="172"/>
      <c r="E677" s="172"/>
      <c r="F677" s="172" t="s">
        <v>194</v>
      </c>
      <c r="G677" s="172" t="s">
        <v>194</v>
      </c>
    </row>
    <row r="678">
      <c r="A678" s="172"/>
      <c r="B678" s="172"/>
      <c r="C678" s="172"/>
      <c r="D678" s="172"/>
      <c r="E678" s="172"/>
      <c r="F678" s="172" t="s">
        <v>194</v>
      </c>
      <c r="G678" s="172" t="s">
        <v>194</v>
      </c>
    </row>
    <row r="679">
      <c r="A679" s="172"/>
      <c r="B679" s="172"/>
      <c r="C679" s="172"/>
      <c r="D679" s="172"/>
      <c r="E679" s="172"/>
      <c r="F679" s="172" t="s">
        <v>194</v>
      </c>
      <c r="G679" s="172" t="s">
        <v>194</v>
      </c>
    </row>
    <row r="680">
      <c r="A680" s="172"/>
      <c r="B680" s="172"/>
      <c r="C680" s="172"/>
      <c r="D680" s="172"/>
      <c r="E680" s="172"/>
      <c r="F680" s="172" t="s">
        <v>194</v>
      </c>
      <c r="G680" s="172" t="s">
        <v>194</v>
      </c>
    </row>
    <row r="681">
      <c r="A681" s="172"/>
      <c r="B681" s="172"/>
      <c r="C681" s="172"/>
      <c r="D681" s="172"/>
      <c r="E681" s="172"/>
      <c r="F681" s="172" t="s">
        <v>194</v>
      </c>
      <c r="G681" s="172" t="s">
        <v>194</v>
      </c>
    </row>
    <row r="682">
      <c r="A682" s="172"/>
      <c r="B682" s="172"/>
      <c r="C682" s="172"/>
      <c r="D682" s="172"/>
      <c r="E682" s="172"/>
      <c r="F682" s="172" t="s">
        <v>194</v>
      </c>
      <c r="G682" s="172" t="s">
        <v>194</v>
      </c>
    </row>
    <row r="683">
      <c r="A683" s="172"/>
      <c r="B683" s="172"/>
      <c r="C683" s="172"/>
      <c r="D683" s="172"/>
      <c r="E683" s="172"/>
      <c r="F683" s="172" t="s">
        <v>194</v>
      </c>
      <c r="G683" s="172" t="s">
        <v>194</v>
      </c>
    </row>
    <row r="684">
      <c r="A684" s="172"/>
      <c r="B684" s="172"/>
      <c r="C684" s="172"/>
      <c r="D684" s="172"/>
      <c r="E684" s="172"/>
      <c r="F684" s="172" t="s">
        <v>194</v>
      </c>
      <c r="G684" s="172" t="s">
        <v>194</v>
      </c>
    </row>
    <row r="685">
      <c r="A685" s="172"/>
      <c r="B685" s="172"/>
      <c r="C685" s="172"/>
      <c r="D685" s="172"/>
      <c r="E685" s="172"/>
      <c r="F685" s="172" t="s">
        <v>194</v>
      </c>
      <c r="G685" s="172" t="s">
        <v>194</v>
      </c>
    </row>
    <row r="686">
      <c r="A686" s="172"/>
      <c r="B686" s="172"/>
      <c r="C686" s="172"/>
      <c r="D686" s="172"/>
      <c r="E686" s="172"/>
      <c r="F686" s="172" t="s">
        <v>194</v>
      </c>
      <c r="G686" s="172" t="s">
        <v>194</v>
      </c>
    </row>
    <row r="687">
      <c r="A687" s="172"/>
      <c r="B687" s="172"/>
      <c r="C687" s="172"/>
      <c r="D687" s="172"/>
      <c r="E687" s="172"/>
      <c r="F687" s="172" t="s">
        <v>194</v>
      </c>
      <c r="G687" s="172" t="s">
        <v>194</v>
      </c>
    </row>
    <row r="688">
      <c r="A688" s="172"/>
      <c r="B688" s="172"/>
      <c r="C688" s="172"/>
      <c r="D688" s="172"/>
      <c r="E688" s="172"/>
      <c r="F688" s="172" t="s">
        <v>194</v>
      </c>
      <c r="G688" s="172" t="s">
        <v>194</v>
      </c>
    </row>
    <row r="689">
      <c r="A689" s="172"/>
      <c r="B689" s="172"/>
      <c r="C689" s="172"/>
      <c r="D689" s="172"/>
      <c r="E689" s="172"/>
      <c r="F689" s="172" t="s">
        <v>194</v>
      </c>
      <c r="G689" s="172" t="s">
        <v>194</v>
      </c>
    </row>
    <row r="690">
      <c r="A690" s="172"/>
      <c r="B690" s="172"/>
      <c r="C690" s="172"/>
      <c r="D690" s="172"/>
      <c r="E690" s="172"/>
      <c r="F690" s="172" t="s">
        <v>194</v>
      </c>
      <c r="G690" s="172" t="s">
        <v>194</v>
      </c>
    </row>
    <row r="691">
      <c r="A691" s="172"/>
      <c r="B691" s="172"/>
      <c r="C691" s="172"/>
      <c r="D691" s="172"/>
      <c r="E691" s="172"/>
      <c r="F691" s="172" t="s">
        <v>194</v>
      </c>
      <c r="G691" s="172" t="s">
        <v>194</v>
      </c>
    </row>
    <row r="692">
      <c r="A692" s="172"/>
      <c r="B692" s="172"/>
      <c r="C692" s="172"/>
      <c r="D692" s="172"/>
      <c r="E692" s="172"/>
      <c r="F692" s="172" t="s">
        <v>194</v>
      </c>
      <c r="G692" s="172" t="s">
        <v>194</v>
      </c>
    </row>
    <row r="693">
      <c r="A693" s="172"/>
      <c r="B693" s="172"/>
      <c r="C693" s="172"/>
      <c r="D693" s="172"/>
      <c r="E693" s="172"/>
      <c r="F693" s="172" t="s">
        <v>194</v>
      </c>
      <c r="G693" s="172" t="s">
        <v>194</v>
      </c>
    </row>
    <row r="694">
      <c r="A694" s="172"/>
      <c r="B694" s="172"/>
      <c r="C694" s="172"/>
      <c r="D694" s="172"/>
      <c r="E694" s="172"/>
      <c r="F694" s="172" t="s">
        <v>194</v>
      </c>
      <c r="G694" s="172" t="s">
        <v>194</v>
      </c>
    </row>
    <row r="695">
      <c r="A695" s="172"/>
      <c r="B695" s="172"/>
      <c r="C695" s="172"/>
      <c r="D695" s="172"/>
      <c r="E695" s="172"/>
      <c r="F695" s="172" t="s">
        <v>194</v>
      </c>
      <c r="G695" s="172" t="s">
        <v>194</v>
      </c>
    </row>
    <row r="696">
      <c r="A696" s="172"/>
      <c r="B696" s="172"/>
      <c r="C696" s="172"/>
      <c r="D696" s="172"/>
      <c r="E696" s="172"/>
      <c r="F696" s="172" t="s">
        <v>194</v>
      </c>
      <c r="G696" s="172" t="s">
        <v>194</v>
      </c>
    </row>
    <row r="697">
      <c r="A697" s="172"/>
      <c r="B697" s="172"/>
      <c r="C697" s="172"/>
      <c r="D697" s="172"/>
      <c r="E697" s="172"/>
      <c r="F697" s="172" t="s">
        <v>194</v>
      </c>
      <c r="G697" s="172" t="s">
        <v>194</v>
      </c>
    </row>
    <row r="698">
      <c r="A698" s="172"/>
      <c r="B698" s="172"/>
      <c r="C698" s="172"/>
      <c r="D698" s="172"/>
      <c r="E698" s="172"/>
      <c r="F698" s="172" t="s">
        <v>194</v>
      </c>
      <c r="G698" s="172" t="s">
        <v>194</v>
      </c>
    </row>
    <row r="699">
      <c r="A699" s="172"/>
      <c r="B699" s="172"/>
      <c r="C699" s="172"/>
      <c r="D699" s="172"/>
      <c r="E699" s="172"/>
      <c r="F699" s="172" t="s">
        <v>194</v>
      </c>
      <c r="G699" s="172" t="s">
        <v>194</v>
      </c>
    </row>
    <row r="700">
      <c r="A700" s="172"/>
      <c r="B700" s="172"/>
      <c r="C700" s="172"/>
      <c r="D700" s="172"/>
      <c r="E700" s="172"/>
      <c r="F700" s="172" t="s">
        <v>194</v>
      </c>
      <c r="G700" s="172" t="s">
        <v>194</v>
      </c>
    </row>
    <row r="701">
      <c r="A701" s="172"/>
      <c r="B701" s="172"/>
      <c r="C701" s="172"/>
      <c r="D701" s="172"/>
      <c r="E701" s="172"/>
      <c r="F701" s="172" t="s">
        <v>194</v>
      </c>
      <c r="G701" s="172" t="s">
        <v>194</v>
      </c>
    </row>
    <row r="702">
      <c r="A702" s="172"/>
      <c r="B702" s="172"/>
      <c r="C702" s="172"/>
      <c r="D702" s="172"/>
      <c r="E702" s="172"/>
      <c r="F702" s="172" t="s">
        <v>194</v>
      </c>
      <c r="G702" s="172" t="s">
        <v>194</v>
      </c>
    </row>
    <row r="703">
      <c r="A703" s="172"/>
      <c r="B703" s="172"/>
      <c r="C703" s="172"/>
      <c r="D703" s="172"/>
      <c r="E703" s="172"/>
      <c r="F703" s="172" t="s">
        <v>194</v>
      </c>
      <c r="G703" s="172" t="s">
        <v>194</v>
      </c>
    </row>
    <row r="704">
      <c r="A704" s="172"/>
      <c r="B704" s="172"/>
      <c r="C704" s="172"/>
      <c r="D704" s="172"/>
      <c r="E704" s="172"/>
      <c r="F704" s="172" t="s">
        <v>194</v>
      </c>
      <c r="G704" s="172" t="s">
        <v>194</v>
      </c>
    </row>
    <row r="705">
      <c r="A705" s="172"/>
      <c r="B705" s="172"/>
      <c r="C705" s="172"/>
      <c r="D705" s="172"/>
      <c r="E705" s="172"/>
      <c r="F705" s="172" t="s">
        <v>194</v>
      </c>
      <c r="G705" s="172" t="s">
        <v>194</v>
      </c>
    </row>
    <row r="706">
      <c r="A706" s="172"/>
      <c r="B706" s="172"/>
      <c r="C706" s="172"/>
      <c r="D706" s="172"/>
      <c r="E706" s="172"/>
      <c r="F706" s="172" t="s">
        <v>194</v>
      </c>
      <c r="G706" s="172" t="s">
        <v>194</v>
      </c>
    </row>
    <row r="707">
      <c r="A707" s="172"/>
      <c r="B707" s="172"/>
      <c r="C707" s="172"/>
      <c r="D707" s="172"/>
      <c r="E707" s="172"/>
      <c r="F707" s="172" t="s">
        <v>194</v>
      </c>
      <c r="G707" s="172" t="s">
        <v>194</v>
      </c>
    </row>
    <row r="708">
      <c r="A708" s="172"/>
      <c r="B708" s="172"/>
      <c r="C708" s="172"/>
      <c r="D708" s="172"/>
      <c r="E708" s="172"/>
      <c r="F708" s="172" t="s">
        <v>194</v>
      </c>
      <c r="G708" s="172" t="s">
        <v>194</v>
      </c>
    </row>
    <row r="709">
      <c r="A709" s="172"/>
      <c r="B709" s="172"/>
      <c r="C709" s="172"/>
      <c r="D709" s="172"/>
      <c r="E709" s="172"/>
      <c r="F709" s="172" t="s">
        <v>194</v>
      </c>
      <c r="G709" s="172" t="s">
        <v>194</v>
      </c>
    </row>
    <row r="710">
      <c r="A710" s="172"/>
      <c r="B710" s="172"/>
      <c r="C710" s="172"/>
      <c r="D710" s="172"/>
      <c r="E710" s="172"/>
      <c r="F710" s="172" t="s">
        <v>194</v>
      </c>
      <c r="G710" s="172" t="s">
        <v>194</v>
      </c>
    </row>
    <row r="711">
      <c r="A711" s="172"/>
      <c r="B711" s="172"/>
      <c r="C711" s="172"/>
      <c r="D711" s="172"/>
      <c r="E711" s="172"/>
      <c r="F711" s="172" t="s">
        <v>194</v>
      </c>
      <c r="G711" s="172" t="s">
        <v>194</v>
      </c>
    </row>
    <row r="712">
      <c r="A712" s="172"/>
      <c r="B712" s="172"/>
      <c r="C712" s="172"/>
      <c r="D712" s="172"/>
      <c r="E712" s="172"/>
      <c r="F712" s="172" t="s">
        <v>194</v>
      </c>
      <c r="G712" s="172" t="s">
        <v>194</v>
      </c>
    </row>
    <row r="713">
      <c r="A713" s="172"/>
      <c r="B713" s="172"/>
      <c r="C713" s="172"/>
      <c r="D713" s="172"/>
      <c r="E713" s="172"/>
      <c r="F713" s="172" t="s">
        <v>194</v>
      </c>
      <c r="G713" s="172" t="s">
        <v>194</v>
      </c>
    </row>
    <row r="714">
      <c r="A714" s="172"/>
      <c r="B714" s="172"/>
      <c r="C714" s="172"/>
      <c r="D714" s="172"/>
      <c r="E714" s="172"/>
      <c r="F714" s="172" t="s">
        <v>194</v>
      </c>
      <c r="G714" s="172" t="s">
        <v>194</v>
      </c>
    </row>
    <row r="715">
      <c r="A715" s="172"/>
      <c r="B715" s="172"/>
      <c r="C715" s="172"/>
      <c r="D715" s="172"/>
      <c r="E715" s="172"/>
      <c r="F715" s="172" t="s">
        <v>194</v>
      </c>
      <c r="G715" s="172" t="s">
        <v>194</v>
      </c>
    </row>
    <row r="716">
      <c r="A716" s="172"/>
      <c r="B716" s="172"/>
      <c r="C716" s="172"/>
      <c r="D716" s="172"/>
      <c r="E716" s="172"/>
      <c r="F716" s="172" t="s">
        <v>194</v>
      </c>
      <c r="G716" s="172" t="s">
        <v>194</v>
      </c>
    </row>
    <row r="717">
      <c r="A717" s="172"/>
      <c r="B717" s="172"/>
      <c r="C717" s="172"/>
      <c r="D717" s="172"/>
      <c r="E717" s="172"/>
      <c r="F717" s="172" t="s">
        <v>194</v>
      </c>
      <c r="G717" s="172" t="s">
        <v>194</v>
      </c>
    </row>
    <row r="718">
      <c r="A718" s="172"/>
      <c r="B718" s="172"/>
      <c r="C718" s="172"/>
      <c r="D718" s="172"/>
      <c r="E718" s="172"/>
      <c r="F718" s="172" t="s">
        <v>194</v>
      </c>
      <c r="G718" s="172" t="s">
        <v>194</v>
      </c>
    </row>
    <row r="719">
      <c r="A719" s="172"/>
      <c r="B719" s="172"/>
      <c r="C719" s="172"/>
      <c r="D719" s="172"/>
      <c r="E719" s="172"/>
      <c r="F719" s="172" t="s">
        <v>194</v>
      </c>
      <c r="G719" s="172" t="s">
        <v>194</v>
      </c>
    </row>
    <row r="720">
      <c r="A720" s="172"/>
      <c r="B720" s="172"/>
      <c r="C720" s="172"/>
      <c r="D720" s="172"/>
      <c r="E720" s="172"/>
      <c r="F720" s="172" t="s">
        <v>194</v>
      </c>
      <c r="G720" s="172" t="s">
        <v>194</v>
      </c>
    </row>
    <row r="721">
      <c r="A721" s="172"/>
      <c r="B721" s="172"/>
      <c r="C721" s="172"/>
      <c r="D721" s="172"/>
      <c r="E721" s="172"/>
      <c r="F721" s="172" t="s">
        <v>194</v>
      </c>
      <c r="G721" s="172" t="s">
        <v>194</v>
      </c>
    </row>
    <row r="722">
      <c r="A722" s="172"/>
      <c r="B722" s="172"/>
      <c r="C722" s="172"/>
      <c r="D722" s="172"/>
      <c r="E722" s="172"/>
      <c r="F722" s="172" t="s">
        <v>194</v>
      </c>
      <c r="G722" s="172" t="s">
        <v>194</v>
      </c>
    </row>
    <row r="723">
      <c r="A723" s="172"/>
      <c r="B723" s="172"/>
      <c r="C723" s="172"/>
      <c r="D723" s="172"/>
      <c r="E723" s="172"/>
      <c r="F723" s="172" t="s">
        <v>194</v>
      </c>
      <c r="G723" s="172" t="s">
        <v>194</v>
      </c>
    </row>
    <row r="724">
      <c r="A724" s="172"/>
      <c r="B724" s="172"/>
      <c r="C724" s="172"/>
      <c r="D724" s="172"/>
      <c r="E724" s="172"/>
      <c r="F724" s="172" t="s">
        <v>194</v>
      </c>
      <c r="G724" s="172" t="s">
        <v>194</v>
      </c>
    </row>
    <row r="725">
      <c r="A725" s="172"/>
      <c r="B725" s="172"/>
      <c r="C725" s="172"/>
      <c r="D725" s="172"/>
      <c r="E725" s="172"/>
      <c r="F725" s="172" t="s">
        <v>194</v>
      </c>
      <c r="G725" s="172" t="s">
        <v>194</v>
      </c>
    </row>
    <row r="726">
      <c r="A726" s="172"/>
      <c r="B726" s="172"/>
      <c r="C726" s="172"/>
      <c r="D726" s="172"/>
      <c r="E726" s="172"/>
      <c r="F726" s="172" t="s">
        <v>194</v>
      </c>
      <c r="G726" s="172" t="s">
        <v>194</v>
      </c>
    </row>
    <row r="727">
      <c r="A727" s="172"/>
      <c r="B727" s="172"/>
      <c r="C727" s="172"/>
      <c r="D727" s="172"/>
      <c r="E727" s="172"/>
      <c r="F727" s="172" t="s">
        <v>194</v>
      </c>
      <c r="G727" s="172" t="s">
        <v>194</v>
      </c>
    </row>
    <row r="728">
      <c r="A728" s="172"/>
      <c r="B728" s="172"/>
      <c r="C728" s="172"/>
      <c r="D728" s="172"/>
      <c r="E728" s="172"/>
      <c r="F728" s="172" t="s">
        <v>194</v>
      </c>
      <c r="G728" s="172" t="s">
        <v>194</v>
      </c>
    </row>
    <row r="729">
      <c r="A729" s="172"/>
      <c r="B729" s="172"/>
      <c r="C729" s="172"/>
      <c r="D729" s="172"/>
      <c r="E729" s="172"/>
      <c r="F729" s="172" t="s">
        <v>194</v>
      </c>
      <c r="G729" s="172" t="s">
        <v>194</v>
      </c>
    </row>
    <row r="730">
      <c r="A730" s="172"/>
      <c r="B730" s="172"/>
      <c r="C730" s="172"/>
      <c r="D730" s="172"/>
      <c r="E730" s="172"/>
      <c r="F730" s="172" t="s">
        <v>194</v>
      </c>
      <c r="G730" s="172" t="s">
        <v>194</v>
      </c>
    </row>
    <row r="731">
      <c r="A731" s="172"/>
      <c r="B731" s="172"/>
      <c r="C731" s="172"/>
      <c r="D731" s="172"/>
      <c r="E731" s="172"/>
      <c r="F731" s="172" t="s">
        <v>194</v>
      </c>
      <c r="G731" s="172" t="s">
        <v>194</v>
      </c>
    </row>
    <row r="732">
      <c r="A732" s="172"/>
      <c r="B732" s="172"/>
      <c r="C732" s="172"/>
      <c r="D732" s="172"/>
      <c r="E732" s="172"/>
      <c r="F732" s="172" t="s">
        <v>194</v>
      </c>
      <c r="G732" s="172" t="s">
        <v>194</v>
      </c>
    </row>
    <row r="733">
      <c r="A733" s="172"/>
      <c r="B733" s="172"/>
      <c r="C733" s="172"/>
      <c r="D733" s="172"/>
      <c r="E733" s="172"/>
      <c r="F733" s="172" t="s">
        <v>194</v>
      </c>
      <c r="G733" s="172" t="s">
        <v>194</v>
      </c>
    </row>
    <row r="734">
      <c r="A734" s="172"/>
      <c r="B734" s="172"/>
      <c r="C734" s="172"/>
      <c r="D734" s="172"/>
      <c r="E734" s="172"/>
      <c r="F734" s="172" t="s">
        <v>194</v>
      </c>
      <c r="G734" s="172" t="s">
        <v>194</v>
      </c>
    </row>
    <row r="735">
      <c r="A735" s="172"/>
      <c r="B735" s="172"/>
      <c r="C735" s="172"/>
      <c r="D735" s="172"/>
      <c r="E735" s="172"/>
      <c r="F735" s="172" t="s">
        <v>194</v>
      </c>
      <c r="G735" s="172" t="s">
        <v>194</v>
      </c>
    </row>
    <row r="736">
      <c r="A736" s="172"/>
      <c r="B736" s="172"/>
      <c r="C736" s="172"/>
      <c r="D736" s="172"/>
      <c r="E736" s="172"/>
      <c r="F736" s="172" t="s">
        <v>194</v>
      </c>
      <c r="G736" s="172" t="s">
        <v>194</v>
      </c>
    </row>
    <row r="737">
      <c r="A737" s="172"/>
      <c r="B737" s="172"/>
      <c r="C737" s="172"/>
      <c r="D737" s="172"/>
      <c r="E737" s="172"/>
      <c r="F737" s="172" t="s">
        <v>194</v>
      </c>
      <c r="G737" s="172" t="s">
        <v>194</v>
      </c>
    </row>
    <row r="738">
      <c r="A738" s="172"/>
      <c r="B738" s="172"/>
      <c r="C738" s="172"/>
      <c r="D738" s="172"/>
      <c r="E738" s="172"/>
      <c r="F738" s="172" t="s">
        <v>194</v>
      </c>
      <c r="G738" s="172" t="s">
        <v>194</v>
      </c>
    </row>
    <row r="739">
      <c r="A739" s="172"/>
      <c r="B739" s="172"/>
      <c r="C739" s="172"/>
      <c r="D739" s="172"/>
      <c r="E739" s="172"/>
      <c r="F739" s="172" t="s">
        <v>194</v>
      </c>
      <c r="G739" s="172" t="s">
        <v>194</v>
      </c>
    </row>
    <row r="740">
      <c r="A740" s="172"/>
      <c r="B740" s="172"/>
      <c r="C740" s="172"/>
      <c r="D740" s="172"/>
      <c r="E740" s="172"/>
      <c r="F740" s="172" t="s">
        <v>194</v>
      </c>
      <c r="G740" s="172" t="s">
        <v>194</v>
      </c>
    </row>
    <row r="741">
      <c r="A741" s="172"/>
      <c r="B741" s="172"/>
      <c r="C741" s="172"/>
      <c r="D741" s="172"/>
      <c r="E741" s="172"/>
      <c r="F741" s="172" t="s">
        <v>194</v>
      </c>
      <c r="G741" s="172" t="s">
        <v>194</v>
      </c>
    </row>
    <row r="742">
      <c r="A742" s="172"/>
      <c r="B742" s="172"/>
      <c r="C742" s="172"/>
      <c r="D742" s="172"/>
      <c r="E742" s="172"/>
      <c r="F742" s="172" t="s">
        <v>194</v>
      </c>
      <c r="G742" s="172" t="s">
        <v>194</v>
      </c>
    </row>
    <row r="743">
      <c r="A743" s="172"/>
      <c r="B743" s="172"/>
      <c r="C743" s="172"/>
      <c r="D743" s="172"/>
      <c r="E743" s="172"/>
      <c r="F743" s="172" t="s">
        <v>194</v>
      </c>
      <c r="G743" s="172" t="s">
        <v>194</v>
      </c>
    </row>
    <row r="744">
      <c r="A744" s="172"/>
      <c r="B744" s="172"/>
      <c r="C744" s="172"/>
      <c r="D744" s="172"/>
      <c r="E744" s="172"/>
      <c r="F744" s="172" t="s">
        <v>194</v>
      </c>
      <c r="G744" s="172" t="s">
        <v>194</v>
      </c>
    </row>
    <row r="745">
      <c r="A745" s="172"/>
      <c r="B745" s="172"/>
      <c r="C745" s="172"/>
      <c r="D745" s="172"/>
      <c r="E745" s="172"/>
      <c r="F745" s="172" t="s">
        <v>194</v>
      </c>
      <c r="G745" s="172" t="s">
        <v>194</v>
      </c>
    </row>
    <row r="746">
      <c r="A746" s="172"/>
      <c r="B746" s="172"/>
      <c r="C746" s="172"/>
      <c r="D746" s="172"/>
      <c r="E746" s="172"/>
      <c r="F746" s="172" t="s">
        <v>194</v>
      </c>
      <c r="G746" s="172" t="s">
        <v>194</v>
      </c>
    </row>
    <row r="747">
      <c r="A747" s="172"/>
      <c r="B747" s="172"/>
      <c r="C747" s="172"/>
      <c r="D747" s="172"/>
      <c r="E747" s="172"/>
      <c r="F747" s="172" t="s">
        <v>194</v>
      </c>
      <c r="G747" s="172" t="s">
        <v>194</v>
      </c>
    </row>
    <row r="748">
      <c r="A748" s="172"/>
      <c r="B748" s="172"/>
      <c r="C748" s="172"/>
      <c r="D748" s="172"/>
      <c r="E748" s="172"/>
      <c r="F748" s="172" t="s">
        <v>194</v>
      </c>
      <c r="G748" s="172" t="s">
        <v>194</v>
      </c>
    </row>
    <row r="749">
      <c r="A749" s="172"/>
      <c r="B749" s="172"/>
      <c r="C749" s="172"/>
      <c r="D749" s="172"/>
      <c r="E749" s="172"/>
      <c r="F749" s="172" t="s">
        <v>194</v>
      </c>
      <c r="G749" s="172" t="s">
        <v>194</v>
      </c>
    </row>
    <row r="750">
      <c r="A750" s="172"/>
      <c r="B750" s="172"/>
      <c r="C750" s="172"/>
      <c r="D750" s="172"/>
      <c r="E750" s="172"/>
      <c r="F750" s="172" t="s">
        <v>194</v>
      </c>
      <c r="G750" s="172" t="s">
        <v>194</v>
      </c>
    </row>
    <row r="751">
      <c r="A751" s="172"/>
      <c r="B751" s="172"/>
      <c r="C751" s="172"/>
      <c r="D751" s="172"/>
      <c r="E751" s="172"/>
      <c r="F751" s="172" t="s">
        <v>194</v>
      </c>
      <c r="G751" s="172" t="s">
        <v>194</v>
      </c>
    </row>
    <row r="752">
      <c r="A752" s="172"/>
      <c r="B752" s="172"/>
      <c r="C752" s="172"/>
      <c r="D752" s="172"/>
      <c r="E752" s="172"/>
      <c r="F752" s="172" t="s">
        <v>194</v>
      </c>
      <c r="G752" s="172" t="s">
        <v>194</v>
      </c>
    </row>
    <row r="753">
      <c r="A753" s="172"/>
      <c r="B753" s="172"/>
      <c r="C753" s="172"/>
      <c r="D753" s="172"/>
      <c r="E753" s="172"/>
      <c r="F753" s="172" t="s">
        <v>194</v>
      </c>
      <c r="G753" s="172" t="s">
        <v>194</v>
      </c>
    </row>
    <row r="754">
      <c r="A754" s="172"/>
      <c r="B754" s="172"/>
      <c r="C754" s="172"/>
      <c r="D754" s="172"/>
      <c r="E754" s="172"/>
      <c r="F754" s="172" t="s">
        <v>194</v>
      </c>
      <c r="G754" s="172" t="s">
        <v>194</v>
      </c>
    </row>
    <row r="755">
      <c r="A755" s="172"/>
      <c r="B755" s="172"/>
      <c r="C755" s="172"/>
      <c r="D755" s="172"/>
      <c r="E755" s="172"/>
      <c r="F755" s="172" t="s">
        <v>194</v>
      </c>
      <c r="G755" s="172" t="s">
        <v>194</v>
      </c>
    </row>
    <row r="756">
      <c r="A756" s="172"/>
      <c r="B756" s="172"/>
      <c r="C756" s="172"/>
      <c r="D756" s="172"/>
      <c r="E756" s="172"/>
      <c r="F756" s="172" t="s">
        <v>194</v>
      </c>
      <c r="G756" s="172" t="s">
        <v>194</v>
      </c>
    </row>
    <row r="757">
      <c r="A757" s="172"/>
      <c r="B757" s="172"/>
      <c r="C757" s="172"/>
      <c r="D757" s="172"/>
      <c r="E757" s="172"/>
      <c r="F757" s="172" t="s">
        <v>194</v>
      </c>
      <c r="G757" s="172" t="s">
        <v>194</v>
      </c>
    </row>
    <row r="758">
      <c r="A758" s="172"/>
      <c r="B758" s="172"/>
      <c r="C758" s="172"/>
      <c r="D758" s="172"/>
      <c r="E758" s="172"/>
      <c r="F758" s="172" t="s">
        <v>194</v>
      </c>
      <c r="G758" s="172" t="s">
        <v>194</v>
      </c>
    </row>
    <row r="759">
      <c r="A759" s="172"/>
      <c r="B759" s="172"/>
      <c r="C759" s="172"/>
      <c r="D759" s="172"/>
      <c r="E759" s="172"/>
      <c r="F759" s="172" t="s">
        <v>194</v>
      </c>
      <c r="G759" s="172" t="s">
        <v>194</v>
      </c>
    </row>
    <row r="760">
      <c r="A760" s="172"/>
      <c r="B760" s="172"/>
      <c r="C760" s="172"/>
      <c r="D760" s="172"/>
      <c r="E760" s="172"/>
      <c r="F760" s="172" t="s">
        <v>194</v>
      </c>
      <c r="G760" s="172" t="s">
        <v>194</v>
      </c>
    </row>
    <row r="761">
      <c r="A761" s="172"/>
      <c r="B761" s="172"/>
      <c r="C761" s="172"/>
      <c r="D761" s="172"/>
      <c r="E761" s="172"/>
      <c r="F761" s="172" t="s">
        <v>194</v>
      </c>
      <c r="G761" s="172" t="s">
        <v>194</v>
      </c>
    </row>
    <row r="762">
      <c r="A762" s="172"/>
      <c r="B762" s="172"/>
      <c r="C762" s="172"/>
      <c r="D762" s="172"/>
      <c r="E762" s="172"/>
      <c r="F762" s="172" t="s">
        <v>194</v>
      </c>
      <c r="G762" s="172" t="s">
        <v>194</v>
      </c>
    </row>
    <row r="763">
      <c r="A763" s="172"/>
      <c r="B763" s="172"/>
      <c r="C763" s="172"/>
      <c r="D763" s="172"/>
      <c r="E763" s="172"/>
      <c r="F763" s="172" t="s">
        <v>194</v>
      </c>
      <c r="G763" s="172" t="s">
        <v>194</v>
      </c>
    </row>
    <row r="764">
      <c r="A764" s="172"/>
      <c r="B764" s="172"/>
      <c r="C764" s="172"/>
      <c r="D764" s="172"/>
      <c r="E764" s="172"/>
      <c r="F764" s="172" t="s">
        <v>194</v>
      </c>
      <c r="G764" s="172" t="s">
        <v>194</v>
      </c>
    </row>
    <row r="765">
      <c r="A765" s="172"/>
      <c r="B765" s="172"/>
      <c r="C765" s="172"/>
      <c r="D765" s="172"/>
      <c r="E765" s="172"/>
      <c r="F765" s="172" t="s">
        <v>194</v>
      </c>
      <c r="G765" s="172" t="s">
        <v>194</v>
      </c>
    </row>
    <row r="766">
      <c r="A766" s="172"/>
      <c r="B766" s="172"/>
      <c r="C766" s="172"/>
      <c r="D766" s="172"/>
      <c r="E766" s="172"/>
      <c r="F766" s="172" t="s">
        <v>194</v>
      </c>
      <c r="G766" s="172" t="s">
        <v>194</v>
      </c>
    </row>
    <row r="767">
      <c r="A767" s="172"/>
      <c r="B767" s="172"/>
      <c r="C767" s="172"/>
      <c r="D767" s="172"/>
      <c r="E767" s="172"/>
      <c r="F767" s="172" t="s">
        <v>194</v>
      </c>
      <c r="G767" s="172" t="s">
        <v>194</v>
      </c>
    </row>
    <row r="768">
      <c r="A768" s="172"/>
      <c r="B768" s="172"/>
      <c r="C768" s="172"/>
      <c r="D768" s="172"/>
      <c r="E768" s="172"/>
      <c r="F768" s="172" t="s">
        <v>194</v>
      </c>
      <c r="G768" s="172" t="s">
        <v>194</v>
      </c>
    </row>
    <row r="769">
      <c r="A769" s="172"/>
      <c r="B769" s="172"/>
      <c r="C769" s="172"/>
      <c r="D769" s="172"/>
      <c r="E769" s="172"/>
      <c r="F769" s="172" t="s">
        <v>194</v>
      </c>
      <c r="G769" s="172" t="s">
        <v>194</v>
      </c>
    </row>
    <row r="770">
      <c r="A770" s="172"/>
      <c r="B770" s="172"/>
      <c r="C770" s="172"/>
      <c r="D770" s="172"/>
      <c r="E770" s="172"/>
      <c r="F770" s="172" t="s">
        <v>194</v>
      </c>
      <c r="G770" s="172" t="s">
        <v>194</v>
      </c>
    </row>
    <row r="771">
      <c r="A771" s="172"/>
      <c r="B771" s="172"/>
      <c r="C771" s="172"/>
      <c r="D771" s="172"/>
      <c r="E771" s="172"/>
      <c r="F771" s="172" t="s">
        <v>194</v>
      </c>
      <c r="G771" s="172" t="s">
        <v>194</v>
      </c>
    </row>
    <row r="772">
      <c r="A772" s="172"/>
      <c r="B772" s="172"/>
      <c r="C772" s="172"/>
      <c r="D772" s="172"/>
      <c r="E772" s="172"/>
      <c r="F772" s="172" t="s">
        <v>194</v>
      </c>
      <c r="G772" s="172" t="s">
        <v>194</v>
      </c>
    </row>
    <row r="773">
      <c r="A773" s="172"/>
      <c r="B773" s="172"/>
      <c r="C773" s="172"/>
      <c r="D773" s="172"/>
      <c r="E773" s="172"/>
      <c r="F773" s="172" t="s">
        <v>194</v>
      </c>
      <c r="G773" s="172" t="s">
        <v>194</v>
      </c>
    </row>
    <row r="774">
      <c r="A774" s="172"/>
      <c r="B774" s="172"/>
      <c r="C774" s="172"/>
      <c r="D774" s="172"/>
      <c r="E774" s="172"/>
      <c r="F774" s="172" t="s">
        <v>194</v>
      </c>
      <c r="G774" s="172" t="s">
        <v>194</v>
      </c>
    </row>
    <row r="775">
      <c r="A775" s="172"/>
      <c r="B775" s="172"/>
      <c r="C775" s="172"/>
      <c r="D775" s="172"/>
      <c r="E775" s="172"/>
      <c r="F775" s="172" t="s">
        <v>194</v>
      </c>
      <c r="G775" s="172" t="s">
        <v>194</v>
      </c>
    </row>
    <row r="776">
      <c r="A776" s="172"/>
      <c r="B776" s="172"/>
      <c r="C776" s="172"/>
      <c r="D776" s="172"/>
      <c r="E776" s="172"/>
      <c r="F776" s="172" t="s">
        <v>194</v>
      </c>
      <c r="G776" s="172" t="s">
        <v>194</v>
      </c>
    </row>
    <row r="777">
      <c r="A777" s="172"/>
      <c r="B777" s="172"/>
      <c r="C777" s="172"/>
      <c r="D777" s="172"/>
      <c r="E777" s="172"/>
      <c r="F777" s="172" t="s">
        <v>194</v>
      </c>
      <c r="G777" s="172" t="s">
        <v>194</v>
      </c>
    </row>
    <row r="778">
      <c r="A778" s="172"/>
      <c r="B778" s="172"/>
      <c r="C778" s="172"/>
      <c r="D778" s="172"/>
      <c r="E778" s="172"/>
      <c r="F778" s="172" t="s">
        <v>194</v>
      </c>
      <c r="G778" s="172" t="s">
        <v>194</v>
      </c>
    </row>
    <row r="779">
      <c r="A779" s="172"/>
      <c r="B779" s="172"/>
      <c r="C779" s="172"/>
      <c r="D779" s="172"/>
      <c r="E779" s="172"/>
      <c r="F779" s="172" t="s">
        <v>194</v>
      </c>
      <c r="G779" s="172" t="s">
        <v>194</v>
      </c>
    </row>
    <row r="780">
      <c r="A780" s="172"/>
      <c r="B780" s="172"/>
      <c r="C780" s="172"/>
      <c r="D780" s="172"/>
      <c r="E780" s="172"/>
      <c r="F780" s="172" t="s">
        <v>194</v>
      </c>
      <c r="G780" s="172" t="s">
        <v>194</v>
      </c>
    </row>
    <row r="781">
      <c r="A781" s="172"/>
      <c r="B781" s="172"/>
      <c r="C781" s="172"/>
      <c r="D781" s="172"/>
      <c r="E781" s="172"/>
      <c r="F781" s="172" t="s">
        <v>194</v>
      </c>
      <c r="G781" s="172" t="s">
        <v>194</v>
      </c>
    </row>
    <row r="782">
      <c r="A782" s="172"/>
      <c r="B782" s="172"/>
      <c r="C782" s="172"/>
      <c r="D782" s="172"/>
      <c r="E782" s="172"/>
      <c r="F782" s="172" t="s">
        <v>194</v>
      </c>
      <c r="G782" s="172" t="s">
        <v>194</v>
      </c>
    </row>
    <row r="783">
      <c r="A783" s="172"/>
      <c r="B783" s="172"/>
      <c r="C783" s="172"/>
      <c r="D783" s="172"/>
      <c r="E783" s="172"/>
      <c r="F783" s="172" t="s">
        <v>194</v>
      </c>
      <c r="G783" s="172" t="s">
        <v>194</v>
      </c>
    </row>
    <row r="784">
      <c r="A784" s="172"/>
      <c r="B784" s="172"/>
      <c r="C784" s="172"/>
      <c r="D784" s="172"/>
      <c r="E784" s="172"/>
      <c r="F784" s="172" t="s">
        <v>194</v>
      </c>
      <c r="G784" s="172" t="s">
        <v>194</v>
      </c>
    </row>
    <row r="785">
      <c r="A785" s="172"/>
      <c r="B785" s="172"/>
      <c r="C785" s="172"/>
      <c r="D785" s="172"/>
      <c r="E785" s="172"/>
      <c r="F785" s="172" t="s">
        <v>194</v>
      </c>
      <c r="G785" s="172" t="s">
        <v>194</v>
      </c>
    </row>
    <row r="786">
      <c r="A786" s="172"/>
      <c r="B786" s="172"/>
      <c r="C786" s="172"/>
      <c r="D786" s="172"/>
      <c r="E786" s="172"/>
      <c r="F786" s="172" t="s">
        <v>194</v>
      </c>
      <c r="G786" s="172" t="s">
        <v>194</v>
      </c>
    </row>
    <row r="787">
      <c r="A787" s="172"/>
      <c r="B787" s="172"/>
      <c r="C787" s="172"/>
      <c r="D787" s="172"/>
      <c r="E787" s="172"/>
      <c r="F787" s="172" t="s">
        <v>194</v>
      </c>
      <c r="G787" s="172" t="s">
        <v>194</v>
      </c>
    </row>
    <row r="788">
      <c r="A788" s="172"/>
      <c r="B788" s="172"/>
      <c r="C788" s="172"/>
      <c r="D788" s="172"/>
      <c r="E788" s="172"/>
      <c r="F788" s="172" t="s">
        <v>194</v>
      </c>
      <c r="G788" s="172" t="s">
        <v>194</v>
      </c>
    </row>
    <row r="789">
      <c r="A789" s="172"/>
      <c r="B789" s="172"/>
      <c r="C789" s="172"/>
      <c r="D789" s="172"/>
      <c r="E789" s="172"/>
      <c r="F789" s="172" t="s">
        <v>194</v>
      </c>
      <c r="G789" s="172" t="s">
        <v>194</v>
      </c>
    </row>
    <row r="790">
      <c r="A790" s="172"/>
      <c r="B790" s="172"/>
      <c r="C790" s="172"/>
      <c r="D790" s="172"/>
      <c r="E790" s="172"/>
      <c r="F790" s="172" t="s">
        <v>194</v>
      </c>
      <c r="G790" s="172" t="s">
        <v>194</v>
      </c>
    </row>
    <row r="791">
      <c r="A791" s="172"/>
      <c r="B791" s="172"/>
      <c r="C791" s="172"/>
      <c r="D791" s="172"/>
      <c r="E791" s="172"/>
      <c r="F791" s="172" t="s">
        <v>194</v>
      </c>
      <c r="G791" s="172" t="s">
        <v>194</v>
      </c>
    </row>
    <row r="792">
      <c r="A792" s="172"/>
      <c r="B792" s="172"/>
      <c r="C792" s="172"/>
      <c r="D792" s="172"/>
      <c r="E792" s="172"/>
      <c r="F792" s="172" t="s">
        <v>194</v>
      </c>
      <c r="G792" s="172" t="s">
        <v>194</v>
      </c>
    </row>
    <row r="793">
      <c r="A793" s="172"/>
      <c r="B793" s="172"/>
      <c r="C793" s="172"/>
      <c r="D793" s="172"/>
      <c r="E793" s="172"/>
      <c r="F793" s="172" t="s">
        <v>194</v>
      </c>
      <c r="G793" s="172" t="s">
        <v>194</v>
      </c>
    </row>
    <row r="794">
      <c r="A794" s="172"/>
      <c r="B794" s="172"/>
      <c r="C794" s="172"/>
      <c r="D794" s="172"/>
      <c r="E794" s="172"/>
      <c r="F794" s="172" t="s">
        <v>194</v>
      </c>
      <c r="G794" s="172" t="s">
        <v>194</v>
      </c>
    </row>
    <row r="795">
      <c r="A795" s="172"/>
      <c r="B795" s="172"/>
      <c r="C795" s="172"/>
      <c r="D795" s="172"/>
      <c r="E795" s="172"/>
      <c r="F795" s="172" t="s">
        <v>194</v>
      </c>
      <c r="G795" s="172" t="s">
        <v>194</v>
      </c>
    </row>
    <row r="796">
      <c r="A796" s="172"/>
      <c r="B796" s="172"/>
      <c r="C796" s="172"/>
      <c r="D796" s="172"/>
      <c r="E796" s="172"/>
      <c r="F796" s="172" t="s">
        <v>194</v>
      </c>
      <c r="G796" s="172" t="s">
        <v>194</v>
      </c>
    </row>
    <row r="797">
      <c r="A797" s="172"/>
      <c r="B797" s="172"/>
      <c r="C797" s="172"/>
      <c r="D797" s="172"/>
      <c r="E797" s="172"/>
      <c r="F797" s="172" t="s">
        <v>194</v>
      </c>
      <c r="G797" s="172" t="s">
        <v>194</v>
      </c>
    </row>
    <row r="798">
      <c r="A798" s="172"/>
      <c r="B798" s="172"/>
      <c r="C798" s="172"/>
      <c r="D798" s="172"/>
      <c r="E798" s="172"/>
      <c r="F798" s="172" t="s">
        <v>194</v>
      </c>
      <c r="G798" s="172" t="s">
        <v>194</v>
      </c>
    </row>
    <row r="799">
      <c r="A799" s="172"/>
      <c r="B799" s="172"/>
      <c r="C799" s="172"/>
      <c r="D799" s="172"/>
      <c r="E799" s="172"/>
      <c r="F799" s="172" t="s">
        <v>194</v>
      </c>
      <c r="G799" s="172" t="s">
        <v>194</v>
      </c>
    </row>
    <row r="800">
      <c r="A800" s="172"/>
      <c r="B800" s="172"/>
      <c r="C800" s="172"/>
      <c r="D800" s="172"/>
      <c r="E800" s="172"/>
      <c r="F800" s="172" t="s">
        <v>194</v>
      </c>
      <c r="G800" s="172" t="s">
        <v>194</v>
      </c>
    </row>
    <row r="801">
      <c r="A801" s="172"/>
      <c r="B801" s="172"/>
      <c r="C801" s="172"/>
      <c r="D801" s="172"/>
      <c r="E801" s="172"/>
      <c r="F801" s="172" t="s">
        <v>194</v>
      </c>
      <c r="G801" s="172" t="s">
        <v>194</v>
      </c>
    </row>
    <row r="802">
      <c r="A802" s="172"/>
      <c r="B802" s="172"/>
      <c r="C802" s="172"/>
      <c r="D802" s="172"/>
      <c r="E802" s="172"/>
      <c r="F802" s="172" t="s">
        <v>194</v>
      </c>
      <c r="G802" s="172" t="s">
        <v>194</v>
      </c>
    </row>
    <row r="803">
      <c r="A803" s="172"/>
      <c r="B803" s="172"/>
      <c r="C803" s="172"/>
      <c r="D803" s="172"/>
      <c r="E803" s="172"/>
      <c r="F803" s="172" t="s">
        <v>194</v>
      </c>
      <c r="G803" s="172" t="s">
        <v>194</v>
      </c>
    </row>
    <row r="804">
      <c r="A804" s="172"/>
      <c r="B804" s="172"/>
      <c r="C804" s="172"/>
      <c r="D804" s="172"/>
      <c r="E804" s="172"/>
      <c r="F804" s="172" t="s">
        <v>194</v>
      </c>
      <c r="G804" s="172" t="s">
        <v>194</v>
      </c>
    </row>
    <row r="805">
      <c r="A805" s="172"/>
      <c r="B805" s="172"/>
      <c r="C805" s="172"/>
      <c r="D805" s="172"/>
      <c r="E805" s="172"/>
      <c r="F805" s="172" t="s">
        <v>194</v>
      </c>
      <c r="G805" s="172" t="s">
        <v>194</v>
      </c>
    </row>
    <row r="806">
      <c r="A806" s="172"/>
      <c r="B806" s="172"/>
      <c r="C806" s="172"/>
      <c r="D806" s="172"/>
      <c r="E806" s="172"/>
      <c r="F806" s="172" t="s">
        <v>194</v>
      </c>
      <c r="G806" s="172" t="s">
        <v>194</v>
      </c>
    </row>
    <row r="807">
      <c r="A807" s="172"/>
      <c r="B807" s="172"/>
      <c r="C807" s="172"/>
      <c r="D807" s="172"/>
      <c r="E807" s="172"/>
      <c r="F807" s="172" t="s">
        <v>194</v>
      </c>
      <c r="G807" s="172" t="s">
        <v>194</v>
      </c>
    </row>
    <row r="808">
      <c r="A808" s="172"/>
      <c r="B808" s="172"/>
      <c r="C808" s="172"/>
      <c r="D808" s="172"/>
      <c r="E808" s="172"/>
      <c r="F808" s="172" t="s">
        <v>194</v>
      </c>
      <c r="G808" s="172" t="s">
        <v>194</v>
      </c>
    </row>
    <row r="809">
      <c r="A809" s="172"/>
      <c r="B809" s="172"/>
      <c r="C809" s="172"/>
      <c r="D809" s="172"/>
      <c r="E809" s="172"/>
      <c r="F809" s="172" t="s">
        <v>194</v>
      </c>
      <c r="G809" s="172" t="s">
        <v>194</v>
      </c>
    </row>
    <row r="810">
      <c r="A810" s="172"/>
      <c r="B810" s="172"/>
      <c r="C810" s="172"/>
      <c r="D810" s="172"/>
      <c r="E810" s="172"/>
      <c r="F810" s="172" t="s">
        <v>194</v>
      </c>
      <c r="G810" s="172" t="s">
        <v>194</v>
      </c>
    </row>
    <row r="811">
      <c r="A811" s="172"/>
      <c r="B811" s="172"/>
      <c r="C811" s="172"/>
      <c r="D811" s="172"/>
      <c r="E811" s="172"/>
      <c r="F811" s="172" t="s">
        <v>194</v>
      </c>
      <c r="G811" s="172" t="s">
        <v>194</v>
      </c>
    </row>
    <row r="812">
      <c r="A812" s="172"/>
      <c r="B812" s="172"/>
      <c r="C812" s="172"/>
      <c r="D812" s="172"/>
      <c r="E812" s="172"/>
      <c r="F812" s="172" t="s">
        <v>194</v>
      </c>
      <c r="G812" s="172" t="s">
        <v>194</v>
      </c>
    </row>
    <row r="813">
      <c r="A813" s="172"/>
      <c r="B813" s="172"/>
      <c r="C813" s="172"/>
      <c r="D813" s="172"/>
      <c r="E813" s="172"/>
      <c r="F813" s="172" t="s">
        <v>194</v>
      </c>
      <c r="G813" s="172" t="s">
        <v>194</v>
      </c>
    </row>
    <row r="814">
      <c r="A814" s="172"/>
      <c r="B814" s="172"/>
      <c r="C814" s="172"/>
      <c r="D814" s="172"/>
      <c r="E814" s="172"/>
      <c r="F814" s="172" t="s">
        <v>194</v>
      </c>
      <c r="G814" s="172" t="s">
        <v>194</v>
      </c>
    </row>
    <row r="815">
      <c r="A815" s="172"/>
      <c r="B815" s="172"/>
      <c r="C815" s="172"/>
      <c r="D815" s="172"/>
      <c r="E815" s="172"/>
      <c r="F815" s="172" t="s">
        <v>194</v>
      </c>
      <c r="G815" s="172" t="s">
        <v>194</v>
      </c>
    </row>
    <row r="816">
      <c r="A816" s="172"/>
      <c r="B816" s="172"/>
      <c r="C816" s="172"/>
      <c r="D816" s="172"/>
      <c r="E816" s="172"/>
      <c r="F816" s="172" t="s">
        <v>194</v>
      </c>
      <c r="G816" s="172" t="s">
        <v>194</v>
      </c>
    </row>
    <row r="817">
      <c r="A817" s="172"/>
      <c r="B817" s="172"/>
      <c r="C817" s="172"/>
      <c r="D817" s="172"/>
      <c r="E817" s="172"/>
      <c r="F817" s="172" t="s">
        <v>194</v>
      </c>
      <c r="G817" s="172" t="s">
        <v>194</v>
      </c>
    </row>
    <row r="818">
      <c r="A818" s="172"/>
      <c r="B818" s="172"/>
      <c r="C818" s="172"/>
      <c r="D818" s="172"/>
      <c r="E818" s="172"/>
      <c r="F818" s="172" t="s">
        <v>194</v>
      </c>
      <c r="G818" s="172" t="s">
        <v>194</v>
      </c>
    </row>
    <row r="819">
      <c r="A819" s="172"/>
      <c r="B819" s="172"/>
      <c r="C819" s="172"/>
      <c r="D819" s="172"/>
      <c r="E819" s="172"/>
      <c r="F819" s="172" t="s">
        <v>194</v>
      </c>
      <c r="G819" s="172" t="s">
        <v>194</v>
      </c>
    </row>
    <row r="820">
      <c r="A820" s="172"/>
      <c r="B820" s="172"/>
      <c r="C820" s="172"/>
      <c r="D820" s="172"/>
      <c r="E820" s="172"/>
      <c r="F820" s="172" t="s">
        <v>194</v>
      </c>
      <c r="G820" s="172" t="s">
        <v>194</v>
      </c>
    </row>
    <row r="821">
      <c r="A821" s="172"/>
      <c r="B821" s="172"/>
      <c r="C821" s="172"/>
      <c r="D821" s="172"/>
      <c r="E821" s="172"/>
      <c r="F821" s="172" t="s">
        <v>194</v>
      </c>
      <c r="G821" s="172" t="s">
        <v>194</v>
      </c>
    </row>
    <row r="822">
      <c r="A822" s="172"/>
      <c r="B822" s="172"/>
      <c r="C822" s="172"/>
      <c r="D822" s="172"/>
      <c r="E822" s="172"/>
      <c r="F822" s="172" t="s">
        <v>194</v>
      </c>
      <c r="G822" s="172" t="s">
        <v>194</v>
      </c>
    </row>
    <row r="823">
      <c r="A823" s="172"/>
      <c r="B823" s="172"/>
      <c r="C823" s="172"/>
      <c r="D823" s="172"/>
      <c r="E823" s="172"/>
      <c r="F823" s="172" t="s">
        <v>194</v>
      </c>
      <c r="G823" s="172" t="s">
        <v>194</v>
      </c>
    </row>
    <row r="824">
      <c r="A824" s="172"/>
      <c r="B824" s="172"/>
      <c r="C824" s="172"/>
      <c r="D824" s="172"/>
      <c r="E824" s="172"/>
      <c r="F824" s="172" t="s">
        <v>194</v>
      </c>
      <c r="G824" s="172" t="s">
        <v>194</v>
      </c>
    </row>
    <row r="825">
      <c r="A825" s="172"/>
      <c r="B825" s="172"/>
      <c r="C825" s="172"/>
      <c r="D825" s="172"/>
      <c r="E825" s="172"/>
      <c r="F825" s="172" t="s">
        <v>194</v>
      </c>
      <c r="G825" s="172" t="s">
        <v>194</v>
      </c>
    </row>
    <row r="826">
      <c r="A826" s="172"/>
      <c r="B826" s="172"/>
      <c r="C826" s="172"/>
      <c r="D826" s="172"/>
      <c r="E826" s="172"/>
      <c r="F826" s="172" t="s">
        <v>194</v>
      </c>
      <c r="G826" s="172" t="s">
        <v>194</v>
      </c>
    </row>
    <row r="827">
      <c r="A827" s="172"/>
      <c r="B827" s="172"/>
      <c r="C827" s="172"/>
      <c r="D827" s="172"/>
      <c r="E827" s="172"/>
      <c r="F827" s="172" t="s">
        <v>194</v>
      </c>
      <c r="G827" s="172" t="s">
        <v>194</v>
      </c>
    </row>
    <row r="828">
      <c r="A828" s="172"/>
      <c r="B828" s="172"/>
      <c r="C828" s="172"/>
      <c r="D828" s="172"/>
      <c r="E828" s="172"/>
      <c r="F828" s="172" t="s">
        <v>194</v>
      </c>
      <c r="G828" s="172" t="s">
        <v>194</v>
      </c>
    </row>
    <row r="829">
      <c r="A829" s="172"/>
      <c r="B829" s="172"/>
      <c r="C829" s="172"/>
      <c r="D829" s="172"/>
      <c r="E829" s="172"/>
      <c r="F829" s="172" t="s">
        <v>194</v>
      </c>
      <c r="G829" s="172" t="s">
        <v>194</v>
      </c>
    </row>
    <row r="830">
      <c r="A830" s="172"/>
      <c r="B830" s="172"/>
      <c r="C830" s="172"/>
      <c r="D830" s="172"/>
      <c r="E830" s="172"/>
      <c r="F830" s="172" t="s">
        <v>194</v>
      </c>
      <c r="G830" s="172" t="s">
        <v>194</v>
      </c>
    </row>
    <row r="831">
      <c r="A831" s="172"/>
      <c r="B831" s="172"/>
      <c r="C831" s="172"/>
      <c r="D831" s="172"/>
      <c r="E831" s="172"/>
      <c r="F831" s="172" t="s">
        <v>194</v>
      </c>
      <c r="G831" s="172" t="s">
        <v>194</v>
      </c>
    </row>
    <row r="832">
      <c r="A832" s="172"/>
      <c r="B832" s="172"/>
      <c r="C832" s="172"/>
      <c r="D832" s="172"/>
      <c r="E832" s="172"/>
      <c r="F832" s="172" t="s">
        <v>194</v>
      </c>
      <c r="G832" s="172" t="s">
        <v>194</v>
      </c>
    </row>
    <row r="833">
      <c r="A833" s="172"/>
      <c r="B833" s="172"/>
      <c r="C833" s="172"/>
      <c r="D833" s="172"/>
      <c r="E833" s="172"/>
      <c r="F833" s="172" t="s">
        <v>194</v>
      </c>
      <c r="G833" s="172" t="s">
        <v>194</v>
      </c>
    </row>
    <row r="834">
      <c r="A834" s="172"/>
      <c r="B834" s="172"/>
      <c r="C834" s="172"/>
      <c r="D834" s="172"/>
      <c r="E834" s="172"/>
      <c r="F834" s="172" t="s">
        <v>194</v>
      </c>
      <c r="G834" s="172" t="s">
        <v>194</v>
      </c>
    </row>
    <row r="835">
      <c r="A835" s="172"/>
      <c r="B835" s="172"/>
      <c r="C835" s="172"/>
      <c r="D835" s="172"/>
      <c r="E835" s="172"/>
      <c r="F835" s="172" t="s">
        <v>194</v>
      </c>
      <c r="G835" s="172" t="s">
        <v>194</v>
      </c>
    </row>
    <row r="836">
      <c r="A836" s="172"/>
      <c r="B836" s="172"/>
      <c r="C836" s="172"/>
      <c r="D836" s="172"/>
      <c r="E836" s="172"/>
      <c r="F836" s="172" t="s">
        <v>194</v>
      </c>
      <c r="G836" s="172" t="s">
        <v>194</v>
      </c>
    </row>
    <row r="837">
      <c r="A837" s="172"/>
      <c r="B837" s="172"/>
      <c r="C837" s="172"/>
      <c r="D837" s="172"/>
      <c r="E837" s="172"/>
      <c r="F837" s="172" t="s">
        <v>194</v>
      </c>
      <c r="G837" s="172" t="s">
        <v>194</v>
      </c>
    </row>
    <row r="838">
      <c r="A838" s="172"/>
      <c r="B838" s="172"/>
      <c r="C838" s="172"/>
      <c r="D838" s="172"/>
      <c r="E838" s="172"/>
      <c r="F838" s="172" t="s">
        <v>194</v>
      </c>
      <c r="G838" s="172" t="s">
        <v>194</v>
      </c>
    </row>
    <row r="839">
      <c r="A839" s="172"/>
      <c r="B839" s="172"/>
      <c r="C839" s="172"/>
      <c r="D839" s="172"/>
      <c r="E839" s="172"/>
      <c r="F839" s="172" t="s">
        <v>194</v>
      </c>
      <c r="G839" s="172" t="s">
        <v>194</v>
      </c>
    </row>
    <row r="840">
      <c r="A840" s="172"/>
      <c r="B840" s="172"/>
      <c r="C840" s="172"/>
      <c r="D840" s="172"/>
      <c r="E840" s="172"/>
      <c r="F840" s="172" t="s">
        <v>194</v>
      </c>
      <c r="G840" s="172" t="s">
        <v>194</v>
      </c>
    </row>
    <row r="841">
      <c r="A841" s="172"/>
      <c r="B841" s="172"/>
      <c r="C841" s="172"/>
      <c r="D841" s="172"/>
      <c r="E841" s="172"/>
      <c r="F841" s="172" t="s">
        <v>194</v>
      </c>
      <c r="G841" s="172" t="s">
        <v>194</v>
      </c>
    </row>
    <row r="842">
      <c r="A842" s="172"/>
      <c r="B842" s="172"/>
      <c r="C842" s="172"/>
      <c r="D842" s="172"/>
      <c r="E842" s="172"/>
      <c r="F842" s="172" t="s">
        <v>194</v>
      </c>
      <c r="G842" s="172" t="s">
        <v>194</v>
      </c>
    </row>
    <row r="843">
      <c r="A843" s="172"/>
      <c r="B843" s="172"/>
      <c r="C843" s="172"/>
      <c r="D843" s="172"/>
      <c r="E843" s="172"/>
      <c r="F843" s="172" t="s">
        <v>194</v>
      </c>
      <c r="G843" s="172" t="s">
        <v>194</v>
      </c>
    </row>
    <row r="844">
      <c r="A844" s="172"/>
      <c r="B844" s="172"/>
      <c r="C844" s="172"/>
      <c r="D844" s="172"/>
      <c r="E844" s="172"/>
      <c r="F844" s="172" t="s">
        <v>194</v>
      </c>
      <c r="G844" s="172" t="s">
        <v>194</v>
      </c>
    </row>
    <row r="845">
      <c r="A845" s="172"/>
      <c r="B845" s="172"/>
      <c r="C845" s="172"/>
      <c r="D845" s="172"/>
      <c r="E845" s="172"/>
      <c r="F845" s="172" t="s">
        <v>194</v>
      </c>
      <c r="G845" s="172" t="s">
        <v>194</v>
      </c>
    </row>
    <row r="846">
      <c r="A846" s="172"/>
      <c r="B846" s="172"/>
      <c r="C846" s="172"/>
      <c r="D846" s="172"/>
      <c r="E846" s="172"/>
      <c r="F846" s="172" t="s">
        <v>194</v>
      </c>
      <c r="G846" s="172" t="s">
        <v>194</v>
      </c>
    </row>
    <row r="847">
      <c r="A847" s="172"/>
      <c r="B847" s="172"/>
      <c r="C847" s="172"/>
      <c r="D847" s="172"/>
      <c r="E847" s="172"/>
      <c r="F847" s="172" t="s">
        <v>194</v>
      </c>
      <c r="G847" s="172" t="s">
        <v>194</v>
      </c>
    </row>
    <row r="848">
      <c r="A848" s="172"/>
      <c r="B848" s="172"/>
      <c r="C848" s="172"/>
      <c r="D848" s="172"/>
      <c r="E848" s="172"/>
      <c r="F848" s="172" t="s">
        <v>194</v>
      </c>
      <c r="G848" s="172" t="s">
        <v>194</v>
      </c>
    </row>
    <row r="849">
      <c r="A849" s="172"/>
      <c r="B849" s="172"/>
      <c r="C849" s="172"/>
      <c r="D849" s="172"/>
      <c r="E849" s="172"/>
      <c r="F849" s="172" t="s">
        <v>194</v>
      </c>
      <c r="G849" s="172" t="s">
        <v>194</v>
      </c>
    </row>
    <row r="850">
      <c r="A850" s="172"/>
      <c r="B850" s="172"/>
      <c r="C850" s="172"/>
      <c r="D850" s="172"/>
      <c r="E850" s="172"/>
      <c r="F850" s="172" t="s">
        <v>194</v>
      </c>
      <c r="G850" s="172" t="s">
        <v>194</v>
      </c>
    </row>
    <row r="851">
      <c r="A851" s="172"/>
      <c r="B851" s="172"/>
      <c r="C851" s="172"/>
      <c r="D851" s="172"/>
      <c r="E851" s="172"/>
      <c r="F851" s="172" t="s">
        <v>194</v>
      </c>
      <c r="G851" s="172" t="s">
        <v>194</v>
      </c>
    </row>
    <row r="852">
      <c r="A852" s="172"/>
      <c r="B852" s="172"/>
      <c r="C852" s="172"/>
      <c r="D852" s="172"/>
      <c r="E852" s="172"/>
      <c r="F852" s="172" t="s">
        <v>194</v>
      </c>
      <c r="G852" s="172" t="s">
        <v>194</v>
      </c>
    </row>
    <row r="853">
      <c r="A853" s="172"/>
      <c r="B853" s="172"/>
      <c r="C853" s="172"/>
      <c r="D853" s="172"/>
      <c r="E853" s="172"/>
      <c r="F853" s="172" t="s">
        <v>194</v>
      </c>
      <c r="G853" s="172" t="s">
        <v>194</v>
      </c>
    </row>
    <row r="854">
      <c r="A854" s="172"/>
      <c r="B854" s="172"/>
      <c r="C854" s="172"/>
      <c r="D854" s="172"/>
      <c r="E854" s="172"/>
      <c r="F854" s="172" t="s">
        <v>194</v>
      </c>
      <c r="G854" s="172" t="s">
        <v>194</v>
      </c>
    </row>
    <row r="855">
      <c r="A855" s="172"/>
      <c r="B855" s="172"/>
      <c r="C855" s="172"/>
      <c r="D855" s="172"/>
      <c r="E855" s="172"/>
      <c r="F855" s="172" t="s">
        <v>194</v>
      </c>
      <c r="G855" s="172" t="s">
        <v>194</v>
      </c>
    </row>
    <row r="856">
      <c r="A856" s="172"/>
      <c r="B856" s="172"/>
      <c r="C856" s="172"/>
      <c r="D856" s="172"/>
      <c r="E856" s="172"/>
      <c r="F856" s="172" t="s">
        <v>194</v>
      </c>
      <c r="G856" s="172" t="s">
        <v>194</v>
      </c>
    </row>
    <row r="857">
      <c r="A857" s="172"/>
      <c r="B857" s="172"/>
      <c r="C857" s="172"/>
      <c r="D857" s="172"/>
      <c r="E857" s="172"/>
      <c r="F857" s="172" t="s">
        <v>194</v>
      </c>
      <c r="G857" s="172" t="s">
        <v>194</v>
      </c>
    </row>
    <row r="858">
      <c r="A858" s="172"/>
      <c r="B858" s="172"/>
      <c r="C858" s="172"/>
      <c r="D858" s="172"/>
      <c r="E858" s="172"/>
      <c r="F858" s="172" t="s">
        <v>194</v>
      </c>
      <c r="G858" s="172" t="s">
        <v>194</v>
      </c>
    </row>
    <row r="859">
      <c r="A859" s="172"/>
      <c r="B859" s="172"/>
      <c r="C859" s="172"/>
      <c r="D859" s="172"/>
      <c r="E859" s="172"/>
      <c r="F859" s="172" t="s">
        <v>194</v>
      </c>
      <c r="G859" s="172" t="s">
        <v>194</v>
      </c>
    </row>
    <row r="860">
      <c r="A860" s="172"/>
      <c r="B860" s="172"/>
      <c r="C860" s="172"/>
      <c r="D860" s="172"/>
      <c r="E860" s="172"/>
      <c r="F860" s="172" t="s">
        <v>194</v>
      </c>
      <c r="G860" s="172" t="s">
        <v>194</v>
      </c>
    </row>
    <row r="861">
      <c r="A861" s="172"/>
      <c r="B861" s="172"/>
      <c r="C861" s="172"/>
      <c r="D861" s="172"/>
      <c r="E861" s="172"/>
      <c r="F861" s="172" t="s">
        <v>194</v>
      </c>
      <c r="G861" s="172" t="s">
        <v>194</v>
      </c>
    </row>
    <row r="862">
      <c r="A862" s="172"/>
      <c r="B862" s="172"/>
      <c r="C862" s="172"/>
      <c r="D862" s="172"/>
      <c r="E862" s="172"/>
      <c r="F862" s="172" t="s">
        <v>194</v>
      </c>
      <c r="G862" s="172" t="s">
        <v>194</v>
      </c>
    </row>
    <row r="863">
      <c r="A863" s="172"/>
      <c r="B863" s="172"/>
      <c r="C863" s="172"/>
      <c r="D863" s="172"/>
      <c r="E863" s="172"/>
      <c r="F863" s="172" t="s">
        <v>194</v>
      </c>
      <c r="G863" s="172" t="s">
        <v>194</v>
      </c>
    </row>
    <row r="864">
      <c r="A864" s="172"/>
      <c r="B864" s="172"/>
      <c r="C864" s="172"/>
      <c r="D864" s="172"/>
      <c r="E864" s="172"/>
      <c r="F864" s="172" t="s">
        <v>194</v>
      </c>
      <c r="G864" s="172" t="s">
        <v>194</v>
      </c>
    </row>
    <row r="865">
      <c r="A865" s="172"/>
      <c r="B865" s="172"/>
      <c r="C865" s="172"/>
      <c r="D865" s="172"/>
      <c r="E865" s="172"/>
      <c r="F865" s="172" t="s">
        <v>194</v>
      </c>
      <c r="G865" s="172" t="s">
        <v>194</v>
      </c>
    </row>
    <row r="866">
      <c r="A866" s="172"/>
      <c r="B866" s="172"/>
      <c r="C866" s="172"/>
      <c r="D866" s="172"/>
      <c r="E866" s="172"/>
      <c r="F866" s="172" t="s">
        <v>194</v>
      </c>
      <c r="G866" s="172" t="s">
        <v>194</v>
      </c>
    </row>
    <row r="867">
      <c r="A867" s="172"/>
      <c r="B867" s="172"/>
      <c r="C867" s="172"/>
      <c r="D867" s="172"/>
      <c r="E867" s="172"/>
      <c r="F867" s="172" t="s">
        <v>194</v>
      </c>
      <c r="G867" s="172" t="s">
        <v>194</v>
      </c>
    </row>
    <row r="868">
      <c r="A868" s="172"/>
      <c r="B868" s="172"/>
      <c r="C868" s="172"/>
      <c r="D868" s="172"/>
      <c r="E868" s="172"/>
      <c r="F868" s="172" t="s">
        <v>194</v>
      </c>
      <c r="G868" s="172" t="s">
        <v>194</v>
      </c>
    </row>
    <row r="869">
      <c r="A869" s="172"/>
      <c r="B869" s="172"/>
      <c r="C869" s="172"/>
      <c r="D869" s="172"/>
      <c r="E869" s="172"/>
      <c r="F869" s="172" t="s">
        <v>194</v>
      </c>
      <c r="G869" s="172" t="s">
        <v>194</v>
      </c>
    </row>
    <row r="870">
      <c r="A870" s="172"/>
      <c r="B870" s="172"/>
      <c r="C870" s="172"/>
      <c r="D870" s="172"/>
      <c r="E870" s="172"/>
      <c r="F870" s="172" t="s">
        <v>194</v>
      </c>
      <c r="G870" s="172" t="s">
        <v>194</v>
      </c>
    </row>
    <row r="871">
      <c r="A871" s="172"/>
      <c r="B871" s="172"/>
      <c r="C871" s="172"/>
      <c r="D871" s="172"/>
      <c r="E871" s="172"/>
      <c r="F871" s="172" t="s">
        <v>194</v>
      </c>
      <c r="G871" s="172" t="s">
        <v>194</v>
      </c>
    </row>
    <row r="872">
      <c r="A872" s="172"/>
      <c r="B872" s="172"/>
      <c r="C872" s="172"/>
      <c r="D872" s="172"/>
      <c r="E872" s="172"/>
      <c r="F872" s="172" t="s">
        <v>194</v>
      </c>
      <c r="G872" s="172" t="s">
        <v>194</v>
      </c>
    </row>
    <row r="873">
      <c r="A873" s="172"/>
      <c r="B873" s="172"/>
      <c r="C873" s="172"/>
      <c r="D873" s="172"/>
      <c r="E873" s="172"/>
      <c r="F873" s="172" t="s">
        <v>194</v>
      </c>
      <c r="G873" s="172" t="s">
        <v>194</v>
      </c>
    </row>
    <row r="874">
      <c r="A874" s="172"/>
      <c r="B874" s="172"/>
      <c r="C874" s="172"/>
      <c r="D874" s="172"/>
      <c r="E874" s="172"/>
      <c r="F874" s="172" t="s">
        <v>194</v>
      </c>
      <c r="G874" s="172" t="s">
        <v>194</v>
      </c>
    </row>
    <row r="875">
      <c r="A875" s="172"/>
      <c r="B875" s="172"/>
      <c r="C875" s="172"/>
      <c r="D875" s="172"/>
      <c r="E875" s="172"/>
      <c r="F875" s="172" t="s">
        <v>194</v>
      </c>
      <c r="G875" s="172" t="s">
        <v>194</v>
      </c>
    </row>
    <row r="876">
      <c r="A876" s="172"/>
      <c r="B876" s="172"/>
      <c r="C876" s="172"/>
      <c r="D876" s="172"/>
      <c r="E876" s="172"/>
      <c r="F876" s="172" t="s">
        <v>194</v>
      </c>
      <c r="G876" s="172" t="s">
        <v>194</v>
      </c>
    </row>
    <row r="877">
      <c r="A877" s="172"/>
      <c r="B877" s="172"/>
      <c r="C877" s="172"/>
      <c r="D877" s="172"/>
      <c r="E877" s="172"/>
      <c r="F877" s="172" t="s">
        <v>194</v>
      </c>
      <c r="G877" s="172" t="s">
        <v>194</v>
      </c>
    </row>
    <row r="878">
      <c r="A878" s="172"/>
      <c r="B878" s="172"/>
      <c r="C878" s="172"/>
      <c r="D878" s="172"/>
      <c r="E878" s="172"/>
      <c r="F878" s="172" t="s">
        <v>194</v>
      </c>
      <c r="G878" s="172" t="s">
        <v>194</v>
      </c>
    </row>
    <row r="879">
      <c r="A879" s="172"/>
      <c r="B879" s="172"/>
      <c r="C879" s="172"/>
      <c r="D879" s="172"/>
      <c r="E879" s="172"/>
      <c r="F879" s="172" t="s">
        <v>194</v>
      </c>
      <c r="G879" s="172" t="s">
        <v>194</v>
      </c>
    </row>
    <row r="880">
      <c r="A880" s="172"/>
      <c r="B880" s="172"/>
      <c r="C880" s="172"/>
      <c r="D880" s="172"/>
      <c r="E880" s="172"/>
      <c r="F880" s="172" t="s">
        <v>194</v>
      </c>
      <c r="G880" s="172" t="s">
        <v>194</v>
      </c>
    </row>
    <row r="881">
      <c r="A881" s="172"/>
      <c r="B881" s="172"/>
      <c r="C881" s="172"/>
      <c r="D881" s="172"/>
      <c r="E881" s="172"/>
      <c r="F881" s="172" t="s">
        <v>194</v>
      </c>
      <c r="G881" s="172" t="s">
        <v>194</v>
      </c>
    </row>
    <row r="882">
      <c r="A882" s="172"/>
      <c r="B882" s="172"/>
      <c r="C882" s="172"/>
      <c r="D882" s="172"/>
      <c r="E882" s="172"/>
      <c r="F882" s="172" t="s">
        <v>194</v>
      </c>
      <c r="G882" s="172" t="s">
        <v>194</v>
      </c>
    </row>
    <row r="883">
      <c r="A883" s="172"/>
      <c r="B883" s="172"/>
      <c r="C883" s="172"/>
      <c r="D883" s="172"/>
      <c r="E883" s="172"/>
      <c r="F883" s="172" t="s">
        <v>194</v>
      </c>
      <c r="G883" s="172" t="s">
        <v>194</v>
      </c>
    </row>
    <row r="884">
      <c r="A884" s="172"/>
      <c r="B884" s="172"/>
      <c r="C884" s="172"/>
      <c r="D884" s="172"/>
      <c r="E884" s="172"/>
      <c r="F884" s="172" t="s">
        <v>194</v>
      </c>
      <c r="G884" s="172" t="s">
        <v>194</v>
      </c>
    </row>
    <row r="885">
      <c r="A885" s="172"/>
      <c r="B885" s="172"/>
      <c r="C885" s="172"/>
      <c r="D885" s="172"/>
      <c r="E885" s="172"/>
      <c r="F885" s="172" t="s">
        <v>194</v>
      </c>
      <c r="G885" s="172" t="s">
        <v>194</v>
      </c>
    </row>
    <row r="886">
      <c r="A886" s="172"/>
      <c r="B886" s="172"/>
      <c r="C886" s="172"/>
      <c r="D886" s="172"/>
      <c r="E886" s="172"/>
      <c r="F886" s="172" t="s">
        <v>194</v>
      </c>
      <c r="G886" s="172" t="s">
        <v>194</v>
      </c>
    </row>
    <row r="887">
      <c r="A887" s="172"/>
      <c r="B887" s="172"/>
      <c r="C887" s="172"/>
      <c r="D887" s="172"/>
      <c r="E887" s="172"/>
      <c r="F887" s="172" t="s">
        <v>194</v>
      </c>
      <c r="G887" s="172" t="s">
        <v>194</v>
      </c>
    </row>
    <row r="888">
      <c r="A888" s="172"/>
      <c r="B888" s="172"/>
      <c r="C888" s="172"/>
      <c r="D888" s="172"/>
      <c r="E888" s="172"/>
      <c r="F888" s="172" t="s">
        <v>194</v>
      </c>
      <c r="G888" s="172" t="s">
        <v>194</v>
      </c>
    </row>
    <row r="889">
      <c r="A889" s="172"/>
      <c r="B889" s="172"/>
      <c r="C889" s="172"/>
      <c r="D889" s="172"/>
      <c r="E889" s="172"/>
      <c r="F889" s="172" t="s">
        <v>194</v>
      </c>
      <c r="G889" s="172" t="s">
        <v>194</v>
      </c>
    </row>
    <row r="890">
      <c r="A890" s="172"/>
      <c r="B890" s="172"/>
      <c r="C890" s="172"/>
      <c r="D890" s="172"/>
      <c r="E890" s="172"/>
      <c r="F890" s="172" t="s">
        <v>194</v>
      </c>
      <c r="G890" s="172" t="s">
        <v>194</v>
      </c>
    </row>
    <row r="891">
      <c r="A891" s="172"/>
      <c r="B891" s="172"/>
      <c r="C891" s="172"/>
      <c r="D891" s="172"/>
      <c r="E891" s="172"/>
      <c r="F891" s="172" t="s">
        <v>194</v>
      </c>
      <c r="G891" s="172" t="s">
        <v>194</v>
      </c>
    </row>
    <row r="892">
      <c r="A892" s="172"/>
      <c r="B892" s="172"/>
      <c r="C892" s="172"/>
      <c r="D892" s="172"/>
      <c r="E892" s="172"/>
      <c r="F892" s="172" t="s">
        <v>194</v>
      </c>
      <c r="G892" s="172" t="s">
        <v>194</v>
      </c>
    </row>
    <row r="893">
      <c r="A893" s="172"/>
      <c r="B893" s="172"/>
      <c r="C893" s="172"/>
      <c r="D893" s="172"/>
      <c r="E893" s="172"/>
      <c r="F893" s="172" t="s">
        <v>194</v>
      </c>
      <c r="G893" s="172" t="s">
        <v>194</v>
      </c>
    </row>
    <row r="894">
      <c r="A894" s="172"/>
      <c r="B894" s="172"/>
      <c r="C894" s="172"/>
      <c r="D894" s="172"/>
      <c r="E894" s="172"/>
      <c r="F894" s="172" t="s">
        <v>194</v>
      </c>
      <c r="G894" s="172" t="s">
        <v>194</v>
      </c>
    </row>
    <row r="895">
      <c r="A895" s="172"/>
      <c r="B895" s="172"/>
      <c r="C895" s="172"/>
      <c r="D895" s="172"/>
      <c r="E895" s="172"/>
      <c r="F895" s="172" t="s">
        <v>194</v>
      </c>
      <c r="G895" s="172" t="s">
        <v>194</v>
      </c>
    </row>
    <row r="896">
      <c r="A896" s="172"/>
      <c r="B896" s="172"/>
      <c r="C896" s="172"/>
      <c r="D896" s="172"/>
      <c r="E896" s="172"/>
      <c r="F896" s="172" t="s">
        <v>194</v>
      </c>
      <c r="G896" s="172" t="s">
        <v>194</v>
      </c>
    </row>
    <row r="897">
      <c r="A897" s="172"/>
      <c r="B897" s="172"/>
      <c r="C897" s="172"/>
      <c r="D897" s="172"/>
      <c r="E897" s="172"/>
      <c r="F897" s="172" t="s">
        <v>194</v>
      </c>
      <c r="G897" s="172" t="s">
        <v>194</v>
      </c>
    </row>
    <row r="898">
      <c r="A898" s="172"/>
      <c r="B898" s="172"/>
      <c r="C898" s="172"/>
      <c r="D898" s="172"/>
      <c r="E898" s="172"/>
      <c r="F898" s="172" t="s">
        <v>194</v>
      </c>
      <c r="G898" s="172" t="s">
        <v>194</v>
      </c>
    </row>
    <row r="899">
      <c r="A899" s="172"/>
      <c r="B899" s="172"/>
      <c r="C899" s="172"/>
      <c r="D899" s="172"/>
      <c r="E899" s="172"/>
      <c r="F899" s="172" t="s">
        <v>194</v>
      </c>
      <c r="G899" s="172" t="s">
        <v>194</v>
      </c>
    </row>
    <row r="900">
      <c r="A900" s="172"/>
      <c r="B900" s="172"/>
      <c r="C900" s="172"/>
      <c r="D900" s="172"/>
      <c r="E900" s="172"/>
      <c r="F900" s="172" t="s">
        <v>194</v>
      </c>
      <c r="G900" s="172" t="s">
        <v>194</v>
      </c>
    </row>
    <row r="901">
      <c r="A901" s="172"/>
      <c r="B901" s="172"/>
      <c r="C901" s="172"/>
      <c r="D901" s="172"/>
      <c r="E901" s="172"/>
      <c r="F901" s="172" t="s">
        <v>194</v>
      </c>
      <c r="G901" s="172" t="s">
        <v>194</v>
      </c>
    </row>
    <row r="902">
      <c r="A902" s="172"/>
      <c r="B902" s="172"/>
      <c r="C902" s="172"/>
      <c r="D902" s="172"/>
      <c r="E902" s="172"/>
      <c r="F902" s="172" t="s">
        <v>194</v>
      </c>
      <c r="G902" s="172" t="s">
        <v>194</v>
      </c>
    </row>
    <row r="903">
      <c r="A903" s="172"/>
      <c r="B903" s="172"/>
      <c r="C903" s="172"/>
      <c r="D903" s="172"/>
      <c r="E903" s="172"/>
      <c r="F903" s="172" t="s">
        <v>194</v>
      </c>
      <c r="G903" s="172" t="s">
        <v>194</v>
      </c>
    </row>
    <row r="904">
      <c r="A904" s="172"/>
      <c r="B904" s="172"/>
      <c r="C904" s="172"/>
      <c r="D904" s="172"/>
      <c r="E904" s="172"/>
      <c r="F904" s="172" t="s">
        <v>194</v>
      </c>
      <c r="G904" s="172" t="s">
        <v>194</v>
      </c>
    </row>
    <row r="905">
      <c r="A905" s="172"/>
      <c r="B905" s="172"/>
      <c r="C905" s="172"/>
      <c r="D905" s="172"/>
      <c r="E905" s="172"/>
      <c r="F905" s="172" t="s">
        <v>194</v>
      </c>
      <c r="G905" s="172" t="s">
        <v>194</v>
      </c>
    </row>
    <row r="906">
      <c r="A906" s="172"/>
      <c r="B906" s="172"/>
      <c r="C906" s="172"/>
      <c r="D906" s="172"/>
      <c r="E906" s="172"/>
      <c r="F906" s="172" t="s">
        <v>194</v>
      </c>
      <c r="G906" s="172" t="s">
        <v>194</v>
      </c>
    </row>
    <row r="907">
      <c r="A907" s="172"/>
      <c r="B907" s="172"/>
      <c r="C907" s="172"/>
      <c r="D907" s="172"/>
      <c r="E907" s="172"/>
      <c r="F907" s="172" t="s">
        <v>194</v>
      </c>
      <c r="G907" s="172" t="s">
        <v>194</v>
      </c>
    </row>
    <row r="908">
      <c r="A908" s="172"/>
      <c r="B908" s="172"/>
      <c r="C908" s="172"/>
      <c r="D908" s="172"/>
      <c r="E908" s="172"/>
      <c r="F908" s="172" t="s">
        <v>194</v>
      </c>
      <c r="G908" s="172" t="s">
        <v>194</v>
      </c>
    </row>
    <row r="909">
      <c r="A909" s="172"/>
      <c r="B909" s="172"/>
      <c r="C909" s="172"/>
      <c r="D909" s="172"/>
      <c r="E909" s="172"/>
      <c r="F909" s="172" t="s">
        <v>194</v>
      </c>
      <c r="G909" s="172" t="s">
        <v>194</v>
      </c>
    </row>
    <row r="910">
      <c r="A910" s="172"/>
      <c r="B910" s="172"/>
      <c r="C910" s="172"/>
      <c r="D910" s="172"/>
      <c r="E910" s="172"/>
      <c r="F910" s="172" t="s">
        <v>194</v>
      </c>
      <c r="G910" s="172" t="s">
        <v>194</v>
      </c>
    </row>
    <row r="911">
      <c r="A911" s="172"/>
      <c r="B911" s="172"/>
      <c r="C911" s="172"/>
      <c r="D911" s="172"/>
      <c r="E911" s="172"/>
      <c r="F911" s="172" t="s">
        <v>194</v>
      </c>
      <c r="G911" s="172" t="s">
        <v>194</v>
      </c>
    </row>
    <row r="912">
      <c r="A912" s="172"/>
      <c r="B912" s="172"/>
      <c r="C912" s="172"/>
      <c r="D912" s="172"/>
      <c r="E912" s="172"/>
      <c r="F912" s="172" t="s">
        <v>194</v>
      </c>
      <c r="G912" s="172" t="s">
        <v>194</v>
      </c>
    </row>
    <row r="913">
      <c r="A913" s="172"/>
      <c r="B913" s="172"/>
      <c r="C913" s="172"/>
      <c r="D913" s="172"/>
      <c r="E913" s="172"/>
      <c r="F913" s="172" t="s">
        <v>194</v>
      </c>
      <c r="G913" s="172" t="s">
        <v>194</v>
      </c>
    </row>
    <row r="914">
      <c r="A914" s="172"/>
      <c r="B914" s="172"/>
      <c r="C914" s="172"/>
      <c r="D914" s="172"/>
      <c r="E914" s="172"/>
      <c r="F914" s="172" t="s">
        <v>194</v>
      </c>
      <c r="G914" s="172" t="s">
        <v>194</v>
      </c>
    </row>
    <row r="915">
      <c r="A915" s="172"/>
      <c r="B915" s="172"/>
      <c r="C915" s="172"/>
      <c r="D915" s="172"/>
      <c r="E915" s="172"/>
      <c r="F915" s="172" t="s">
        <v>194</v>
      </c>
      <c r="G915" s="172" t="s">
        <v>194</v>
      </c>
    </row>
    <row r="916">
      <c r="A916" s="172"/>
      <c r="B916" s="172"/>
      <c r="C916" s="172"/>
      <c r="D916" s="172"/>
      <c r="E916" s="172"/>
      <c r="F916" s="172" t="s">
        <v>194</v>
      </c>
      <c r="G916" s="172" t="s">
        <v>194</v>
      </c>
    </row>
    <row r="917">
      <c r="A917" s="172"/>
      <c r="B917" s="172"/>
      <c r="C917" s="172"/>
      <c r="D917" s="172"/>
      <c r="E917" s="172"/>
      <c r="F917" s="172" t="s">
        <v>194</v>
      </c>
      <c r="G917" s="172" t="s">
        <v>194</v>
      </c>
    </row>
    <row r="918">
      <c r="A918" s="172"/>
      <c r="B918" s="172"/>
      <c r="C918" s="172"/>
      <c r="D918" s="172"/>
      <c r="E918" s="172"/>
      <c r="F918" s="172" t="s">
        <v>194</v>
      </c>
      <c r="G918" s="172" t="s">
        <v>194</v>
      </c>
    </row>
    <row r="919">
      <c r="A919" s="172"/>
      <c r="B919" s="172"/>
      <c r="C919" s="172"/>
      <c r="D919" s="172"/>
      <c r="E919" s="172"/>
      <c r="F919" s="172" t="s">
        <v>194</v>
      </c>
      <c r="G919" s="172" t="s">
        <v>194</v>
      </c>
    </row>
    <row r="920">
      <c r="A920" s="172"/>
      <c r="B920" s="172"/>
      <c r="C920" s="172"/>
      <c r="D920" s="172"/>
      <c r="E920" s="172"/>
      <c r="F920" s="172" t="s">
        <v>194</v>
      </c>
      <c r="G920" s="172" t="s">
        <v>194</v>
      </c>
    </row>
    <row r="921">
      <c r="A921" s="172"/>
      <c r="B921" s="172"/>
      <c r="C921" s="172"/>
      <c r="D921" s="172"/>
      <c r="E921" s="172"/>
      <c r="F921" s="172" t="s">
        <v>194</v>
      </c>
      <c r="G921" s="172" t="s">
        <v>194</v>
      </c>
    </row>
    <row r="922">
      <c r="A922" s="172"/>
      <c r="B922" s="172"/>
      <c r="C922" s="172"/>
      <c r="D922" s="172"/>
      <c r="E922" s="172"/>
      <c r="F922" s="172" t="s">
        <v>194</v>
      </c>
      <c r="G922" s="172" t="s">
        <v>194</v>
      </c>
    </row>
    <row r="923">
      <c r="A923" s="172"/>
      <c r="B923" s="172"/>
      <c r="C923" s="172"/>
      <c r="D923" s="172"/>
      <c r="E923" s="172"/>
      <c r="F923" s="172" t="s">
        <v>194</v>
      </c>
      <c r="G923" s="172" t="s">
        <v>194</v>
      </c>
    </row>
    <row r="924">
      <c r="A924" s="172"/>
      <c r="B924" s="172"/>
      <c r="C924" s="172"/>
      <c r="D924" s="172"/>
      <c r="E924" s="172"/>
      <c r="F924" s="172" t="s">
        <v>194</v>
      </c>
      <c r="G924" s="172" t="s">
        <v>194</v>
      </c>
    </row>
    <row r="925">
      <c r="A925" s="172"/>
      <c r="B925" s="172"/>
      <c r="C925" s="172"/>
      <c r="D925" s="172"/>
      <c r="E925" s="172"/>
      <c r="F925" s="172" t="s">
        <v>194</v>
      </c>
      <c r="G925" s="172" t="s">
        <v>194</v>
      </c>
    </row>
    <row r="926">
      <c r="A926" s="172"/>
      <c r="B926" s="172"/>
      <c r="C926" s="172"/>
      <c r="D926" s="172"/>
      <c r="E926" s="172"/>
      <c r="F926" s="172" t="s">
        <v>194</v>
      </c>
      <c r="G926" s="172" t="s">
        <v>194</v>
      </c>
    </row>
    <row r="927">
      <c r="A927" s="172"/>
      <c r="B927" s="172"/>
      <c r="C927" s="172"/>
      <c r="D927" s="172"/>
      <c r="E927" s="172"/>
      <c r="F927" s="172" t="s">
        <v>194</v>
      </c>
      <c r="G927" s="172" t="s">
        <v>194</v>
      </c>
    </row>
    <row r="928">
      <c r="A928" s="172"/>
      <c r="B928" s="172"/>
      <c r="C928" s="172"/>
      <c r="D928" s="172"/>
      <c r="E928" s="172"/>
      <c r="F928" s="172" t="s">
        <v>194</v>
      </c>
      <c r="G928" s="172" t="s">
        <v>194</v>
      </c>
    </row>
    <row r="929">
      <c r="A929" s="172"/>
      <c r="B929" s="172"/>
      <c r="C929" s="172"/>
      <c r="D929" s="172"/>
      <c r="E929" s="172"/>
      <c r="F929" s="172" t="s">
        <v>194</v>
      </c>
      <c r="G929" s="172" t="s">
        <v>194</v>
      </c>
    </row>
    <row r="930">
      <c r="A930" s="172"/>
      <c r="B930" s="172"/>
      <c r="C930" s="172"/>
      <c r="D930" s="172"/>
      <c r="E930" s="172"/>
      <c r="F930" s="172" t="s">
        <v>194</v>
      </c>
      <c r="G930" s="172" t="s">
        <v>194</v>
      </c>
    </row>
    <row r="931">
      <c r="A931" s="172"/>
      <c r="B931" s="172"/>
      <c r="C931" s="172"/>
      <c r="D931" s="172"/>
      <c r="E931" s="172"/>
      <c r="F931" s="172" t="s">
        <v>194</v>
      </c>
      <c r="G931" s="172" t="s">
        <v>194</v>
      </c>
    </row>
    <row r="932">
      <c r="A932" s="172"/>
      <c r="B932" s="172"/>
      <c r="C932" s="172"/>
      <c r="D932" s="172"/>
      <c r="E932" s="172"/>
      <c r="F932" s="172" t="s">
        <v>194</v>
      </c>
      <c r="G932" s="172" t="s">
        <v>194</v>
      </c>
    </row>
    <row r="933">
      <c r="A933" s="172"/>
      <c r="B933" s="172"/>
      <c r="C933" s="172"/>
      <c r="D933" s="172"/>
      <c r="E933" s="172"/>
      <c r="F933" s="172" t="s">
        <v>194</v>
      </c>
      <c r="G933" s="172" t="s">
        <v>194</v>
      </c>
    </row>
    <row r="934">
      <c r="A934" s="172"/>
      <c r="B934" s="172"/>
      <c r="C934" s="172"/>
      <c r="D934" s="172"/>
      <c r="E934" s="172"/>
      <c r="F934" s="172" t="s">
        <v>194</v>
      </c>
      <c r="G934" s="172" t="s">
        <v>194</v>
      </c>
    </row>
    <row r="935">
      <c r="A935" s="172"/>
      <c r="B935" s="172"/>
      <c r="C935" s="172"/>
      <c r="D935" s="172"/>
      <c r="E935" s="172"/>
      <c r="F935" s="172" t="s">
        <v>194</v>
      </c>
      <c r="G935" s="172" t="s">
        <v>194</v>
      </c>
    </row>
    <row r="936">
      <c r="A936" s="172"/>
      <c r="B936" s="172"/>
      <c r="C936" s="172"/>
      <c r="D936" s="172"/>
      <c r="E936" s="172"/>
      <c r="F936" s="172" t="s">
        <v>194</v>
      </c>
      <c r="G936" s="172" t="s">
        <v>194</v>
      </c>
    </row>
    <row r="937">
      <c r="A937" s="172"/>
      <c r="B937" s="172"/>
      <c r="C937" s="172"/>
      <c r="D937" s="172"/>
      <c r="E937" s="172"/>
      <c r="F937" s="172" t="s">
        <v>194</v>
      </c>
      <c r="G937" s="172" t="s">
        <v>194</v>
      </c>
    </row>
    <row r="938">
      <c r="A938" s="172"/>
      <c r="B938" s="172"/>
      <c r="C938" s="172"/>
      <c r="D938" s="172"/>
      <c r="E938" s="172"/>
      <c r="F938" s="172" t="s">
        <v>194</v>
      </c>
      <c r="G938" s="172" t="s">
        <v>194</v>
      </c>
    </row>
    <row r="939">
      <c r="A939" s="172"/>
      <c r="B939" s="172"/>
      <c r="C939" s="172"/>
      <c r="D939" s="172"/>
      <c r="E939" s="172"/>
      <c r="F939" s="172" t="s">
        <v>194</v>
      </c>
      <c r="G939" s="172" t="s">
        <v>194</v>
      </c>
    </row>
    <row r="940">
      <c r="A940" s="172"/>
      <c r="B940" s="172"/>
      <c r="C940" s="172"/>
      <c r="D940" s="172"/>
      <c r="E940" s="172"/>
      <c r="F940" s="172" t="s">
        <v>194</v>
      </c>
      <c r="G940" s="172" t="s">
        <v>194</v>
      </c>
    </row>
    <row r="941">
      <c r="A941" s="172"/>
      <c r="B941" s="172"/>
      <c r="C941" s="172"/>
      <c r="D941" s="172"/>
      <c r="E941" s="172"/>
      <c r="F941" s="172" t="s">
        <v>194</v>
      </c>
      <c r="G941" s="172" t="s">
        <v>194</v>
      </c>
    </row>
    <row r="942">
      <c r="A942" s="172"/>
      <c r="B942" s="172"/>
      <c r="C942" s="172"/>
      <c r="D942" s="172"/>
      <c r="E942" s="172"/>
      <c r="F942" s="172" t="s">
        <v>194</v>
      </c>
      <c r="G942" s="172" t="s">
        <v>194</v>
      </c>
    </row>
    <row r="943">
      <c r="A943" s="172"/>
      <c r="B943" s="172"/>
      <c r="C943" s="172"/>
      <c r="D943" s="172"/>
      <c r="E943" s="172"/>
      <c r="F943" s="172" t="s">
        <v>194</v>
      </c>
      <c r="G943" s="172" t="s">
        <v>194</v>
      </c>
    </row>
    <row r="944">
      <c r="A944" s="172"/>
      <c r="B944" s="172"/>
      <c r="C944" s="172"/>
      <c r="D944" s="172"/>
      <c r="E944" s="172"/>
      <c r="F944" s="172" t="s">
        <v>194</v>
      </c>
      <c r="G944" s="172" t="s">
        <v>194</v>
      </c>
    </row>
    <row r="945">
      <c r="A945" s="172"/>
      <c r="B945" s="172"/>
      <c r="C945" s="172"/>
      <c r="D945" s="172"/>
      <c r="E945" s="172"/>
      <c r="F945" s="172" t="s">
        <v>194</v>
      </c>
      <c r="G945" s="172" t="s">
        <v>194</v>
      </c>
    </row>
    <row r="946">
      <c r="A946" s="172"/>
      <c r="B946" s="172"/>
      <c r="C946" s="172"/>
      <c r="D946" s="172"/>
      <c r="E946" s="172"/>
      <c r="F946" s="172" t="s">
        <v>194</v>
      </c>
      <c r="G946" s="172" t="s">
        <v>194</v>
      </c>
    </row>
    <row r="947">
      <c r="A947" s="172"/>
      <c r="B947" s="172"/>
      <c r="C947" s="172"/>
      <c r="D947" s="172"/>
      <c r="E947" s="172"/>
      <c r="F947" s="172" t="s">
        <v>194</v>
      </c>
      <c r="G947" s="172" t="s">
        <v>194</v>
      </c>
    </row>
    <row r="948">
      <c r="A948" s="172"/>
      <c r="B948" s="172"/>
      <c r="C948" s="172"/>
      <c r="D948" s="172"/>
      <c r="E948" s="172"/>
      <c r="F948" s="172" t="s">
        <v>194</v>
      </c>
      <c r="G948" s="172" t="s">
        <v>194</v>
      </c>
    </row>
    <row r="949">
      <c r="A949" s="172"/>
      <c r="B949" s="172"/>
      <c r="C949" s="172"/>
      <c r="D949" s="172"/>
      <c r="E949" s="172"/>
      <c r="F949" s="172" t="s">
        <v>194</v>
      </c>
      <c r="G949" s="172" t="s">
        <v>194</v>
      </c>
    </row>
    <row r="950">
      <c r="A950" s="172"/>
      <c r="B950" s="172"/>
      <c r="C950" s="172"/>
      <c r="D950" s="172"/>
      <c r="E950" s="172"/>
      <c r="F950" s="172" t="s">
        <v>194</v>
      </c>
      <c r="G950" s="172" t="s">
        <v>194</v>
      </c>
    </row>
    <row r="951">
      <c r="A951" s="172"/>
      <c r="B951" s="172"/>
      <c r="C951" s="172"/>
      <c r="D951" s="172"/>
      <c r="E951" s="172"/>
      <c r="F951" s="172" t="s">
        <v>194</v>
      </c>
      <c r="G951" s="172" t="s">
        <v>194</v>
      </c>
    </row>
    <row r="952">
      <c r="A952" s="172"/>
      <c r="B952" s="172"/>
      <c r="C952" s="172"/>
      <c r="D952" s="172"/>
      <c r="E952" s="172"/>
      <c r="F952" s="172" t="s">
        <v>194</v>
      </c>
      <c r="G952" s="172" t="s">
        <v>194</v>
      </c>
    </row>
    <row r="953">
      <c r="A953" s="172"/>
      <c r="B953" s="172"/>
      <c r="C953" s="172"/>
      <c r="D953" s="172"/>
      <c r="E953" s="172"/>
      <c r="F953" s="172" t="s">
        <v>194</v>
      </c>
      <c r="G953" s="172" t="s">
        <v>194</v>
      </c>
    </row>
    <row r="954">
      <c r="A954" s="172"/>
      <c r="B954" s="172"/>
      <c r="C954" s="172"/>
      <c r="D954" s="172"/>
      <c r="E954" s="172"/>
      <c r="F954" s="172" t="s">
        <v>194</v>
      </c>
      <c r="G954" s="172" t="s">
        <v>194</v>
      </c>
    </row>
    <row r="955">
      <c r="A955" s="172"/>
      <c r="B955" s="172"/>
      <c r="C955" s="172"/>
      <c r="D955" s="172"/>
      <c r="E955" s="172"/>
      <c r="F955" s="172" t="s">
        <v>194</v>
      </c>
      <c r="G955" s="172" t="s">
        <v>194</v>
      </c>
    </row>
    <row r="956">
      <c r="A956" s="172"/>
      <c r="B956" s="172"/>
      <c r="C956" s="172"/>
      <c r="D956" s="172"/>
      <c r="E956" s="172"/>
      <c r="F956" s="172" t="s">
        <v>194</v>
      </c>
      <c r="G956" s="172" t="s">
        <v>194</v>
      </c>
    </row>
    <row r="957">
      <c r="A957" s="172"/>
      <c r="B957" s="172"/>
      <c r="C957" s="172"/>
      <c r="D957" s="172"/>
      <c r="E957" s="172"/>
      <c r="F957" s="172" t="s">
        <v>194</v>
      </c>
      <c r="G957" s="172" t="s">
        <v>194</v>
      </c>
    </row>
    <row r="958">
      <c r="A958" s="172"/>
      <c r="B958" s="172"/>
      <c r="C958" s="172"/>
      <c r="D958" s="172"/>
      <c r="E958" s="172"/>
      <c r="F958" s="172" t="s">
        <v>194</v>
      </c>
      <c r="G958" s="172" t="s">
        <v>194</v>
      </c>
    </row>
    <row r="959">
      <c r="A959" s="172"/>
      <c r="B959" s="172"/>
      <c r="C959" s="172"/>
      <c r="D959" s="172"/>
      <c r="E959" s="172"/>
      <c r="F959" s="172" t="s">
        <v>194</v>
      </c>
      <c r="G959" s="172" t="s">
        <v>194</v>
      </c>
    </row>
    <row r="960">
      <c r="A960" s="172"/>
      <c r="B960" s="172"/>
      <c r="C960" s="172"/>
      <c r="D960" s="172"/>
      <c r="E960" s="172"/>
      <c r="F960" s="172" t="s">
        <v>194</v>
      </c>
      <c r="G960" s="172" t="s">
        <v>194</v>
      </c>
    </row>
    <row r="961">
      <c r="A961" s="172"/>
      <c r="B961" s="172"/>
      <c r="C961" s="172"/>
      <c r="D961" s="172"/>
      <c r="E961" s="172"/>
      <c r="F961" s="172" t="s">
        <v>194</v>
      </c>
      <c r="G961" s="172" t="s">
        <v>194</v>
      </c>
    </row>
    <row r="962">
      <c r="A962" s="172"/>
      <c r="B962" s="172"/>
      <c r="C962" s="172"/>
      <c r="D962" s="172"/>
      <c r="E962" s="172"/>
      <c r="F962" s="172" t="s">
        <v>194</v>
      </c>
      <c r="G962" s="172" t="s">
        <v>194</v>
      </c>
    </row>
    <row r="963">
      <c r="A963" s="172"/>
      <c r="B963" s="172"/>
      <c r="C963" s="172"/>
      <c r="D963" s="172"/>
      <c r="E963" s="172"/>
      <c r="F963" s="172" t="s">
        <v>194</v>
      </c>
      <c r="G963" s="172" t="s">
        <v>194</v>
      </c>
    </row>
    <row r="964">
      <c r="A964" s="172"/>
      <c r="B964" s="172"/>
      <c r="C964" s="172"/>
      <c r="D964" s="172"/>
      <c r="E964" s="172"/>
      <c r="F964" s="172" t="s">
        <v>194</v>
      </c>
      <c r="G964" s="172" t="s">
        <v>194</v>
      </c>
    </row>
    <row r="965">
      <c r="A965" s="172"/>
      <c r="B965" s="172"/>
      <c r="C965" s="172"/>
      <c r="D965" s="172"/>
      <c r="E965" s="172"/>
      <c r="F965" s="172" t="s">
        <v>194</v>
      </c>
      <c r="G965" s="172" t="s">
        <v>194</v>
      </c>
    </row>
    <row r="966">
      <c r="A966" s="172"/>
      <c r="B966" s="172"/>
      <c r="C966" s="172"/>
      <c r="D966" s="172"/>
      <c r="E966" s="172"/>
      <c r="F966" s="172" t="s">
        <v>194</v>
      </c>
      <c r="G966" s="172" t="s">
        <v>194</v>
      </c>
    </row>
    <row r="967">
      <c r="A967" s="172"/>
      <c r="B967" s="172"/>
      <c r="C967" s="172"/>
      <c r="D967" s="172"/>
      <c r="E967" s="172"/>
      <c r="F967" s="172" t="s">
        <v>194</v>
      </c>
      <c r="G967" s="172" t="s">
        <v>194</v>
      </c>
    </row>
    <row r="968">
      <c r="A968" s="172"/>
      <c r="B968" s="172"/>
      <c r="C968" s="172"/>
      <c r="D968" s="172"/>
      <c r="E968" s="172"/>
      <c r="F968" s="172" t="s">
        <v>194</v>
      </c>
      <c r="G968" s="172" t="s">
        <v>194</v>
      </c>
    </row>
    <row r="969">
      <c r="A969" s="172"/>
      <c r="B969" s="172"/>
      <c r="C969" s="172"/>
      <c r="D969" s="172"/>
      <c r="E969" s="172"/>
      <c r="F969" s="172" t="s">
        <v>194</v>
      </c>
      <c r="G969" s="172" t="s">
        <v>194</v>
      </c>
    </row>
    <row r="970">
      <c r="A970" s="172"/>
      <c r="B970" s="172"/>
      <c r="C970" s="172"/>
      <c r="D970" s="172"/>
      <c r="E970" s="172"/>
      <c r="F970" s="172" t="s">
        <v>194</v>
      </c>
      <c r="G970" s="172" t="s">
        <v>194</v>
      </c>
    </row>
    <row r="971">
      <c r="A971" s="172"/>
      <c r="B971" s="172"/>
      <c r="C971" s="172"/>
      <c r="D971" s="172"/>
      <c r="E971" s="172"/>
      <c r="F971" s="172" t="s">
        <v>194</v>
      </c>
      <c r="G971" s="172" t="s">
        <v>194</v>
      </c>
    </row>
    <row r="972">
      <c r="A972" s="172"/>
      <c r="B972" s="172"/>
      <c r="C972" s="172"/>
      <c r="D972" s="172"/>
      <c r="E972" s="172"/>
      <c r="F972" s="172" t="s">
        <v>194</v>
      </c>
      <c r="G972" s="172" t="s">
        <v>194</v>
      </c>
    </row>
    <row r="973">
      <c r="A973" s="172"/>
      <c r="B973" s="172"/>
      <c r="C973" s="172"/>
      <c r="D973" s="172"/>
      <c r="E973" s="172"/>
      <c r="F973" s="172" t="s">
        <v>194</v>
      </c>
      <c r="G973" s="172" t="s">
        <v>194</v>
      </c>
    </row>
    <row r="974">
      <c r="A974" s="172"/>
      <c r="B974" s="172"/>
      <c r="C974" s="172"/>
      <c r="D974" s="172"/>
      <c r="E974" s="172"/>
      <c r="F974" s="172" t="s">
        <v>194</v>
      </c>
      <c r="G974" s="172" t="s">
        <v>194</v>
      </c>
    </row>
    <row r="975">
      <c r="A975" s="172"/>
      <c r="B975" s="172"/>
      <c r="C975" s="172"/>
      <c r="D975" s="172"/>
      <c r="E975" s="172"/>
      <c r="F975" s="172" t="s">
        <v>194</v>
      </c>
      <c r="G975" s="172" t="s">
        <v>194</v>
      </c>
    </row>
    <row r="976">
      <c r="A976" s="172"/>
      <c r="B976" s="172"/>
      <c r="C976" s="172"/>
      <c r="D976" s="172"/>
      <c r="E976" s="172"/>
      <c r="F976" s="172" t="s">
        <v>194</v>
      </c>
      <c r="G976" s="172" t="s">
        <v>194</v>
      </c>
    </row>
    <row r="977">
      <c r="A977" s="172"/>
      <c r="B977" s="172"/>
      <c r="C977" s="172"/>
      <c r="D977" s="172"/>
      <c r="E977" s="172"/>
      <c r="F977" s="172" t="s">
        <v>194</v>
      </c>
      <c r="G977" s="172" t="s">
        <v>194</v>
      </c>
    </row>
    <row r="978">
      <c r="A978" s="172"/>
      <c r="B978" s="172"/>
      <c r="C978" s="172"/>
      <c r="D978" s="172"/>
      <c r="E978" s="172"/>
      <c r="F978" s="172" t="s">
        <v>194</v>
      </c>
      <c r="G978" s="172" t="s">
        <v>194</v>
      </c>
    </row>
    <row r="979">
      <c r="A979" s="172"/>
      <c r="B979" s="172"/>
      <c r="C979" s="172"/>
      <c r="D979" s="172"/>
      <c r="E979" s="172"/>
      <c r="F979" s="172" t="s">
        <v>194</v>
      </c>
      <c r="G979" s="172" t="s">
        <v>194</v>
      </c>
    </row>
    <row r="980">
      <c r="A980" s="172"/>
      <c r="B980" s="172"/>
      <c r="C980" s="172"/>
      <c r="D980" s="172"/>
      <c r="E980" s="172"/>
      <c r="F980" s="172" t="s">
        <v>194</v>
      </c>
      <c r="G980" s="172" t="s">
        <v>194</v>
      </c>
    </row>
    <row r="981">
      <c r="A981" s="172"/>
      <c r="B981" s="172"/>
      <c r="C981" s="172"/>
      <c r="D981" s="172"/>
      <c r="E981" s="172"/>
      <c r="F981" s="172" t="s">
        <v>194</v>
      </c>
      <c r="G981" s="172" t="s">
        <v>194</v>
      </c>
    </row>
    <row r="982">
      <c r="A982" s="172"/>
      <c r="B982" s="172"/>
      <c r="C982" s="172"/>
      <c r="D982" s="172"/>
      <c r="E982" s="172"/>
      <c r="F982" s="172" t="s">
        <v>194</v>
      </c>
      <c r="G982" s="172" t="s">
        <v>194</v>
      </c>
    </row>
    <row r="983">
      <c r="A983" s="172"/>
      <c r="B983" s="172"/>
      <c r="C983" s="172"/>
      <c r="D983" s="172"/>
      <c r="E983" s="172"/>
      <c r="F983" s="172" t="s">
        <v>194</v>
      </c>
      <c r="G983" s="172" t="s">
        <v>194</v>
      </c>
    </row>
    <row r="984">
      <c r="A984" s="172"/>
      <c r="B984" s="172"/>
      <c r="C984" s="172"/>
      <c r="D984" s="172"/>
      <c r="E984" s="172"/>
      <c r="F984" s="172" t="s">
        <v>194</v>
      </c>
      <c r="G984" s="172" t="s">
        <v>194</v>
      </c>
    </row>
    <row r="985">
      <c r="A985" s="172"/>
      <c r="B985" s="172"/>
      <c r="C985" s="172"/>
      <c r="D985" s="172"/>
      <c r="E985" s="172"/>
      <c r="F985" s="172" t="s">
        <v>194</v>
      </c>
      <c r="G985" s="172" t="s">
        <v>194</v>
      </c>
    </row>
    <row r="986">
      <c r="A986" s="172"/>
      <c r="B986" s="172"/>
      <c r="C986" s="172"/>
      <c r="D986" s="172"/>
      <c r="E986" s="172"/>
      <c r="F986" s="172" t="s">
        <v>194</v>
      </c>
      <c r="G986" s="172" t="s">
        <v>194</v>
      </c>
    </row>
    <row r="987">
      <c r="A987" s="172"/>
      <c r="B987" s="172"/>
      <c r="C987" s="172"/>
      <c r="D987" s="172"/>
      <c r="E987" s="172"/>
      <c r="F987" s="172" t="s">
        <v>194</v>
      </c>
      <c r="G987" s="172" t="s">
        <v>194</v>
      </c>
    </row>
    <row r="988">
      <c r="A988" s="172"/>
      <c r="B988" s="172"/>
      <c r="C988" s="172"/>
      <c r="D988" s="172"/>
      <c r="E988" s="172"/>
      <c r="F988" s="172" t="s">
        <v>194</v>
      </c>
      <c r="G988" s="172" t="s">
        <v>194</v>
      </c>
    </row>
    <row r="989">
      <c r="A989" s="172"/>
      <c r="B989" s="172"/>
      <c r="C989" s="172"/>
      <c r="D989" s="172"/>
      <c r="E989" s="172"/>
      <c r="F989" s="172" t="s">
        <v>194</v>
      </c>
      <c r="G989" s="172" t="s">
        <v>194</v>
      </c>
    </row>
    <row r="990">
      <c r="A990" s="172"/>
      <c r="B990" s="172"/>
      <c r="C990" s="172"/>
      <c r="D990" s="172"/>
      <c r="E990" s="172"/>
      <c r="F990" s="172" t="s">
        <v>194</v>
      </c>
      <c r="G990" s="172" t="s">
        <v>194</v>
      </c>
    </row>
    <row r="991">
      <c r="A991" s="172"/>
      <c r="B991" s="172"/>
      <c r="C991" s="172"/>
      <c r="D991" s="172"/>
      <c r="E991" s="172"/>
      <c r="F991" s="172" t="s">
        <v>194</v>
      </c>
      <c r="G991" s="172" t="s">
        <v>194</v>
      </c>
    </row>
    <row r="992">
      <c r="A992" s="172"/>
      <c r="B992" s="172"/>
      <c r="C992" s="172"/>
      <c r="D992" s="172"/>
      <c r="E992" s="172"/>
      <c r="F992" s="172" t="s">
        <v>194</v>
      </c>
      <c r="G992" s="172" t="s">
        <v>194</v>
      </c>
    </row>
    <row r="993">
      <c r="A993" s="172"/>
      <c r="B993" s="172"/>
      <c r="C993" s="172"/>
      <c r="D993" s="172"/>
      <c r="E993" s="172"/>
      <c r="F993" s="172" t="s">
        <v>194</v>
      </c>
      <c r="G993" s="172" t="s">
        <v>194</v>
      </c>
    </row>
    <row r="994">
      <c r="A994" s="172"/>
      <c r="B994" s="172"/>
      <c r="C994" s="172"/>
      <c r="D994" s="172"/>
      <c r="E994" s="172"/>
      <c r="F994" s="172" t="s">
        <v>194</v>
      </c>
      <c r="G994" s="172" t="s">
        <v>194</v>
      </c>
    </row>
    <row r="995">
      <c r="A995" s="172"/>
      <c r="B995" s="172"/>
      <c r="C995" s="172"/>
      <c r="D995" s="172"/>
      <c r="E995" s="172"/>
      <c r="F995" s="172" t="s">
        <v>194</v>
      </c>
      <c r="G995" s="172" t="s">
        <v>194</v>
      </c>
    </row>
    <row r="996">
      <c r="A996" s="172"/>
      <c r="B996" s="172"/>
      <c r="C996" s="172"/>
      <c r="D996" s="172"/>
      <c r="E996" s="172"/>
      <c r="F996" s="172" t="s">
        <v>194</v>
      </c>
      <c r="G996" s="172" t="s">
        <v>194</v>
      </c>
    </row>
    <row r="997">
      <c r="A997" s="172"/>
      <c r="B997" s="172"/>
      <c r="C997" s="172"/>
      <c r="D997" s="172"/>
      <c r="E997" s="172"/>
      <c r="F997" s="172" t="s">
        <v>194</v>
      </c>
      <c r="G997" s="172" t="s">
        <v>194</v>
      </c>
    </row>
    <row r="998">
      <c r="A998" s="172"/>
      <c r="B998" s="172"/>
      <c r="C998" s="172"/>
      <c r="D998" s="172"/>
      <c r="E998" s="172"/>
      <c r="F998" s="172" t="s">
        <v>194</v>
      </c>
      <c r="G998" s="172" t="s">
        <v>194</v>
      </c>
    </row>
    <row r="999">
      <c r="A999" s="172"/>
      <c r="B999" s="172"/>
      <c r="C999" s="172"/>
      <c r="D999" s="172"/>
      <c r="E999" s="172"/>
      <c r="F999" s="172" t="s">
        <v>194</v>
      </c>
      <c r="G999" s="172" t="s">
        <v>194</v>
      </c>
    </row>
    <row r="1000">
      <c r="A1000" s="172"/>
      <c r="B1000" s="172"/>
      <c r="C1000" s="172"/>
      <c r="D1000" s="172"/>
      <c r="E1000" s="172"/>
      <c r="F1000" s="172" t="s">
        <v>194</v>
      </c>
      <c r="G1000" s="172" t="s">
        <v>194</v>
      </c>
    </row>
    <row r="1001">
      <c r="A1001" s="172"/>
      <c r="B1001" s="172"/>
      <c r="C1001" s="172"/>
      <c r="D1001" s="172"/>
      <c r="E1001" s="172"/>
      <c r="F1001" s="172" t="s">
        <v>194</v>
      </c>
      <c r="G1001" s="172" t="s">
        <v>194</v>
      </c>
    </row>
    <row r="1002">
      <c r="A1002" s="172"/>
      <c r="B1002" s="172"/>
      <c r="C1002" s="172"/>
      <c r="D1002" s="172"/>
      <c r="E1002" s="172"/>
      <c r="F1002" s="172" t="s">
        <v>194</v>
      </c>
      <c r="G1002" s="172" t="s">
        <v>194</v>
      </c>
    </row>
    <row r="1003">
      <c r="A1003" s="172"/>
      <c r="B1003" s="172"/>
      <c r="C1003" s="172"/>
      <c r="D1003" s="172"/>
      <c r="E1003" s="172"/>
      <c r="F1003" s="172" t="s">
        <v>194</v>
      </c>
      <c r="G1003" s="172" t="s">
        <v>194</v>
      </c>
    </row>
    <row r="1004">
      <c r="A1004" s="172"/>
      <c r="B1004" s="172"/>
      <c r="C1004" s="172"/>
      <c r="D1004" s="172"/>
      <c r="E1004" s="172"/>
      <c r="F1004" s="172" t="s">
        <v>194</v>
      </c>
      <c r="G1004" s="172" t="s">
        <v>194</v>
      </c>
    </row>
    <row r="1005">
      <c r="A1005" s="172"/>
      <c r="B1005" s="172"/>
      <c r="C1005" s="172"/>
      <c r="D1005" s="172"/>
      <c r="E1005" s="172"/>
      <c r="F1005" s="172" t="s">
        <v>194</v>
      </c>
      <c r="G1005" s="172" t="s">
        <v>194</v>
      </c>
    </row>
    <row r="1006">
      <c r="A1006" s="172"/>
      <c r="B1006" s="172"/>
      <c r="C1006" s="172"/>
      <c r="D1006" s="172"/>
      <c r="E1006" s="172"/>
      <c r="F1006" s="172" t="s">
        <v>194</v>
      </c>
      <c r="G1006" s="172" t="s">
        <v>194</v>
      </c>
    </row>
    <row r="1007">
      <c r="A1007" s="172"/>
      <c r="B1007" s="172"/>
      <c r="C1007" s="172"/>
      <c r="D1007" s="172"/>
      <c r="E1007" s="172"/>
      <c r="F1007" s="172" t="s">
        <v>194</v>
      </c>
      <c r="G1007" s="172" t="s">
        <v>194</v>
      </c>
    </row>
    <row r="1008">
      <c r="A1008" s="172"/>
      <c r="B1008" s="172"/>
      <c r="C1008" s="172"/>
      <c r="D1008" s="172"/>
      <c r="E1008" s="172"/>
      <c r="F1008" s="172" t="s">
        <v>194</v>
      </c>
      <c r="G1008" s="172" t="s">
        <v>194</v>
      </c>
    </row>
    <row r="1009">
      <c r="A1009" s="172"/>
      <c r="B1009" s="172"/>
      <c r="C1009" s="172"/>
      <c r="D1009" s="172"/>
      <c r="E1009" s="172"/>
      <c r="F1009" s="172" t="s">
        <v>194</v>
      </c>
      <c r="G1009" s="172" t="s">
        <v>194</v>
      </c>
    </row>
    <row r="1010">
      <c r="A1010" s="172"/>
      <c r="B1010" s="172"/>
      <c r="C1010" s="172"/>
      <c r="D1010" s="172"/>
      <c r="E1010" s="172"/>
      <c r="F1010" s="172" t="s">
        <v>194</v>
      </c>
      <c r="G1010" s="172" t="s">
        <v>194</v>
      </c>
    </row>
    <row r="1011">
      <c r="A1011" s="172"/>
      <c r="B1011" s="172"/>
      <c r="C1011" s="172"/>
      <c r="D1011" s="172"/>
      <c r="E1011" s="172"/>
      <c r="F1011" s="172" t="s">
        <v>194</v>
      </c>
      <c r="G1011" s="172" t="s">
        <v>194</v>
      </c>
    </row>
    <row r="1012">
      <c r="A1012" s="172"/>
      <c r="B1012" s="172"/>
      <c r="C1012" s="172"/>
      <c r="D1012" s="172"/>
      <c r="E1012" s="172"/>
      <c r="F1012" s="172" t="s">
        <v>194</v>
      </c>
      <c r="G1012" s="172" t="s">
        <v>194</v>
      </c>
    </row>
    <row r="1013">
      <c r="A1013" s="172"/>
      <c r="B1013" s="172"/>
      <c r="C1013" s="172"/>
      <c r="D1013" s="172"/>
      <c r="E1013" s="172"/>
      <c r="F1013" s="172" t="s">
        <v>194</v>
      </c>
      <c r="G1013" s="172" t="s">
        <v>194</v>
      </c>
    </row>
    <row r="1014">
      <c r="A1014" s="172"/>
      <c r="B1014" s="172"/>
      <c r="C1014" s="172"/>
      <c r="D1014" s="172"/>
      <c r="E1014" s="172"/>
      <c r="F1014" s="172" t="s">
        <v>194</v>
      </c>
      <c r="G1014" s="172" t="s">
        <v>194</v>
      </c>
    </row>
    <row r="1015">
      <c r="A1015" s="172"/>
      <c r="B1015" s="172"/>
      <c r="C1015" s="172"/>
      <c r="D1015" s="172"/>
      <c r="E1015" s="172"/>
      <c r="F1015" s="172" t="s">
        <v>194</v>
      </c>
      <c r="G1015" s="172" t="s">
        <v>194</v>
      </c>
    </row>
    <row r="1016">
      <c r="A1016" s="172"/>
      <c r="B1016" s="172"/>
      <c r="C1016" s="172"/>
      <c r="D1016" s="172"/>
      <c r="E1016" s="172"/>
      <c r="F1016" s="172" t="s">
        <v>194</v>
      </c>
      <c r="G1016" s="172" t="s">
        <v>194</v>
      </c>
    </row>
    <row r="1017">
      <c r="A1017" s="172"/>
      <c r="B1017" s="172"/>
      <c r="C1017" s="172"/>
      <c r="D1017" s="172"/>
      <c r="E1017" s="172"/>
      <c r="F1017" s="172" t="s">
        <v>194</v>
      </c>
      <c r="G1017" s="172" t="s">
        <v>194</v>
      </c>
    </row>
    <row r="1018">
      <c r="A1018" s="172"/>
      <c r="B1018" s="172"/>
      <c r="C1018" s="172"/>
      <c r="D1018" s="172"/>
      <c r="E1018" s="172"/>
      <c r="F1018" s="172" t="s">
        <v>194</v>
      </c>
      <c r="G1018" s="172" t="s">
        <v>194</v>
      </c>
    </row>
    <row r="1019">
      <c r="A1019" s="172"/>
      <c r="B1019" s="172"/>
      <c r="C1019" s="172"/>
      <c r="D1019" s="172"/>
      <c r="E1019" s="172"/>
      <c r="F1019" s="172" t="s">
        <v>194</v>
      </c>
      <c r="G1019" s="172" t="s">
        <v>194</v>
      </c>
    </row>
    <row r="1020">
      <c r="A1020" s="172"/>
      <c r="B1020" s="172"/>
      <c r="C1020" s="172"/>
      <c r="D1020" s="172"/>
      <c r="E1020" s="172"/>
      <c r="F1020" s="172" t="s">
        <v>194</v>
      </c>
      <c r="G1020" s="172" t="s">
        <v>194</v>
      </c>
    </row>
    <row r="1021">
      <c r="A1021" s="172"/>
      <c r="B1021" s="172"/>
      <c r="C1021" s="172"/>
      <c r="D1021" s="172"/>
      <c r="E1021" s="172"/>
      <c r="F1021" s="172" t="s">
        <v>194</v>
      </c>
      <c r="G1021" s="172" t="s">
        <v>194</v>
      </c>
    </row>
    <row r="1022">
      <c r="A1022" s="172"/>
      <c r="B1022" s="172"/>
      <c r="C1022" s="172"/>
      <c r="D1022" s="172"/>
      <c r="E1022" s="172"/>
      <c r="F1022" s="172" t="s">
        <v>194</v>
      </c>
      <c r="G1022" s="172" t="s">
        <v>194</v>
      </c>
    </row>
    <row r="1023">
      <c r="A1023" s="172"/>
      <c r="B1023" s="172"/>
      <c r="C1023" s="172"/>
      <c r="D1023" s="172"/>
      <c r="E1023" s="172"/>
      <c r="F1023" s="172" t="s">
        <v>194</v>
      </c>
      <c r="G1023" s="172" t="s">
        <v>194</v>
      </c>
    </row>
    <row r="1024">
      <c r="A1024" s="172"/>
      <c r="B1024" s="172"/>
      <c r="C1024" s="172"/>
      <c r="D1024" s="172"/>
      <c r="E1024" s="172"/>
      <c r="F1024" s="172" t="s">
        <v>194</v>
      </c>
      <c r="G1024" s="172" t="s">
        <v>194</v>
      </c>
    </row>
    <row r="1025">
      <c r="A1025" s="172"/>
      <c r="B1025" s="172"/>
      <c r="C1025" s="172"/>
      <c r="D1025" s="172"/>
      <c r="E1025" s="172"/>
      <c r="F1025" s="172" t="s">
        <v>194</v>
      </c>
      <c r="G1025" s="172" t="s">
        <v>194</v>
      </c>
    </row>
    <row r="1026">
      <c r="A1026" s="172"/>
      <c r="B1026" s="172"/>
      <c r="C1026" s="172"/>
      <c r="D1026" s="172"/>
      <c r="E1026" s="172"/>
      <c r="F1026" s="172" t="s">
        <v>194</v>
      </c>
      <c r="G1026" s="172" t="s">
        <v>194</v>
      </c>
    </row>
    <row r="1027">
      <c r="A1027" s="172"/>
      <c r="B1027" s="172"/>
      <c r="C1027" s="172"/>
      <c r="D1027" s="172"/>
      <c r="E1027" s="172"/>
      <c r="F1027" s="172" t="s">
        <v>194</v>
      </c>
      <c r="G1027" s="172" t="s">
        <v>194</v>
      </c>
    </row>
    <row r="1028">
      <c r="A1028" s="172"/>
      <c r="B1028" s="172"/>
      <c r="C1028" s="172"/>
      <c r="D1028" s="172"/>
      <c r="E1028" s="172"/>
      <c r="F1028" s="172" t="s">
        <v>194</v>
      </c>
      <c r="G1028" s="172" t="s">
        <v>194</v>
      </c>
    </row>
    <row r="1029">
      <c r="A1029" s="172"/>
      <c r="B1029" s="172"/>
      <c r="C1029" s="172"/>
      <c r="D1029" s="172"/>
      <c r="E1029" s="172"/>
      <c r="F1029" s="172" t="s">
        <v>194</v>
      </c>
      <c r="G1029" s="172" t="s">
        <v>194</v>
      </c>
    </row>
    <row r="1030">
      <c r="A1030" s="172"/>
      <c r="B1030" s="172"/>
      <c r="C1030" s="172"/>
      <c r="D1030" s="172"/>
      <c r="E1030" s="172"/>
      <c r="F1030" s="172" t="s">
        <v>194</v>
      </c>
      <c r="G1030" s="172" t="s">
        <v>194</v>
      </c>
    </row>
    <row r="1031">
      <c r="A1031" s="172"/>
      <c r="B1031" s="172"/>
      <c r="C1031" s="172"/>
      <c r="D1031" s="172"/>
      <c r="E1031" s="172"/>
      <c r="F1031" s="172" t="s">
        <v>194</v>
      </c>
      <c r="G1031" s="172" t="s">
        <v>194</v>
      </c>
    </row>
    <row r="1032">
      <c r="A1032" s="172"/>
      <c r="B1032" s="172"/>
      <c r="C1032" s="172"/>
      <c r="D1032" s="172"/>
      <c r="E1032" s="172"/>
      <c r="F1032" s="172" t="s">
        <v>194</v>
      </c>
      <c r="G1032" s="172" t="s">
        <v>194</v>
      </c>
    </row>
    <row r="1033">
      <c r="A1033" s="172"/>
      <c r="B1033" s="172"/>
      <c r="C1033" s="172"/>
      <c r="D1033" s="172"/>
      <c r="E1033" s="172"/>
      <c r="F1033" s="172" t="s">
        <v>194</v>
      </c>
      <c r="G1033" s="172" t="s">
        <v>194</v>
      </c>
    </row>
    <row r="1034">
      <c r="A1034" s="172"/>
      <c r="B1034" s="172"/>
      <c r="C1034" s="172"/>
      <c r="D1034" s="172"/>
      <c r="E1034" s="172"/>
      <c r="F1034" s="172" t="s">
        <v>194</v>
      </c>
      <c r="G1034" s="172" t="s">
        <v>194</v>
      </c>
    </row>
    <row r="1035">
      <c r="A1035" s="172"/>
      <c r="B1035" s="172"/>
      <c r="C1035" s="172"/>
      <c r="D1035" s="172"/>
      <c r="E1035" s="172"/>
      <c r="F1035" s="172" t="s">
        <v>194</v>
      </c>
      <c r="G1035" s="172" t="s">
        <v>194</v>
      </c>
    </row>
    <row r="1036">
      <c r="A1036" s="172"/>
      <c r="B1036" s="172"/>
      <c r="C1036" s="172"/>
      <c r="D1036" s="172"/>
      <c r="E1036" s="172"/>
      <c r="F1036" s="172" t="s">
        <v>194</v>
      </c>
      <c r="G1036" s="172" t="s">
        <v>194</v>
      </c>
    </row>
    <row r="1037">
      <c r="A1037" s="172"/>
      <c r="B1037" s="172"/>
      <c r="C1037" s="172"/>
      <c r="D1037" s="172"/>
      <c r="E1037" s="172"/>
      <c r="F1037" s="172" t="s">
        <v>194</v>
      </c>
      <c r="G1037" s="172" t="s">
        <v>194</v>
      </c>
    </row>
    <row r="1038">
      <c r="A1038" s="172"/>
      <c r="B1038" s="172"/>
      <c r="C1038" s="172"/>
      <c r="D1038" s="172"/>
      <c r="E1038" s="172"/>
      <c r="F1038" s="172" t="s">
        <v>194</v>
      </c>
      <c r="G1038" s="172" t="s">
        <v>194</v>
      </c>
    </row>
    <row r="1039">
      <c r="A1039" s="172"/>
      <c r="B1039" s="172"/>
      <c r="C1039" s="172"/>
      <c r="D1039" s="172"/>
      <c r="E1039" s="172"/>
      <c r="F1039" s="172" t="s">
        <v>194</v>
      </c>
      <c r="G1039" s="172" t="s">
        <v>194</v>
      </c>
    </row>
    <row r="1040">
      <c r="A1040" s="172"/>
      <c r="B1040" s="172"/>
      <c r="C1040" s="172"/>
      <c r="D1040" s="172"/>
      <c r="E1040" s="172"/>
      <c r="F1040" s="172" t="s">
        <v>194</v>
      </c>
      <c r="G1040" s="172" t="s">
        <v>194</v>
      </c>
    </row>
    <row r="1041">
      <c r="A1041" s="172"/>
      <c r="B1041" s="172"/>
      <c r="C1041" s="172"/>
      <c r="D1041" s="172"/>
      <c r="E1041" s="172"/>
      <c r="F1041" s="172" t="s">
        <v>194</v>
      </c>
      <c r="G1041" s="172" t="s">
        <v>194</v>
      </c>
    </row>
    <row r="1042">
      <c r="A1042" s="172"/>
      <c r="B1042" s="172"/>
      <c r="C1042" s="172"/>
      <c r="D1042" s="172"/>
      <c r="E1042" s="172"/>
      <c r="F1042" s="172" t="s">
        <v>194</v>
      </c>
      <c r="G1042" s="172" t="s">
        <v>194</v>
      </c>
    </row>
    <row r="1043">
      <c r="A1043" s="172"/>
      <c r="B1043" s="172"/>
      <c r="C1043" s="172"/>
      <c r="D1043" s="172"/>
      <c r="E1043" s="172"/>
      <c r="F1043" s="172" t="s">
        <v>194</v>
      </c>
      <c r="G1043" s="172" t="s">
        <v>194</v>
      </c>
    </row>
    <row r="1044">
      <c r="A1044" s="172"/>
      <c r="B1044" s="172"/>
      <c r="C1044" s="172"/>
      <c r="D1044" s="172"/>
      <c r="E1044" s="172"/>
      <c r="F1044" s="172" t="s">
        <v>194</v>
      </c>
      <c r="G1044" s="172" t="s">
        <v>194</v>
      </c>
    </row>
    <row r="1045">
      <c r="A1045" s="172"/>
      <c r="B1045" s="172"/>
      <c r="C1045" s="172"/>
      <c r="D1045" s="172"/>
      <c r="E1045" s="172"/>
      <c r="F1045" s="172" t="s">
        <v>194</v>
      </c>
      <c r="G1045" s="172" t="s">
        <v>194</v>
      </c>
    </row>
    <row r="1046">
      <c r="A1046" s="172"/>
      <c r="B1046" s="172"/>
      <c r="C1046" s="172"/>
      <c r="D1046" s="172"/>
      <c r="E1046" s="172"/>
      <c r="F1046" s="172" t="s">
        <v>194</v>
      </c>
      <c r="G1046" s="172" t="s">
        <v>194</v>
      </c>
    </row>
    <row r="1047">
      <c r="A1047" s="172"/>
      <c r="B1047" s="172"/>
      <c r="C1047" s="172"/>
      <c r="D1047" s="172"/>
      <c r="E1047" s="172"/>
      <c r="F1047" s="172" t="s">
        <v>194</v>
      </c>
      <c r="G1047" s="172" t="s">
        <v>194</v>
      </c>
    </row>
    <row r="1048">
      <c r="A1048" s="172"/>
      <c r="B1048" s="172"/>
      <c r="C1048" s="172"/>
      <c r="D1048" s="172"/>
      <c r="E1048" s="172"/>
      <c r="F1048" s="172" t="s">
        <v>194</v>
      </c>
      <c r="G1048" s="172" t="s">
        <v>194</v>
      </c>
    </row>
    <row r="1049">
      <c r="A1049" s="172"/>
      <c r="B1049" s="172"/>
      <c r="C1049" s="172"/>
      <c r="D1049" s="172"/>
      <c r="E1049" s="172"/>
      <c r="F1049" s="172" t="s">
        <v>194</v>
      </c>
      <c r="G1049" s="172" t="s">
        <v>194</v>
      </c>
    </row>
    <row r="1050">
      <c r="A1050" s="172"/>
      <c r="B1050" s="172"/>
      <c r="C1050" s="172"/>
      <c r="D1050" s="172"/>
      <c r="E1050" s="172"/>
      <c r="F1050" s="172" t="s">
        <v>194</v>
      </c>
      <c r="G1050" s="172" t="s">
        <v>194</v>
      </c>
    </row>
    <row r="1051">
      <c r="A1051" s="172"/>
      <c r="B1051" s="172"/>
      <c r="C1051" s="172"/>
      <c r="D1051" s="172"/>
      <c r="E1051" s="172"/>
      <c r="F1051" s="172" t="s">
        <v>194</v>
      </c>
      <c r="G1051" s="172" t="s">
        <v>194</v>
      </c>
    </row>
    <row r="1052">
      <c r="A1052" s="172"/>
      <c r="B1052" s="172"/>
      <c r="C1052" s="172"/>
      <c r="D1052" s="172"/>
      <c r="E1052" s="172"/>
      <c r="F1052" s="172" t="s">
        <v>194</v>
      </c>
      <c r="G1052" s="172" t="s">
        <v>194</v>
      </c>
    </row>
    <row r="1053">
      <c r="A1053" s="172"/>
      <c r="B1053" s="172"/>
      <c r="C1053" s="172"/>
      <c r="D1053" s="172"/>
      <c r="E1053" s="172"/>
      <c r="F1053" s="172" t="s">
        <v>194</v>
      </c>
      <c r="G1053" s="172" t="s">
        <v>194</v>
      </c>
    </row>
    <row r="1054">
      <c r="A1054" s="172"/>
      <c r="B1054" s="172"/>
      <c r="C1054" s="172"/>
      <c r="D1054" s="172"/>
      <c r="E1054" s="172"/>
      <c r="F1054" s="172" t="s">
        <v>194</v>
      </c>
      <c r="G1054" s="172" t="s">
        <v>194</v>
      </c>
    </row>
    <row r="1055">
      <c r="A1055" s="172"/>
      <c r="B1055" s="172"/>
      <c r="C1055" s="172"/>
      <c r="D1055" s="172"/>
      <c r="E1055" s="172"/>
      <c r="F1055" s="172" t="s">
        <v>194</v>
      </c>
      <c r="G1055" s="172" t="s">
        <v>194</v>
      </c>
    </row>
    <row r="1056">
      <c r="A1056" s="172"/>
      <c r="B1056" s="172"/>
      <c r="C1056" s="172"/>
      <c r="D1056" s="172"/>
      <c r="E1056" s="172"/>
      <c r="F1056" s="172" t="s">
        <v>194</v>
      </c>
      <c r="G1056" s="172" t="s">
        <v>194</v>
      </c>
    </row>
    <row r="1057">
      <c r="A1057" s="172"/>
      <c r="B1057" s="172"/>
      <c r="C1057" s="172"/>
      <c r="D1057" s="172"/>
      <c r="E1057" s="172"/>
      <c r="F1057" s="172" t="s">
        <v>194</v>
      </c>
      <c r="G1057" s="172" t="s">
        <v>194</v>
      </c>
    </row>
    <row r="1058">
      <c r="A1058" s="172"/>
      <c r="B1058" s="172"/>
      <c r="C1058" s="172"/>
      <c r="D1058" s="172"/>
      <c r="E1058" s="172"/>
      <c r="F1058" s="172" t="s">
        <v>194</v>
      </c>
      <c r="G1058" s="172" t="s">
        <v>194</v>
      </c>
    </row>
    <row r="1059">
      <c r="A1059" s="172"/>
      <c r="B1059" s="172"/>
      <c r="C1059" s="172"/>
      <c r="D1059" s="172"/>
      <c r="E1059" s="172"/>
      <c r="F1059" s="172" t="s">
        <v>194</v>
      </c>
      <c r="G1059" s="172" t="s">
        <v>194</v>
      </c>
    </row>
    <row r="1060">
      <c r="A1060" s="172"/>
      <c r="B1060" s="172"/>
      <c r="C1060" s="172"/>
      <c r="D1060" s="172"/>
      <c r="E1060" s="172"/>
      <c r="F1060" s="172" t="s">
        <v>194</v>
      </c>
      <c r="G1060" s="172" t="s">
        <v>194</v>
      </c>
    </row>
    <row r="1061">
      <c r="A1061" s="172"/>
      <c r="B1061" s="172"/>
      <c r="C1061" s="172"/>
      <c r="D1061" s="172"/>
      <c r="E1061" s="172"/>
      <c r="F1061" s="172" t="s">
        <v>194</v>
      </c>
      <c r="G1061" s="172" t="s">
        <v>194</v>
      </c>
    </row>
    <row r="1062">
      <c r="A1062" s="172"/>
      <c r="B1062" s="172"/>
      <c r="C1062" s="172"/>
      <c r="D1062" s="172"/>
      <c r="E1062" s="172"/>
      <c r="F1062" s="172" t="s">
        <v>194</v>
      </c>
      <c r="G1062" s="172" t="s">
        <v>194</v>
      </c>
    </row>
    <row r="1063">
      <c r="A1063" s="172"/>
      <c r="B1063" s="172"/>
      <c r="C1063" s="172"/>
      <c r="D1063" s="172"/>
      <c r="E1063" s="172"/>
      <c r="F1063" s="172" t="s">
        <v>194</v>
      </c>
      <c r="G1063" s="172" t="s">
        <v>194</v>
      </c>
    </row>
    <row r="1064">
      <c r="A1064" s="172"/>
      <c r="B1064" s="172"/>
      <c r="C1064" s="172"/>
      <c r="D1064" s="172"/>
      <c r="E1064" s="172"/>
      <c r="F1064" s="172" t="s">
        <v>194</v>
      </c>
      <c r="G1064" s="172" t="s">
        <v>194</v>
      </c>
    </row>
    <row r="1065">
      <c r="A1065" s="172"/>
      <c r="B1065" s="172"/>
      <c r="C1065" s="172"/>
      <c r="D1065" s="172"/>
      <c r="E1065" s="172"/>
      <c r="F1065" s="172" t="s">
        <v>194</v>
      </c>
      <c r="G1065" s="172" t="s">
        <v>194</v>
      </c>
    </row>
    <row r="1066">
      <c r="A1066" s="172"/>
      <c r="B1066" s="172"/>
      <c r="C1066" s="172"/>
      <c r="D1066" s="172"/>
      <c r="E1066" s="172"/>
      <c r="F1066" s="172" t="s">
        <v>194</v>
      </c>
      <c r="G1066" s="172" t="s">
        <v>194</v>
      </c>
    </row>
    <row r="1067">
      <c r="A1067" s="172"/>
      <c r="B1067" s="172"/>
      <c r="C1067" s="172"/>
      <c r="D1067" s="172"/>
      <c r="E1067" s="172"/>
      <c r="F1067" s="172" t="s">
        <v>194</v>
      </c>
      <c r="G1067" s="172" t="s">
        <v>194</v>
      </c>
    </row>
    <row r="1068">
      <c r="A1068" s="172"/>
      <c r="B1068" s="172"/>
      <c r="C1068" s="172"/>
      <c r="D1068" s="172"/>
      <c r="E1068" s="172"/>
      <c r="F1068" s="172" t="s">
        <v>194</v>
      </c>
      <c r="G1068" s="172" t="s">
        <v>194</v>
      </c>
    </row>
    <row r="1069">
      <c r="A1069" s="172"/>
      <c r="B1069" s="172"/>
      <c r="C1069" s="172"/>
      <c r="D1069" s="172"/>
      <c r="E1069" s="172"/>
      <c r="F1069" s="172" t="s">
        <v>194</v>
      </c>
      <c r="G1069" s="172" t="s">
        <v>194</v>
      </c>
    </row>
    <row r="1070">
      <c r="A1070" s="172"/>
      <c r="B1070" s="172"/>
      <c r="C1070" s="172"/>
      <c r="D1070" s="172"/>
      <c r="E1070" s="172"/>
      <c r="F1070" s="172" t="s">
        <v>194</v>
      </c>
      <c r="G1070" s="172" t="s">
        <v>194</v>
      </c>
    </row>
    <row r="1071">
      <c r="A1071" s="172"/>
      <c r="B1071" s="172"/>
      <c r="C1071" s="172"/>
      <c r="D1071" s="172"/>
      <c r="E1071" s="172"/>
      <c r="F1071" s="172" t="s">
        <v>194</v>
      </c>
      <c r="G1071" s="172" t="s">
        <v>194</v>
      </c>
    </row>
    <row r="1072">
      <c r="A1072" s="172"/>
      <c r="B1072" s="172"/>
      <c r="C1072" s="172"/>
      <c r="D1072" s="172"/>
      <c r="E1072" s="172"/>
      <c r="F1072" s="172" t="s">
        <v>194</v>
      </c>
      <c r="G1072" s="172" t="s">
        <v>194</v>
      </c>
    </row>
    <row r="1073">
      <c r="A1073" s="172"/>
      <c r="B1073" s="172"/>
      <c r="C1073" s="172"/>
      <c r="D1073" s="172"/>
      <c r="E1073" s="172"/>
      <c r="F1073" s="172" t="s">
        <v>194</v>
      </c>
      <c r="G1073" s="172" t="s">
        <v>194</v>
      </c>
    </row>
    <row r="1074">
      <c r="A1074" s="172"/>
      <c r="B1074" s="172"/>
      <c r="C1074" s="172"/>
      <c r="D1074" s="172"/>
      <c r="E1074" s="172"/>
      <c r="F1074" s="172" t="s">
        <v>194</v>
      </c>
      <c r="G1074" s="172" t="s">
        <v>194</v>
      </c>
    </row>
    <row r="1075">
      <c r="A1075" s="172"/>
      <c r="B1075" s="172"/>
      <c r="C1075" s="172"/>
      <c r="D1075" s="172"/>
      <c r="E1075" s="172"/>
      <c r="F1075" s="172" t="s">
        <v>194</v>
      </c>
      <c r="G1075" s="172" t="s">
        <v>194</v>
      </c>
    </row>
    <row r="1076">
      <c r="A1076" s="172"/>
      <c r="B1076" s="172"/>
      <c r="C1076" s="172"/>
      <c r="D1076" s="172"/>
      <c r="E1076" s="172"/>
      <c r="F1076" s="172" t="s">
        <v>194</v>
      </c>
      <c r="G1076" s="172" t="s">
        <v>194</v>
      </c>
    </row>
    <row r="1077">
      <c r="A1077" s="172"/>
      <c r="B1077" s="172"/>
      <c r="C1077" s="172"/>
      <c r="D1077" s="172"/>
      <c r="E1077" s="172"/>
      <c r="F1077" s="172" t="s">
        <v>194</v>
      </c>
      <c r="G1077" s="172" t="s">
        <v>194</v>
      </c>
    </row>
    <row r="1078">
      <c r="A1078" s="172"/>
      <c r="B1078" s="172"/>
      <c r="C1078" s="172"/>
      <c r="D1078" s="172"/>
      <c r="E1078" s="172"/>
      <c r="F1078" s="172" t="s">
        <v>194</v>
      </c>
      <c r="G1078" s="172" t="s">
        <v>194</v>
      </c>
    </row>
    <row r="1079">
      <c r="A1079" s="172"/>
      <c r="B1079" s="172"/>
      <c r="C1079" s="172"/>
      <c r="D1079" s="172"/>
      <c r="E1079" s="172"/>
      <c r="F1079" s="172" t="s">
        <v>194</v>
      </c>
      <c r="G1079" s="172" t="s">
        <v>194</v>
      </c>
    </row>
    <row r="1080">
      <c r="A1080" s="172"/>
      <c r="B1080" s="172"/>
      <c r="C1080" s="172"/>
      <c r="D1080" s="172"/>
      <c r="E1080" s="172"/>
      <c r="F1080" s="172" t="s">
        <v>194</v>
      </c>
      <c r="G1080" s="172" t="s">
        <v>194</v>
      </c>
    </row>
    <row r="1081">
      <c r="A1081" s="172"/>
      <c r="B1081" s="172"/>
      <c r="C1081" s="172"/>
      <c r="D1081" s="172"/>
      <c r="E1081" s="172"/>
      <c r="F1081" s="172" t="s">
        <v>194</v>
      </c>
      <c r="G1081" s="172" t="s">
        <v>194</v>
      </c>
    </row>
    <row r="1082">
      <c r="A1082" s="172"/>
      <c r="B1082" s="172"/>
      <c r="C1082" s="172"/>
      <c r="D1082" s="172"/>
      <c r="E1082" s="172"/>
      <c r="F1082" s="172" t="s">
        <v>194</v>
      </c>
      <c r="G1082" s="172" t="s">
        <v>194</v>
      </c>
    </row>
    <row r="1083">
      <c r="A1083" s="172"/>
      <c r="B1083" s="172"/>
      <c r="C1083" s="172"/>
      <c r="D1083" s="172"/>
      <c r="E1083" s="172"/>
      <c r="F1083" s="172" t="s">
        <v>194</v>
      </c>
      <c r="G1083" s="172" t="s">
        <v>194</v>
      </c>
    </row>
    <row r="1084">
      <c r="A1084" s="172"/>
      <c r="B1084" s="172"/>
      <c r="C1084" s="172"/>
      <c r="D1084" s="172"/>
      <c r="E1084" s="172"/>
      <c r="F1084" s="172" t="s">
        <v>194</v>
      </c>
      <c r="G1084" s="172" t="s">
        <v>194</v>
      </c>
    </row>
    <row r="1085">
      <c r="A1085" s="172"/>
      <c r="B1085" s="172"/>
      <c r="C1085" s="172"/>
      <c r="D1085" s="172"/>
      <c r="E1085" s="172"/>
      <c r="F1085" s="172" t="s">
        <v>194</v>
      </c>
      <c r="G1085" s="172" t="s">
        <v>194</v>
      </c>
    </row>
    <row r="1086">
      <c r="A1086" s="172"/>
      <c r="B1086" s="172"/>
      <c r="C1086" s="172"/>
      <c r="D1086" s="172"/>
      <c r="E1086" s="172"/>
      <c r="F1086" s="172" t="s">
        <v>194</v>
      </c>
      <c r="G1086" s="172" t="s">
        <v>194</v>
      </c>
    </row>
    <row r="1087">
      <c r="A1087" s="172"/>
      <c r="B1087" s="172"/>
      <c r="C1087" s="172"/>
      <c r="D1087" s="172"/>
      <c r="E1087" s="172"/>
      <c r="F1087" s="172" t="s">
        <v>194</v>
      </c>
      <c r="G1087" s="172" t="s">
        <v>194</v>
      </c>
    </row>
    <row r="1088">
      <c r="A1088" s="172"/>
      <c r="B1088" s="172"/>
      <c r="C1088" s="172"/>
      <c r="D1088" s="172"/>
      <c r="E1088" s="172"/>
      <c r="F1088" s="172" t="s">
        <v>194</v>
      </c>
      <c r="G1088" s="172" t="s">
        <v>194</v>
      </c>
    </row>
    <row r="1089">
      <c r="A1089" s="172"/>
      <c r="B1089" s="172"/>
      <c r="C1089" s="172"/>
      <c r="D1089" s="172"/>
      <c r="E1089" s="172"/>
      <c r="F1089" s="172" t="s">
        <v>194</v>
      </c>
      <c r="G1089" s="172" t="s">
        <v>194</v>
      </c>
    </row>
    <row r="1090">
      <c r="A1090" s="172"/>
      <c r="B1090" s="172"/>
      <c r="C1090" s="172"/>
      <c r="D1090" s="172"/>
      <c r="E1090" s="172"/>
      <c r="F1090" s="172" t="s">
        <v>194</v>
      </c>
      <c r="G1090" s="172" t="s">
        <v>194</v>
      </c>
    </row>
    <row r="1091">
      <c r="A1091" s="172"/>
      <c r="B1091" s="172"/>
      <c r="C1091" s="172"/>
      <c r="D1091" s="172"/>
      <c r="E1091" s="172"/>
      <c r="F1091" s="172" t="s">
        <v>194</v>
      </c>
      <c r="G1091" s="172" t="s">
        <v>194</v>
      </c>
    </row>
    <row r="1092">
      <c r="A1092" s="172"/>
      <c r="B1092" s="172"/>
      <c r="C1092" s="172"/>
      <c r="D1092" s="172"/>
      <c r="E1092" s="172"/>
      <c r="F1092" s="172" t="s">
        <v>194</v>
      </c>
      <c r="G1092" s="172" t="s">
        <v>194</v>
      </c>
    </row>
    <row r="1093">
      <c r="A1093" s="172"/>
      <c r="B1093" s="172"/>
      <c r="C1093" s="172"/>
      <c r="D1093" s="172"/>
      <c r="E1093" s="172"/>
      <c r="F1093" s="172" t="s">
        <v>194</v>
      </c>
      <c r="G1093" s="172" t="s">
        <v>194</v>
      </c>
    </row>
    <row r="1094">
      <c r="A1094" s="172"/>
      <c r="B1094" s="172"/>
      <c r="C1094" s="172"/>
      <c r="D1094" s="172"/>
      <c r="E1094" s="172"/>
      <c r="F1094" s="172" t="s">
        <v>194</v>
      </c>
      <c r="G1094" s="172" t="s">
        <v>194</v>
      </c>
    </row>
    <row r="1095">
      <c r="A1095" s="172"/>
      <c r="B1095" s="172"/>
      <c r="C1095" s="172"/>
      <c r="D1095" s="172"/>
      <c r="E1095" s="172"/>
      <c r="F1095" s="172" t="s">
        <v>194</v>
      </c>
      <c r="G1095" s="172" t="s">
        <v>194</v>
      </c>
    </row>
    <row r="1096">
      <c r="A1096" s="172"/>
      <c r="B1096" s="172"/>
      <c r="C1096" s="172"/>
      <c r="D1096" s="172"/>
      <c r="E1096" s="172"/>
      <c r="F1096" s="172" t="s">
        <v>194</v>
      </c>
      <c r="G1096" s="172" t="s">
        <v>194</v>
      </c>
    </row>
    <row r="1097">
      <c r="A1097" s="172"/>
      <c r="B1097" s="172"/>
      <c r="C1097" s="172"/>
      <c r="D1097" s="172"/>
      <c r="E1097" s="172"/>
      <c r="F1097" s="172" t="s">
        <v>194</v>
      </c>
      <c r="G1097" s="172" t="s">
        <v>194</v>
      </c>
    </row>
    <row r="1098">
      <c r="A1098" s="172"/>
      <c r="B1098" s="172"/>
      <c r="C1098" s="172"/>
      <c r="D1098" s="172"/>
      <c r="E1098" s="172"/>
      <c r="F1098" s="172" t="s">
        <v>194</v>
      </c>
      <c r="G1098" s="172" t="s">
        <v>194</v>
      </c>
    </row>
    <row r="1099">
      <c r="A1099" s="172"/>
      <c r="B1099" s="172"/>
      <c r="C1099" s="172"/>
      <c r="D1099" s="172"/>
      <c r="E1099" s="172"/>
      <c r="F1099" s="172" t="s">
        <v>194</v>
      </c>
      <c r="G1099" s="172" t="s">
        <v>194</v>
      </c>
    </row>
    <row r="1100">
      <c r="A1100" s="172"/>
      <c r="B1100" s="172"/>
      <c r="C1100" s="172"/>
      <c r="D1100" s="172"/>
      <c r="E1100" s="172"/>
      <c r="F1100" s="172" t="s">
        <v>194</v>
      </c>
      <c r="G1100" s="172" t="s">
        <v>194</v>
      </c>
    </row>
    <row r="1101">
      <c r="A1101" s="172"/>
      <c r="B1101" s="172"/>
      <c r="C1101" s="172"/>
      <c r="D1101" s="172"/>
      <c r="E1101" s="172"/>
      <c r="F1101" s="172" t="s">
        <v>194</v>
      </c>
      <c r="G1101" s="172" t="s">
        <v>194</v>
      </c>
    </row>
    <row r="1102">
      <c r="A1102" s="172"/>
      <c r="B1102" s="172"/>
      <c r="C1102" s="172"/>
      <c r="D1102" s="172"/>
      <c r="E1102" s="172"/>
      <c r="F1102" s="172" t="s">
        <v>194</v>
      </c>
      <c r="G1102" s="172" t="s">
        <v>194</v>
      </c>
    </row>
    <row r="1103">
      <c r="A1103" s="172"/>
      <c r="B1103" s="172"/>
      <c r="C1103" s="172"/>
      <c r="D1103" s="172"/>
      <c r="E1103" s="172"/>
      <c r="F1103" s="172" t="s">
        <v>194</v>
      </c>
      <c r="G1103" s="172" t="s">
        <v>194</v>
      </c>
    </row>
    <row r="1104">
      <c r="A1104" s="172"/>
      <c r="B1104" s="172"/>
      <c r="C1104" s="172"/>
      <c r="D1104" s="172"/>
      <c r="E1104" s="172"/>
      <c r="F1104" s="172" t="s">
        <v>194</v>
      </c>
      <c r="G1104" s="172" t="s">
        <v>194</v>
      </c>
    </row>
    <row r="1105">
      <c r="A1105" s="172"/>
      <c r="B1105" s="172"/>
      <c r="C1105" s="172"/>
      <c r="D1105" s="172"/>
      <c r="E1105" s="172"/>
      <c r="F1105" s="172" t="s">
        <v>194</v>
      </c>
      <c r="G1105" s="172" t="s">
        <v>194</v>
      </c>
    </row>
    <row r="1106">
      <c r="A1106" s="172"/>
      <c r="B1106" s="172"/>
      <c r="C1106" s="172"/>
      <c r="D1106" s="172"/>
      <c r="E1106" s="172"/>
      <c r="F1106" s="172" t="s">
        <v>194</v>
      </c>
      <c r="G1106" s="172" t="s">
        <v>194</v>
      </c>
    </row>
    <row r="1107">
      <c r="A1107" s="172"/>
      <c r="B1107" s="172"/>
      <c r="C1107" s="172"/>
      <c r="D1107" s="172"/>
      <c r="E1107" s="172"/>
      <c r="F1107" s="172" t="s">
        <v>194</v>
      </c>
      <c r="G1107" s="172" t="s">
        <v>194</v>
      </c>
    </row>
    <row r="1108">
      <c r="A1108" s="172"/>
      <c r="B1108" s="172"/>
      <c r="C1108" s="172"/>
      <c r="D1108" s="172"/>
      <c r="E1108" s="172"/>
      <c r="F1108" s="172" t="s">
        <v>194</v>
      </c>
      <c r="G1108" s="172" t="s">
        <v>194</v>
      </c>
    </row>
    <row r="1109">
      <c r="A1109" s="172"/>
      <c r="B1109" s="172"/>
      <c r="C1109" s="172"/>
      <c r="D1109" s="172"/>
      <c r="E1109" s="172"/>
      <c r="F1109" s="172" t="s">
        <v>194</v>
      </c>
      <c r="G1109" s="172" t="s">
        <v>194</v>
      </c>
    </row>
    <row r="1110">
      <c r="A1110" s="172"/>
      <c r="B1110" s="172"/>
      <c r="C1110" s="172"/>
      <c r="D1110" s="172"/>
      <c r="E1110" s="172"/>
      <c r="F1110" s="172" t="s">
        <v>194</v>
      </c>
      <c r="G1110" s="172" t="s">
        <v>194</v>
      </c>
    </row>
    <row r="1111">
      <c r="A1111" s="172"/>
      <c r="B1111" s="172"/>
      <c r="C1111" s="172"/>
      <c r="D1111" s="172"/>
      <c r="E1111" s="172"/>
      <c r="F1111" s="172" t="s">
        <v>194</v>
      </c>
      <c r="G1111" s="172" t="s">
        <v>194</v>
      </c>
    </row>
    <row r="1112">
      <c r="A1112" s="172"/>
      <c r="B1112" s="172"/>
      <c r="C1112" s="172"/>
      <c r="D1112" s="172"/>
      <c r="E1112" s="172"/>
      <c r="F1112" s="172" t="s">
        <v>194</v>
      </c>
      <c r="G1112" s="172" t="s">
        <v>194</v>
      </c>
    </row>
    <row r="1113">
      <c r="A1113" s="172"/>
      <c r="B1113" s="172"/>
      <c r="C1113" s="172"/>
      <c r="D1113" s="172"/>
      <c r="E1113" s="172"/>
      <c r="F1113" s="172" t="s">
        <v>194</v>
      </c>
      <c r="G1113" s="172" t="s">
        <v>194</v>
      </c>
    </row>
    <row r="1114">
      <c r="A1114" s="172"/>
      <c r="B1114" s="172"/>
      <c r="C1114" s="172"/>
      <c r="D1114" s="172"/>
      <c r="E1114" s="172"/>
      <c r="F1114" s="172" t="s">
        <v>194</v>
      </c>
      <c r="G1114" s="172" t="s">
        <v>194</v>
      </c>
    </row>
    <row r="1115">
      <c r="A1115" s="172"/>
      <c r="B1115" s="172"/>
      <c r="C1115" s="172"/>
      <c r="D1115" s="172"/>
      <c r="E1115" s="172"/>
      <c r="F1115" s="172" t="s">
        <v>194</v>
      </c>
      <c r="G1115" s="172" t="s">
        <v>194</v>
      </c>
    </row>
    <row r="1116">
      <c r="A1116" s="172"/>
      <c r="B1116" s="172"/>
      <c r="C1116" s="172"/>
      <c r="D1116" s="172"/>
      <c r="E1116" s="172"/>
      <c r="F1116" s="172" t="s">
        <v>194</v>
      </c>
      <c r="G1116" s="172" t="s">
        <v>194</v>
      </c>
    </row>
    <row r="1117">
      <c r="A1117" s="172"/>
      <c r="B1117" s="172"/>
      <c r="C1117" s="172"/>
      <c r="D1117" s="172"/>
      <c r="E1117" s="172"/>
      <c r="F1117" s="172" t="s">
        <v>194</v>
      </c>
      <c r="G1117" s="172" t="s">
        <v>194</v>
      </c>
    </row>
    <row r="1118">
      <c r="A1118" s="172"/>
      <c r="B1118" s="172"/>
      <c r="C1118" s="172"/>
      <c r="D1118" s="172"/>
      <c r="E1118" s="172"/>
      <c r="F1118" s="172" t="s">
        <v>194</v>
      </c>
      <c r="G1118" s="172" t="s">
        <v>194</v>
      </c>
    </row>
    <row r="1119">
      <c r="A1119" s="172"/>
      <c r="B1119" s="172"/>
      <c r="C1119" s="172"/>
      <c r="D1119" s="172"/>
      <c r="E1119" s="172"/>
      <c r="F1119" s="172" t="s">
        <v>194</v>
      </c>
      <c r="G1119" s="172" t="s">
        <v>194</v>
      </c>
    </row>
    <row r="1120">
      <c r="A1120" s="172"/>
      <c r="B1120" s="172"/>
      <c r="C1120" s="172"/>
      <c r="D1120" s="172"/>
      <c r="E1120" s="172"/>
      <c r="F1120" s="172" t="s">
        <v>194</v>
      </c>
      <c r="G1120" s="172" t="s">
        <v>194</v>
      </c>
    </row>
    <row r="1121">
      <c r="A1121" s="172"/>
      <c r="B1121" s="172"/>
      <c r="C1121" s="172"/>
      <c r="D1121" s="172"/>
      <c r="E1121" s="172"/>
      <c r="F1121" s="172" t="s">
        <v>194</v>
      </c>
      <c r="G1121" s="172" t="s">
        <v>194</v>
      </c>
    </row>
    <row r="1122">
      <c r="A1122" s="172"/>
      <c r="B1122" s="172"/>
      <c r="C1122" s="172"/>
      <c r="D1122" s="172"/>
      <c r="E1122" s="172"/>
      <c r="F1122" s="172" t="s">
        <v>194</v>
      </c>
      <c r="G1122" s="172" t="s">
        <v>194</v>
      </c>
    </row>
    <row r="1123">
      <c r="A1123" s="172"/>
      <c r="B1123" s="172"/>
      <c r="C1123" s="172"/>
      <c r="D1123" s="172"/>
      <c r="E1123" s="172"/>
      <c r="F1123" s="172" t="s">
        <v>194</v>
      </c>
      <c r="G1123" s="172" t="s">
        <v>194</v>
      </c>
    </row>
    <row r="1124">
      <c r="A1124" s="172"/>
      <c r="B1124" s="172"/>
      <c r="C1124" s="172"/>
      <c r="D1124" s="172"/>
      <c r="E1124" s="172"/>
      <c r="F1124" s="172" t="s">
        <v>194</v>
      </c>
      <c r="G1124" s="172" t="s">
        <v>194</v>
      </c>
    </row>
    <row r="1125">
      <c r="A1125" s="172"/>
      <c r="B1125" s="172"/>
      <c r="C1125" s="172"/>
      <c r="D1125" s="172"/>
      <c r="E1125" s="172"/>
      <c r="F1125" s="172" t="s">
        <v>194</v>
      </c>
      <c r="G1125" s="172" t="s">
        <v>194</v>
      </c>
    </row>
    <row r="1126">
      <c r="A1126" s="172"/>
      <c r="B1126" s="172"/>
      <c r="C1126" s="172"/>
      <c r="D1126" s="172"/>
      <c r="E1126" s="172"/>
      <c r="F1126" s="172" t="s">
        <v>194</v>
      </c>
      <c r="G1126" s="172" t="s">
        <v>194</v>
      </c>
    </row>
    <row r="1127">
      <c r="A1127" s="172"/>
      <c r="B1127" s="172"/>
      <c r="C1127" s="172"/>
      <c r="D1127" s="172"/>
      <c r="E1127" s="172"/>
      <c r="F1127" s="172" t="s">
        <v>194</v>
      </c>
      <c r="G1127" s="172" t="s">
        <v>194</v>
      </c>
    </row>
    <row r="1128">
      <c r="A1128" s="172"/>
      <c r="B1128" s="172"/>
      <c r="C1128" s="172"/>
      <c r="D1128" s="172"/>
      <c r="E1128" s="172"/>
      <c r="F1128" s="172" t="s">
        <v>194</v>
      </c>
      <c r="G1128" s="172" t="s">
        <v>194</v>
      </c>
    </row>
    <row r="1129">
      <c r="A1129" s="172"/>
      <c r="B1129" s="172"/>
      <c r="C1129" s="172"/>
      <c r="D1129" s="172"/>
      <c r="E1129" s="172"/>
      <c r="F1129" s="172" t="s">
        <v>194</v>
      </c>
      <c r="G1129" s="172" t="s">
        <v>194</v>
      </c>
    </row>
    <row r="1130">
      <c r="A1130" s="172"/>
      <c r="B1130" s="172"/>
      <c r="C1130" s="172"/>
      <c r="D1130" s="172"/>
      <c r="E1130" s="172"/>
      <c r="F1130" s="172" t="s">
        <v>194</v>
      </c>
      <c r="G1130" s="172" t="s">
        <v>194</v>
      </c>
    </row>
    <row r="1131">
      <c r="A1131" s="172"/>
      <c r="B1131" s="172"/>
      <c r="C1131" s="172"/>
      <c r="D1131" s="172"/>
      <c r="E1131" s="172"/>
      <c r="F1131" s="172" t="s">
        <v>194</v>
      </c>
      <c r="G1131" s="172" t="s">
        <v>194</v>
      </c>
    </row>
    <row r="1132">
      <c r="A1132" s="172"/>
      <c r="B1132" s="172"/>
      <c r="C1132" s="172"/>
      <c r="D1132" s="172"/>
      <c r="E1132" s="172"/>
      <c r="F1132" s="172" t="s">
        <v>194</v>
      </c>
      <c r="G1132" s="172" t="s">
        <v>194</v>
      </c>
    </row>
    <row r="1133">
      <c r="A1133" s="172"/>
      <c r="B1133" s="172"/>
      <c r="C1133" s="172"/>
      <c r="D1133" s="172"/>
      <c r="E1133" s="172"/>
      <c r="F1133" s="172" t="s">
        <v>194</v>
      </c>
      <c r="G1133" s="172" t="s">
        <v>194</v>
      </c>
    </row>
    <row r="1134">
      <c r="A1134" s="172"/>
      <c r="B1134" s="172"/>
      <c r="C1134" s="172"/>
      <c r="D1134" s="172"/>
      <c r="E1134" s="172"/>
      <c r="F1134" s="172" t="s">
        <v>194</v>
      </c>
      <c r="G1134" s="172" t="s">
        <v>194</v>
      </c>
    </row>
    <row r="1135">
      <c r="A1135" s="172"/>
      <c r="B1135" s="172"/>
      <c r="C1135" s="172"/>
      <c r="D1135" s="172"/>
      <c r="E1135" s="172"/>
      <c r="F1135" s="172" t="s">
        <v>194</v>
      </c>
      <c r="G1135" s="172" t="s">
        <v>194</v>
      </c>
    </row>
    <row r="1136">
      <c r="A1136" s="172"/>
      <c r="B1136" s="172"/>
      <c r="C1136" s="172"/>
      <c r="D1136" s="172"/>
      <c r="E1136" s="172"/>
      <c r="F1136" s="172" t="s">
        <v>194</v>
      </c>
      <c r="G1136" s="172" t="s">
        <v>194</v>
      </c>
    </row>
    <row r="1137">
      <c r="A1137" s="172"/>
      <c r="B1137" s="172"/>
      <c r="C1137" s="172"/>
      <c r="D1137" s="172"/>
      <c r="E1137" s="172"/>
      <c r="F1137" s="172" t="s">
        <v>194</v>
      </c>
      <c r="G1137" s="172" t="s">
        <v>194</v>
      </c>
    </row>
    <row r="1138">
      <c r="A1138" s="172"/>
      <c r="B1138" s="172"/>
      <c r="C1138" s="172"/>
      <c r="D1138" s="172"/>
      <c r="E1138" s="172"/>
      <c r="F1138" s="172" t="s">
        <v>194</v>
      </c>
      <c r="G1138" s="172" t="s">
        <v>194</v>
      </c>
    </row>
    <row r="1139">
      <c r="A1139" s="172"/>
      <c r="B1139" s="172"/>
      <c r="C1139" s="172"/>
      <c r="D1139" s="172"/>
      <c r="E1139" s="172"/>
      <c r="F1139" s="172" t="s">
        <v>194</v>
      </c>
      <c r="G1139" s="172" t="s">
        <v>194</v>
      </c>
    </row>
    <row r="1140">
      <c r="A1140" s="172"/>
      <c r="B1140" s="172"/>
      <c r="C1140" s="172"/>
      <c r="D1140" s="172"/>
      <c r="E1140" s="172"/>
      <c r="F1140" s="172" t="s">
        <v>194</v>
      </c>
      <c r="G1140" s="172" t="s">
        <v>194</v>
      </c>
    </row>
    <row r="1141">
      <c r="A1141" s="172"/>
      <c r="B1141" s="172"/>
      <c r="C1141" s="172"/>
      <c r="D1141" s="172"/>
      <c r="E1141" s="172"/>
      <c r="F1141" s="172" t="s">
        <v>194</v>
      </c>
      <c r="G1141" s="172" t="s">
        <v>194</v>
      </c>
    </row>
    <row r="1142">
      <c r="A1142" s="172"/>
      <c r="B1142" s="172"/>
      <c r="C1142" s="172"/>
      <c r="D1142" s="172"/>
      <c r="E1142" s="172"/>
      <c r="F1142" s="172" t="s">
        <v>194</v>
      </c>
      <c r="G1142" s="172" t="s">
        <v>194</v>
      </c>
    </row>
    <row r="1143">
      <c r="A1143" s="172"/>
      <c r="B1143" s="172"/>
      <c r="C1143" s="172"/>
      <c r="D1143" s="172"/>
      <c r="E1143" s="172"/>
      <c r="F1143" s="172" t="s">
        <v>194</v>
      </c>
      <c r="G1143" s="172" t="s">
        <v>194</v>
      </c>
    </row>
    <row r="1144">
      <c r="A1144" s="172"/>
      <c r="B1144" s="172"/>
      <c r="C1144" s="172"/>
      <c r="D1144" s="172"/>
      <c r="E1144" s="172"/>
      <c r="F1144" s="172" t="s">
        <v>194</v>
      </c>
      <c r="G1144" s="172" t="s">
        <v>194</v>
      </c>
    </row>
    <row r="1145">
      <c r="A1145" s="172"/>
      <c r="B1145" s="172"/>
      <c r="C1145" s="172"/>
      <c r="D1145" s="172"/>
      <c r="E1145" s="172"/>
      <c r="F1145" s="172" t="s">
        <v>194</v>
      </c>
      <c r="G1145" s="172" t="s">
        <v>194</v>
      </c>
    </row>
    <row r="1146">
      <c r="A1146" s="172"/>
      <c r="B1146" s="172"/>
      <c r="C1146" s="172"/>
      <c r="D1146" s="172"/>
      <c r="E1146" s="172"/>
      <c r="F1146" s="172" t="s">
        <v>194</v>
      </c>
      <c r="G1146" s="172" t="s">
        <v>194</v>
      </c>
    </row>
    <row r="1147">
      <c r="A1147" s="172"/>
      <c r="B1147" s="172"/>
      <c r="C1147" s="172"/>
      <c r="D1147" s="172"/>
      <c r="E1147" s="172"/>
      <c r="F1147" s="172" t="s">
        <v>194</v>
      </c>
      <c r="G1147" s="172" t="s">
        <v>194</v>
      </c>
    </row>
    <row r="1148">
      <c r="A1148" s="172"/>
      <c r="B1148" s="172"/>
      <c r="C1148" s="172"/>
      <c r="D1148" s="172"/>
      <c r="E1148" s="172"/>
      <c r="F1148" s="172" t="s">
        <v>194</v>
      </c>
      <c r="G1148" s="172" t="s">
        <v>194</v>
      </c>
    </row>
    <row r="1149">
      <c r="A1149" s="172"/>
      <c r="B1149" s="172"/>
      <c r="C1149" s="172"/>
      <c r="D1149" s="172"/>
      <c r="E1149" s="172"/>
      <c r="F1149" s="172" t="s">
        <v>194</v>
      </c>
      <c r="G1149" s="172" t="s">
        <v>194</v>
      </c>
    </row>
    <row r="1150">
      <c r="A1150" s="172"/>
      <c r="B1150" s="172"/>
      <c r="C1150" s="172"/>
      <c r="D1150" s="172"/>
      <c r="E1150" s="172"/>
      <c r="F1150" s="172" t="s">
        <v>194</v>
      </c>
      <c r="G1150" s="172" t="s">
        <v>194</v>
      </c>
    </row>
    <row r="1151">
      <c r="A1151" s="172"/>
      <c r="B1151" s="172"/>
      <c r="C1151" s="172"/>
      <c r="D1151" s="172"/>
      <c r="E1151" s="172"/>
      <c r="F1151" s="172" t="s">
        <v>194</v>
      </c>
      <c r="G1151" s="172" t="s">
        <v>194</v>
      </c>
    </row>
    <row r="1152">
      <c r="A1152" s="172"/>
      <c r="B1152" s="172"/>
      <c r="C1152" s="172"/>
      <c r="D1152" s="172"/>
      <c r="E1152" s="172"/>
      <c r="F1152" s="172" t="s">
        <v>194</v>
      </c>
      <c r="G1152" s="172" t="s">
        <v>194</v>
      </c>
    </row>
    <row r="1153">
      <c r="A1153" s="172"/>
      <c r="B1153" s="172"/>
      <c r="C1153" s="172"/>
      <c r="D1153" s="172"/>
      <c r="E1153" s="172"/>
      <c r="F1153" s="172" t="s">
        <v>194</v>
      </c>
      <c r="G1153" s="172" t="s">
        <v>194</v>
      </c>
    </row>
    <row r="1154">
      <c r="A1154" s="172"/>
      <c r="B1154" s="172"/>
      <c r="C1154" s="172"/>
      <c r="D1154" s="172"/>
      <c r="E1154" s="172"/>
      <c r="F1154" s="172" t="s">
        <v>194</v>
      </c>
      <c r="G1154" s="172" t="s">
        <v>194</v>
      </c>
    </row>
    <row r="1155">
      <c r="A1155" s="172"/>
      <c r="B1155" s="172"/>
      <c r="C1155" s="172"/>
      <c r="D1155" s="172"/>
      <c r="E1155" s="172"/>
      <c r="F1155" s="172" t="s">
        <v>194</v>
      </c>
      <c r="G1155" s="172" t="s">
        <v>194</v>
      </c>
    </row>
    <row r="1156">
      <c r="A1156" s="172"/>
      <c r="B1156" s="172"/>
      <c r="C1156" s="172"/>
      <c r="D1156" s="172"/>
      <c r="E1156" s="172"/>
      <c r="F1156" s="172" t="s">
        <v>194</v>
      </c>
      <c r="G1156" s="172" t="s">
        <v>194</v>
      </c>
    </row>
    <row r="1157">
      <c r="A1157" s="172"/>
      <c r="B1157" s="172"/>
      <c r="C1157" s="172"/>
      <c r="D1157" s="172"/>
      <c r="E1157" s="172"/>
      <c r="F1157" s="172" t="s">
        <v>194</v>
      </c>
      <c r="G1157" s="172" t="s">
        <v>194</v>
      </c>
    </row>
    <row r="1158">
      <c r="A1158" s="172"/>
      <c r="B1158" s="172"/>
      <c r="C1158" s="172"/>
      <c r="D1158" s="172"/>
      <c r="E1158" s="172"/>
      <c r="F1158" s="172" t="s">
        <v>194</v>
      </c>
      <c r="G1158" s="172" t="s">
        <v>194</v>
      </c>
    </row>
    <row r="1159">
      <c r="A1159" s="172"/>
      <c r="B1159" s="172"/>
      <c r="C1159" s="172"/>
      <c r="D1159" s="172"/>
      <c r="E1159" s="172"/>
      <c r="F1159" s="172" t="s">
        <v>194</v>
      </c>
      <c r="G1159" s="172" t="s">
        <v>194</v>
      </c>
    </row>
    <row r="1160">
      <c r="A1160" s="172"/>
      <c r="B1160" s="172"/>
      <c r="C1160" s="172"/>
      <c r="D1160" s="172"/>
      <c r="E1160" s="172"/>
      <c r="F1160" s="172" t="s">
        <v>194</v>
      </c>
      <c r="G1160" s="172" t="s">
        <v>194</v>
      </c>
    </row>
    <row r="1161">
      <c r="A1161" s="172"/>
      <c r="B1161" s="172"/>
      <c r="C1161" s="172"/>
      <c r="D1161" s="172"/>
      <c r="E1161" s="172"/>
      <c r="F1161" s="172" t="s">
        <v>194</v>
      </c>
      <c r="G1161" s="172" t="s">
        <v>194</v>
      </c>
    </row>
    <row r="1162">
      <c r="A1162" s="172"/>
      <c r="B1162" s="172"/>
      <c r="C1162" s="172"/>
      <c r="D1162" s="172"/>
      <c r="E1162" s="172"/>
      <c r="F1162" s="172" t="s">
        <v>194</v>
      </c>
      <c r="G1162" s="172" t="s">
        <v>194</v>
      </c>
    </row>
    <row r="1163">
      <c r="A1163" s="172"/>
      <c r="B1163" s="172"/>
      <c r="C1163" s="172"/>
      <c r="D1163" s="172"/>
      <c r="E1163" s="172"/>
      <c r="F1163" s="172" t="s">
        <v>194</v>
      </c>
      <c r="G1163" s="172" t="s">
        <v>194</v>
      </c>
    </row>
    <row r="1164">
      <c r="A1164" s="172"/>
      <c r="B1164" s="172"/>
      <c r="C1164" s="172"/>
      <c r="D1164" s="172"/>
      <c r="E1164" s="172"/>
      <c r="F1164" s="172" t="s">
        <v>194</v>
      </c>
      <c r="G1164" s="172" t="s">
        <v>194</v>
      </c>
    </row>
    <row r="1165">
      <c r="A1165" s="172"/>
      <c r="B1165" s="172"/>
      <c r="C1165" s="172"/>
      <c r="D1165" s="172"/>
      <c r="E1165" s="172"/>
      <c r="F1165" s="172" t="s">
        <v>194</v>
      </c>
      <c r="G1165" s="172" t="s">
        <v>194</v>
      </c>
    </row>
    <row r="1166">
      <c r="A1166" s="172"/>
      <c r="B1166" s="172"/>
      <c r="C1166" s="172"/>
      <c r="D1166" s="172"/>
      <c r="E1166" s="172"/>
      <c r="F1166" s="172" t="s">
        <v>194</v>
      </c>
      <c r="G1166" s="172" t="s">
        <v>194</v>
      </c>
    </row>
    <row r="1167">
      <c r="A1167" s="172"/>
      <c r="B1167" s="172"/>
      <c r="C1167" s="172"/>
      <c r="D1167" s="172"/>
      <c r="E1167" s="172"/>
      <c r="F1167" s="172" t="s">
        <v>194</v>
      </c>
      <c r="G1167" s="172" t="s">
        <v>194</v>
      </c>
    </row>
    <row r="1168">
      <c r="A1168" s="172"/>
      <c r="B1168" s="172"/>
      <c r="C1168" s="172"/>
      <c r="D1168" s="172"/>
      <c r="E1168" s="172"/>
      <c r="F1168" s="172" t="s">
        <v>194</v>
      </c>
      <c r="G1168" s="172" t="s">
        <v>194</v>
      </c>
    </row>
    <row r="1169">
      <c r="A1169" s="172"/>
      <c r="B1169" s="172"/>
      <c r="C1169" s="172"/>
      <c r="D1169" s="172"/>
      <c r="E1169" s="172"/>
      <c r="F1169" s="172" t="s">
        <v>194</v>
      </c>
      <c r="G1169" s="172" t="s">
        <v>194</v>
      </c>
    </row>
    <row r="1170">
      <c r="A1170" s="172"/>
      <c r="B1170" s="172"/>
      <c r="C1170" s="172"/>
      <c r="D1170" s="172"/>
      <c r="E1170" s="172"/>
      <c r="F1170" s="172" t="s">
        <v>194</v>
      </c>
      <c r="G1170" s="172" t="s">
        <v>194</v>
      </c>
    </row>
    <row r="1171">
      <c r="A1171" s="172"/>
      <c r="B1171" s="172"/>
      <c r="C1171" s="172"/>
      <c r="D1171" s="172"/>
      <c r="E1171" s="172"/>
      <c r="F1171" s="172" t="s">
        <v>194</v>
      </c>
      <c r="G1171" s="172" t="s">
        <v>194</v>
      </c>
    </row>
    <row r="1172">
      <c r="A1172" s="172"/>
      <c r="B1172" s="172"/>
      <c r="C1172" s="172"/>
      <c r="D1172" s="172"/>
      <c r="E1172" s="172"/>
      <c r="F1172" s="172" t="s">
        <v>194</v>
      </c>
      <c r="G1172" s="172" t="s">
        <v>194</v>
      </c>
    </row>
    <row r="1173">
      <c r="A1173" s="172"/>
      <c r="B1173" s="172"/>
      <c r="C1173" s="172"/>
      <c r="D1173" s="172"/>
      <c r="E1173" s="172"/>
      <c r="F1173" s="172" t="s">
        <v>194</v>
      </c>
      <c r="G1173" s="172" t="s">
        <v>194</v>
      </c>
    </row>
    <row r="1174">
      <c r="A1174" s="172"/>
      <c r="B1174" s="172"/>
      <c r="C1174" s="172"/>
      <c r="D1174" s="172"/>
      <c r="E1174" s="172"/>
      <c r="F1174" s="172" t="s">
        <v>194</v>
      </c>
      <c r="G1174" s="172" t="s">
        <v>194</v>
      </c>
    </row>
    <row r="1175">
      <c r="A1175" s="172"/>
      <c r="B1175" s="172"/>
      <c r="C1175" s="172"/>
      <c r="D1175" s="172"/>
      <c r="E1175" s="172"/>
      <c r="F1175" s="172" t="s">
        <v>194</v>
      </c>
      <c r="G1175" s="172" t="s">
        <v>194</v>
      </c>
    </row>
    <row r="1176">
      <c r="A1176" s="172"/>
      <c r="B1176" s="172"/>
      <c r="C1176" s="172"/>
      <c r="D1176" s="172"/>
      <c r="E1176" s="172"/>
      <c r="F1176" s="172" t="s">
        <v>194</v>
      </c>
      <c r="G1176" s="172" t="s">
        <v>194</v>
      </c>
    </row>
    <row r="1177">
      <c r="A1177" s="172"/>
      <c r="B1177" s="172"/>
      <c r="C1177" s="172"/>
      <c r="D1177" s="172"/>
      <c r="E1177" s="172"/>
      <c r="F1177" s="172" t="s">
        <v>194</v>
      </c>
      <c r="G1177" s="172" t="s">
        <v>194</v>
      </c>
    </row>
    <row r="1178">
      <c r="A1178" s="172"/>
      <c r="B1178" s="172"/>
      <c r="C1178" s="172"/>
      <c r="D1178" s="172"/>
      <c r="E1178" s="172"/>
      <c r="F1178" s="172" t="s">
        <v>194</v>
      </c>
      <c r="G1178" s="172" t="s">
        <v>194</v>
      </c>
    </row>
    <row r="1179">
      <c r="A1179" s="172"/>
      <c r="B1179" s="172"/>
      <c r="C1179" s="172"/>
      <c r="D1179" s="172"/>
      <c r="E1179" s="172"/>
      <c r="F1179" s="172" t="s">
        <v>194</v>
      </c>
      <c r="G1179" s="172" t="s">
        <v>194</v>
      </c>
    </row>
    <row r="1180">
      <c r="A1180" s="172"/>
      <c r="B1180" s="172"/>
      <c r="C1180" s="172"/>
      <c r="D1180" s="172"/>
      <c r="E1180" s="172"/>
      <c r="F1180" s="172" t="s">
        <v>194</v>
      </c>
      <c r="G1180" s="172" t="s">
        <v>194</v>
      </c>
    </row>
    <row r="1181">
      <c r="A1181" s="172"/>
      <c r="B1181" s="172"/>
      <c r="C1181" s="172"/>
      <c r="D1181" s="172"/>
      <c r="E1181" s="172"/>
      <c r="F1181" s="172" t="s">
        <v>194</v>
      </c>
      <c r="G1181" s="172" t="s">
        <v>194</v>
      </c>
    </row>
    <row r="1182">
      <c r="A1182" s="172"/>
      <c r="B1182" s="172"/>
      <c r="C1182" s="172"/>
      <c r="D1182" s="172"/>
      <c r="E1182" s="172"/>
      <c r="F1182" s="172" t="s">
        <v>194</v>
      </c>
      <c r="G1182" s="172" t="s">
        <v>194</v>
      </c>
    </row>
    <row r="1183">
      <c r="A1183" s="172"/>
      <c r="B1183" s="172"/>
      <c r="C1183" s="172"/>
      <c r="D1183" s="172"/>
      <c r="E1183" s="172"/>
      <c r="F1183" s="172" t="s">
        <v>194</v>
      </c>
      <c r="G1183" s="172" t="s">
        <v>194</v>
      </c>
    </row>
    <row r="1184">
      <c r="A1184" s="172"/>
      <c r="B1184" s="172"/>
      <c r="C1184" s="172"/>
      <c r="D1184" s="172"/>
      <c r="E1184" s="172"/>
      <c r="F1184" s="172" t="s">
        <v>194</v>
      </c>
      <c r="G1184" s="172" t="s">
        <v>194</v>
      </c>
    </row>
    <row r="1185">
      <c r="A1185" s="172"/>
      <c r="B1185" s="172"/>
      <c r="C1185" s="172"/>
      <c r="D1185" s="172"/>
      <c r="E1185" s="172"/>
      <c r="F1185" s="172" t="s">
        <v>194</v>
      </c>
      <c r="G1185" s="172" t="s">
        <v>194</v>
      </c>
    </row>
    <row r="1186">
      <c r="A1186" s="172"/>
      <c r="B1186" s="172"/>
      <c r="C1186" s="172"/>
      <c r="D1186" s="172"/>
      <c r="E1186" s="172"/>
      <c r="F1186" s="172" t="s">
        <v>194</v>
      </c>
      <c r="G1186" s="172" t="s">
        <v>194</v>
      </c>
    </row>
    <row r="1187">
      <c r="A1187" s="172"/>
      <c r="B1187" s="172"/>
      <c r="C1187" s="172"/>
      <c r="D1187" s="172"/>
      <c r="E1187" s="172"/>
      <c r="F1187" s="172" t="s">
        <v>194</v>
      </c>
      <c r="G1187" s="172" t="s">
        <v>194</v>
      </c>
    </row>
    <row r="1188">
      <c r="A1188" s="172"/>
      <c r="B1188" s="172"/>
      <c r="C1188" s="172"/>
      <c r="D1188" s="172"/>
      <c r="E1188" s="172"/>
      <c r="F1188" s="172" t="s">
        <v>194</v>
      </c>
      <c r="G1188" s="172" t="s">
        <v>194</v>
      </c>
    </row>
    <row r="1189">
      <c r="A1189" s="172"/>
      <c r="B1189" s="172"/>
      <c r="C1189" s="172"/>
      <c r="D1189" s="172"/>
      <c r="E1189" s="172"/>
      <c r="F1189" s="172" t="s">
        <v>194</v>
      </c>
      <c r="G1189" s="172" t="s">
        <v>194</v>
      </c>
    </row>
    <row r="1190">
      <c r="A1190" s="172"/>
      <c r="B1190" s="172"/>
      <c r="C1190" s="172"/>
      <c r="D1190" s="172"/>
      <c r="E1190" s="172"/>
      <c r="F1190" s="172" t="s">
        <v>194</v>
      </c>
      <c r="G1190" s="172" t="s">
        <v>194</v>
      </c>
    </row>
    <row r="1191">
      <c r="A1191" s="172"/>
      <c r="B1191" s="172"/>
      <c r="C1191" s="172"/>
      <c r="D1191" s="172"/>
      <c r="E1191" s="172"/>
      <c r="F1191" s="172" t="s">
        <v>194</v>
      </c>
      <c r="G1191" s="172" t="s">
        <v>194</v>
      </c>
    </row>
    <row r="1192">
      <c r="A1192" s="172"/>
      <c r="B1192" s="172"/>
      <c r="C1192" s="172"/>
      <c r="D1192" s="172"/>
      <c r="E1192" s="172"/>
      <c r="F1192" s="172" t="s">
        <v>194</v>
      </c>
      <c r="G1192" s="172" t="s">
        <v>194</v>
      </c>
    </row>
    <row r="1193">
      <c r="A1193" s="172"/>
      <c r="B1193" s="172"/>
      <c r="C1193" s="172"/>
      <c r="D1193" s="172"/>
      <c r="E1193" s="172"/>
      <c r="F1193" s="172" t="s">
        <v>194</v>
      </c>
      <c r="G1193" s="172" t="s">
        <v>194</v>
      </c>
    </row>
    <row r="1194">
      <c r="A1194" s="172"/>
      <c r="B1194" s="172"/>
      <c r="C1194" s="172"/>
      <c r="D1194" s="172"/>
      <c r="E1194" s="172"/>
      <c r="F1194" s="172" t="s">
        <v>194</v>
      </c>
      <c r="G1194" s="172" t="s">
        <v>194</v>
      </c>
    </row>
    <row r="1195">
      <c r="A1195" s="172"/>
      <c r="B1195" s="172"/>
      <c r="C1195" s="172"/>
      <c r="D1195" s="172"/>
      <c r="E1195" s="172"/>
      <c r="F1195" s="172" t="s">
        <v>194</v>
      </c>
      <c r="G1195" s="172" t="s">
        <v>194</v>
      </c>
    </row>
    <row r="1196">
      <c r="A1196" s="172"/>
      <c r="B1196" s="172"/>
      <c r="C1196" s="172"/>
      <c r="D1196" s="172"/>
      <c r="E1196" s="172"/>
      <c r="F1196" s="172" t="s">
        <v>194</v>
      </c>
      <c r="G1196" s="172" t="s">
        <v>194</v>
      </c>
    </row>
    <row r="1197">
      <c r="A1197" s="172"/>
      <c r="B1197" s="172"/>
      <c r="C1197" s="172"/>
      <c r="D1197" s="172"/>
      <c r="E1197" s="172"/>
      <c r="F1197" s="172" t="s">
        <v>194</v>
      </c>
      <c r="G1197" s="172" t="s">
        <v>194</v>
      </c>
    </row>
    <row r="1198">
      <c r="A1198" s="172"/>
      <c r="B1198" s="172"/>
      <c r="C1198" s="172"/>
      <c r="D1198" s="172"/>
      <c r="E1198" s="172"/>
      <c r="F1198" s="172" t="s">
        <v>194</v>
      </c>
      <c r="G1198" s="172" t="s">
        <v>194</v>
      </c>
    </row>
    <row r="1199">
      <c r="A1199" s="172"/>
      <c r="B1199" s="172"/>
      <c r="C1199" s="172"/>
      <c r="D1199" s="172"/>
      <c r="E1199" s="172"/>
      <c r="F1199" s="172" t="s">
        <v>194</v>
      </c>
      <c r="G1199" s="172" t="s">
        <v>194</v>
      </c>
    </row>
    <row r="1200">
      <c r="A1200" s="172"/>
      <c r="B1200" s="172"/>
      <c r="C1200" s="172"/>
      <c r="D1200" s="172"/>
      <c r="E1200" s="172"/>
      <c r="F1200" s="172" t="s">
        <v>194</v>
      </c>
      <c r="G1200" s="172" t="s">
        <v>194</v>
      </c>
    </row>
    <row r="1201">
      <c r="A1201" s="172"/>
      <c r="B1201" s="172"/>
      <c r="C1201" s="172"/>
      <c r="D1201" s="172"/>
      <c r="E1201" s="172"/>
      <c r="F1201" s="172" t="s">
        <v>194</v>
      </c>
      <c r="G1201" s="172" t="s">
        <v>194</v>
      </c>
    </row>
    <row r="1202">
      <c r="A1202" s="172"/>
      <c r="B1202" s="172"/>
      <c r="C1202" s="172"/>
      <c r="D1202" s="172"/>
      <c r="E1202" s="172"/>
      <c r="F1202" s="172" t="s">
        <v>194</v>
      </c>
      <c r="G1202" s="172" t="s">
        <v>194</v>
      </c>
    </row>
    <row r="1203">
      <c r="A1203" s="172"/>
      <c r="B1203" s="172"/>
      <c r="C1203" s="172"/>
      <c r="D1203" s="172"/>
      <c r="E1203" s="172"/>
      <c r="F1203" s="172" t="s">
        <v>194</v>
      </c>
      <c r="G1203" s="172" t="s">
        <v>194</v>
      </c>
    </row>
    <row r="1204">
      <c r="A1204" s="172"/>
      <c r="B1204" s="172"/>
      <c r="C1204" s="172"/>
      <c r="D1204" s="172"/>
      <c r="E1204" s="172"/>
      <c r="F1204" s="172" t="s">
        <v>194</v>
      </c>
      <c r="G1204" s="172" t="s">
        <v>194</v>
      </c>
    </row>
    <row r="1205">
      <c r="A1205" s="172"/>
      <c r="B1205" s="172"/>
      <c r="C1205" s="172"/>
      <c r="D1205" s="172"/>
      <c r="E1205" s="172"/>
      <c r="F1205" s="172" t="s">
        <v>194</v>
      </c>
      <c r="G1205" s="172" t="s">
        <v>194</v>
      </c>
    </row>
    <row r="1206">
      <c r="A1206" s="172"/>
      <c r="B1206" s="172"/>
      <c r="C1206" s="172"/>
      <c r="D1206" s="172"/>
      <c r="E1206" s="172"/>
      <c r="F1206" s="172" t="s">
        <v>194</v>
      </c>
      <c r="G1206" s="172" t="s">
        <v>194</v>
      </c>
    </row>
    <row r="1207">
      <c r="A1207" s="172"/>
      <c r="B1207" s="172"/>
      <c r="C1207" s="172"/>
      <c r="D1207" s="172"/>
      <c r="E1207" s="172"/>
      <c r="F1207" s="172" t="s">
        <v>194</v>
      </c>
      <c r="G1207" s="172" t="s">
        <v>194</v>
      </c>
    </row>
    <row r="1208">
      <c r="A1208" s="172"/>
      <c r="B1208" s="172"/>
      <c r="C1208" s="172"/>
      <c r="D1208" s="172"/>
      <c r="E1208" s="172"/>
      <c r="F1208" s="172" t="s">
        <v>194</v>
      </c>
      <c r="G1208" s="172" t="s">
        <v>194</v>
      </c>
    </row>
    <row r="1209">
      <c r="A1209" s="172"/>
      <c r="B1209" s="172"/>
      <c r="C1209" s="172"/>
      <c r="D1209" s="172"/>
      <c r="E1209" s="172"/>
      <c r="F1209" s="172" t="s">
        <v>194</v>
      </c>
      <c r="G1209" s="172" t="s">
        <v>194</v>
      </c>
    </row>
    <row r="1210">
      <c r="A1210" s="172"/>
      <c r="B1210" s="172"/>
      <c r="C1210" s="172"/>
      <c r="D1210" s="172"/>
      <c r="E1210" s="172"/>
      <c r="F1210" s="172" t="s">
        <v>194</v>
      </c>
      <c r="G1210" s="172" t="s">
        <v>194</v>
      </c>
    </row>
    <row r="1211">
      <c r="A1211" s="172"/>
      <c r="B1211" s="172"/>
      <c r="C1211" s="172"/>
      <c r="D1211" s="172"/>
      <c r="E1211" s="172"/>
      <c r="F1211" s="172" t="s">
        <v>194</v>
      </c>
      <c r="G1211" s="172" t="s">
        <v>194</v>
      </c>
    </row>
    <row r="1212">
      <c r="A1212" s="172"/>
      <c r="B1212" s="172"/>
      <c r="C1212" s="172"/>
      <c r="D1212" s="172"/>
      <c r="E1212" s="172"/>
      <c r="F1212" s="172" t="s">
        <v>194</v>
      </c>
      <c r="G1212" s="172" t="s">
        <v>194</v>
      </c>
    </row>
    <row r="1213">
      <c r="A1213" s="172"/>
      <c r="B1213" s="172"/>
      <c r="C1213" s="172"/>
      <c r="D1213" s="172"/>
      <c r="E1213" s="172"/>
      <c r="F1213" s="172" t="s">
        <v>194</v>
      </c>
      <c r="G1213" s="172" t="s">
        <v>194</v>
      </c>
    </row>
    <row r="1214">
      <c r="A1214" s="172"/>
      <c r="B1214" s="172"/>
      <c r="C1214" s="172"/>
      <c r="D1214" s="172"/>
      <c r="E1214" s="172"/>
      <c r="F1214" s="172" t="s">
        <v>194</v>
      </c>
      <c r="G1214" s="172" t="s">
        <v>194</v>
      </c>
    </row>
    <row r="1215">
      <c r="A1215" s="172"/>
      <c r="B1215" s="172"/>
      <c r="C1215" s="172"/>
      <c r="D1215" s="172"/>
      <c r="E1215" s="172"/>
      <c r="F1215" s="172" t="s">
        <v>194</v>
      </c>
      <c r="G1215" s="172" t="s">
        <v>194</v>
      </c>
    </row>
    <row r="1216">
      <c r="A1216" s="172"/>
      <c r="B1216" s="172"/>
      <c r="C1216" s="172"/>
      <c r="D1216" s="172"/>
      <c r="E1216" s="172"/>
      <c r="F1216" s="172" t="s">
        <v>194</v>
      </c>
      <c r="G1216" s="172" t="s">
        <v>194</v>
      </c>
    </row>
    <row r="1217">
      <c r="A1217" s="172"/>
      <c r="B1217" s="172"/>
      <c r="C1217" s="172"/>
      <c r="D1217" s="172"/>
      <c r="E1217" s="172"/>
      <c r="F1217" s="172" t="s">
        <v>194</v>
      </c>
      <c r="G1217" s="172" t="s">
        <v>194</v>
      </c>
    </row>
    <row r="1218">
      <c r="A1218" s="172"/>
      <c r="B1218" s="172"/>
      <c r="C1218" s="172"/>
      <c r="D1218" s="172"/>
      <c r="E1218" s="172"/>
      <c r="F1218" s="172" t="s">
        <v>194</v>
      </c>
      <c r="G1218" s="172" t="s">
        <v>194</v>
      </c>
    </row>
    <row r="1219">
      <c r="A1219" s="172"/>
      <c r="B1219" s="172"/>
      <c r="C1219" s="172"/>
      <c r="D1219" s="172"/>
      <c r="E1219" s="172"/>
      <c r="F1219" s="172" t="s">
        <v>194</v>
      </c>
      <c r="G1219" s="172" t="s">
        <v>194</v>
      </c>
    </row>
    <row r="1220">
      <c r="A1220" s="172"/>
      <c r="B1220" s="172"/>
      <c r="C1220" s="172"/>
      <c r="D1220" s="172"/>
      <c r="E1220" s="172"/>
      <c r="F1220" s="172" t="s">
        <v>194</v>
      </c>
      <c r="G1220" s="172" t="s">
        <v>194</v>
      </c>
    </row>
    <row r="1221">
      <c r="A1221" s="172"/>
      <c r="B1221" s="172"/>
      <c r="C1221" s="172"/>
      <c r="D1221" s="172"/>
      <c r="E1221" s="172"/>
      <c r="F1221" s="172" t="s">
        <v>194</v>
      </c>
      <c r="G1221" s="172" t="s">
        <v>194</v>
      </c>
    </row>
    <row r="1222">
      <c r="A1222" s="172"/>
      <c r="B1222" s="172"/>
      <c r="C1222" s="172"/>
      <c r="D1222" s="172"/>
      <c r="E1222" s="172"/>
      <c r="F1222" s="172" t="s">
        <v>194</v>
      </c>
      <c r="G1222" s="172" t="s">
        <v>194</v>
      </c>
    </row>
    <row r="1223">
      <c r="A1223" s="172"/>
      <c r="B1223" s="172"/>
      <c r="C1223" s="172"/>
      <c r="D1223" s="172"/>
      <c r="E1223" s="172"/>
      <c r="F1223" s="172" t="s">
        <v>194</v>
      </c>
      <c r="G1223" s="172" t="s">
        <v>194</v>
      </c>
    </row>
    <row r="1224">
      <c r="A1224" s="172"/>
      <c r="B1224" s="172"/>
      <c r="C1224" s="172"/>
      <c r="D1224" s="172"/>
      <c r="E1224" s="172"/>
      <c r="F1224" s="172" t="s">
        <v>194</v>
      </c>
      <c r="G1224" s="172" t="s">
        <v>194</v>
      </c>
    </row>
    <row r="1225">
      <c r="A1225" s="172"/>
      <c r="B1225" s="172"/>
      <c r="C1225" s="172"/>
      <c r="D1225" s="172"/>
      <c r="E1225" s="172"/>
      <c r="F1225" s="172" t="s">
        <v>194</v>
      </c>
      <c r="G1225" s="172" t="s">
        <v>194</v>
      </c>
    </row>
    <row r="1226">
      <c r="A1226" s="172"/>
      <c r="B1226" s="172"/>
      <c r="C1226" s="172"/>
      <c r="D1226" s="172"/>
      <c r="E1226" s="172"/>
      <c r="F1226" s="172" t="s">
        <v>194</v>
      </c>
      <c r="G1226" s="172" t="s">
        <v>194</v>
      </c>
    </row>
    <row r="1227">
      <c r="A1227" s="172"/>
      <c r="B1227" s="172"/>
      <c r="C1227" s="172"/>
      <c r="D1227" s="172"/>
      <c r="E1227" s="172"/>
      <c r="F1227" s="172" t="s">
        <v>194</v>
      </c>
      <c r="G1227" s="172" t="s">
        <v>194</v>
      </c>
    </row>
    <row r="1228">
      <c r="A1228" s="172"/>
      <c r="B1228" s="172"/>
      <c r="C1228" s="172"/>
      <c r="D1228" s="172"/>
      <c r="E1228" s="172"/>
      <c r="F1228" s="172" t="s">
        <v>194</v>
      </c>
      <c r="G1228" s="172" t="s">
        <v>194</v>
      </c>
    </row>
    <row r="1229">
      <c r="A1229" s="172"/>
      <c r="B1229" s="172"/>
      <c r="C1229" s="172"/>
      <c r="D1229" s="172"/>
      <c r="E1229" s="172"/>
      <c r="F1229" s="172" t="s">
        <v>194</v>
      </c>
      <c r="G1229" s="172" t="s">
        <v>194</v>
      </c>
    </row>
    <row r="1230">
      <c r="A1230" s="172"/>
      <c r="B1230" s="172"/>
      <c r="C1230" s="172"/>
      <c r="D1230" s="172"/>
      <c r="E1230" s="172"/>
      <c r="F1230" s="172" t="s">
        <v>194</v>
      </c>
      <c r="G1230" s="172" t="s">
        <v>194</v>
      </c>
    </row>
    <row r="1231">
      <c r="A1231" s="172"/>
      <c r="B1231" s="172"/>
      <c r="C1231" s="172"/>
      <c r="D1231" s="172"/>
      <c r="E1231" s="172"/>
      <c r="F1231" s="172" t="s">
        <v>194</v>
      </c>
      <c r="G1231" s="172" t="s">
        <v>194</v>
      </c>
    </row>
    <row r="1232">
      <c r="A1232" s="172"/>
      <c r="B1232" s="172"/>
      <c r="C1232" s="172"/>
      <c r="D1232" s="172"/>
      <c r="E1232" s="172"/>
      <c r="F1232" s="172" t="s">
        <v>194</v>
      </c>
      <c r="G1232" s="172" t="s">
        <v>194</v>
      </c>
    </row>
    <row r="1233">
      <c r="A1233" s="172"/>
      <c r="B1233" s="172"/>
      <c r="C1233" s="172"/>
      <c r="D1233" s="172"/>
      <c r="E1233" s="172"/>
      <c r="F1233" s="172" t="s">
        <v>194</v>
      </c>
      <c r="G1233" s="172" t="s">
        <v>194</v>
      </c>
    </row>
    <row r="1234">
      <c r="A1234" s="172"/>
      <c r="B1234" s="172"/>
      <c r="C1234" s="172"/>
      <c r="D1234" s="172"/>
      <c r="E1234" s="172"/>
      <c r="F1234" s="172" t="s">
        <v>194</v>
      </c>
      <c r="G1234" s="172" t="s">
        <v>194</v>
      </c>
    </row>
    <row r="1235">
      <c r="A1235" s="172"/>
      <c r="B1235" s="172"/>
      <c r="C1235" s="172"/>
      <c r="D1235" s="172"/>
      <c r="E1235" s="172"/>
      <c r="F1235" s="172" t="s">
        <v>194</v>
      </c>
      <c r="G1235" s="172" t="s">
        <v>194</v>
      </c>
    </row>
    <row r="1236">
      <c r="A1236" s="172"/>
      <c r="B1236" s="172"/>
      <c r="C1236" s="172"/>
      <c r="D1236" s="172"/>
      <c r="E1236" s="172"/>
      <c r="F1236" s="172" t="s">
        <v>194</v>
      </c>
      <c r="G1236" s="172" t="s">
        <v>194</v>
      </c>
    </row>
    <row r="1237">
      <c r="A1237" s="172"/>
      <c r="B1237" s="172"/>
      <c r="C1237" s="172"/>
      <c r="D1237" s="172"/>
      <c r="E1237" s="172"/>
      <c r="F1237" s="172" t="s">
        <v>194</v>
      </c>
      <c r="G1237" s="172" t="s">
        <v>194</v>
      </c>
    </row>
    <row r="1238">
      <c r="A1238" s="172"/>
      <c r="B1238" s="172"/>
      <c r="C1238" s="172"/>
      <c r="D1238" s="172"/>
      <c r="E1238" s="172"/>
      <c r="F1238" s="172" t="s">
        <v>194</v>
      </c>
      <c r="G1238" s="172" t="s">
        <v>194</v>
      </c>
    </row>
    <row r="1239">
      <c r="A1239" s="172"/>
      <c r="B1239" s="172"/>
      <c r="C1239" s="172"/>
      <c r="D1239" s="172"/>
      <c r="E1239" s="172"/>
      <c r="F1239" s="172" t="s">
        <v>194</v>
      </c>
      <c r="G1239" s="172" t="s">
        <v>194</v>
      </c>
    </row>
    <row r="1240">
      <c r="A1240" s="172"/>
      <c r="B1240" s="172"/>
      <c r="C1240" s="172"/>
      <c r="D1240" s="172"/>
      <c r="E1240" s="172"/>
      <c r="F1240" s="172" t="s">
        <v>194</v>
      </c>
      <c r="G1240" s="172" t="s">
        <v>194</v>
      </c>
    </row>
    <row r="1241">
      <c r="A1241" s="172"/>
      <c r="B1241" s="172"/>
      <c r="C1241" s="172"/>
      <c r="D1241" s="172"/>
      <c r="E1241" s="172"/>
      <c r="F1241" s="172" t="s">
        <v>194</v>
      </c>
      <c r="G1241" s="172" t="s">
        <v>194</v>
      </c>
    </row>
    <row r="1242">
      <c r="A1242" s="172"/>
      <c r="B1242" s="172"/>
      <c r="C1242" s="172"/>
      <c r="D1242" s="172"/>
      <c r="E1242" s="172"/>
      <c r="F1242" s="172" t="s">
        <v>194</v>
      </c>
      <c r="G1242" s="172" t="s">
        <v>194</v>
      </c>
    </row>
    <row r="1243">
      <c r="A1243" s="172"/>
      <c r="B1243" s="172"/>
      <c r="C1243" s="172"/>
      <c r="D1243" s="172"/>
      <c r="E1243" s="172"/>
      <c r="F1243" s="172" t="s">
        <v>194</v>
      </c>
      <c r="G1243" s="172" t="s">
        <v>194</v>
      </c>
    </row>
    <row r="1244">
      <c r="A1244" s="172"/>
      <c r="B1244" s="172"/>
      <c r="C1244" s="172"/>
      <c r="D1244" s="172"/>
      <c r="E1244" s="172"/>
      <c r="F1244" s="172" t="s">
        <v>194</v>
      </c>
      <c r="G1244" s="172" t="s">
        <v>194</v>
      </c>
    </row>
    <row r="1245">
      <c r="A1245" s="172"/>
      <c r="B1245" s="172"/>
      <c r="C1245" s="172"/>
      <c r="D1245" s="172"/>
      <c r="E1245" s="172"/>
      <c r="F1245" s="172" t="s">
        <v>194</v>
      </c>
      <c r="G1245" s="172" t="s">
        <v>194</v>
      </c>
    </row>
    <row r="1246">
      <c r="A1246" s="172"/>
      <c r="B1246" s="172"/>
      <c r="C1246" s="172"/>
      <c r="D1246" s="172"/>
      <c r="E1246" s="172"/>
      <c r="F1246" s="172" t="s">
        <v>194</v>
      </c>
      <c r="G1246" s="172" t="s">
        <v>194</v>
      </c>
    </row>
    <row r="1247">
      <c r="A1247" s="172"/>
      <c r="B1247" s="172"/>
      <c r="C1247" s="172"/>
      <c r="D1247" s="172"/>
      <c r="E1247" s="172"/>
      <c r="F1247" s="172" t="s">
        <v>194</v>
      </c>
      <c r="G1247" s="172" t="s">
        <v>194</v>
      </c>
    </row>
    <row r="1248">
      <c r="A1248" s="172"/>
      <c r="B1248" s="172"/>
      <c r="C1248" s="172"/>
      <c r="D1248" s="172"/>
      <c r="E1248" s="172"/>
      <c r="F1248" s="172" t="s">
        <v>194</v>
      </c>
      <c r="G1248" s="172" t="s">
        <v>194</v>
      </c>
    </row>
    <row r="1249">
      <c r="A1249" s="172"/>
      <c r="B1249" s="172"/>
      <c r="C1249" s="172"/>
      <c r="D1249" s="172"/>
      <c r="E1249" s="172"/>
      <c r="F1249" s="172" t="s">
        <v>194</v>
      </c>
      <c r="G1249" s="172" t="s">
        <v>194</v>
      </c>
    </row>
    <row r="1250">
      <c r="A1250" s="172"/>
      <c r="B1250" s="172"/>
      <c r="C1250" s="172"/>
      <c r="D1250" s="172"/>
      <c r="E1250" s="172"/>
      <c r="F1250" s="172" t="s">
        <v>194</v>
      </c>
      <c r="G1250" s="172" t="s">
        <v>194</v>
      </c>
    </row>
    <row r="1251">
      <c r="A1251" s="172"/>
      <c r="B1251" s="172"/>
      <c r="C1251" s="172"/>
      <c r="D1251" s="172"/>
      <c r="E1251" s="172"/>
      <c r="F1251" s="172" t="s">
        <v>194</v>
      </c>
      <c r="G1251" s="172" t="s">
        <v>194</v>
      </c>
    </row>
    <row r="1252">
      <c r="A1252" s="172"/>
      <c r="B1252" s="172"/>
      <c r="C1252" s="172"/>
      <c r="D1252" s="172"/>
      <c r="E1252" s="172"/>
      <c r="F1252" s="172" t="s">
        <v>194</v>
      </c>
      <c r="G1252" s="172" t="s">
        <v>194</v>
      </c>
    </row>
    <row r="1253">
      <c r="A1253" s="172"/>
      <c r="B1253" s="172"/>
      <c r="C1253" s="172"/>
      <c r="D1253" s="172"/>
      <c r="E1253" s="172"/>
      <c r="F1253" s="172" t="s">
        <v>194</v>
      </c>
      <c r="G1253" s="172" t="s">
        <v>194</v>
      </c>
    </row>
    <row r="1254">
      <c r="A1254" s="172"/>
      <c r="B1254" s="172"/>
      <c r="C1254" s="172"/>
      <c r="D1254" s="172"/>
      <c r="E1254" s="172"/>
      <c r="F1254" s="172" t="s">
        <v>194</v>
      </c>
      <c r="G1254" s="172" t="s">
        <v>194</v>
      </c>
    </row>
    <row r="1255">
      <c r="A1255" s="172"/>
      <c r="B1255" s="172"/>
      <c r="C1255" s="172"/>
      <c r="D1255" s="172"/>
      <c r="E1255" s="172"/>
      <c r="F1255" s="172" t="s">
        <v>194</v>
      </c>
      <c r="G1255" s="172" t="s">
        <v>194</v>
      </c>
    </row>
    <row r="1256">
      <c r="A1256" s="172"/>
      <c r="B1256" s="172"/>
      <c r="C1256" s="172"/>
      <c r="D1256" s="172"/>
      <c r="E1256" s="172"/>
      <c r="F1256" s="172" t="s">
        <v>194</v>
      </c>
      <c r="G1256" s="172" t="s">
        <v>194</v>
      </c>
    </row>
    <row r="1257">
      <c r="A1257" s="172"/>
      <c r="B1257" s="172"/>
      <c r="C1257" s="172"/>
      <c r="D1257" s="172"/>
      <c r="E1257" s="172"/>
      <c r="F1257" s="172" t="s">
        <v>194</v>
      </c>
      <c r="G1257" s="172" t="s">
        <v>194</v>
      </c>
    </row>
    <row r="1258">
      <c r="A1258" s="172"/>
      <c r="B1258" s="172"/>
      <c r="C1258" s="172"/>
      <c r="D1258" s="172"/>
      <c r="E1258" s="172"/>
      <c r="F1258" s="172" t="s">
        <v>194</v>
      </c>
      <c r="G1258" s="172" t="s">
        <v>194</v>
      </c>
    </row>
    <row r="1259">
      <c r="A1259" s="172"/>
      <c r="B1259" s="172"/>
      <c r="C1259" s="172"/>
      <c r="D1259" s="172"/>
      <c r="E1259" s="172"/>
      <c r="F1259" s="172" t="s">
        <v>194</v>
      </c>
      <c r="G1259" s="172" t="s">
        <v>194</v>
      </c>
    </row>
    <row r="1260">
      <c r="A1260" s="172"/>
      <c r="B1260" s="172"/>
      <c r="C1260" s="172"/>
      <c r="D1260" s="172"/>
      <c r="E1260" s="172"/>
      <c r="F1260" s="172" t="s">
        <v>194</v>
      </c>
      <c r="G1260" s="172" t="s">
        <v>194</v>
      </c>
    </row>
    <row r="1261">
      <c r="A1261" s="172"/>
      <c r="B1261" s="172"/>
      <c r="C1261" s="172"/>
      <c r="D1261" s="172"/>
      <c r="E1261" s="172"/>
      <c r="F1261" s="172" t="s">
        <v>194</v>
      </c>
      <c r="G1261" s="172" t="s">
        <v>194</v>
      </c>
    </row>
    <row r="1262">
      <c r="A1262" s="172"/>
      <c r="B1262" s="172"/>
      <c r="C1262" s="172"/>
      <c r="D1262" s="172"/>
      <c r="E1262" s="172"/>
      <c r="F1262" s="172" t="s">
        <v>194</v>
      </c>
      <c r="G1262" s="172" t="s">
        <v>194</v>
      </c>
    </row>
    <row r="1263">
      <c r="A1263" s="172"/>
      <c r="B1263" s="172"/>
      <c r="C1263" s="172"/>
      <c r="D1263" s="172"/>
      <c r="E1263" s="172"/>
      <c r="F1263" s="172" t="s">
        <v>194</v>
      </c>
      <c r="G1263" s="172" t="s">
        <v>194</v>
      </c>
    </row>
    <row r="1264">
      <c r="A1264" s="172"/>
      <c r="B1264" s="172"/>
      <c r="C1264" s="172"/>
      <c r="D1264" s="172"/>
      <c r="E1264" s="172"/>
      <c r="F1264" s="172" t="s">
        <v>194</v>
      </c>
      <c r="G1264" s="172" t="s">
        <v>194</v>
      </c>
    </row>
    <row r="1265">
      <c r="A1265" s="172"/>
      <c r="B1265" s="172"/>
      <c r="C1265" s="172"/>
      <c r="D1265" s="172"/>
      <c r="E1265" s="172"/>
      <c r="F1265" s="172" t="s">
        <v>194</v>
      </c>
      <c r="G1265" s="172" t="s">
        <v>194</v>
      </c>
    </row>
    <row r="1266">
      <c r="A1266" s="172"/>
      <c r="B1266" s="172"/>
      <c r="C1266" s="172"/>
      <c r="D1266" s="172"/>
      <c r="E1266" s="172"/>
      <c r="F1266" s="172" t="s">
        <v>194</v>
      </c>
      <c r="G1266" s="172" t="s">
        <v>194</v>
      </c>
    </row>
    <row r="1267">
      <c r="A1267" s="172"/>
      <c r="B1267" s="172"/>
      <c r="C1267" s="172"/>
      <c r="D1267" s="172"/>
      <c r="E1267" s="172"/>
      <c r="F1267" s="172" t="s">
        <v>194</v>
      </c>
      <c r="G1267" s="172" t="s">
        <v>194</v>
      </c>
    </row>
    <row r="1268">
      <c r="A1268" s="172"/>
      <c r="B1268" s="172"/>
      <c r="C1268" s="172"/>
      <c r="D1268" s="172"/>
      <c r="E1268" s="172"/>
      <c r="F1268" s="172" t="s">
        <v>194</v>
      </c>
      <c r="G1268" s="172" t="s">
        <v>194</v>
      </c>
    </row>
    <row r="1269">
      <c r="A1269" s="172"/>
      <c r="B1269" s="172"/>
      <c r="C1269" s="172"/>
      <c r="D1269" s="172"/>
      <c r="E1269" s="172"/>
      <c r="F1269" s="172" t="s">
        <v>194</v>
      </c>
      <c r="G1269" s="172" t="s">
        <v>194</v>
      </c>
    </row>
    <row r="1270">
      <c r="A1270" s="172"/>
      <c r="B1270" s="172"/>
      <c r="C1270" s="172"/>
      <c r="D1270" s="172"/>
      <c r="E1270" s="172"/>
      <c r="F1270" s="172" t="s">
        <v>194</v>
      </c>
      <c r="G1270" s="172" t="s">
        <v>194</v>
      </c>
    </row>
    <row r="1271">
      <c r="A1271" s="172"/>
      <c r="B1271" s="172"/>
      <c r="C1271" s="172"/>
      <c r="D1271" s="172"/>
      <c r="E1271" s="172"/>
      <c r="F1271" s="172" t="s">
        <v>194</v>
      </c>
      <c r="G1271" s="172" t="s">
        <v>194</v>
      </c>
    </row>
    <row r="1272">
      <c r="A1272" s="172"/>
      <c r="B1272" s="172"/>
      <c r="C1272" s="172"/>
      <c r="D1272" s="172"/>
      <c r="E1272" s="172"/>
      <c r="F1272" s="172" t="s">
        <v>194</v>
      </c>
      <c r="G1272" s="172" t="s">
        <v>194</v>
      </c>
    </row>
    <row r="1273">
      <c r="A1273" s="172"/>
      <c r="B1273" s="172"/>
      <c r="C1273" s="172"/>
      <c r="D1273" s="172"/>
      <c r="E1273" s="172"/>
      <c r="F1273" s="172" t="s">
        <v>194</v>
      </c>
      <c r="G1273" s="172" t="s">
        <v>194</v>
      </c>
    </row>
    <row r="1274">
      <c r="A1274" s="172"/>
      <c r="B1274" s="172"/>
      <c r="C1274" s="172"/>
      <c r="D1274" s="172"/>
      <c r="E1274" s="172"/>
      <c r="F1274" s="172" t="s">
        <v>194</v>
      </c>
      <c r="G1274" s="172" t="s">
        <v>194</v>
      </c>
    </row>
    <row r="1275">
      <c r="A1275" s="172"/>
      <c r="B1275" s="172"/>
      <c r="C1275" s="172"/>
      <c r="D1275" s="172"/>
      <c r="E1275" s="172"/>
      <c r="F1275" s="172" t="s">
        <v>194</v>
      </c>
      <c r="G1275" s="172" t="s">
        <v>194</v>
      </c>
    </row>
    <row r="1276">
      <c r="A1276" s="172"/>
      <c r="B1276" s="172"/>
      <c r="C1276" s="172"/>
      <c r="D1276" s="172"/>
      <c r="E1276" s="172"/>
      <c r="F1276" s="172" t="s">
        <v>194</v>
      </c>
      <c r="G1276" s="172" t="s">
        <v>194</v>
      </c>
    </row>
    <row r="1277">
      <c r="A1277" s="172"/>
      <c r="B1277" s="172"/>
      <c r="C1277" s="172"/>
      <c r="D1277" s="172"/>
      <c r="E1277" s="172"/>
      <c r="F1277" s="172" t="s">
        <v>194</v>
      </c>
      <c r="G1277" s="172" t="s">
        <v>194</v>
      </c>
    </row>
    <row r="1278">
      <c r="A1278" s="172"/>
      <c r="B1278" s="172"/>
      <c r="C1278" s="172"/>
      <c r="D1278" s="172"/>
      <c r="E1278" s="172"/>
      <c r="F1278" s="172" t="s">
        <v>194</v>
      </c>
      <c r="G1278" s="172" t="s">
        <v>194</v>
      </c>
    </row>
    <row r="1279">
      <c r="A1279" s="172"/>
      <c r="B1279" s="172"/>
      <c r="C1279" s="172"/>
      <c r="D1279" s="172"/>
      <c r="E1279" s="172"/>
      <c r="F1279" s="172" t="s">
        <v>194</v>
      </c>
      <c r="G1279" s="172" t="s">
        <v>194</v>
      </c>
    </row>
    <row r="1280">
      <c r="A1280" s="172"/>
      <c r="B1280" s="172"/>
      <c r="C1280" s="172"/>
      <c r="D1280" s="172"/>
      <c r="E1280" s="172"/>
      <c r="F1280" s="172" t="s">
        <v>194</v>
      </c>
      <c r="G1280" s="172" t="s">
        <v>194</v>
      </c>
    </row>
    <row r="1281">
      <c r="A1281" s="172"/>
      <c r="B1281" s="172"/>
      <c r="C1281" s="172"/>
      <c r="D1281" s="172"/>
      <c r="E1281" s="172"/>
      <c r="F1281" s="172" t="s">
        <v>194</v>
      </c>
      <c r="G1281" s="172" t="s">
        <v>194</v>
      </c>
    </row>
    <row r="1282">
      <c r="A1282" s="172"/>
      <c r="B1282" s="172"/>
      <c r="C1282" s="172"/>
      <c r="D1282" s="172"/>
      <c r="E1282" s="172"/>
      <c r="F1282" s="172" t="s">
        <v>194</v>
      </c>
      <c r="G1282" s="172" t="s">
        <v>194</v>
      </c>
    </row>
    <row r="1283">
      <c r="A1283" s="172"/>
      <c r="B1283" s="172"/>
      <c r="C1283" s="172"/>
      <c r="D1283" s="172"/>
      <c r="E1283" s="172"/>
      <c r="F1283" s="172" t="s">
        <v>194</v>
      </c>
      <c r="G1283" s="172" t="s">
        <v>194</v>
      </c>
    </row>
    <row r="1284">
      <c r="A1284" s="172"/>
      <c r="B1284" s="172"/>
      <c r="C1284" s="172"/>
      <c r="D1284" s="172"/>
      <c r="E1284" s="172"/>
      <c r="F1284" s="172" t="s">
        <v>194</v>
      </c>
      <c r="G1284" s="172" t="s">
        <v>194</v>
      </c>
    </row>
    <row r="1285">
      <c r="A1285" s="172"/>
      <c r="B1285" s="172"/>
      <c r="C1285" s="172"/>
      <c r="D1285" s="172"/>
      <c r="E1285" s="172"/>
      <c r="F1285" s="172" t="s">
        <v>194</v>
      </c>
      <c r="G1285" s="172" t="s">
        <v>194</v>
      </c>
    </row>
    <row r="1286">
      <c r="A1286" s="172"/>
      <c r="B1286" s="172"/>
      <c r="C1286" s="172"/>
      <c r="D1286" s="172"/>
      <c r="E1286" s="172"/>
      <c r="F1286" s="172" t="s">
        <v>194</v>
      </c>
      <c r="G1286" s="172" t="s">
        <v>194</v>
      </c>
    </row>
    <row r="1287">
      <c r="A1287" s="172"/>
      <c r="B1287" s="172"/>
      <c r="C1287" s="172"/>
      <c r="D1287" s="172"/>
      <c r="E1287" s="172"/>
      <c r="F1287" s="172" t="s">
        <v>194</v>
      </c>
      <c r="G1287" s="172" t="s">
        <v>194</v>
      </c>
    </row>
    <row r="1288">
      <c r="A1288" s="172"/>
      <c r="B1288" s="172"/>
      <c r="C1288" s="172"/>
      <c r="D1288" s="172"/>
      <c r="E1288" s="172"/>
      <c r="F1288" s="172" t="s">
        <v>194</v>
      </c>
      <c r="G1288" s="172" t="s">
        <v>194</v>
      </c>
    </row>
    <row r="1289">
      <c r="A1289" s="172"/>
      <c r="B1289" s="172"/>
      <c r="C1289" s="172"/>
      <c r="D1289" s="172"/>
      <c r="E1289" s="172"/>
      <c r="F1289" s="172" t="s">
        <v>194</v>
      </c>
      <c r="G1289" s="172" t="s">
        <v>194</v>
      </c>
    </row>
    <row r="1290">
      <c r="A1290" s="172"/>
      <c r="B1290" s="172"/>
      <c r="C1290" s="172"/>
      <c r="D1290" s="172"/>
      <c r="E1290" s="172"/>
      <c r="F1290" s="172" t="s">
        <v>194</v>
      </c>
      <c r="G1290" s="172" t="s">
        <v>194</v>
      </c>
    </row>
    <row r="1291">
      <c r="A1291" s="172"/>
      <c r="B1291" s="172"/>
      <c r="C1291" s="172"/>
      <c r="D1291" s="172"/>
      <c r="E1291" s="172"/>
      <c r="F1291" s="172" t="s">
        <v>194</v>
      </c>
      <c r="G1291" s="172" t="s">
        <v>194</v>
      </c>
    </row>
    <row r="1292">
      <c r="A1292" s="172"/>
      <c r="B1292" s="172"/>
      <c r="C1292" s="172"/>
      <c r="D1292" s="172"/>
      <c r="E1292" s="172"/>
      <c r="F1292" s="172" t="s">
        <v>194</v>
      </c>
      <c r="G1292" s="172" t="s">
        <v>194</v>
      </c>
    </row>
    <row r="1293">
      <c r="A1293" s="172"/>
      <c r="B1293" s="172"/>
      <c r="C1293" s="172"/>
      <c r="D1293" s="172"/>
      <c r="E1293" s="172"/>
      <c r="F1293" s="172" t="s">
        <v>194</v>
      </c>
      <c r="G1293" s="172" t="s">
        <v>194</v>
      </c>
    </row>
    <row r="1294">
      <c r="A1294" s="172"/>
      <c r="B1294" s="172"/>
      <c r="C1294" s="172"/>
      <c r="D1294" s="172"/>
      <c r="E1294" s="172"/>
      <c r="F1294" s="172" t="s">
        <v>194</v>
      </c>
      <c r="G1294" s="172" t="s">
        <v>194</v>
      </c>
    </row>
    <row r="1295">
      <c r="A1295" s="172"/>
      <c r="B1295" s="172"/>
      <c r="C1295" s="172"/>
      <c r="D1295" s="172"/>
      <c r="E1295" s="172"/>
      <c r="F1295" s="172" t="s">
        <v>194</v>
      </c>
      <c r="G1295" s="172" t="s">
        <v>194</v>
      </c>
    </row>
    <row r="1296">
      <c r="A1296" s="172"/>
      <c r="B1296" s="172"/>
      <c r="C1296" s="172"/>
      <c r="D1296" s="172"/>
      <c r="E1296" s="172"/>
      <c r="F1296" s="172" t="s">
        <v>194</v>
      </c>
      <c r="G1296" s="172" t="s">
        <v>194</v>
      </c>
    </row>
    <row r="1297">
      <c r="A1297" s="172"/>
      <c r="B1297" s="172"/>
      <c r="C1297" s="172"/>
      <c r="D1297" s="172"/>
      <c r="E1297" s="172"/>
      <c r="F1297" s="172" t="s">
        <v>194</v>
      </c>
      <c r="G1297" s="172" t="s">
        <v>194</v>
      </c>
    </row>
    <row r="1298">
      <c r="A1298" s="172"/>
      <c r="B1298" s="172"/>
      <c r="C1298" s="172"/>
      <c r="D1298" s="172"/>
      <c r="E1298" s="172"/>
      <c r="F1298" s="172" t="s">
        <v>194</v>
      </c>
      <c r="G1298" s="172" t="s">
        <v>194</v>
      </c>
    </row>
    <row r="1299">
      <c r="A1299" s="172"/>
      <c r="B1299" s="172"/>
      <c r="C1299" s="172"/>
      <c r="D1299" s="172"/>
      <c r="E1299" s="172"/>
      <c r="F1299" s="172" t="s">
        <v>194</v>
      </c>
      <c r="G1299" s="172" t="s">
        <v>194</v>
      </c>
    </row>
    <row r="1300">
      <c r="A1300" s="172"/>
      <c r="B1300" s="172"/>
      <c r="C1300" s="172"/>
      <c r="D1300" s="172"/>
      <c r="E1300" s="172"/>
      <c r="F1300" s="172" t="s">
        <v>194</v>
      </c>
      <c r="G1300" s="172" t="s">
        <v>194</v>
      </c>
    </row>
    <row r="1301">
      <c r="A1301" s="172"/>
      <c r="B1301" s="172"/>
      <c r="C1301" s="172"/>
      <c r="D1301" s="172"/>
      <c r="E1301" s="172"/>
      <c r="F1301" s="172" t="s">
        <v>194</v>
      </c>
      <c r="G1301" s="172" t="s">
        <v>194</v>
      </c>
    </row>
    <row r="1302">
      <c r="A1302" s="172"/>
      <c r="B1302" s="172"/>
      <c r="C1302" s="172"/>
      <c r="D1302" s="172"/>
      <c r="E1302" s="172"/>
      <c r="F1302" s="172" t="s">
        <v>194</v>
      </c>
      <c r="G1302" s="172" t="s">
        <v>194</v>
      </c>
    </row>
    <row r="1303">
      <c r="A1303" s="172"/>
      <c r="B1303" s="172"/>
      <c r="C1303" s="172"/>
      <c r="D1303" s="172"/>
      <c r="E1303" s="172"/>
      <c r="F1303" s="172" t="s">
        <v>194</v>
      </c>
      <c r="G1303" s="172" t="s">
        <v>194</v>
      </c>
    </row>
    <row r="1304">
      <c r="A1304" s="172"/>
      <c r="B1304" s="172"/>
      <c r="C1304" s="172"/>
      <c r="D1304" s="172"/>
      <c r="E1304" s="172"/>
      <c r="F1304" s="172" t="s">
        <v>194</v>
      </c>
      <c r="G1304" s="172" t="s">
        <v>194</v>
      </c>
    </row>
    <row r="1305">
      <c r="A1305" s="172"/>
      <c r="B1305" s="172"/>
      <c r="C1305" s="172"/>
      <c r="D1305" s="172"/>
      <c r="E1305" s="172"/>
      <c r="F1305" s="172" t="s">
        <v>194</v>
      </c>
      <c r="G1305" s="172" t="s">
        <v>194</v>
      </c>
    </row>
    <row r="1306">
      <c r="A1306" s="172"/>
      <c r="B1306" s="172"/>
      <c r="C1306" s="172"/>
      <c r="D1306" s="172"/>
      <c r="E1306" s="172"/>
      <c r="F1306" s="172" t="s">
        <v>194</v>
      </c>
      <c r="G1306" s="172" t="s">
        <v>194</v>
      </c>
    </row>
    <row r="1307">
      <c r="A1307" s="172"/>
      <c r="B1307" s="172"/>
      <c r="C1307" s="172"/>
      <c r="D1307" s="172"/>
      <c r="E1307" s="172"/>
      <c r="F1307" s="172" t="s">
        <v>194</v>
      </c>
      <c r="G1307" s="172" t="s">
        <v>194</v>
      </c>
    </row>
    <row r="1308">
      <c r="A1308" s="172"/>
      <c r="B1308" s="172"/>
      <c r="C1308" s="172"/>
      <c r="D1308" s="172"/>
      <c r="E1308" s="172"/>
      <c r="F1308" s="172" t="s">
        <v>194</v>
      </c>
      <c r="G1308" s="172" t="s">
        <v>194</v>
      </c>
    </row>
    <row r="1309">
      <c r="A1309" s="172"/>
      <c r="B1309" s="172"/>
      <c r="C1309" s="172"/>
      <c r="D1309" s="172"/>
      <c r="E1309" s="172"/>
      <c r="F1309" s="172" t="s">
        <v>194</v>
      </c>
      <c r="G1309" s="172" t="s">
        <v>194</v>
      </c>
    </row>
    <row r="1310">
      <c r="A1310" s="172"/>
      <c r="B1310" s="172"/>
      <c r="C1310" s="172"/>
      <c r="D1310" s="172"/>
      <c r="E1310" s="172"/>
      <c r="F1310" s="172" t="s">
        <v>194</v>
      </c>
      <c r="G1310" s="172" t="s">
        <v>194</v>
      </c>
    </row>
    <row r="1311">
      <c r="A1311" s="172"/>
      <c r="B1311" s="172"/>
      <c r="C1311" s="172"/>
      <c r="D1311" s="172"/>
      <c r="E1311" s="172"/>
      <c r="F1311" s="172" t="s">
        <v>194</v>
      </c>
      <c r="G1311" s="172" t="s">
        <v>194</v>
      </c>
    </row>
    <row r="1312">
      <c r="A1312" s="172"/>
      <c r="B1312" s="172"/>
      <c r="C1312" s="172"/>
      <c r="D1312" s="172"/>
      <c r="E1312" s="172"/>
      <c r="F1312" s="172" t="s">
        <v>194</v>
      </c>
      <c r="G1312" s="172" t="s">
        <v>194</v>
      </c>
    </row>
    <row r="1313">
      <c r="A1313" s="172"/>
      <c r="B1313" s="172"/>
      <c r="C1313" s="172"/>
      <c r="D1313" s="172"/>
      <c r="E1313" s="172"/>
      <c r="F1313" s="172" t="s">
        <v>194</v>
      </c>
      <c r="G1313" s="172" t="s">
        <v>194</v>
      </c>
    </row>
    <row r="1314">
      <c r="A1314" s="172"/>
      <c r="B1314" s="172"/>
      <c r="C1314" s="172"/>
      <c r="D1314" s="172"/>
      <c r="E1314" s="172"/>
      <c r="F1314" s="172" t="s">
        <v>194</v>
      </c>
      <c r="G1314" s="172" t="s">
        <v>194</v>
      </c>
    </row>
    <row r="1315">
      <c r="A1315" s="172"/>
      <c r="B1315" s="172"/>
      <c r="C1315" s="172"/>
      <c r="D1315" s="172"/>
      <c r="E1315" s="172"/>
      <c r="F1315" s="172" t="s">
        <v>194</v>
      </c>
      <c r="G1315" s="172" t="s">
        <v>194</v>
      </c>
    </row>
    <row r="1316">
      <c r="A1316" s="172"/>
      <c r="B1316" s="172"/>
      <c r="C1316" s="172"/>
      <c r="D1316" s="172"/>
      <c r="E1316" s="172"/>
      <c r="F1316" s="172" t="s">
        <v>194</v>
      </c>
      <c r="G1316" s="172" t="s">
        <v>194</v>
      </c>
    </row>
    <row r="1317">
      <c r="A1317" s="172"/>
      <c r="B1317" s="172"/>
      <c r="C1317" s="172"/>
      <c r="D1317" s="172"/>
      <c r="E1317" s="172"/>
      <c r="F1317" s="172" t="s">
        <v>194</v>
      </c>
      <c r="G1317" s="172" t="s">
        <v>194</v>
      </c>
    </row>
    <row r="1318">
      <c r="A1318" s="172"/>
      <c r="B1318" s="172"/>
      <c r="C1318" s="172"/>
      <c r="D1318" s="172"/>
      <c r="E1318" s="172"/>
      <c r="F1318" s="172" t="s">
        <v>194</v>
      </c>
      <c r="G1318" s="172" t="s">
        <v>194</v>
      </c>
    </row>
    <row r="1319">
      <c r="A1319" s="172"/>
      <c r="B1319" s="172"/>
      <c r="C1319" s="172"/>
      <c r="D1319" s="172"/>
      <c r="E1319" s="172"/>
      <c r="F1319" s="172" t="s">
        <v>194</v>
      </c>
      <c r="G1319" s="172" t="s">
        <v>194</v>
      </c>
    </row>
    <row r="1320">
      <c r="A1320" s="172"/>
      <c r="B1320" s="172"/>
      <c r="C1320" s="172"/>
      <c r="D1320" s="172"/>
      <c r="E1320" s="172"/>
      <c r="F1320" s="172" t="s">
        <v>194</v>
      </c>
      <c r="G1320" s="172" t="s">
        <v>194</v>
      </c>
    </row>
    <row r="1321">
      <c r="A1321" s="172"/>
      <c r="B1321" s="172"/>
      <c r="C1321" s="172"/>
      <c r="D1321" s="172"/>
      <c r="E1321" s="172"/>
      <c r="F1321" s="172" t="s">
        <v>194</v>
      </c>
      <c r="G1321" s="172" t="s">
        <v>194</v>
      </c>
    </row>
    <row r="1322">
      <c r="A1322" s="172"/>
      <c r="B1322" s="172"/>
      <c r="C1322" s="172"/>
      <c r="D1322" s="172"/>
      <c r="E1322" s="172"/>
      <c r="F1322" s="172" t="s">
        <v>194</v>
      </c>
      <c r="G1322" s="172" t="s">
        <v>194</v>
      </c>
    </row>
    <row r="1323">
      <c r="A1323" s="172"/>
      <c r="B1323" s="172"/>
      <c r="C1323" s="172"/>
      <c r="D1323" s="172"/>
      <c r="E1323" s="172"/>
      <c r="F1323" s="172" t="s">
        <v>194</v>
      </c>
      <c r="G1323" s="172" t="s">
        <v>194</v>
      </c>
    </row>
    <row r="1324">
      <c r="A1324" s="172"/>
      <c r="B1324" s="172"/>
      <c r="C1324" s="172"/>
      <c r="D1324" s="172"/>
      <c r="E1324" s="172"/>
      <c r="F1324" s="172" t="s">
        <v>194</v>
      </c>
      <c r="G1324" s="172" t="s">
        <v>194</v>
      </c>
    </row>
    <row r="1325">
      <c r="A1325" s="172"/>
      <c r="B1325" s="172"/>
      <c r="C1325" s="172"/>
      <c r="D1325" s="172"/>
      <c r="E1325" s="172"/>
      <c r="F1325" s="172" t="s">
        <v>194</v>
      </c>
      <c r="G1325" s="172" t="s">
        <v>194</v>
      </c>
    </row>
    <row r="1326">
      <c r="A1326" s="172"/>
      <c r="B1326" s="172"/>
      <c r="C1326" s="172"/>
      <c r="D1326" s="172"/>
      <c r="E1326" s="172"/>
      <c r="F1326" s="172" t="s">
        <v>194</v>
      </c>
      <c r="G1326" s="172" t="s">
        <v>194</v>
      </c>
    </row>
    <row r="1327">
      <c r="A1327" s="172"/>
      <c r="B1327" s="172"/>
      <c r="C1327" s="172"/>
      <c r="D1327" s="172"/>
      <c r="E1327" s="172"/>
      <c r="F1327" s="172" t="s">
        <v>194</v>
      </c>
      <c r="G1327" s="172" t="s">
        <v>194</v>
      </c>
    </row>
    <row r="1328">
      <c r="A1328" s="172"/>
      <c r="B1328" s="172"/>
      <c r="C1328" s="172"/>
      <c r="D1328" s="172"/>
      <c r="E1328" s="172"/>
      <c r="F1328" s="172" t="s">
        <v>194</v>
      </c>
      <c r="G1328" s="172" t="s">
        <v>194</v>
      </c>
    </row>
    <row r="1329">
      <c r="A1329" s="172"/>
      <c r="B1329" s="172"/>
      <c r="C1329" s="172"/>
      <c r="D1329" s="172"/>
      <c r="E1329" s="172"/>
      <c r="F1329" s="172" t="s">
        <v>194</v>
      </c>
      <c r="G1329" s="172" t="s">
        <v>194</v>
      </c>
    </row>
    <row r="1330">
      <c r="A1330" s="172"/>
      <c r="B1330" s="172"/>
      <c r="C1330" s="172"/>
      <c r="D1330" s="172"/>
      <c r="E1330" s="172"/>
      <c r="F1330" s="172" t="s">
        <v>194</v>
      </c>
      <c r="G1330" s="172" t="s">
        <v>194</v>
      </c>
    </row>
    <row r="1331">
      <c r="A1331" s="172"/>
      <c r="B1331" s="172"/>
      <c r="C1331" s="172"/>
      <c r="D1331" s="172"/>
      <c r="E1331" s="172"/>
      <c r="F1331" s="172" t="s">
        <v>194</v>
      </c>
      <c r="G1331" s="172" t="s">
        <v>194</v>
      </c>
    </row>
    <row r="1332">
      <c r="A1332" s="172"/>
      <c r="B1332" s="172"/>
      <c r="C1332" s="172"/>
      <c r="D1332" s="172"/>
      <c r="E1332" s="172"/>
      <c r="F1332" s="172" t="s">
        <v>194</v>
      </c>
      <c r="G1332" s="172" t="s">
        <v>194</v>
      </c>
    </row>
    <row r="1333">
      <c r="A1333" s="172"/>
      <c r="B1333" s="172"/>
      <c r="C1333" s="172"/>
      <c r="D1333" s="172"/>
      <c r="E1333" s="172"/>
      <c r="F1333" s="172" t="s">
        <v>194</v>
      </c>
      <c r="G1333" s="172" t="s">
        <v>194</v>
      </c>
    </row>
    <row r="1334">
      <c r="A1334" s="172"/>
      <c r="B1334" s="172"/>
      <c r="C1334" s="172"/>
      <c r="D1334" s="172"/>
      <c r="E1334" s="172"/>
      <c r="F1334" s="172" t="s">
        <v>194</v>
      </c>
      <c r="G1334" s="172" t="s">
        <v>194</v>
      </c>
    </row>
    <row r="1335">
      <c r="A1335" s="172"/>
      <c r="B1335" s="172"/>
      <c r="C1335" s="172"/>
      <c r="D1335" s="172"/>
      <c r="E1335" s="172"/>
      <c r="F1335" s="172" t="s">
        <v>194</v>
      </c>
      <c r="G1335" s="172" t="s">
        <v>194</v>
      </c>
    </row>
    <row r="1336">
      <c r="A1336" s="172"/>
      <c r="B1336" s="172"/>
      <c r="C1336" s="172"/>
      <c r="D1336" s="172"/>
      <c r="E1336" s="172"/>
      <c r="F1336" s="172" t="s">
        <v>194</v>
      </c>
      <c r="G1336" s="172" t="s">
        <v>194</v>
      </c>
    </row>
    <row r="1337">
      <c r="A1337" s="172"/>
      <c r="B1337" s="172"/>
      <c r="C1337" s="172"/>
      <c r="D1337" s="172"/>
      <c r="E1337" s="172"/>
      <c r="F1337" s="172" t="s">
        <v>194</v>
      </c>
      <c r="G1337" s="172" t="s">
        <v>194</v>
      </c>
    </row>
    <row r="1338">
      <c r="A1338" s="172"/>
      <c r="B1338" s="172"/>
      <c r="C1338" s="172"/>
      <c r="D1338" s="172"/>
      <c r="E1338" s="172"/>
      <c r="F1338" s="172" t="s">
        <v>194</v>
      </c>
      <c r="G1338" s="172" t="s">
        <v>194</v>
      </c>
    </row>
    <row r="1339">
      <c r="A1339" s="172"/>
      <c r="B1339" s="172"/>
      <c r="C1339" s="172"/>
      <c r="D1339" s="172"/>
      <c r="E1339" s="172"/>
      <c r="F1339" s="172" t="s">
        <v>194</v>
      </c>
      <c r="G1339" s="172" t="s">
        <v>194</v>
      </c>
    </row>
    <row r="1340">
      <c r="A1340" s="172"/>
      <c r="B1340" s="172"/>
      <c r="C1340" s="172"/>
      <c r="D1340" s="172"/>
      <c r="E1340" s="172"/>
      <c r="F1340" s="172" t="s">
        <v>194</v>
      </c>
      <c r="G1340" s="172" t="s">
        <v>194</v>
      </c>
    </row>
    <row r="1341">
      <c r="A1341" s="172"/>
      <c r="B1341" s="172"/>
      <c r="C1341" s="172"/>
      <c r="D1341" s="172"/>
      <c r="E1341" s="172"/>
      <c r="F1341" s="172" t="s">
        <v>194</v>
      </c>
      <c r="G1341" s="172" t="s">
        <v>194</v>
      </c>
    </row>
    <row r="1342">
      <c r="A1342" s="172"/>
      <c r="B1342" s="172"/>
      <c r="C1342" s="172"/>
      <c r="D1342" s="172"/>
      <c r="E1342" s="172"/>
      <c r="F1342" s="172" t="s">
        <v>194</v>
      </c>
      <c r="G1342" s="172" t="s">
        <v>194</v>
      </c>
    </row>
    <row r="1343">
      <c r="A1343" s="172"/>
      <c r="B1343" s="172"/>
      <c r="C1343" s="172"/>
      <c r="D1343" s="172"/>
      <c r="E1343" s="172"/>
      <c r="F1343" s="172" t="s">
        <v>194</v>
      </c>
      <c r="G1343" s="172" t="s">
        <v>194</v>
      </c>
    </row>
    <row r="1344">
      <c r="A1344" s="172"/>
      <c r="B1344" s="172"/>
      <c r="C1344" s="172"/>
      <c r="D1344" s="172"/>
      <c r="E1344" s="172"/>
      <c r="F1344" s="172" t="s">
        <v>194</v>
      </c>
      <c r="G1344" s="172" t="s">
        <v>194</v>
      </c>
    </row>
    <row r="1345">
      <c r="A1345" s="172"/>
      <c r="B1345" s="172"/>
      <c r="C1345" s="172"/>
      <c r="D1345" s="172"/>
      <c r="E1345" s="172"/>
      <c r="F1345" s="172" t="s">
        <v>194</v>
      </c>
      <c r="G1345" s="172" t="s">
        <v>194</v>
      </c>
    </row>
    <row r="1346">
      <c r="A1346" s="172"/>
      <c r="B1346" s="172"/>
      <c r="C1346" s="172"/>
      <c r="D1346" s="172"/>
      <c r="E1346" s="172"/>
      <c r="F1346" s="172" t="s">
        <v>194</v>
      </c>
      <c r="G1346" s="172" t="s">
        <v>194</v>
      </c>
    </row>
    <row r="1347">
      <c r="A1347" s="172"/>
      <c r="B1347" s="172"/>
      <c r="C1347" s="172"/>
      <c r="D1347" s="172"/>
      <c r="E1347" s="172"/>
      <c r="F1347" s="172" t="s">
        <v>194</v>
      </c>
      <c r="G1347" s="172" t="s">
        <v>194</v>
      </c>
    </row>
    <row r="1348">
      <c r="A1348" s="172"/>
      <c r="B1348" s="172"/>
      <c r="C1348" s="172"/>
      <c r="D1348" s="172"/>
      <c r="E1348" s="172"/>
      <c r="F1348" s="172" t="s">
        <v>194</v>
      </c>
      <c r="G1348" s="172" t="s">
        <v>194</v>
      </c>
    </row>
    <row r="1349">
      <c r="A1349" s="172"/>
      <c r="B1349" s="172"/>
      <c r="C1349" s="172"/>
      <c r="D1349" s="172"/>
      <c r="E1349" s="172"/>
      <c r="F1349" s="172" t="s">
        <v>194</v>
      </c>
      <c r="G1349" s="172" t="s">
        <v>194</v>
      </c>
    </row>
    <row r="1350">
      <c r="A1350" s="172"/>
      <c r="B1350" s="172"/>
      <c r="C1350" s="172"/>
      <c r="D1350" s="172"/>
      <c r="E1350" s="172"/>
      <c r="F1350" s="172" t="s">
        <v>194</v>
      </c>
      <c r="G1350" s="172" t="s">
        <v>194</v>
      </c>
    </row>
    <row r="1351">
      <c r="A1351" s="172"/>
      <c r="B1351" s="172"/>
      <c r="C1351" s="172"/>
      <c r="D1351" s="172"/>
      <c r="E1351" s="172"/>
      <c r="F1351" s="172" t="s">
        <v>194</v>
      </c>
      <c r="G1351" s="172" t="s">
        <v>194</v>
      </c>
    </row>
    <row r="1352">
      <c r="A1352" s="172"/>
      <c r="B1352" s="172"/>
      <c r="C1352" s="172"/>
      <c r="D1352" s="172"/>
      <c r="E1352" s="172"/>
      <c r="F1352" s="172" t="s">
        <v>194</v>
      </c>
      <c r="G1352" s="172" t="s">
        <v>194</v>
      </c>
    </row>
    <row r="1353">
      <c r="A1353" s="172"/>
      <c r="B1353" s="172"/>
      <c r="C1353" s="172"/>
      <c r="D1353" s="172"/>
      <c r="E1353" s="172"/>
      <c r="F1353" s="172" t="s">
        <v>194</v>
      </c>
      <c r="G1353" s="172" t="s">
        <v>194</v>
      </c>
    </row>
    <row r="1354">
      <c r="A1354" s="172"/>
      <c r="B1354" s="172"/>
      <c r="C1354" s="172"/>
      <c r="D1354" s="172"/>
      <c r="E1354" s="172"/>
      <c r="F1354" s="172" t="s">
        <v>194</v>
      </c>
      <c r="G1354" s="172" t="s">
        <v>194</v>
      </c>
    </row>
    <row r="1355">
      <c r="A1355" s="172"/>
      <c r="B1355" s="172"/>
      <c r="C1355" s="172"/>
      <c r="D1355" s="172"/>
      <c r="E1355" s="172"/>
      <c r="F1355" s="172" t="s">
        <v>194</v>
      </c>
      <c r="G1355" s="172" t="s">
        <v>194</v>
      </c>
    </row>
    <row r="1356">
      <c r="A1356" s="172"/>
      <c r="B1356" s="172"/>
      <c r="C1356" s="172"/>
      <c r="D1356" s="172"/>
      <c r="E1356" s="172"/>
      <c r="F1356" s="172" t="s">
        <v>194</v>
      </c>
      <c r="G1356" s="172" t="s">
        <v>194</v>
      </c>
    </row>
    <row r="1357">
      <c r="A1357" s="172"/>
      <c r="B1357" s="172"/>
      <c r="C1357" s="172"/>
      <c r="D1357" s="172"/>
      <c r="E1357" s="172"/>
      <c r="F1357" s="172" t="s">
        <v>194</v>
      </c>
      <c r="G1357" s="172" t="s">
        <v>194</v>
      </c>
    </row>
    <row r="1358">
      <c r="A1358" s="172"/>
      <c r="B1358" s="172"/>
      <c r="C1358" s="172"/>
      <c r="D1358" s="172"/>
      <c r="E1358" s="172"/>
      <c r="F1358" s="172" t="s">
        <v>194</v>
      </c>
      <c r="G1358" s="172" t="s">
        <v>194</v>
      </c>
    </row>
    <row r="1359">
      <c r="A1359" s="172"/>
      <c r="B1359" s="172"/>
      <c r="C1359" s="172"/>
      <c r="D1359" s="172"/>
      <c r="E1359" s="172"/>
      <c r="F1359" s="172" t="s">
        <v>194</v>
      </c>
      <c r="G1359" s="172" t="s">
        <v>194</v>
      </c>
    </row>
    <row r="1360">
      <c r="A1360" s="172"/>
      <c r="B1360" s="172"/>
      <c r="C1360" s="172"/>
      <c r="D1360" s="172"/>
      <c r="E1360" s="172"/>
      <c r="F1360" s="172" t="s">
        <v>194</v>
      </c>
      <c r="G1360" s="172" t="s">
        <v>194</v>
      </c>
    </row>
    <row r="1361">
      <c r="A1361" s="172"/>
      <c r="B1361" s="172"/>
      <c r="C1361" s="172"/>
      <c r="D1361" s="172"/>
      <c r="E1361" s="172"/>
      <c r="F1361" s="172" t="s">
        <v>194</v>
      </c>
      <c r="G1361" s="172" t="s">
        <v>194</v>
      </c>
    </row>
    <row r="1362">
      <c r="A1362" s="172"/>
      <c r="B1362" s="172"/>
      <c r="C1362" s="172"/>
      <c r="D1362" s="172"/>
      <c r="E1362" s="172"/>
      <c r="F1362" s="172" t="s">
        <v>194</v>
      </c>
      <c r="G1362" s="172" t="s">
        <v>194</v>
      </c>
    </row>
    <row r="1363">
      <c r="A1363" s="172"/>
      <c r="B1363" s="172"/>
      <c r="C1363" s="172"/>
      <c r="D1363" s="172"/>
      <c r="E1363" s="172"/>
      <c r="F1363" s="172" t="s">
        <v>194</v>
      </c>
      <c r="G1363" s="172" t="s">
        <v>194</v>
      </c>
    </row>
    <row r="1364">
      <c r="A1364" s="172"/>
      <c r="B1364" s="172"/>
      <c r="C1364" s="172"/>
      <c r="D1364" s="172"/>
      <c r="E1364" s="172"/>
      <c r="F1364" s="172" t="s">
        <v>194</v>
      </c>
      <c r="G1364" s="172" t="s">
        <v>194</v>
      </c>
    </row>
    <row r="1365">
      <c r="A1365" s="172"/>
      <c r="B1365" s="172"/>
      <c r="C1365" s="172"/>
      <c r="D1365" s="172"/>
      <c r="E1365" s="172"/>
      <c r="F1365" s="172" t="s">
        <v>194</v>
      </c>
      <c r="G1365" s="172" t="s">
        <v>194</v>
      </c>
    </row>
    <row r="1366">
      <c r="A1366" s="172"/>
      <c r="B1366" s="172"/>
      <c r="C1366" s="172"/>
      <c r="D1366" s="172"/>
      <c r="E1366" s="172"/>
      <c r="F1366" s="172" t="s">
        <v>194</v>
      </c>
      <c r="G1366" s="172" t="s">
        <v>194</v>
      </c>
    </row>
    <row r="1367">
      <c r="A1367" s="172"/>
      <c r="B1367" s="172"/>
      <c r="C1367" s="172"/>
      <c r="D1367" s="172"/>
      <c r="E1367" s="172"/>
      <c r="F1367" s="172" t="s">
        <v>194</v>
      </c>
      <c r="G1367" s="172" t="s">
        <v>194</v>
      </c>
    </row>
    <row r="1368">
      <c r="A1368" s="172"/>
      <c r="B1368" s="172"/>
      <c r="C1368" s="172"/>
      <c r="D1368" s="172"/>
      <c r="E1368" s="172"/>
      <c r="F1368" s="172" t="s">
        <v>194</v>
      </c>
      <c r="G1368" s="172" t="s">
        <v>194</v>
      </c>
    </row>
    <row r="1369">
      <c r="A1369" s="172"/>
      <c r="B1369" s="172"/>
      <c r="C1369" s="172"/>
      <c r="D1369" s="172"/>
      <c r="E1369" s="172"/>
      <c r="F1369" s="172" t="s">
        <v>194</v>
      </c>
      <c r="G1369" s="172" t="s">
        <v>194</v>
      </c>
    </row>
    <row r="1370">
      <c r="A1370" s="172"/>
      <c r="B1370" s="172"/>
      <c r="C1370" s="172"/>
      <c r="D1370" s="172"/>
      <c r="E1370" s="172"/>
      <c r="F1370" s="172" t="s">
        <v>194</v>
      </c>
      <c r="G1370" s="172" t="s">
        <v>194</v>
      </c>
    </row>
    <row r="1371">
      <c r="A1371" s="172"/>
      <c r="B1371" s="172"/>
      <c r="C1371" s="172"/>
      <c r="D1371" s="172"/>
      <c r="E1371" s="172"/>
      <c r="F1371" s="172" t="s">
        <v>194</v>
      </c>
      <c r="G1371" s="172" t="s">
        <v>194</v>
      </c>
    </row>
    <row r="1372">
      <c r="A1372" s="172"/>
      <c r="B1372" s="172"/>
      <c r="C1372" s="172"/>
      <c r="D1372" s="172"/>
      <c r="E1372" s="172"/>
      <c r="F1372" s="172" t="s">
        <v>194</v>
      </c>
      <c r="G1372" s="172" t="s">
        <v>194</v>
      </c>
    </row>
    <row r="1373">
      <c r="A1373" s="172"/>
      <c r="B1373" s="172"/>
      <c r="C1373" s="172"/>
      <c r="D1373" s="172"/>
      <c r="E1373" s="172"/>
      <c r="F1373" s="172" t="s">
        <v>194</v>
      </c>
      <c r="G1373" s="172" t="s">
        <v>194</v>
      </c>
    </row>
    <row r="1374">
      <c r="A1374" s="172"/>
      <c r="B1374" s="172"/>
      <c r="C1374" s="172"/>
      <c r="D1374" s="172"/>
      <c r="E1374" s="172"/>
      <c r="F1374" s="172" t="s">
        <v>194</v>
      </c>
      <c r="G1374" s="172" t="s">
        <v>194</v>
      </c>
    </row>
    <row r="1375">
      <c r="A1375" s="172"/>
      <c r="B1375" s="172"/>
      <c r="C1375" s="172"/>
      <c r="D1375" s="172"/>
      <c r="E1375" s="172"/>
      <c r="F1375" s="172" t="s">
        <v>194</v>
      </c>
      <c r="G1375" s="172" t="s">
        <v>194</v>
      </c>
    </row>
    <row r="1376">
      <c r="A1376" s="172"/>
      <c r="B1376" s="172"/>
      <c r="C1376" s="172"/>
      <c r="D1376" s="172"/>
      <c r="E1376" s="172"/>
      <c r="F1376" s="172" t="s">
        <v>194</v>
      </c>
      <c r="G1376" s="172" t="s">
        <v>194</v>
      </c>
    </row>
    <row r="1377">
      <c r="A1377" s="172"/>
      <c r="B1377" s="172"/>
      <c r="C1377" s="172"/>
      <c r="D1377" s="172"/>
      <c r="E1377" s="172"/>
      <c r="F1377" s="172" t="s">
        <v>194</v>
      </c>
      <c r="G1377" s="172" t="s">
        <v>194</v>
      </c>
    </row>
    <row r="1378">
      <c r="A1378" s="172"/>
      <c r="B1378" s="172"/>
      <c r="C1378" s="172"/>
      <c r="D1378" s="172"/>
      <c r="E1378" s="172"/>
      <c r="F1378" s="172" t="s">
        <v>194</v>
      </c>
      <c r="G1378" s="172" t="s">
        <v>194</v>
      </c>
    </row>
    <row r="1379">
      <c r="A1379" s="172"/>
      <c r="B1379" s="172"/>
      <c r="C1379" s="172"/>
      <c r="D1379" s="172"/>
      <c r="E1379" s="172"/>
      <c r="F1379" s="172" t="s">
        <v>194</v>
      </c>
      <c r="G1379" s="172" t="s">
        <v>194</v>
      </c>
    </row>
    <row r="1380">
      <c r="A1380" s="172"/>
      <c r="B1380" s="172"/>
      <c r="C1380" s="172"/>
      <c r="D1380" s="172"/>
      <c r="E1380" s="172"/>
      <c r="F1380" s="172" t="s">
        <v>194</v>
      </c>
      <c r="G1380" s="172" t="s">
        <v>194</v>
      </c>
    </row>
    <row r="1381">
      <c r="A1381" s="172"/>
      <c r="B1381" s="172"/>
      <c r="C1381" s="172"/>
      <c r="D1381" s="172"/>
      <c r="E1381" s="172"/>
      <c r="F1381" s="172" t="s">
        <v>194</v>
      </c>
      <c r="G1381" s="172" t="s">
        <v>194</v>
      </c>
    </row>
    <row r="1382">
      <c r="A1382" s="172"/>
      <c r="B1382" s="172"/>
      <c r="C1382" s="172"/>
      <c r="D1382" s="172"/>
      <c r="E1382" s="172"/>
      <c r="F1382" s="172" t="s">
        <v>194</v>
      </c>
      <c r="G1382" s="172" t="s">
        <v>194</v>
      </c>
    </row>
    <row r="1383">
      <c r="A1383" s="172"/>
      <c r="B1383" s="172"/>
      <c r="C1383" s="172"/>
      <c r="D1383" s="172"/>
      <c r="E1383" s="172"/>
      <c r="F1383" s="172" t="s">
        <v>194</v>
      </c>
      <c r="G1383" s="172" t="s">
        <v>194</v>
      </c>
    </row>
    <row r="1384">
      <c r="A1384" s="172"/>
      <c r="B1384" s="172"/>
      <c r="C1384" s="172"/>
      <c r="D1384" s="172"/>
      <c r="E1384" s="172"/>
      <c r="F1384" s="172" t="s">
        <v>194</v>
      </c>
      <c r="G1384" s="172" t="s">
        <v>194</v>
      </c>
    </row>
    <row r="1385">
      <c r="A1385" s="172"/>
      <c r="B1385" s="172"/>
      <c r="C1385" s="172"/>
      <c r="D1385" s="172"/>
      <c r="E1385" s="172"/>
      <c r="F1385" s="172" t="s">
        <v>194</v>
      </c>
      <c r="G1385" s="172" t="s">
        <v>194</v>
      </c>
    </row>
    <row r="1386">
      <c r="A1386" s="172"/>
      <c r="B1386" s="172"/>
      <c r="C1386" s="172"/>
      <c r="D1386" s="172"/>
      <c r="E1386" s="172"/>
      <c r="F1386" s="172" t="s">
        <v>194</v>
      </c>
      <c r="G1386" s="172" t="s">
        <v>194</v>
      </c>
    </row>
    <row r="1387">
      <c r="A1387" s="172"/>
      <c r="B1387" s="172"/>
      <c r="C1387" s="172"/>
      <c r="D1387" s="172"/>
      <c r="E1387" s="172"/>
      <c r="F1387" s="172" t="s">
        <v>194</v>
      </c>
      <c r="G1387" s="172" t="s">
        <v>194</v>
      </c>
    </row>
    <row r="1388">
      <c r="A1388" s="172"/>
      <c r="B1388" s="172"/>
      <c r="C1388" s="172"/>
      <c r="D1388" s="172"/>
      <c r="E1388" s="172"/>
      <c r="F1388" s="172" t="s">
        <v>194</v>
      </c>
      <c r="G1388" s="172" t="s">
        <v>194</v>
      </c>
    </row>
    <row r="1389">
      <c r="A1389" s="172"/>
      <c r="B1389" s="172"/>
      <c r="C1389" s="172"/>
      <c r="D1389" s="172"/>
      <c r="E1389" s="172"/>
      <c r="F1389" s="172" t="s">
        <v>194</v>
      </c>
      <c r="G1389" s="172" t="s">
        <v>194</v>
      </c>
    </row>
    <row r="1390">
      <c r="A1390" s="172"/>
      <c r="B1390" s="172"/>
      <c r="C1390" s="172"/>
      <c r="D1390" s="172"/>
      <c r="E1390" s="172"/>
      <c r="F1390" s="172" t="s">
        <v>194</v>
      </c>
      <c r="G1390" s="172" t="s">
        <v>194</v>
      </c>
    </row>
    <row r="1391">
      <c r="A1391" s="172"/>
      <c r="B1391" s="172"/>
      <c r="C1391" s="172"/>
      <c r="D1391" s="172"/>
      <c r="E1391" s="172"/>
      <c r="F1391" s="172" t="s">
        <v>194</v>
      </c>
      <c r="G1391" s="172" t="s">
        <v>194</v>
      </c>
    </row>
    <row r="1392">
      <c r="A1392" s="172"/>
      <c r="B1392" s="172"/>
      <c r="C1392" s="172"/>
      <c r="D1392" s="172"/>
      <c r="E1392" s="172"/>
      <c r="F1392" s="172" t="s">
        <v>194</v>
      </c>
      <c r="G1392" s="172" t="s">
        <v>194</v>
      </c>
    </row>
    <row r="1393">
      <c r="A1393" s="172"/>
      <c r="B1393" s="172"/>
      <c r="C1393" s="172"/>
      <c r="D1393" s="172"/>
      <c r="E1393" s="172"/>
      <c r="F1393" s="172" t="s">
        <v>194</v>
      </c>
      <c r="G1393" s="172" t="s">
        <v>194</v>
      </c>
    </row>
    <row r="1394">
      <c r="A1394" s="172"/>
      <c r="B1394" s="172"/>
      <c r="C1394" s="172"/>
      <c r="D1394" s="172"/>
      <c r="E1394" s="172"/>
      <c r="F1394" s="172" t="s">
        <v>194</v>
      </c>
      <c r="G1394" s="172" t="s">
        <v>194</v>
      </c>
    </row>
    <row r="1395">
      <c r="A1395" s="172"/>
      <c r="B1395" s="172"/>
      <c r="C1395" s="172"/>
      <c r="D1395" s="172"/>
      <c r="E1395" s="172"/>
      <c r="F1395" s="172" t="s">
        <v>194</v>
      </c>
      <c r="G1395" s="172" t="s">
        <v>194</v>
      </c>
    </row>
    <row r="1396">
      <c r="A1396" s="172"/>
      <c r="B1396" s="172"/>
      <c r="C1396" s="172"/>
      <c r="D1396" s="172"/>
      <c r="E1396" s="172"/>
      <c r="F1396" s="172" t="s">
        <v>194</v>
      </c>
      <c r="G1396" s="172" t="s">
        <v>194</v>
      </c>
    </row>
    <row r="1397">
      <c r="A1397" s="172"/>
      <c r="B1397" s="172"/>
      <c r="C1397" s="172"/>
      <c r="D1397" s="172"/>
      <c r="E1397" s="172"/>
      <c r="F1397" s="172" t="s">
        <v>194</v>
      </c>
      <c r="G1397" s="172" t="s">
        <v>194</v>
      </c>
    </row>
    <row r="1398">
      <c r="A1398" s="172"/>
      <c r="B1398" s="172"/>
      <c r="C1398" s="172"/>
      <c r="D1398" s="172"/>
      <c r="E1398" s="172"/>
      <c r="F1398" s="172" t="s">
        <v>194</v>
      </c>
      <c r="G1398" s="172" t="s">
        <v>194</v>
      </c>
    </row>
    <row r="1399">
      <c r="A1399" s="172"/>
      <c r="B1399" s="172"/>
      <c r="C1399" s="172"/>
      <c r="D1399" s="172"/>
      <c r="E1399" s="172"/>
      <c r="F1399" s="172" t="s">
        <v>194</v>
      </c>
      <c r="G1399" s="172" t="s">
        <v>194</v>
      </c>
    </row>
    <row r="1400">
      <c r="A1400" s="172"/>
      <c r="B1400" s="172"/>
      <c r="C1400" s="172"/>
      <c r="D1400" s="172"/>
      <c r="E1400" s="172"/>
      <c r="F1400" s="172" t="s">
        <v>194</v>
      </c>
      <c r="G1400" s="172" t="s">
        <v>194</v>
      </c>
    </row>
    <row r="1401">
      <c r="A1401" s="172"/>
      <c r="B1401" s="172"/>
      <c r="C1401" s="172"/>
      <c r="D1401" s="172"/>
      <c r="E1401" s="172"/>
      <c r="F1401" s="172" t="s">
        <v>194</v>
      </c>
      <c r="G1401" s="172" t="s">
        <v>194</v>
      </c>
    </row>
    <row r="1402">
      <c r="A1402" s="172"/>
      <c r="B1402" s="172"/>
      <c r="C1402" s="172"/>
      <c r="D1402" s="172"/>
      <c r="E1402" s="172"/>
      <c r="F1402" s="172" t="s">
        <v>194</v>
      </c>
      <c r="G1402" s="172" t="s">
        <v>194</v>
      </c>
    </row>
    <row r="1403">
      <c r="A1403" s="172"/>
      <c r="B1403" s="172"/>
      <c r="C1403" s="172"/>
      <c r="D1403" s="172"/>
      <c r="E1403" s="172"/>
      <c r="F1403" s="172" t="s">
        <v>194</v>
      </c>
      <c r="G1403" s="172" t="s">
        <v>194</v>
      </c>
    </row>
    <row r="1404">
      <c r="A1404" s="172"/>
      <c r="B1404" s="172"/>
      <c r="C1404" s="172"/>
      <c r="D1404" s="172"/>
      <c r="E1404" s="172"/>
      <c r="F1404" s="172" t="s">
        <v>194</v>
      </c>
      <c r="G1404" s="172" t="s">
        <v>194</v>
      </c>
    </row>
    <row r="1405">
      <c r="A1405" s="172"/>
      <c r="B1405" s="172"/>
      <c r="C1405" s="172"/>
      <c r="D1405" s="172"/>
      <c r="E1405" s="172"/>
      <c r="F1405" s="172" t="s">
        <v>194</v>
      </c>
      <c r="G1405" s="172" t="s">
        <v>194</v>
      </c>
    </row>
    <row r="1406">
      <c r="A1406" s="172"/>
      <c r="B1406" s="172"/>
      <c r="C1406" s="172"/>
      <c r="D1406" s="172"/>
      <c r="E1406" s="172"/>
      <c r="F1406" s="172" t="s">
        <v>194</v>
      </c>
      <c r="G1406" s="172" t="s">
        <v>194</v>
      </c>
    </row>
    <row r="1407">
      <c r="A1407" s="172"/>
      <c r="B1407" s="172"/>
      <c r="C1407" s="172"/>
      <c r="D1407" s="172"/>
      <c r="E1407" s="172"/>
      <c r="F1407" s="172" t="s">
        <v>194</v>
      </c>
      <c r="G1407" s="172" t="s">
        <v>194</v>
      </c>
    </row>
    <row r="1408">
      <c r="A1408" s="172"/>
      <c r="B1408" s="172"/>
      <c r="C1408" s="172"/>
      <c r="D1408" s="172"/>
      <c r="E1408" s="172"/>
      <c r="F1408" s="172" t="s">
        <v>194</v>
      </c>
      <c r="G1408" s="172" t="s">
        <v>194</v>
      </c>
    </row>
    <row r="1409">
      <c r="A1409" s="172"/>
      <c r="B1409" s="172"/>
      <c r="C1409" s="172"/>
      <c r="D1409" s="172"/>
      <c r="E1409" s="172"/>
      <c r="F1409" s="172" t="s">
        <v>194</v>
      </c>
      <c r="G1409" s="172" t="s">
        <v>194</v>
      </c>
    </row>
    <row r="1410">
      <c r="A1410" s="172"/>
      <c r="B1410" s="172"/>
      <c r="C1410" s="172"/>
      <c r="D1410" s="172"/>
      <c r="E1410" s="172"/>
      <c r="F1410" s="172" t="s">
        <v>194</v>
      </c>
      <c r="G1410" s="172" t="s">
        <v>194</v>
      </c>
    </row>
    <row r="1411">
      <c r="A1411" s="172"/>
      <c r="B1411" s="172"/>
      <c r="C1411" s="172"/>
      <c r="D1411" s="172"/>
      <c r="E1411" s="172"/>
      <c r="F1411" s="172" t="s">
        <v>194</v>
      </c>
      <c r="G1411" s="172" t="s">
        <v>194</v>
      </c>
    </row>
    <row r="1412">
      <c r="A1412" s="172"/>
      <c r="B1412" s="172"/>
      <c r="C1412" s="172"/>
      <c r="D1412" s="172"/>
      <c r="E1412" s="172"/>
      <c r="F1412" s="172" t="s">
        <v>194</v>
      </c>
      <c r="G1412" s="172" t="s">
        <v>194</v>
      </c>
    </row>
    <row r="1413">
      <c r="A1413" s="172"/>
      <c r="B1413" s="172"/>
      <c r="C1413" s="172"/>
      <c r="D1413" s="172"/>
      <c r="E1413" s="172"/>
      <c r="F1413" s="172" t="s">
        <v>194</v>
      </c>
      <c r="G1413" s="172" t="s">
        <v>194</v>
      </c>
    </row>
    <row r="1414">
      <c r="A1414" s="172"/>
      <c r="B1414" s="172"/>
      <c r="C1414" s="172"/>
      <c r="D1414" s="172"/>
      <c r="E1414" s="172"/>
      <c r="F1414" s="172" t="s">
        <v>194</v>
      </c>
      <c r="G1414" s="172" t="s">
        <v>194</v>
      </c>
    </row>
    <row r="1415">
      <c r="A1415" s="172"/>
      <c r="B1415" s="172"/>
      <c r="C1415" s="172"/>
      <c r="D1415" s="172"/>
      <c r="E1415" s="172"/>
      <c r="F1415" s="172" t="s">
        <v>194</v>
      </c>
      <c r="G1415" s="172" t="s">
        <v>194</v>
      </c>
    </row>
    <row r="1416">
      <c r="A1416" s="172"/>
      <c r="B1416" s="172"/>
      <c r="C1416" s="172"/>
      <c r="D1416" s="172"/>
      <c r="E1416" s="172"/>
      <c r="F1416" s="172" t="s">
        <v>194</v>
      </c>
      <c r="G1416" s="172" t="s">
        <v>194</v>
      </c>
    </row>
    <row r="1417">
      <c r="A1417" s="172"/>
      <c r="B1417" s="172"/>
      <c r="C1417" s="172"/>
      <c r="D1417" s="172"/>
      <c r="E1417" s="172"/>
      <c r="F1417" s="172" t="s">
        <v>194</v>
      </c>
      <c r="G1417" s="172" t="s">
        <v>194</v>
      </c>
    </row>
    <row r="1418">
      <c r="A1418" s="172"/>
      <c r="B1418" s="172"/>
      <c r="C1418" s="172"/>
      <c r="D1418" s="172"/>
      <c r="E1418" s="172"/>
      <c r="F1418" s="172" t="s">
        <v>194</v>
      </c>
      <c r="G1418" s="172" t="s">
        <v>194</v>
      </c>
    </row>
    <row r="1419">
      <c r="A1419" s="172"/>
      <c r="B1419" s="172"/>
      <c r="C1419" s="172"/>
      <c r="D1419" s="172"/>
      <c r="E1419" s="172"/>
      <c r="F1419" s="172" t="s">
        <v>194</v>
      </c>
      <c r="G1419" s="172" t="s">
        <v>194</v>
      </c>
    </row>
    <row r="1420">
      <c r="A1420" s="172"/>
      <c r="B1420" s="172"/>
      <c r="C1420" s="172"/>
      <c r="D1420" s="172"/>
      <c r="E1420" s="172"/>
      <c r="F1420" s="172" t="s">
        <v>194</v>
      </c>
      <c r="G1420" s="172" t="s">
        <v>194</v>
      </c>
    </row>
    <row r="1421">
      <c r="A1421" s="172"/>
      <c r="B1421" s="172"/>
      <c r="C1421" s="172"/>
      <c r="D1421" s="172"/>
      <c r="E1421" s="172"/>
      <c r="F1421" s="172" t="s">
        <v>194</v>
      </c>
      <c r="G1421" s="172" t="s">
        <v>194</v>
      </c>
    </row>
    <row r="1422">
      <c r="A1422" s="172"/>
      <c r="B1422" s="172"/>
      <c r="C1422" s="172"/>
      <c r="D1422" s="172"/>
      <c r="E1422" s="172"/>
      <c r="F1422" s="172" t="s">
        <v>194</v>
      </c>
      <c r="G1422" s="172" t="s">
        <v>194</v>
      </c>
    </row>
    <row r="1423">
      <c r="A1423" s="172"/>
      <c r="B1423" s="172"/>
      <c r="C1423" s="172"/>
      <c r="D1423" s="172"/>
      <c r="E1423" s="172"/>
      <c r="F1423" s="172" t="s">
        <v>194</v>
      </c>
      <c r="G1423" s="172" t="s">
        <v>194</v>
      </c>
    </row>
    <row r="1424">
      <c r="A1424" s="172"/>
      <c r="B1424" s="172"/>
      <c r="C1424" s="172"/>
      <c r="D1424" s="172"/>
      <c r="E1424" s="172"/>
      <c r="F1424" s="172" t="s">
        <v>194</v>
      </c>
      <c r="G1424" s="172" t="s">
        <v>194</v>
      </c>
    </row>
    <row r="1425">
      <c r="A1425" s="172"/>
      <c r="B1425" s="172"/>
      <c r="C1425" s="172"/>
      <c r="D1425" s="172"/>
      <c r="E1425" s="172"/>
      <c r="F1425" s="172" t="s">
        <v>194</v>
      </c>
      <c r="G1425" s="172" t="s">
        <v>194</v>
      </c>
    </row>
    <row r="1426">
      <c r="A1426" s="172"/>
      <c r="B1426" s="172"/>
      <c r="C1426" s="172"/>
      <c r="D1426" s="172"/>
      <c r="E1426" s="172"/>
      <c r="F1426" s="172" t="s">
        <v>194</v>
      </c>
      <c r="G1426" s="172" t="s">
        <v>194</v>
      </c>
    </row>
    <row r="1427">
      <c r="A1427" s="172"/>
      <c r="B1427" s="172"/>
      <c r="C1427" s="172"/>
      <c r="D1427" s="172"/>
      <c r="E1427" s="172"/>
      <c r="F1427" s="172" t="s">
        <v>194</v>
      </c>
      <c r="G1427" s="172" t="s">
        <v>194</v>
      </c>
    </row>
    <row r="1428">
      <c r="A1428" s="172"/>
      <c r="B1428" s="172"/>
      <c r="C1428" s="172"/>
      <c r="D1428" s="172"/>
      <c r="E1428" s="172"/>
      <c r="F1428" s="172" t="s">
        <v>194</v>
      </c>
      <c r="G1428" s="172" t="s">
        <v>194</v>
      </c>
    </row>
    <row r="1429">
      <c r="A1429" s="172"/>
      <c r="B1429" s="172"/>
      <c r="C1429" s="172"/>
      <c r="D1429" s="172"/>
      <c r="E1429" s="172"/>
      <c r="F1429" s="172" t="s">
        <v>194</v>
      </c>
      <c r="G1429" s="172" t="s">
        <v>194</v>
      </c>
    </row>
    <row r="1430">
      <c r="A1430" s="172"/>
      <c r="B1430" s="172"/>
      <c r="C1430" s="172"/>
      <c r="D1430" s="172"/>
      <c r="E1430" s="172"/>
      <c r="F1430" s="172" t="s">
        <v>194</v>
      </c>
      <c r="G1430" s="172" t="s">
        <v>194</v>
      </c>
    </row>
    <row r="1431">
      <c r="A1431" s="172"/>
      <c r="B1431" s="172"/>
      <c r="C1431" s="172"/>
      <c r="D1431" s="172"/>
      <c r="E1431" s="172"/>
      <c r="F1431" s="172" t="s">
        <v>194</v>
      </c>
      <c r="G1431" s="172" t="s">
        <v>194</v>
      </c>
    </row>
    <row r="1432">
      <c r="A1432" s="172"/>
      <c r="B1432" s="172"/>
      <c r="C1432" s="172"/>
      <c r="D1432" s="172"/>
      <c r="E1432" s="172"/>
      <c r="F1432" s="172" t="s">
        <v>194</v>
      </c>
      <c r="G1432" s="172" t="s">
        <v>194</v>
      </c>
    </row>
    <row r="1433">
      <c r="A1433" s="172"/>
      <c r="B1433" s="172"/>
      <c r="C1433" s="172"/>
      <c r="D1433" s="172"/>
      <c r="E1433" s="172"/>
      <c r="F1433" s="172" t="s">
        <v>194</v>
      </c>
      <c r="G1433" s="172" t="s">
        <v>194</v>
      </c>
    </row>
    <row r="1434">
      <c r="A1434" s="172"/>
      <c r="B1434" s="172"/>
      <c r="C1434" s="172"/>
      <c r="D1434" s="172"/>
      <c r="E1434" s="172"/>
      <c r="F1434" s="172" t="s">
        <v>194</v>
      </c>
      <c r="G1434" s="172" t="s">
        <v>194</v>
      </c>
    </row>
    <row r="1435">
      <c r="A1435" s="172"/>
      <c r="B1435" s="172"/>
      <c r="C1435" s="172"/>
      <c r="D1435" s="172"/>
      <c r="E1435" s="172"/>
      <c r="F1435" s="172" t="s">
        <v>194</v>
      </c>
      <c r="G1435" s="172" t="s">
        <v>194</v>
      </c>
    </row>
    <row r="1436">
      <c r="A1436" s="172"/>
      <c r="B1436" s="172"/>
      <c r="C1436" s="172"/>
      <c r="D1436" s="172"/>
      <c r="E1436" s="172"/>
      <c r="F1436" s="172" t="s">
        <v>194</v>
      </c>
      <c r="G1436" s="172" t="s">
        <v>194</v>
      </c>
    </row>
    <row r="1437">
      <c r="A1437" s="172"/>
      <c r="B1437" s="172"/>
      <c r="C1437" s="172"/>
      <c r="D1437" s="172"/>
      <c r="E1437" s="172"/>
      <c r="F1437" s="172" t="s">
        <v>194</v>
      </c>
      <c r="G1437" s="172" t="s">
        <v>194</v>
      </c>
    </row>
    <row r="1438">
      <c r="A1438" s="172"/>
      <c r="B1438" s="172"/>
      <c r="C1438" s="172"/>
      <c r="D1438" s="172"/>
      <c r="E1438" s="172"/>
      <c r="F1438" s="172" t="s">
        <v>194</v>
      </c>
      <c r="G1438" s="172" t="s">
        <v>194</v>
      </c>
    </row>
    <row r="1439">
      <c r="A1439" s="172"/>
      <c r="B1439" s="172"/>
      <c r="C1439" s="172"/>
      <c r="D1439" s="172"/>
      <c r="E1439" s="172"/>
      <c r="F1439" s="172" t="s">
        <v>194</v>
      </c>
      <c r="G1439" s="172" t="s">
        <v>194</v>
      </c>
    </row>
    <row r="1440">
      <c r="A1440" s="172"/>
      <c r="B1440" s="172"/>
      <c r="C1440" s="172"/>
      <c r="D1440" s="172"/>
      <c r="E1440" s="172"/>
      <c r="F1440" s="172" t="s">
        <v>194</v>
      </c>
      <c r="G1440" s="172" t="s">
        <v>194</v>
      </c>
    </row>
    <row r="1441">
      <c r="A1441" s="172"/>
      <c r="B1441" s="172"/>
      <c r="C1441" s="172"/>
      <c r="D1441" s="172"/>
      <c r="E1441" s="172"/>
      <c r="F1441" s="172" t="s">
        <v>194</v>
      </c>
      <c r="G1441" s="172" t="s">
        <v>194</v>
      </c>
    </row>
    <row r="1442">
      <c r="A1442" s="172"/>
      <c r="B1442" s="172"/>
      <c r="C1442" s="172"/>
      <c r="D1442" s="172"/>
      <c r="E1442" s="172"/>
      <c r="F1442" s="172" t="s">
        <v>194</v>
      </c>
      <c r="G1442" s="172" t="s">
        <v>194</v>
      </c>
    </row>
    <row r="1443">
      <c r="A1443" s="172"/>
      <c r="B1443" s="172"/>
      <c r="C1443" s="172"/>
      <c r="D1443" s="172"/>
      <c r="E1443" s="172"/>
      <c r="F1443" s="172" t="s">
        <v>194</v>
      </c>
      <c r="G1443" s="172" t="s">
        <v>194</v>
      </c>
    </row>
    <row r="1444">
      <c r="A1444" s="172"/>
      <c r="B1444" s="172"/>
      <c r="C1444" s="172"/>
      <c r="D1444" s="172"/>
      <c r="E1444" s="172"/>
      <c r="F1444" s="172" t="s">
        <v>194</v>
      </c>
      <c r="G1444" s="172" t="s">
        <v>194</v>
      </c>
    </row>
    <row r="1445">
      <c r="A1445" s="172"/>
      <c r="B1445" s="172"/>
      <c r="C1445" s="172"/>
      <c r="D1445" s="172"/>
      <c r="E1445" s="172"/>
      <c r="F1445" s="172" t="s">
        <v>194</v>
      </c>
      <c r="G1445" s="172" t="s">
        <v>194</v>
      </c>
    </row>
    <row r="1446">
      <c r="A1446" s="172"/>
      <c r="B1446" s="172"/>
      <c r="C1446" s="172"/>
      <c r="D1446" s="172"/>
      <c r="E1446" s="172"/>
      <c r="F1446" s="172" t="s">
        <v>194</v>
      </c>
      <c r="G1446" s="172" t="s">
        <v>194</v>
      </c>
    </row>
    <row r="1447">
      <c r="A1447" s="172"/>
      <c r="B1447" s="172"/>
      <c r="C1447" s="172"/>
      <c r="D1447" s="172"/>
      <c r="E1447" s="172"/>
      <c r="F1447" s="172" t="s">
        <v>194</v>
      </c>
      <c r="G1447" s="172" t="s">
        <v>194</v>
      </c>
    </row>
    <row r="1448">
      <c r="A1448" s="172"/>
      <c r="B1448" s="172"/>
      <c r="C1448" s="172"/>
      <c r="D1448" s="172"/>
      <c r="E1448" s="172"/>
      <c r="F1448" s="172" t="s">
        <v>194</v>
      </c>
      <c r="G1448" s="172" t="s">
        <v>194</v>
      </c>
    </row>
    <row r="1449">
      <c r="A1449" s="172"/>
      <c r="B1449" s="172"/>
      <c r="C1449" s="172"/>
      <c r="D1449" s="172"/>
      <c r="E1449" s="172"/>
      <c r="F1449" s="172" t="s">
        <v>194</v>
      </c>
      <c r="G1449" s="172" t="s">
        <v>194</v>
      </c>
    </row>
    <row r="1450">
      <c r="A1450" s="172"/>
      <c r="B1450" s="172"/>
      <c r="C1450" s="172"/>
      <c r="D1450" s="172"/>
      <c r="E1450" s="172"/>
      <c r="F1450" s="172" t="s">
        <v>194</v>
      </c>
      <c r="G1450" s="172" t="s">
        <v>194</v>
      </c>
    </row>
    <row r="1451">
      <c r="A1451" s="172"/>
      <c r="B1451" s="172"/>
      <c r="C1451" s="172"/>
      <c r="D1451" s="172"/>
      <c r="E1451" s="172"/>
      <c r="F1451" s="172" t="s">
        <v>194</v>
      </c>
      <c r="G1451" s="172" t="s">
        <v>194</v>
      </c>
    </row>
    <row r="1452">
      <c r="A1452" s="172"/>
      <c r="B1452" s="172"/>
      <c r="C1452" s="172"/>
      <c r="D1452" s="172"/>
      <c r="E1452" s="172"/>
      <c r="F1452" s="172" t="s">
        <v>194</v>
      </c>
      <c r="G1452" s="172" t="s">
        <v>194</v>
      </c>
    </row>
    <row r="1453">
      <c r="A1453" s="172"/>
      <c r="B1453" s="172"/>
      <c r="C1453" s="172"/>
      <c r="D1453" s="172"/>
      <c r="E1453" s="172"/>
      <c r="F1453" s="172" t="s">
        <v>194</v>
      </c>
      <c r="G1453" s="172" t="s">
        <v>194</v>
      </c>
    </row>
    <row r="1454">
      <c r="A1454" s="172"/>
      <c r="B1454" s="172"/>
      <c r="C1454" s="172"/>
      <c r="D1454" s="172"/>
      <c r="E1454" s="172"/>
      <c r="F1454" s="172" t="s">
        <v>194</v>
      </c>
      <c r="G1454" s="172" t="s">
        <v>194</v>
      </c>
    </row>
    <row r="1455">
      <c r="A1455" s="172"/>
      <c r="B1455" s="172"/>
      <c r="C1455" s="172"/>
      <c r="D1455" s="172"/>
      <c r="E1455" s="172"/>
      <c r="F1455" s="172" t="s">
        <v>194</v>
      </c>
      <c r="G1455" s="172" t="s">
        <v>194</v>
      </c>
    </row>
    <row r="1456">
      <c r="A1456" s="172"/>
      <c r="B1456" s="172"/>
      <c r="C1456" s="172"/>
      <c r="D1456" s="172"/>
      <c r="E1456" s="172"/>
      <c r="F1456" s="172" t="s">
        <v>194</v>
      </c>
      <c r="G1456" s="172" t="s">
        <v>194</v>
      </c>
    </row>
    <row r="1457">
      <c r="A1457" s="172"/>
      <c r="B1457" s="172"/>
      <c r="C1457" s="172"/>
      <c r="D1457" s="172"/>
      <c r="E1457" s="172"/>
      <c r="F1457" s="172" t="s">
        <v>194</v>
      </c>
      <c r="G1457" s="172" t="s">
        <v>194</v>
      </c>
    </row>
    <row r="1458">
      <c r="A1458" s="172"/>
      <c r="B1458" s="172"/>
      <c r="C1458" s="172"/>
      <c r="D1458" s="172"/>
      <c r="E1458" s="172"/>
      <c r="F1458" s="172" t="s">
        <v>194</v>
      </c>
      <c r="G1458" s="172" t="s">
        <v>194</v>
      </c>
    </row>
    <row r="1459">
      <c r="A1459" s="172"/>
      <c r="B1459" s="172"/>
      <c r="C1459" s="172"/>
      <c r="D1459" s="172"/>
      <c r="E1459" s="172"/>
      <c r="F1459" s="172" t="s">
        <v>194</v>
      </c>
      <c r="G1459" s="172" t="s">
        <v>194</v>
      </c>
    </row>
    <row r="1460">
      <c r="A1460" s="172"/>
      <c r="B1460" s="172"/>
      <c r="C1460" s="172"/>
      <c r="D1460" s="172"/>
      <c r="E1460" s="172"/>
      <c r="F1460" s="172" t="s">
        <v>194</v>
      </c>
      <c r="G1460" s="172" t="s">
        <v>194</v>
      </c>
    </row>
    <row r="1461">
      <c r="A1461" s="172"/>
      <c r="B1461" s="172"/>
      <c r="C1461" s="172"/>
      <c r="D1461" s="172"/>
      <c r="E1461" s="172"/>
      <c r="F1461" s="172" t="s">
        <v>194</v>
      </c>
      <c r="G1461" s="172" t="s">
        <v>194</v>
      </c>
    </row>
    <row r="1462">
      <c r="A1462" s="172"/>
      <c r="B1462" s="172"/>
      <c r="C1462" s="172"/>
      <c r="D1462" s="172"/>
      <c r="E1462" s="172"/>
      <c r="F1462" s="172" t="s">
        <v>194</v>
      </c>
      <c r="G1462" s="172" t="s">
        <v>194</v>
      </c>
    </row>
    <row r="1463">
      <c r="A1463" s="172"/>
      <c r="B1463" s="172"/>
      <c r="C1463" s="172"/>
      <c r="D1463" s="172"/>
      <c r="E1463" s="172"/>
      <c r="F1463" s="172" t="s">
        <v>194</v>
      </c>
      <c r="G1463" s="172" t="s">
        <v>194</v>
      </c>
    </row>
    <row r="1464">
      <c r="A1464" s="172"/>
      <c r="B1464" s="172"/>
      <c r="C1464" s="172"/>
      <c r="D1464" s="172"/>
      <c r="E1464" s="172"/>
      <c r="F1464" s="172" t="s">
        <v>194</v>
      </c>
      <c r="G1464" s="172" t="s">
        <v>194</v>
      </c>
    </row>
    <row r="1465">
      <c r="A1465" s="172"/>
      <c r="B1465" s="172"/>
      <c r="C1465" s="172"/>
      <c r="D1465" s="172"/>
      <c r="E1465" s="172"/>
      <c r="F1465" s="172" t="s">
        <v>194</v>
      </c>
      <c r="G1465" s="172" t="s">
        <v>194</v>
      </c>
    </row>
    <row r="1466">
      <c r="A1466" s="172"/>
      <c r="B1466" s="172"/>
      <c r="C1466" s="172"/>
      <c r="D1466" s="172"/>
      <c r="E1466" s="172"/>
      <c r="F1466" s="172" t="s">
        <v>194</v>
      </c>
      <c r="G1466" s="172" t="s">
        <v>194</v>
      </c>
    </row>
    <row r="1467">
      <c r="A1467" s="172"/>
      <c r="B1467" s="172"/>
      <c r="C1467" s="172"/>
      <c r="D1467" s="172"/>
      <c r="E1467" s="172"/>
      <c r="F1467" s="172" t="s">
        <v>194</v>
      </c>
      <c r="G1467" s="172" t="s">
        <v>194</v>
      </c>
    </row>
    <row r="1468">
      <c r="A1468" s="172"/>
      <c r="B1468" s="172"/>
      <c r="C1468" s="172"/>
      <c r="D1468" s="172"/>
      <c r="E1468" s="172"/>
      <c r="F1468" s="172" t="s">
        <v>194</v>
      </c>
      <c r="G1468" s="172" t="s">
        <v>194</v>
      </c>
    </row>
    <row r="1469">
      <c r="A1469" s="172"/>
      <c r="B1469" s="172"/>
      <c r="C1469" s="172"/>
      <c r="D1469" s="172"/>
      <c r="E1469" s="172"/>
      <c r="F1469" s="172" t="s">
        <v>194</v>
      </c>
      <c r="G1469" s="172" t="s">
        <v>194</v>
      </c>
    </row>
    <row r="1470">
      <c r="A1470" s="172"/>
      <c r="B1470" s="172"/>
      <c r="C1470" s="172"/>
      <c r="D1470" s="172"/>
      <c r="E1470" s="172"/>
      <c r="F1470" s="172" t="s">
        <v>194</v>
      </c>
      <c r="G1470" s="172" t="s">
        <v>194</v>
      </c>
    </row>
    <row r="1471">
      <c r="A1471" s="172"/>
      <c r="B1471" s="172"/>
      <c r="C1471" s="172"/>
      <c r="D1471" s="172"/>
      <c r="E1471" s="172"/>
      <c r="F1471" s="172" t="s">
        <v>194</v>
      </c>
      <c r="G1471" s="172" t="s">
        <v>194</v>
      </c>
    </row>
    <row r="1472">
      <c r="A1472" s="172"/>
      <c r="B1472" s="172"/>
      <c r="C1472" s="172"/>
      <c r="D1472" s="172"/>
      <c r="E1472" s="172"/>
      <c r="F1472" s="172" t="s">
        <v>194</v>
      </c>
      <c r="G1472" s="172" t="s">
        <v>194</v>
      </c>
    </row>
    <row r="1473">
      <c r="A1473" s="172"/>
      <c r="B1473" s="172"/>
      <c r="C1473" s="172"/>
      <c r="D1473" s="172"/>
      <c r="E1473" s="172"/>
      <c r="F1473" s="172" t="s">
        <v>194</v>
      </c>
      <c r="G1473" s="172" t="s">
        <v>194</v>
      </c>
    </row>
    <row r="1474">
      <c r="A1474" s="172"/>
      <c r="B1474" s="172"/>
      <c r="C1474" s="172"/>
      <c r="D1474" s="172"/>
      <c r="E1474" s="172"/>
      <c r="F1474" s="172" t="s">
        <v>194</v>
      </c>
      <c r="G1474" s="172" t="s">
        <v>194</v>
      </c>
    </row>
    <row r="1475">
      <c r="A1475" s="172"/>
      <c r="B1475" s="172"/>
      <c r="C1475" s="172"/>
      <c r="D1475" s="172"/>
      <c r="E1475" s="172"/>
      <c r="F1475" s="172" t="s">
        <v>194</v>
      </c>
      <c r="G1475" s="172" t="s">
        <v>194</v>
      </c>
    </row>
    <row r="1476">
      <c r="A1476" s="172"/>
      <c r="B1476" s="172"/>
      <c r="C1476" s="172"/>
      <c r="D1476" s="172"/>
      <c r="E1476" s="172"/>
      <c r="F1476" s="172" t="s">
        <v>194</v>
      </c>
      <c r="G1476" s="172" t="s">
        <v>194</v>
      </c>
    </row>
    <row r="1477">
      <c r="A1477" s="172"/>
      <c r="B1477" s="172"/>
      <c r="C1477" s="172"/>
      <c r="D1477" s="172"/>
      <c r="E1477" s="172"/>
      <c r="F1477" s="172" t="s">
        <v>194</v>
      </c>
      <c r="G1477" s="172" t="s">
        <v>194</v>
      </c>
    </row>
    <row r="1478">
      <c r="A1478" s="172"/>
      <c r="B1478" s="172"/>
      <c r="C1478" s="172"/>
      <c r="D1478" s="172"/>
      <c r="E1478" s="172"/>
      <c r="F1478" s="172" t="s">
        <v>194</v>
      </c>
      <c r="G1478" s="172" t="s">
        <v>194</v>
      </c>
    </row>
    <row r="1479">
      <c r="A1479" s="172"/>
      <c r="B1479" s="172"/>
      <c r="C1479" s="172"/>
      <c r="D1479" s="172"/>
      <c r="E1479" s="172"/>
      <c r="F1479" s="172" t="s">
        <v>194</v>
      </c>
      <c r="G1479" s="172" t="s">
        <v>194</v>
      </c>
    </row>
    <row r="1480">
      <c r="A1480" s="172"/>
      <c r="B1480" s="172"/>
      <c r="C1480" s="172"/>
      <c r="D1480" s="172"/>
      <c r="E1480" s="172"/>
      <c r="F1480" s="172" t="s">
        <v>194</v>
      </c>
      <c r="G1480" s="172" t="s">
        <v>194</v>
      </c>
    </row>
    <row r="1481">
      <c r="A1481" s="172"/>
      <c r="B1481" s="172"/>
      <c r="C1481" s="172"/>
      <c r="D1481" s="172"/>
      <c r="E1481" s="172"/>
      <c r="F1481" s="172" t="s">
        <v>194</v>
      </c>
      <c r="G1481" s="172" t="s">
        <v>194</v>
      </c>
    </row>
    <row r="1482">
      <c r="A1482" s="172"/>
      <c r="B1482" s="172"/>
      <c r="C1482" s="172"/>
      <c r="D1482" s="172"/>
      <c r="E1482" s="172"/>
      <c r="F1482" s="172" t="s">
        <v>194</v>
      </c>
      <c r="G1482" s="172" t="s">
        <v>194</v>
      </c>
    </row>
    <row r="1483">
      <c r="A1483" s="172"/>
      <c r="B1483" s="172"/>
      <c r="C1483" s="172"/>
      <c r="D1483" s="172"/>
      <c r="E1483" s="172"/>
      <c r="F1483" s="172" t="s">
        <v>194</v>
      </c>
      <c r="G1483" s="172" t="s">
        <v>194</v>
      </c>
    </row>
    <row r="1484">
      <c r="A1484" s="172"/>
      <c r="B1484" s="172"/>
      <c r="C1484" s="172"/>
      <c r="D1484" s="172"/>
      <c r="E1484" s="172"/>
      <c r="F1484" s="172" t="s">
        <v>194</v>
      </c>
      <c r="G1484" s="172" t="s">
        <v>194</v>
      </c>
    </row>
    <row r="1485">
      <c r="A1485" s="172"/>
      <c r="B1485" s="172"/>
      <c r="C1485" s="172"/>
      <c r="D1485" s="172"/>
      <c r="E1485" s="172"/>
      <c r="F1485" s="172" t="s">
        <v>194</v>
      </c>
      <c r="G1485" s="172" t="s">
        <v>194</v>
      </c>
    </row>
    <row r="1486">
      <c r="A1486" s="172"/>
      <c r="B1486" s="172"/>
      <c r="C1486" s="172"/>
      <c r="D1486" s="172"/>
      <c r="E1486" s="172"/>
      <c r="F1486" s="172" t="s">
        <v>194</v>
      </c>
      <c r="G1486" s="172" t="s">
        <v>194</v>
      </c>
    </row>
    <row r="1487">
      <c r="A1487" s="172"/>
      <c r="B1487" s="172"/>
      <c r="C1487" s="172"/>
      <c r="D1487" s="172"/>
      <c r="E1487" s="172"/>
      <c r="F1487" s="172" t="s">
        <v>194</v>
      </c>
      <c r="G1487" s="172" t="s">
        <v>194</v>
      </c>
    </row>
    <row r="1488">
      <c r="A1488" s="172"/>
      <c r="B1488" s="172"/>
      <c r="C1488" s="172"/>
      <c r="D1488" s="172"/>
      <c r="E1488" s="172"/>
      <c r="F1488" s="172" t="s">
        <v>194</v>
      </c>
      <c r="G1488" s="172" t="s">
        <v>194</v>
      </c>
    </row>
    <row r="1489">
      <c r="A1489" s="172"/>
      <c r="B1489" s="172"/>
      <c r="C1489" s="172"/>
      <c r="D1489" s="172"/>
      <c r="E1489" s="172"/>
      <c r="F1489" s="172" t="s">
        <v>194</v>
      </c>
      <c r="G1489" s="172" t="s">
        <v>194</v>
      </c>
    </row>
    <row r="1490">
      <c r="A1490" s="172"/>
      <c r="B1490" s="172"/>
      <c r="C1490" s="172"/>
      <c r="D1490" s="172"/>
      <c r="E1490" s="172"/>
      <c r="F1490" s="172" t="s">
        <v>194</v>
      </c>
      <c r="G1490" s="172" t="s">
        <v>194</v>
      </c>
    </row>
    <row r="1491">
      <c r="A1491" s="172"/>
      <c r="B1491" s="172"/>
      <c r="C1491" s="172"/>
      <c r="D1491" s="172"/>
      <c r="E1491" s="172"/>
      <c r="F1491" s="172" t="s">
        <v>194</v>
      </c>
      <c r="G1491" s="172" t="s">
        <v>194</v>
      </c>
    </row>
    <row r="1492">
      <c r="A1492" s="172"/>
      <c r="B1492" s="172"/>
      <c r="C1492" s="172"/>
      <c r="D1492" s="172"/>
      <c r="E1492" s="172"/>
      <c r="F1492" s="172" t="s">
        <v>194</v>
      </c>
      <c r="G1492" s="172" t="s">
        <v>194</v>
      </c>
    </row>
    <row r="1493">
      <c r="A1493" s="172"/>
      <c r="B1493" s="172"/>
      <c r="C1493" s="172"/>
      <c r="D1493" s="172"/>
      <c r="E1493" s="172"/>
      <c r="F1493" s="172" t="s">
        <v>194</v>
      </c>
      <c r="G1493" s="172" t="s">
        <v>194</v>
      </c>
    </row>
    <row r="1494">
      <c r="A1494" s="172"/>
      <c r="B1494" s="172"/>
      <c r="C1494" s="172"/>
      <c r="D1494" s="172"/>
      <c r="E1494" s="172"/>
      <c r="F1494" s="172" t="s">
        <v>194</v>
      </c>
      <c r="G1494" s="172" t="s">
        <v>194</v>
      </c>
    </row>
    <row r="1495">
      <c r="A1495" s="172"/>
      <c r="B1495" s="172"/>
      <c r="C1495" s="172"/>
      <c r="D1495" s="172"/>
      <c r="E1495" s="172"/>
      <c r="F1495" s="172" t="s">
        <v>194</v>
      </c>
      <c r="G1495" s="172" t="s">
        <v>194</v>
      </c>
    </row>
    <row r="1496">
      <c r="A1496" s="172"/>
      <c r="B1496" s="172"/>
      <c r="C1496" s="172"/>
      <c r="D1496" s="172"/>
      <c r="E1496" s="172"/>
      <c r="F1496" s="172" t="s">
        <v>194</v>
      </c>
      <c r="G1496" s="172" t="s">
        <v>194</v>
      </c>
    </row>
    <row r="1497">
      <c r="A1497" s="172"/>
      <c r="B1497" s="172"/>
      <c r="C1497" s="172"/>
      <c r="D1497" s="172"/>
      <c r="E1497" s="172"/>
      <c r="F1497" s="172" t="s">
        <v>194</v>
      </c>
      <c r="G1497" s="172" t="s">
        <v>194</v>
      </c>
    </row>
    <row r="1498">
      <c r="A1498" s="172"/>
      <c r="B1498" s="172"/>
      <c r="C1498" s="172"/>
      <c r="D1498" s="172"/>
      <c r="E1498" s="172"/>
      <c r="F1498" s="172" t="s">
        <v>194</v>
      </c>
      <c r="G1498" s="172" t="s">
        <v>194</v>
      </c>
    </row>
    <row r="1499">
      <c r="A1499" s="172"/>
      <c r="B1499" s="172"/>
      <c r="C1499" s="172"/>
      <c r="D1499" s="172"/>
      <c r="E1499" s="172"/>
      <c r="F1499" s="172" t="s">
        <v>194</v>
      </c>
      <c r="G1499" s="172" t="s">
        <v>194</v>
      </c>
    </row>
    <row r="1500">
      <c r="A1500" s="172"/>
      <c r="B1500" s="172"/>
      <c r="C1500" s="172"/>
      <c r="D1500" s="172"/>
      <c r="E1500" s="172"/>
      <c r="F1500" s="172" t="s">
        <v>194</v>
      </c>
      <c r="G1500" s="172" t="s">
        <v>194</v>
      </c>
    </row>
    <row r="1501">
      <c r="A1501" s="172"/>
      <c r="B1501" s="172"/>
      <c r="C1501" s="172"/>
      <c r="D1501" s="172"/>
      <c r="E1501" s="172"/>
      <c r="F1501" s="172" t="s">
        <v>194</v>
      </c>
      <c r="G1501" s="172" t="s">
        <v>194</v>
      </c>
    </row>
    <row r="1502">
      <c r="A1502" s="172"/>
      <c r="B1502" s="172"/>
      <c r="C1502" s="172"/>
      <c r="D1502" s="172"/>
      <c r="E1502" s="172"/>
      <c r="F1502" s="172" t="s">
        <v>194</v>
      </c>
      <c r="G1502" s="172" t="s">
        <v>194</v>
      </c>
    </row>
    <row r="1503">
      <c r="A1503" s="172"/>
      <c r="B1503" s="172"/>
      <c r="C1503" s="172"/>
      <c r="D1503" s="172"/>
      <c r="E1503" s="172"/>
      <c r="F1503" s="172" t="s">
        <v>194</v>
      </c>
      <c r="G1503" s="172" t="s">
        <v>194</v>
      </c>
    </row>
    <row r="1504">
      <c r="A1504" s="172"/>
      <c r="B1504" s="172"/>
      <c r="C1504" s="172"/>
      <c r="D1504" s="172"/>
      <c r="E1504" s="172"/>
      <c r="F1504" s="172" t="s">
        <v>194</v>
      </c>
      <c r="G1504" s="172" t="s">
        <v>194</v>
      </c>
    </row>
    <row r="1505">
      <c r="A1505" s="172"/>
      <c r="B1505" s="172"/>
      <c r="C1505" s="172"/>
      <c r="D1505" s="172"/>
      <c r="E1505" s="172"/>
      <c r="F1505" s="172" t="s">
        <v>194</v>
      </c>
      <c r="G1505" s="172" t="s">
        <v>194</v>
      </c>
    </row>
    <row r="1506">
      <c r="A1506" s="172"/>
      <c r="B1506" s="172"/>
      <c r="C1506" s="172"/>
      <c r="D1506" s="172"/>
      <c r="E1506" s="172"/>
      <c r="F1506" s="172" t="s">
        <v>194</v>
      </c>
      <c r="G1506" s="172" t="s">
        <v>194</v>
      </c>
    </row>
    <row r="1507">
      <c r="A1507" s="172"/>
      <c r="B1507" s="172"/>
      <c r="C1507" s="172"/>
      <c r="D1507" s="172"/>
      <c r="E1507" s="172"/>
      <c r="F1507" s="172" t="s">
        <v>194</v>
      </c>
      <c r="G1507" s="172" t="s">
        <v>194</v>
      </c>
    </row>
    <row r="1508">
      <c r="A1508" s="172"/>
      <c r="B1508" s="172"/>
      <c r="C1508" s="172"/>
      <c r="D1508" s="172"/>
      <c r="E1508" s="172"/>
      <c r="F1508" s="172" t="s">
        <v>194</v>
      </c>
      <c r="G1508" s="172" t="s">
        <v>194</v>
      </c>
    </row>
    <row r="1509">
      <c r="A1509" s="172"/>
      <c r="B1509" s="172"/>
      <c r="C1509" s="172"/>
      <c r="D1509" s="172"/>
      <c r="E1509" s="172"/>
      <c r="F1509" s="172" t="s">
        <v>194</v>
      </c>
      <c r="G1509" s="172" t="s">
        <v>194</v>
      </c>
    </row>
    <row r="1510">
      <c r="A1510" s="172"/>
      <c r="B1510" s="172"/>
      <c r="C1510" s="172"/>
      <c r="D1510" s="172"/>
      <c r="E1510" s="172"/>
      <c r="F1510" s="172" t="s">
        <v>194</v>
      </c>
      <c r="G1510" s="172" t="s">
        <v>194</v>
      </c>
    </row>
    <row r="1511">
      <c r="A1511" s="172"/>
      <c r="B1511" s="172"/>
      <c r="C1511" s="172"/>
      <c r="D1511" s="172"/>
      <c r="E1511" s="172"/>
      <c r="F1511" s="172" t="s">
        <v>194</v>
      </c>
      <c r="G1511" s="172" t="s">
        <v>194</v>
      </c>
    </row>
    <row r="1512">
      <c r="A1512" s="172"/>
      <c r="B1512" s="172"/>
      <c r="C1512" s="172"/>
      <c r="D1512" s="172"/>
      <c r="E1512" s="172"/>
      <c r="F1512" s="172" t="s">
        <v>194</v>
      </c>
      <c r="G1512" s="172" t="s">
        <v>194</v>
      </c>
    </row>
    <row r="1513">
      <c r="A1513" s="172"/>
      <c r="B1513" s="172"/>
      <c r="C1513" s="172"/>
      <c r="D1513" s="172"/>
      <c r="E1513" s="172"/>
      <c r="F1513" s="172" t="s">
        <v>194</v>
      </c>
      <c r="G1513" s="172" t="s">
        <v>194</v>
      </c>
    </row>
    <row r="1514">
      <c r="A1514" s="172"/>
      <c r="B1514" s="172"/>
      <c r="C1514" s="172"/>
      <c r="D1514" s="172"/>
      <c r="E1514" s="172"/>
      <c r="F1514" s="172" t="s">
        <v>194</v>
      </c>
      <c r="G1514" s="172" t="s">
        <v>194</v>
      </c>
    </row>
    <row r="1515">
      <c r="A1515" s="172"/>
      <c r="B1515" s="172"/>
      <c r="C1515" s="172"/>
      <c r="D1515" s="172"/>
      <c r="E1515" s="172"/>
      <c r="F1515" s="172" t="s">
        <v>194</v>
      </c>
      <c r="G1515" s="172" t="s">
        <v>194</v>
      </c>
    </row>
    <row r="1516">
      <c r="A1516" s="172"/>
      <c r="B1516" s="172"/>
      <c r="C1516" s="172"/>
      <c r="D1516" s="172"/>
      <c r="E1516" s="172"/>
      <c r="F1516" s="172" t="s">
        <v>194</v>
      </c>
      <c r="G1516" s="172" t="s">
        <v>194</v>
      </c>
    </row>
    <row r="1517">
      <c r="A1517" s="172"/>
      <c r="B1517" s="172"/>
      <c r="C1517" s="172"/>
      <c r="D1517" s="172"/>
      <c r="E1517" s="172"/>
      <c r="F1517" s="172" t="s">
        <v>194</v>
      </c>
      <c r="G1517" s="172" t="s">
        <v>194</v>
      </c>
    </row>
    <row r="1518">
      <c r="A1518" s="172"/>
      <c r="B1518" s="172"/>
      <c r="C1518" s="172"/>
      <c r="D1518" s="172"/>
      <c r="E1518" s="172"/>
      <c r="F1518" s="172" t="s">
        <v>194</v>
      </c>
      <c r="G1518" s="172" t="s">
        <v>194</v>
      </c>
    </row>
    <row r="1519">
      <c r="A1519" s="172"/>
      <c r="B1519" s="172"/>
      <c r="C1519" s="172"/>
      <c r="D1519" s="172"/>
      <c r="E1519" s="172"/>
      <c r="F1519" s="172" t="s">
        <v>194</v>
      </c>
      <c r="G1519" s="172" t="s">
        <v>194</v>
      </c>
    </row>
    <row r="1520">
      <c r="A1520" s="172"/>
      <c r="B1520" s="172"/>
      <c r="C1520" s="172"/>
      <c r="D1520" s="172"/>
      <c r="E1520" s="172"/>
      <c r="F1520" s="172" t="s">
        <v>194</v>
      </c>
      <c r="G1520" s="172" t="s">
        <v>194</v>
      </c>
    </row>
    <row r="1521">
      <c r="A1521" s="172"/>
      <c r="B1521" s="172"/>
      <c r="C1521" s="172"/>
      <c r="D1521" s="172"/>
      <c r="E1521" s="172"/>
      <c r="F1521" s="172" t="s">
        <v>194</v>
      </c>
      <c r="G1521" s="172" t="s">
        <v>194</v>
      </c>
    </row>
    <row r="1522">
      <c r="A1522" s="172"/>
      <c r="B1522" s="172"/>
      <c r="C1522" s="172"/>
      <c r="D1522" s="172"/>
      <c r="E1522" s="172"/>
      <c r="F1522" s="172" t="s">
        <v>194</v>
      </c>
      <c r="G1522" s="172" t="s">
        <v>194</v>
      </c>
    </row>
    <row r="1523">
      <c r="A1523" s="172"/>
      <c r="B1523" s="172"/>
      <c r="C1523" s="172"/>
      <c r="D1523" s="172"/>
      <c r="E1523" s="172"/>
      <c r="F1523" s="172" t="s">
        <v>194</v>
      </c>
      <c r="G1523" s="172" t="s">
        <v>194</v>
      </c>
    </row>
    <row r="1524">
      <c r="A1524" s="172"/>
      <c r="B1524" s="172"/>
      <c r="C1524" s="172"/>
      <c r="D1524" s="172"/>
      <c r="E1524" s="172"/>
      <c r="F1524" s="172" t="s">
        <v>194</v>
      </c>
      <c r="G1524" s="172" t="s">
        <v>194</v>
      </c>
    </row>
    <row r="1525">
      <c r="A1525" s="172"/>
      <c r="B1525" s="172"/>
      <c r="C1525" s="172"/>
      <c r="D1525" s="172"/>
      <c r="E1525" s="172"/>
      <c r="F1525" s="172" t="s">
        <v>194</v>
      </c>
      <c r="G1525" s="172" t="s">
        <v>194</v>
      </c>
    </row>
    <row r="1526">
      <c r="A1526" s="172"/>
      <c r="B1526" s="172"/>
      <c r="C1526" s="172"/>
      <c r="D1526" s="172"/>
      <c r="E1526" s="172"/>
      <c r="F1526" s="172" t="s">
        <v>194</v>
      </c>
      <c r="G1526" s="172" t="s">
        <v>194</v>
      </c>
    </row>
    <row r="1527">
      <c r="A1527" s="172"/>
      <c r="B1527" s="172"/>
      <c r="C1527" s="172"/>
      <c r="D1527" s="172"/>
      <c r="E1527" s="172"/>
      <c r="F1527" s="172" t="s">
        <v>194</v>
      </c>
      <c r="G1527" s="172" t="s">
        <v>194</v>
      </c>
    </row>
    <row r="1528">
      <c r="A1528" s="172"/>
      <c r="B1528" s="172"/>
      <c r="C1528" s="172"/>
      <c r="D1528" s="172"/>
      <c r="E1528" s="172"/>
      <c r="F1528" s="172" t="s">
        <v>194</v>
      </c>
      <c r="G1528" s="172" t="s">
        <v>194</v>
      </c>
    </row>
    <row r="1529">
      <c r="A1529" s="172"/>
      <c r="B1529" s="172"/>
      <c r="C1529" s="172"/>
      <c r="D1529" s="172"/>
      <c r="E1529" s="172"/>
      <c r="F1529" s="172" t="s">
        <v>194</v>
      </c>
      <c r="G1529" s="172" t="s">
        <v>194</v>
      </c>
    </row>
    <row r="1530">
      <c r="A1530" s="172"/>
      <c r="B1530" s="172"/>
      <c r="C1530" s="172"/>
      <c r="D1530" s="172"/>
      <c r="E1530" s="172"/>
      <c r="F1530" s="172" t="s">
        <v>194</v>
      </c>
      <c r="G1530" s="172" t="s">
        <v>194</v>
      </c>
    </row>
    <row r="1531">
      <c r="A1531" s="172"/>
      <c r="B1531" s="172"/>
      <c r="C1531" s="172"/>
      <c r="D1531" s="172"/>
      <c r="E1531" s="172"/>
      <c r="F1531" s="172" t="s">
        <v>194</v>
      </c>
      <c r="G1531" s="172" t="s">
        <v>194</v>
      </c>
    </row>
    <row r="1532">
      <c r="A1532" s="172"/>
      <c r="B1532" s="172"/>
      <c r="C1532" s="172"/>
      <c r="D1532" s="172"/>
      <c r="E1532" s="172"/>
      <c r="F1532" s="172" t="s">
        <v>194</v>
      </c>
      <c r="G1532" s="172" t="s">
        <v>194</v>
      </c>
    </row>
    <row r="1533">
      <c r="A1533" s="172"/>
      <c r="B1533" s="172"/>
      <c r="C1533" s="172"/>
      <c r="D1533" s="172"/>
      <c r="E1533" s="172"/>
      <c r="F1533" s="172" t="s">
        <v>194</v>
      </c>
      <c r="G1533" s="172" t="s">
        <v>194</v>
      </c>
    </row>
    <row r="1534">
      <c r="A1534" s="172"/>
      <c r="B1534" s="172"/>
      <c r="C1534" s="172"/>
      <c r="D1534" s="172"/>
      <c r="E1534" s="172"/>
      <c r="F1534" s="172" t="s">
        <v>194</v>
      </c>
      <c r="G1534" s="172" t="s">
        <v>194</v>
      </c>
    </row>
    <row r="1535">
      <c r="A1535" s="172"/>
      <c r="B1535" s="172"/>
      <c r="C1535" s="172"/>
      <c r="D1535" s="172"/>
      <c r="E1535" s="172"/>
      <c r="F1535" s="172" t="s">
        <v>194</v>
      </c>
      <c r="G1535" s="172" t="s">
        <v>194</v>
      </c>
    </row>
    <row r="1536">
      <c r="A1536" s="172"/>
      <c r="B1536" s="172"/>
      <c r="C1536" s="172"/>
      <c r="D1536" s="172"/>
      <c r="E1536" s="172"/>
      <c r="F1536" s="172" t="s">
        <v>194</v>
      </c>
      <c r="G1536" s="172" t="s">
        <v>194</v>
      </c>
    </row>
    <row r="1537">
      <c r="A1537" s="172"/>
      <c r="B1537" s="172"/>
      <c r="C1537" s="172"/>
      <c r="D1537" s="172"/>
      <c r="E1537" s="172"/>
      <c r="F1537" s="172" t="s">
        <v>194</v>
      </c>
      <c r="G1537" s="172" t="s">
        <v>194</v>
      </c>
    </row>
    <row r="1538">
      <c r="A1538" s="172"/>
      <c r="B1538" s="172"/>
      <c r="C1538" s="172"/>
      <c r="D1538" s="172"/>
      <c r="E1538" s="172"/>
      <c r="F1538" s="172" t="s">
        <v>194</v>
      </c>
      <c r="G1538" s="172" t="s">
        <v>194</v>
      </c>
    </row>
    <row r="1539">
      <c r="A1539" s="172"/>
      <c r="B1539" s="172"/>
      <c r="C1539" s="172"/>
      <c r="D1539" s="172"/>
      <c r="E1539" s="172"/>
      <c r="F1539" s="172" t="s">
        <v>194</v>
      </c>
      <c r="G1539" s="172" t="s">
        <v>194</v>
      </c>
    </row>
    <row r="1540">
      <c r="A1540" s="172"/>
      <c r="B1540" s="172"/>
      <c r="C1540" s="172"/>
      <c r="D1540" s="172"/>
      <c r="E1540" s="172"/>
      <c r="F1540" s="172" t="s">
        <v>194</v>
      </c>
      <c r="G1540" s="172" t="s">
        <v>194</v>
      </c>
    </row>
    <row r="1541">
      <c r="A1541" s="172"/>
      <c r="B1541" s="172"/>
      <c r="C1541" s="172"/>
      <c r="D1541" s="172"/>
      <c r="E1541" s="172"/>
      <c r="F1541" s="172" t="s">
        <v>194</v>
      </c>
      <c r="G1541" s="172" t="s">
        <v>194</v>
      </c>
    </row>
    <row r="1542">
      <c r="A1542" s="172"/>
      <c r="B1542" s="172"/>
      <c r="C1542" s="172"/>
      <c r="D1542" s="172"/>
      <c r="E1542" s="172"/>
      <c r="F1542" s="172" t="s">
        <v>194</v>
      </c>
      <c r="G1542" s="172" t="s">
        <v>194</v>
      </c>
    </row>
    <row r="1543">
      <c r="A1543" s="172"/>
      <c r="B1543" s="172"/>
      <c r="C1543" s="172"/>
      <c r="D1543" s="172"/>
      <c r="E1543" s="172"/>
      <c r="F1543" s="172" t="s">
        <v>194</v>
      </c>
      <c r="G1543" s="172" t="s">
        <v>194</v>
      </c>
    </row>
    <row r="1544">
      <c r="A1544" s="172"/>
      <c r="B1544" s="172"/>
      <c r="C1544" s="172"/>
      <c r="D1544" s="172"/>
      <c r="E1544" s="172"/>
      <c r="F1544" s="172" t="s">
        <v>194</v>
      </c>
      <c r="G1544" s="172" t="s">
        <v>194</v>
      </c>
    </row>
    <row r="1545">
      <c r="A1545" s="172"/>
      <c r="B1545" s="172"/>
      <c r="C1545" s="172"/>
      <c r="D1545" s="172"/>
      <c r="E1545" s="172"/>
      <c r="F1545" s="172" t="s">
        <v>194</v>
      </c>
      <c r="G1545" s="172" t="s">
        <v>194</v>
      </c>
    </row>
    <row r="1546">
      <c r="A1546" s="172"/>
      <c r="B1546" s="172"/>
      <c r="C1546" s="172"/>
      <c r="D1546" s="172"/>
      <c r="E1546" s="172"/>
      <c r="F1546" s="172" t="s">
        <v>194</v>
      </c>
      <c r="G1546" s="172" t="s">
        <v>194</v>
      </c>
    </row>
    <row r="1547">
      <c r="A1547" s="172"/>
      <c r="B1547" s="172"/>
      <c r="C1547" s="172"/>
      <c r="D1547" s="172"/>
      <c r="E1547" s="172"/>
      <c r="F1547" s="172" t="s">
        <v>194</v>
      </c>
      <c r="G1547" s="172" t="s">
        <v>194</v>
      </c>
    </row>
    <row r="1548">
      <c r="A1548" s="172"/>
      <c r="B1548" s="172"/>
      <c r="C1548" s="172"/>
      <c r="D1548" s="172"/>
      <c r="E1548" s="172"/>
      <c r="F1548" s="172" t="s">
        <v>194</v>
      </c>
      <c r="G1548" s="172" t="s">
        <v>194</v>
      </c>
    </row>
    <row r="1549">
      <c r="A1549" s="172"/>
      <c r="B1549" s="172"/>
      <c r="C1549" s="172"/>
      <c r="D1549" s="172"/>
      <c r="E1549" s="172"/>
      <c r="F1549" s="172" t="s">
        <v>194</v>
      </c>
      <c r="G1549" s="172" t="s">
        <v>194</v>
      </c>
    </row>
    <row r="1550">
      <c r="A1550" s="172"/>
      <c r="B1550" s="172"/>
      <c r="C1550" s="172"/>
      <c r="D1550" s="172"/>
      <c r="E1550" s="172"/>
      <c r="F1550" s="172" t="s">
        <v>194</v>
      </c>
      <c r="G1550" s="172" t="s">
        <v>194</v>
      </c>
    </row>
    <row r="1551">
      <c r="A1551" s="172"/>
      <c r="B1551" s="172"/>
      <c r="C1551" s="172"/>
      <c r="D1551" s="172"/>
      <c r="E1551" s="172"/>
      <c r="F1551" s="172" t="s">
        <v>194</v>
      </c>
      <c r="G1551" s="172" t="s">
        <v>194</v>
      </c>
    </row>
    <row r="1552">
      <c r="A1552" s="172"/>
      <c r="B1552" s="172"/>
      <c r="C1552" s="172"/>
      <c r="D1552" s="172"/>
      <c r="E1552" s="172"/>
      <c r="F1552" s="172" t="s">
        <v>194</v>
      </c>
      <c r="G1552" s="172" t="s">
        <v>194</v>
      </c>
    </row>
    <row r="1553">
      <c r="A1553" s="172"/>
      <c r="B1553" s="172"/>
      <c r="C1553" s="172"/>
      <c r="D1553" s="172"/>
      <c r="E1553" s="172"/>
      <c r="F1553" s="172" t="s">
        <v>194</v>
      </c>
      <c r="G1553" s="172" t="s">
        <v>194</v>
      </c>
    </row>
    <row r="1554">
      <c r="A1554" s="172"/>
      <c r="B1554" s="172"/>
      <c r="C1554" s="172"/>
      <c r="D1554" s="172"/>
      <c r="E1554" s="172"/>
      <c r="F1554" s="172" t="s">
        <v>194</v>
      </c>
      <c r="G1554" s="172" t="s">
        <v>194</v>
      </c>
    </row>
    <row r="1555">
      <c r="A1555" s="172"/>
      <c r="B1555" s="172"/>
      <c r="C1555" s="172"/>
      <c r="D1555" s="172"/>
      <c r="E1555" s="172"/>
      <c r="F1555" s="172" t="s">
        <v>194</v>
      </c>
      <c r="G1555" s="172" t="s">
        <v>194</v>
      </c>
    </row>
    <row r="1556">
      <c r="A1556" s="172"/>
      <c r="B1556" s="172"/>
      <c r="C1556" s="172"/>
      <c r="D1556" s="172"/>
      <c r="E1556" s="172"/>
      <c r="F1556" s="172" t="s">
        <v>194</v>
      </c>
      <c r="G1556" s="172" t="s">
        <v>194</v>
      </c>
    </row>
    <row r="1557">
      <c r="A1557" s="172"/>
      <c r="B1557" s="172"/>
      <c r="C1557" s="172"/>
      <c r="D1557" s="172"/>
      <c r="E1557" s="172"/>
      <c r="F1557" s="172" t="s">
        <v>194</v>
      </c>
      <c r="G1557" s="172" t="s">
        <v>194</v>
      </c>
    </row>
    <row r="1558">
      <c r="A1558" s="172"/>
      <c r="B1558" s="172"/>
      <c r="C1558" s="172"/>
      <c r="D1558" s="172"/>
      <c r="E1558" s="172"/>
      <c r="F1558" s="172" t="s">
        <v>194</v>
      </c>
      <c r="G1558" s="172" t="s">
        <v>194</v>
      </c>
    </row>
    <row r="1559">
      <c r="A1559" s="172"/>
      <c r="B1559" s="172"/>
      <c r="C1559" s="172"/>
      <c r="D1559" s="172"/>
      <c r="E1559" s="172"/>
      <c r="F1559" s="172" t="s">
        <v>194</v>
      </c>
      <c r="G1559" s="172" t="s">
        <v>194</v>
      </c>
    </row>
    <row r="1560">
      <c r="A1560" s="172"/>
      <c r="B1560" s="172"/>
      <c r="C1560" s="172"/>
      <c r="D1560" s="172"/>
      <c r="E1560" s="172"/>
      <c r="F1560" s="172" t="s">
        <v>194</v>
      </c>
      <c r="G1560" s="172" t="s">
        <v>194</v>
      </c>
    </row>
    <row r="1561">
      <c r="A1561" s="172"/>
      <c r="B1561" s="172"/>
      <c r="C1561" s="172"/>
      <c r="D1561" s="172"/>
      <c r="E1561" s="172"/>
      <c r="F1561" s="172" t="s">
        <v>194</v>
      </c>
      <c r="G1561" s="172" t="s">
        <v>194</v>
      </c>
    </row>
    <row r="1562">
      <c r="A1562" s="172"/>
      <c r="B1562" s="172"/>
      <c r="C1562" s="172"/>
      <c r="D1562" s="172"/>
      <c r="E1562" s="172"/>
      <c r="F1562" s="172" t="s">
        <v>194</v>
      </c>
      <c r="G1562" s="172" t="s">
        <v>194</v>
      </c>
    </row>
    <row r="1563">
      <c r="A1563" s="172"/>
      <c r="B1563" s="172"/>
      <c r="C1563" s="172"/>
      <c r="D1563" s="172"/>
      <c r="E1563" s="172"/>
      <c r="F1563" s="172" t="s">
        <v>194</v>
      </c>
      <c r="G1563" s="172" t="s">
        <v>194</v>
      </c>
    </row>
    <row r="1564">
      <c r="A1564" s="172"/>
      <c r="B1564" s="172"/>
      <c r="C1564" s="172"/>
      <c r="D1564" s="172"/>
      <c r="E1564" s="172"/>
      <c r="F1564" s="172" t="s">
        <v>194</v>
      </c>
      <c r="G1564" s="172" t="s">
        <v>194</v>
      </c>
    </row>
    <row r="1565">
      <c r="A1565" s="172"/>
      <c r="B1565" s="172"/>
      <c r="C1565" s="172"/>
      <c r="D1565" s="172"/>
      <c r="E1565" s="172"/>
      <c r="F1565" s="172" t="s">
        <v>194</v>
      </c>
      <c r="G1565" s="172" t="s">
        <v>194</v>
      </c>
    </row>
    <row r="1566">
      <c r="A1566" s="172"/>
      <c r="B1566" s="172"/>
      <c r="C1566" s="172"/>
      <c r="D1566" s="172"/>
      <c r="E1566" s="172"/>
      <c r="F1566" s="172" t="s">
        <v>194</v>
      </c>
      <c r="G1566" s="172" t="s">
        <v>194</v>
      </c>
    </row>
    <row r="1567">
      <c r="A1567" s="172"/>
      <c r="B1567" s="172"/>
      <c r="C1567" s="172"/>
      <c r="D1567" s="172"/>
      <c r="E1567" s="172"/>
      <c r="F1567" s="172" t="s">
        <v>194</v>
      </c>
      <c r="G1567" s="172" t="s">
        <v>194</v>
      </c>
    </row>
    <row r="1568">
      <c r="A1568" s="172"/>
      <c r="B1568" s="172"/>
      <c r="C1568" s="172"/>
      <c r="D1568" s="172"/>
      <c r="E1568" s="172"/>
      <c r="F1568" s="172" t="s">
        <v>194</v>
      </c>
      <c r="G1568" s="172" t="s">
        <v>194</v>
      </c>
    </row>
    <row r="1569">
      <c r="A1569" s="172"/>
      <c r="B1569" s="172"/>
      <c r="C1569" s="172"/>
      <c r="D1569" s="172"/>
      <c r="E1569" s="172"/>
      <c r="F1569" s="172" t="s">
        <v>194</v>
      </c>
      <c r="G1569" s="172" t="s">
        <v>194</v>
      </c>
    </row>
    <row r="1570">
      <c r="A1570" s="172"/>
      <c r="B1570" s="172"/>
      <c r="C1570" s="172"/>
      <c r="D1570" s="172"/>
      <c r="E1570" s="172"/>
      <c r="F1570" s="172" t="s">
        <v>194</v>
      </c>
      <c r="G1570" s="172" t="s">
        <v>194</v>
      </c>
    </row>
    <row r="1571">
      <c r="A1571" s="172"/>
      <c r="B1571" s="172"/>
      <c r="C1571" s="172"/>
      <c r="D1571" s="172"/>
      <c r="E1571" s="172"/>
      <c r="F1571" s="172" t="s">
        <v>194</v>
      </c>
      <c r="G1571" s="172" t="s">
        <v>194</v>
      </c>
    </row>
    <row r="1572">
      <c r="A1572" s="172"/>
      <c r="B1572" s="172"/>
      <c r="C1572" s="172"/>
      <c r="D1572" s="172"/>
      <c r="E1572" s="172"/>
      <c r="F1572" s="172" t="s">
        <v>194</v>
      </c>
      <c r="G1572" s="172" t="s">
        <v>194</v>
      </c>
    </row>
    <row r="1573">
      <c r="A1573" s="172"/>
      <c r="B1573" s="172"/>
      <c r="C1573" s="172"/>
      <c r="D1573" s="172"/>
      <c r="E1573" s="172"/>
      <c r="F1573" s="172" t="s">
        <v>194</v>
      </c>
      <c r="G1573" s="172" t="s">
        <v>194</v>
      </c>
    </row>
    <row r="1574">
      <c r="A1574" s="172"/>
      <c r="B1574" s="172"/>
      <c r="C1574" s="172"/>
      <c r="D1574" s="172"/>
      <c r="E1574" s="172"/>
      <c r="F1574" s="172" t="s">
        <v>194</v>
      </c>
      <c r="G1574" s="172" t="s">
        <v>194</v>
      </c>
    </row>
    <row r="1575">
      <c r="A1575" s="172"/>
      <c r="B1575" s="172"/>
      <c r="C1575" s="172"/>
      <c r="D1575" s="172"/>
      <c r="E1575" s="172"/>
      <c r="F1575" s="172" t="s">
        <v>194</v>
      </c>
      <c r="G1575" s="172" t="s">
        <v>194</v>
      </c>
    </row>
    <row r="1576">
      <c r="A1576" s="172"/>
      <c r="B1576" s="172"/>
      <c r="C1576" s="172"/>
      <c r="D1576" s="172"/>
      <c r="E1576" s="172"/>
      <c r="F1576" s="172" t="s">
        <v>194</v>
      </c>
      <c r="G1576" s="172" t="s">
        <v>194</v>
      </c>
    </row>
    <row r="1577">
      <c r="A1577" s="172"/>
      <c r="B1577" s="172"/>
      <c r="C1577" s="172"/>
      <c r="D1577" s="172"/>
      <c r="E1577" s="172"/>
      <c r="F1577" s="172" t="s">
        <v>194</v>
      </c>
      <c r="G1577" s="172" t="s">
        <v>194</v>
      </c>
    </row>
    <row r="1578">
      <c r="A1578" s="172"/>
      <c r="B1578" s="172"/>
      <c r="C1578" s="172"/>
      <c r="D1578" s="172"/>
      <c r="E1578" s="172"/>
      <c r="F1578" s="172" t="s">
        <v>194</v>
      </c>
      <c r="G1578" s="172" t="s">
        <v>194</v>
      </c>
    </row>
    <row r="1579">
      <c r="A1579" s="172"/>
      <c r="B1579" s="172"/>
      <c r="C1579" s="172"/>
      <c r="D1579" s="172"/>
      <c r="E1579" s="172"/>
      <c r="F1579" s="172" t="s">
        <v>194</v>
      </c>
      <c r="G1579" s="172" t="s">
        <v>194</v>
      </c>
    </row>
    <row r="1580">
      <c r="A1580" s="172"/>
      <c r="B1580" s="172"/>
      <c r="C1580" s="172"/>
      <c r="D1580" s="172"/>
      <c r="E1580" s="172"/>
      <c r="F1580" s="172" t="s">
        <v>194</v>
      </c>
      <c r="G1580" s="172" t="s">
        <v>194</v>
      </c>
    </row>
    <row r="1581">
      <c r="A1581" s="172"/>
      <c r="B1581" s="172"/>
      <c r="C1581" s="172"/>
      <c r="D1581" s="172"/>
      <c r="E1581" s="172"/>
      <c r="F1581" s="172" t="s">
        <v>194</v>
      </c>
      <c r="G1581" s="172" t="s">
        <v>194</v>
      </c>
    </row>
    <row r="1582">
      <c r="A1582" s="172"/>
      <c r="B1582" s="172"/>
      <c r="C1582" s="172"/>
      <c r="D1582" s="172"/>
      <c r="E1582" s="172"/>
      <c r="F1582" s="172" t="s">
        <v>194</v>
      </c>
      <c r="G1582" s="172" t="s">
        <v>194</v>
      </c>
    </row>
    <row r="1583">
      <c r="A1583" s="172"/>
      <c r="B1583" s="172"/>
      <c r="C1583" s="172"/>
      <c r="D1583" s="172"/>
      <c r="E1583" s="172"/>
      <c r="F1583" s="172" t="s">
        <v>194</v>
      </c>
      <c r="G1583" s="172" t="s">
        <v>194</v>
      </c>
    </row>
    <row r="1584">
      <c r="A1584" s="172"/>
      <c r="B1584" s="172"/>
      <c r="C1584" s="172"/>
      <c r="D1584" s="172"/>
      <c r="E1584" s="172"/>
      <c r="F1584" s="172" t="s">
        <v>194</v>
      </c>
      <c r="G1584" s="172" t="s">
        <v>194</v>
      </c>
    </row>
    <row r="1585">
      <c r="A1585" s="172"/>
      <c r="B1585" s="172"/>
      <c r="C1585" s="172"/>
      <c r="D1585" s="172"/>
      <c r="E1585" s="172"/>
      <c r="F1585" s="172" t="s">
        <v>194</v>
      </c>
      <c r="G1585" s="172" t="s">
        <v>194</v>
      </c>
    </row>
    <row r="1586">
      <c r="A1586" s="172"/>
      <c r="B1586" s="172"/>
      <c r="C1586" s="172"/>
      <c r="D1586" s="172"/>
      <c r="E1586" s="172"/>
      <c r="F1586" s="172" t="s">
        <v>194</v>
      </c>
      <c r="G1586" s="172" t="s">
        <v>194</v>
      </c>
    </row>
    <row r="1587">
      <c r="A1587" s="172"/>
      <c r="B1587" s="172"/>
      <c r="C1587" s="172"/>
      <c r="D1587" s="172"/>
      <c r="E1587" s="172"/>
      <c r="F1587" s="172" t="s">
        <v>194</v>
      </c>
      <c r="G1587" s="172" t="s">
        <v>194</v>
      </c>
    </row>
    <row r="1588">
      <c r="A1588" s="172"/>
      <c r="B1588" s="172"/>
      <c r="C1588" s="172"/>
      <c r="D1588" s="172"/>
      <c r="E1588" s="172"/>
      <c r="F1588" s="172" t="s">
        <v>194</v>
      </c>
      <c r="G1588" s="172" t="s">
        <v>194</v>
      </c>
    </row>
    <row r="1589">
      <c r="A1589" s="172"/>
      <c r="B1589" s="172"/>
      <c r="C1589" s="172"/>
      <c r="D1589" s="172"/>
      <c r="E1589" s="172"/>
      <c r="F1589" s="172" t="s">
        <v>194</v>
      </c>
      <c r="G1589" s="172" t="s">
        <v>194</v>
      </c>
    </row>
    <row r="1590">
      <c r="A1590" s="172"/>
      <c r="B1590" s="172"/>
      <c r="C1590" s="172"/>
      <c r="D1590" s="172"/>
      <c r="E1590" s="172"/>
      <c r="F1590" s="172" t="s">
        <v>194</v>
      </c>
      <c r="G1590" s="172" t="s">
        <v>194</v>
      </c>
    </row>
    <row r="1591">
      <c r="A1591" s="172"/>
      <c r="B1591" s="172"/>
      <c r="C1591" s="172"/>
      <c r="D1591" s="172"/>
      <c r="E1591" s="172"/>
      <c r="F1591" s="172" t="s">
        <v>194</v>
      </c>
      <c r="G1591" s="172" t="s">
        <v>194</v>
      </c>
    </row>
    <row r="1592">
      <c r="A1592" s="172"/>
      <c r="B1592" s="172"/>
      <c r="C1592" s="172"/>
      <c r="D1592" s="172"/>
      <c r="E1592" s="172"/>
      <c r="F1592" s="172" t="s">
        <v>194</v>
      </c>
      <c r="G1592" s="172" t="s">
        <v>194</v>
      </c>
    </row>
    <row r="1593">
      <c r="A1593" s="172"/>
      <c r="B1593" s="172"/>
      <c r="C1593" s="172"/>
      <c r="D1593" s="172"/>
      <c r="E1593" s="172"/>
      <c r="F1593" s="172" t="s">
        <v>194</v>
      </c>
      <c r="G1593" s="172" t="s">
        <v>194</v>
      </c>
    </row>
    <row r="1594">
      <c r="A1594" s="172"/>
      <c r="B1594" s="172"/>
      <c r="C1594" s="172"/>
      <c r="D1594" s="172"/>
      <c r="E1594" s="172"/>
      <c r="F1594" s="172" t="s">
        <v>194</v>
      </c>
      <c r="G1594" s="172" t="s">
        <v>194</v>
      </c>
    </row>
    <row r="1595">
      <c r="A1595" s="172"/>
      <c r="B1595" s="172"/>
      <c r="C1595" s="172"/>
      <c r="D1595" s="172"/>
      <c r="E1595" s="172"/>
      <c r="F1595" s="172" t="s">
        <v>194</v>
      </c>
      <c r="G1595" s="172" t="s">
        <v>194</v>
      </c>
    </row>
    <row r="1596">
      <c r="A1596" s="172"/>
      <c r="B1596" s="172"/>
      <c r="C1596" s="172"/>
      <c r="D1596" s="172"/>
      <c r="E1596" s="172"/>
      <c r="F1596" s="172" t="s">
        <v>194</v>
      </c>
      <c r="G1596" s="172" t="s">
        <v>194</v>
      </c>
    </row>
    <row r="1597">
      <c r="A1597" s="172"/>
      <c r="B1597" s="172"/>
      <c r="C1597" s="172"/>
      <c r="D1597" s="172"/>
      <c r="E1597" s="172"/>
      <c r="F1597" s="172" t="s">
        <v>194</v>
      </c>
      <c r="G1597" s="172" t="s">
        <v>194</v>
      </c>
    </row>
    <row r="1598">
      <c r="A1598" s="172"/>
      <c r="B1598" s="172"/>
      <c r="C1598" s="172"/>
      <c r="D1598" s="172"/>
      <c r="E1598" s="172"/>
      <c r="F1598" s="172" t="s">
        <v>194</v>
      </c>
      <c r="G1598" s="172" t="s">
        <v>194</v>
      </c>
    </row>
    <row r="1599">
      <c r="A1599" s="172"/>
      <c r="B1599" s="172"/>
      <c r="C1599" s="172"/>
      <c r="D1599" s="172"/>
      <c r="E1599" s="172"/>
      <c r="F1599" s="172" t="s">
        <v>194</v>
      </c>
      <c r="G1599" s="172" t="s">
        <v>194</v>
      </c>
    </row>
    <row r="1600">
      <c r="A1600" s="172"/>
      <c r="B1600" s="172"/>
      <c r="C1600" s="172"/>
      <c r="D1600" s="172"/>
      <c r="E1600" s="172"/>
      <c r="F1600" s="172" t="s">
        <v>194</v>
      </c>
      <c r="G1600" s="172" t="s">
        <v>194</v>
      </c>
    </row>
    <row r="1601">
      <c r="A1601" s="172"/>
      <c r="B1601" s="172"/>
      <c r="C1601" s="172"/>
      <c r="D1601" s="172"/>
      <c r="E1601" s="172"/>
      <c r="F1601" s="172" t="s">
        <v>194</v>
      </c>
      <c r="G1601" s="172" t="s">
        <v>194</v>
      </c>
    </row>
    <row r="1602">
      <c r="A1602" s="172"/>
      <c r="B1602" s="172"/>
      <c r="C1602" s="172"/>
      <c r="D1602" s="172"/>
      <c r="E1602" s="172"/>
      <c r="F1602" s="172" t="s">
        <v>194</v>
      </c>
      <c r="G1602" s="172" t="s">
        <v>194</v>
      </c>
    </row>
    <row r="1603">
      <c r="A1603" s="172"/>
      <c r="B1603" s="172"/>
      <c r="C1603" s="172"/>
      <c r="D1603" s="172"/>
      <c r="E1603" s="172"/>
      <c r="F1603" s="172" t="s">
        <v>194</v>
      </c>
      <c r="G1603" s="172" t="s">
        <v>194</v>
      </c>
    </row>
    <row r="1604">
      <c r="A1604" s="172"/>
      <c r="B1604" s="172"/>
      <c r="C1604" s="172"/>
      <c r="D1604" s="172"/>
      <c r="E1604" s="172"/>
      <c r="F1604" s="172" t="s">
        <v>194</v>
      </c>
      <c r="G1604" s="172" t="s">
        <v>194</v>
      </c>
    </row>
    <row r="1605">
      <c r="A1605" s="172"/>
      <c r="B1605" s="172"/>
      <c r="C1605" s="172"/>
      <c r="D1605" s="172"/>
      <c r="E1605" s="172"/>
      <c r="F1605" s="172" t="s">
        <v>194</v>
      </c>
      <c r="G1605" s="172" t="s">
        <v>194</v>
      </c>
    </row>
    <row r="1606">
      <c r="A1606" s="172"/>
      <c r="B1606" s="172"/>
      <c r="C1606" s="172"/>
      <c r="D1606" s="172"/>
      <c r="E1606" s="172"/>
      <c r="F1606" s="172" t="s">
        <v>194</v>
      </c>
      <c r="G1606" s="172" t="s">
        <v>194</v>
      </c>
    </row>
    <row r="1607">
      <c r="A1607" s="172"/>
      <c r="B1607" s="172"/>
      <c r="C1607" s="172"/>
      <c r="D1607" s="172"/>
      <c r="E1607" s="172"/>
      <c r="F1607" s="172" t="s">
        <v>194</v>
      </c>
      <c r="G1607" s="172" t="s">
        <v>194</v>
      </c>
    </row>
    <row r="1608">
      <c r="A1608" s="172"/>
      <c r="B1608" s="172"/>
      <c r="C1608" s="172"/>
      <c r="D1608" s="172"/>
      <c r="E1608" s="172"/>
      <c r="F1608" s="172" t="s">
        <v>194</v>
      </c>
      <c r="G1608" s="172" t="s">
        <v>194</v>
      </c>
    </row>
    <row r="1609">
      <c r="A1609" s="172"/>
      <c r="B1609" s="172"/>
      <c r="C1609" s="172"/>
      <c r="D1609" s="172"/>
      <c r="E1609" s="172"/>
      <c r="F1609" s="172" t="s">
        <v>194</v>
      </c>
      <c r="G1609" s="172" t="s">
        <v>194</v>
      </c>
    </row>
    <row r="1610">
      <c r="A1610" s="172"/>
      <c r="B1610" s="172"/>
      <c r="C1610" s="172"/>
      <c r="D1610" s="172"/>
      <c r="E1610" s="172"/>
      <c r="F1610" s="172" t="s">
        <v>194</v>
      </c>
      <c r="G1610" s="172" t="s">
        <v>194</v>
      </c>
    </row>
    <row r="1611">
      <c r="A1611" s="172"/>
      <c r="B1611" s="172"/>
      <c r="C1611" s="172"/>
      <c r="D1611" s="172"/>
      <c r="E1611" s="172"/>
      <c r="F1611" s="172" t="s">
        <v>194</v>
      </c>
      <c r="G1611" s="172" t="s">
        <v>194</v>
      </c>
    </row>
    <row r="1612">
      <c r="A1612" s="172"/>
      <c r="B1612" s="172"/>
      <c r="C1612" s="172"/>
      <c r="D1612" s="172"/>
      <c r="E1612" s="172"/>
      <c r="F1612" s="172" t="s">
        <v>194</v>
      </c>
      <c r="G1612" s="172" t="s">
        <v>194</v>
      </c>
    </row>
    <row r="1613">
      <c r="A1613" s="172"/>
      <c r="B1613" s="172"/>
      <c r="C1613" s="172"/>
      <c r="D1613" s="172"/>
      <c r="E1613" s="172"/>
      <c r="F1613" s="172" t="s">
        <v>194</v>
      </c>
      <c r="G1613" s="172" t="s">
        <v>194</v>
      </c>
    </row>
    <row r="1614">
      <c r="A1614" s="172"/>
      <c r="B1614" s="172"/>
      <c r="C1614" s="172"/>
      <c r="D1614" s="172"/>
      <c r="E1614" s="172"/>
      <c r="F1614" s="172" t="s">
        <v>194</v>
      </c>
      <c r="G1614" s="172" t="s">
        <v>194</v>
      </c>
    </row>
    <row r="1615">
      <c r="A1615" s="172"/>
      <c r="B1615" s="172"/>
      <c r="C1615" s="172"/>
      <c r="D1615" s="172"/>
      <c r="E1615" s="172"/>
      <c r="F1615" s="172" t="s">
        <v>194</v>
      </c>
      <c r="G1615" s="172" t="s">
        <v>194</v>
      </c>
    </row>
    <row r="1616">
      <c r="A1616" s="172"/>
      <c r="B1616" s="172"/>
      <c r="C1616" s="172"/>
      <c r="D1616" s="172"/>
      <c r="E1616" s="172"/>
      <c r="F1616" s="172" t="s">
        <v>194</v>
      </c>
      <c r="G1616" s="172" t="s">
        <v>194</v>
      </c>
    </row>
    <row r="1617">
      <c r="A1617" s="172"/>
      <c r="B1617" s="172"/>
      <c r="C1617" s="172"/>
      <c r="D1617" s="172"/>
      <c r="E1617" s="172"/>
      <c r="F1617" s="172" t="s">
        <v>194</v>
      </c>
      <c r="G1617" s="172" t="s">
        <v>194</v>
      </c>
    </row>
    <row r="1618">
      <c r="A1618" s="172"/>
      <c r="B1618" s="172"/>
      <c r="C1618" s="172"/>
      <c r="D1618" s="172"/>
      <c r="E1618" s="172"/>
      <c r="F1618" s="172" t="s">
        <v>194</v>
      </c>
      <c r="G1618" s="172" t="s">
        <v>194</v>
      </c>
    </row>
    <row r="1619">
      <c r="A1619" s="172"/>
      <c r="B1619" s="172"/>
      <c r="C1619" s="172"/>
      <c r="D1619" s="172"/>
      <c r="E1619" s="172"/>
      <c r="F1619" s="172" t="s">
        <v>194</v>
      </c>
      <c r="G1619" s="172" t="s">
        <v>194</v>
      </c>
    </row>
    <row r="1620">
      <c r="A1620" s="172"/>
      <c r="B1620" s="172"/>
      <c r="C1620" s="172"/>
      <c r="D1620" s="172"/>
      <c r="E1620" s="172"/>
      <c r="F1620" s="172" t="s">
        <v>194</v>
      </c>
      <c r="G1620" s="172" t="s">
        <v>194</v>
      </c>
    </row>
    <row r="1621">
      <c r="A1621" s="172"/>
      <c r="B1621" s="172"/>
      <c r="C1621" s="172"/>
      <c r="D1621" s="172"/>
      <c r="E1621" s="172"/>
      <c r="F1621" s="172" t="s">
        <v>194</v>
      </c>
      <c r="G1621" s="172" t="s">
        <v>194</v>
      </c>
    </row>
    <row r="1622">
      <c r="A1622" s="172"/>
      <c r="B1622" s="172"/>
      <c r="C1622" s="172"/>
      <c r="D1622" s="172"/>
      <c r="E1622" s="172"/>
      <c r="F1622" s="172" t="s">
        <v>194</v>
      </c>
      <c r="G1622" s="172" t="s">
        <v>194</v>
      </c>
    </row>
    <row r="1623">
      <c r="A1623" s="172"/>
      <c r="B1623" s="172"/>
      <c r="C1623" s="172"/>
      <c r="D1623" s="172"/>
      <c r="E1623" s="172"/>
      <c r="F1623" s="172" t="s">
        <v>194</v>
      </c>
      <c r="G1623" s="172" t="s">
        <v>194</v>
      </c>
    </row>
    <row r="1624">
      <c r="A1624" s="172"/>
      <c r="B1624" s="172"/>
      <c r="C1624" s="172"/>
      <c r="D1624" s="172"/>
      <c r="E1624" s="172"/>
      <c r="F1624" s="172" t="s">
        <v>194</v>
      </c>
      <c r="G1624" s="172" t="s">
        <v>194</v>
      </c>
    </row>
    <row r="1625">
      <c r="A1625" s="172"/>
      <c r="B1625" s="172"/>
      <c r="C1625" s="172"/>
      <c r="D1625" s="172"/>
      <c r="E1625" s="172"/>
      <c r="F1625" s="172" t="s">
        <v>194</v>
      </c>
      <c r="G1625" s="172" t="s">
        <v>194</v>
      </c>
    </row>
    <row r="1626">
      <c r="A1626" s="172"/>
      <c r="B1626" s="172"/>
      <c r="C1626" s="172"/>
      <c r="D1626" s="172"/>
      <c r="E1626" s="172"/>
      <c r="F1626" s="172" t="s">
        <v>194</v>
      </c>
      <c r="G1626" s="172" t="s">
        <v>194</v>
      </c>
    </row>
    <row r="1627">
      <c r="A1627" s="172"/>
      <c r="B1627" s="172"/>
      <c r="C1627" s="172"/>
      <c r="D1627" s="172"/>
      <c r="E1627" s="172"/>
      <c r="F1627" s="172" t="s">
        <v>194</v>
      </c>
      <c r="G1627" s="172" t="s">
        <v>194</v>
      </c>
    </row>
    <row r="1628">
      <c r="A1628" s="172"/>
      <c r="B1628" s="172"/>
      <c r="C1628" s="172"/>
      <c r="D1628" s="172"/>
      <c r="E1628" s="172"/>
      <c r="F1628" s="172" t="s">
        <v>194</v>
      </c>
      <c r="G1628" s="172" t="s">
        <v>194</v>
      </c>
    </row>
    <row r="1629">
      <c r="A1629" s="172"/>
      <c r="B1629" s="172"/>
      <c r="C1629" s="172"/>
      <c r="D1629" s="172"/>
      <c r="E1629" s="172"/>
      <c r="F1629" s="172" t="s">
        <v>194</v>
      </c>
      <c r="G1629" s="172" t="s">
        <v>194</v>
      </c>
    </row>
    <row r="1630">
      <c r="A1630" s="172"/>
      <c r="B1630" s="172"/>
      <c r="C1630" s="172"/>
      <c r="D1630" s="172"/>
      <c r="E1630" s="172"/>
      <c r="F1630" s="172" t="s">
        <v>194</v>
      </c>
      <c r="G1630" s="172" t="s">
        <v>194</v>
      </c>
    </row>
    <row r="1631">
      <c r="A1631" s="172"/>
      <c r="B1631" s="172"/>
      <c r="C1631" s="172"/>
      <c r="D1631" s="172"/>
      <c r="E1631" s="172"/>
      <c r="F1631" s="172" t="s">
        <v>194</v>
      </c>
      <c r="G1631" s="172" t="s">
        <v>194</v>
      </c>
    </row>
    <row r="1632">
      <c r="A1632" s="172"/>
      <c r="B1632" s="172"/>
      <c r="C1632" s="172"/>
      <c r="D1632" s="172"/>
      <c r="E1632" s="172"/>
      <c r="F1632" s="172" t="s">
        <v>194</v>
      </c>
      <c r="G1632" s="172" t="s">
        <v>194</v>
      </c>
    </row>
    <row r="1633">
      <c r="A1633" s="172"/>
      <c r="B1633" s="172"/>
      <c r="C1633" s="172"/>
      <c r="D1633" s="172"/>
      <c r="E1633" s="172"/>
      <c r="F1633" s="172" t="s">
        <v>194</v>
      </c>
      <c r="G1633" s="172" t="s">
        <v>194</v>
      </c>
    </row>
    <row r="1634">
      <c r="A1634" s="172"/>
      <c r="B1634" s="172"/>
      <c r="C1634" s="172"/>
      <c r="D1634" s="172"/>
      <c r="E1634" s="172"/>
      <c r="F1634" s="172" t="s">
        <v>194</v>
      </c>
      <c r="G1634" s="172" t="s">
        <v>194</v>
      </c>
    </row>
    <row r="1635">
      <c r="A1635" s="172"/>
      <c r="B1635" s="172"/>
      <c r="C1635" s="172"/>
      <c r="D1635" s="172"/>
      <c r="E1635" s="172"/>
      <c r="F1635" s="172" t="s">
        <v>194</v>
      </c>
      <c r="G1635" s="172" t="s">
        <v>194</v>
      </c>
    </row>
    <row r="1636">
      <c r="A1636" s="172"/>
      <c r="B1636" s="172"/>
      <c r="C1636" s="172"/>
      <c r="D1636" s="172"/>
      <c r="E1636" s="172"/>
      <c r="F1636" s="172" t="s">
        <v>194</v>
      </c>
      <c r="G1636" s="172" t="s">
        <v>194</v>
      </c>
    </row>
    <row r="1637">
      <c r="A1637" s="172"/>
      <c r="B1637" s="172"/>
      <c r="C1637" s="172"/>
      <c r="D1637" s="172"/>
      <c r="E1637" s="172"/>
      <c r="F1637" s="172" t="s">
        <v>194</v>
      </c>
      <c r="G1637" s="172" t="s">
        <v>194</v>
      </c>
    </row>
    <row r="1638">
      <c r="A1638" s="172"/>
      <c r="B1638" s="172"/>
      <c r="C1638" s="172"/>
      <c r="D1638" s="172"/>
      <c r="E1638" s="172"/>
      <c r="F1638" s="172" t="s">
        <v>194</v>
      </c>
      <c r="G1638" s="172" t="s">
        <v>194</v>
      </c>
    </row>
    <row r="1639">
      <c r="A1639" s="172"/>
      <c r="B1639" s="172"/>
      <c r="C1639" s="172"/>
      <c r="D1639" s="172"/>
      <c r="E1639" s="172"/>
      <c r="F1639" s="172" t="s">
        <v>194</v>
      </c>
      <c r="G1639" s="172" t="s">
        <v>194</v>
      </c>
    </row>
    <row r="1640">
      <c r="A1640" s="172"/>
      <c r="B1640" s="172"/>
      <c r="C1640" s="172"/>
      <c r="D1640" s="172"/>
      <c r="E1640" s="172"/>
      <c r="F1640" s="172" t="s">
        <v>194</v>
      </c>
      <c r="G1640" s="172" t="s">
        <v>194</v>
      </c>
    </row>
    <row r="1641">
      <c r="A1641" s="172"/>
      <c r="B1641" s="172"/>
      <c r="C1641" s="172"/>
      <c r="D1641" s="172"/>
      <c r="E1641" s="172"/>
      <c r="F1641" s="172" t="s">
        <v>194</v>
      </c>
      <c r="G1641" s="172" t="s">
        <v>194</v>
      </c>
    </row>
    <row r="1642">
      <c r="A1642" s="172"/>
      <c r="B1642" s="172"/>
      <c r="C1642" s="172"/>
      <c r="D1642" s="172"/>
      <c r="E1642" s="172"/>
      <c r="F1642" s="172" t="s">
        <v>194</v>
      </c>
      <c r="G1642" s="172" t="s">
        <v>194</v>
      </c>
    </row>
    <row r="1643">
      <c r="A1643" s="172"/>
      <c r="B1643" s="172"/>
      <c r="C1643" s="172"/>
      <c r="D1643" s="172"/>
      <c r="E1643" s="172"/>
      <c r="F1643" s="172" t="s">
        <v>194</v>
      </c>
      <c r="G1643" s="172" t="s">
        <v>194</v>
      </c>
    </row>
    <row r="1644">
      <c r="A1644" s="172"/>
      <c r="B1644" s="172"/>
      <c r="C1644" s="172"/>
      <c r="D1644" s="172"/>
      <c r="E1644" s="172"/>
      <c r="F1644" s="172" t="s">
        <v>194</v>
      </c>
      <c r="G1644" s="172" t="s">
        <v>194</v>
      </c>
    </row>
    <row r="1645">
      <c r="A1645" s="172"/>
      <c r="B1645" s="172"/>
      <c r="C1645" s="172"/>
      <c r="D1645" s="172"/>
      <c r="E1645" s="172"/>
      <c r="F1645" s="172" t="s">
        <v>194</v>
      </c>
      <c r="G1645" s="172" t="s">
        <v>194</v>
      </c>
    </row>
    <row r="1646">
      <c r="A1646" s="172"/>
      <c r="B1646" s="172"/>
      <c r="C1646" s="172"/>
      <c r="D1646" s="172"/>
      <c r="E1646" s="172"/>
      <c r="F1646" s="172" t="s">
        <v>194</v>
      </c>
      <c r="G1646" s="172" t="s">
        <v>194</v>
      </c>
    </row>
    <row r="1647">
      <c r="A1647" s="172"/>
      <c r="B1647" s="172"/>
      <c r="C1647" s="172"/>
      <c r="D1647" s="172"/>
      <c r="E1647" s="172"/>
      <c r="F1647" s="172" t="s">
        <v>194</v>
      </c>
      <c r="G1647" s="172" t="s">
        <v>194</v>
      </c>
    </row>
    <row r="1648">
      <c r="A1648" s="172"/>
      <c r="B1648" s="172"/>
      <c r="C1648" s="172"/>
      <c r="D1648" s="172"/>
      <c r="E1648" s="172"/>
      <c r="F1648" s="172" t="s">
        <v>194</v>
      </c>
      <c r="G1648" s="172" t="s">
        <v>194</v>
      </c>
    </row>
    <row r="1649">
      <c r="A1649" s="172"/>
      <c r="B1649" s="172"/>
      <c r="C1649" s="172"/>
      <c r="D1649" s="172"/>
      <c r="E1649" s="172"/>
      <c r="F1649" s="172" t="s">
        <v>194</v>
      </c>
      <c r="G1649" s="172" t="s">
        <v>194</v>
      </c>
    </row>
    <row r="1650">
      <c r="A1650" s="172"/>
      <c r="B1650" s="172"/>
      <c r="C1650" s="172"/>
      <c r="D1650" s="172"/>
      <c r="E1650" s="172"/>
      <c r="F1650" s="172" t="s">
        <v>194</v>
      </c>
      <c r="G1650" s="172" t="s">
        <v>194</v>
      </c>
    </row>
    <row r="1651">
      <c r="A1651" s="172"/>
      <c r="B1651" s="172"/>
      <c r="C1651" s="172"/>
      <c r="D1651" s="172"/>
      <c r="E1651" s="172"/>
      <c r="F1651" s="172" t="s">
        <v>194</v>
      </c>
      <c r="G1651" s="172" t="s">
        <v>194</v>
      </c>
    </row>
    <row r="1652">
      <c r="A1652" s="172"/>
      <c r="B1652" s="172"/>
      <c r="C1652" s="172"/>
      <c r="D1652" s="172"/>
      <c r="E1652" s="172"/>
      <c r="F1652" s="172" t="s">
        <v>194</v>
      </c>
      <c r="G1652" s="172" t="s">
        <v>194</v>
      </c>
    </row>
    <row r="1653">
      <c r="A1653" s="172"/>
      <c r="B1653" s="172"/>
      <c r="C1653" s="172"/>
      <c r="D1653" s="172"/>
      <c r="E1653" s="172"/>
      <c r="F1653" s="172" t="s">
        <v>194</v>
      </c>
      <c r="G1653" s="172" t="s">
        <v>194</v>
      </c>
    </row>
    <row r="1654">
      <c r="A1654" s="172"/>
      <c r="B1654" s="172"/>
      <c r="C1654" s="172"/>
      <c r="D1654" s="172"/>
      <c r="E1654" s="172"/>
      <c r="F1654" s="172" t="s">
        <v>194</v>
      </c>
      <c r="G1654" s="172" t="s">
        <v>194</v>
      </c>
    </row>
    <row r="1655">
      <c r="A1655" s="172"/>
      <c r="B1655" s="172"/>
      <c r="C1655" s="172"/>
      <c r="D1655" s="172"/>
      <c r="E1655" s="172"/>
      <c r="F1655" s="172" t="s">
        <v>194</v>
      </c>
      <c r="G1655" s="172" t="s">
        <v>194</v>
      </c>
    </row>
    <row r="1656">
      <c r="A1656" s="172"/>
      <c r="B1656" s="172"/>
      <c r="C1656" s="172"/>
      <c r="D1656" s="172"/>
      <c r="E1656" s="172"/>
      <c r="F1656" s="172" t="s">
        <v>194</v>
      </c>
      <c r="G1656" s="172" t="s">
        <v>194</v>
      </c>
    </row>
    <row r="1657">
      <c r="A1657" s="172"/>
      <c r="B1657" s="172"/>
      <c r="C1657" s="172"/>
      <c r="D1657" s="172"/>
      <c r="E1657" s="172"/>
      <c r="F1657" s="172" t="s">
        <v>194</v>
      </c>
      <c r="G1657" s="172" t="s">
        <v>194</v>
      </c>
    </row>
    <row r="1658">
      <c r="A1658" s="172"/>
      <c r="B1658" s="172"/>
      <c r="C1658" s="172"/>
      <c r="D1658" s="172"/>
      <c r="E1658" s="172"/>
      <c r="F1658" s="172" t="s">
        <v>194</v>
      </c>
      <c r="G1658" s="172" t="s">
        <v>194</v>
      </c>
    </row>
    <row r="1659">
      <c r="A1659" s="172"/>
      <c r="B1659" s="172"/>
      <c r="C1659" s="172"/>
      <c r="D1659" s="172"/>
      <c r="E1659" s="172"/>
      <c r="F1659" s="172" t="s">
        <v>194</v>
      </c>
      <c r="G1659" s="172" t="s">
        <v>194</v>
      </c>
    </row>
    <row r="1660">
      <c r="A1660" s="172"/>
      <c r="B1660" s="172"/>
      <c r="C1660" s="172"/>
      <c r="D1660" s="172"/>
      <c r="E1660" s="172"/>
      <c r="F1660" s="172" t="s">
        <v>194</v>
      </c>
      <c r="G1660" s="172" t="s">
        <v>194</v>
      </c>
    </row>
    <row r="1661">
      <c r="A1661" s="172"/>
      <c r="B1661" s="172"/>
      <c r="C1661" s="172"/>
      <c r="D1661" s="172"/>
      <c r="E1661" s="172"/>
      <c r="F1661" s="172" t="s">
        <v>194</v>
      </c>
      <c r="G1661" s="172" t="s">
        <v>194</v>
      </c>
    </row>
    <row r="1662">
      <c r="A1662" s="172"/>
      <c r="B1662" s="172"/>
      <c r="C1662" s="172"/>
      <c r="D1662" s="172"/>
      <c r="E1662" s="172"/>
      <c r="F1662" s="172" t="s">
        <v>194</v>
      </c>
      <c r="G1662" s="172" t="s">
        <v>194</v>
      </c>
    </row>
    <row r="1663">
      <c r="A1663" s="172"/>
      <c r="B1663" s="172"/>
      <c r="C1663" s="172"/>
      <c r="D1663" s="172"/>
      <c r="E1663" s="172"/>
      <c r="F1663" s="172" t="s">
        <v>194</v>
      </c>
      <c r="G1663" s="172" t="s">
        <v>194</v>
      </c>
    </row>
    <row r="1664">
      <c r="A1664" s="172"/>
      <c r="B1664" s="172"/>
      <c r="C1664" s="172"/>
      <c r="D1664" s="172"/>
      <c r="E1664" s="172"/>
      <c r="F1664" s="172" t="s">
        <v>194</v>
      </c>
      <c r="G1664" s="172" t="s">
        <v>194</v>
      </c>
    </row>
    <row r="1665">
      <c r="A1665" s="172"/>
      <c r="B1665" s="172"/>
      <c r="C1665" s="172"/>
      <c r="D1665" s="172"/>
      <c r="E1665" s="172"/>
      <c r="F1665" s="172" t="s">
        <v>194</v>
      </c>
      <c r="G1665" s="172" t="s">
        <v>194</v>
      </c>
    </row>
    <row r="1666">
      <c r="A1666" s="172"/>
      <c r="B1666" s="172"/>
      <c r="C1666" s="172"/>
      <c r="D1666" s="172"/>
      <c r="E1666" s="172"/>
      <c r="F1666" s="172" t="s">
        <v>194</v>
      </c>
      <c r="G1666" s="172" t="s">
        <v>194</v>
      </c>
    </row>
    <row r="1667">
      <c r="A1667" s="172"/>
      <c r="B1667" s="172"/>
      <c r="C1667" s="172"/>
      <c r="D1667" s="172"/>
      <c r="E1667" s="172"/>
      <c r="F1667" s="172" t="s">
        <v>194</v>
      </c>
      <c r="G1667" s="172" t="s">
        <v>194</v>
      </c>
    </row>
    <row r="1668">
      <c r="A1668" s="172"/>
      <c r="B1668" s="172"/>
      <c r="C1668" s="172"/>
      <c r="D1668" s="172"/>
      <c r="E1668" s="172"/>
      <c r="F1668" s="172" t="s">
        <v>194</v>
      </c>
      <c r="G1668" s="172" t="s">
        <v>194</v>
      </c>
    </row>
    <row r="1669">
      <c r="A1669" s="172"/>
      <c r="B1669" s="172"/>
      <c r="C1669" s="172"/>
      <c r="D1669" s="172"/>
      <c r="E1669" s="172"/>
      <c r="F1669" s="172" t="s">
        <v>194</v>
      </c>
      <c r="G1669" s="172" t="s">
        <v>194</v>
      </c>
    </row>
    <row r="1670">
      <c r="A1670" s="172"/>
      <c r="B1670" s="172"/>
      <c r="C1670" s="172"/>
      <c r="D1670" s="172"/>
      <c r="E1670" s="172"/>
      <c r="F1670" s="172" t="s">
        <v>194</v>
      </c>
      <c r="G1670" s="172" t="s">
        <v>194</v>
      </c>
    </row>
    <row r="1671">
      <c r="A1671" s="172"/>
      <c r="B1671" s="172"/>
      <c r="C1671" s="172"/>
      <c r="D1671" s="172"/>
      <c r="E1671" s="172"/>
      <c r="F1671" s="172" t="s">
        <v>194</v>
      </c>
      <c r="G1671" s="172" t="s">
        <v>194</v>
      </c>
    </row>
    <row r="1672">
      <c r="A1672" s="172"/>
      <c r="B1672" s="172"/>
      <c r="C1672" s="172"/>
      <c r="D1672" s="172"/>
      <c r="E1672" s="172"/>
      <c r="F1672" s="172" t="s">
        <v>194</v>
      </c>
      <c r="G1672" s="172" t="s">
        <v>194</v>
      </c>
    </row>
    <row r="1673">
      <c r="A1673" s="172"/>
      <c r="B1673" s="172"/>
      <c r="C1673" s="172"/>
      <c r="D1673" s="172"/>
      <c r="E1673" s="172"/>
      <c r="F1673" s="172" t="s">
        <v>194</v>
      </c>
      <c r="G1673" s="172" t="s">
        <v>194</v>
      </c>
    </row>
    <row r="1674">
      <c r="A1674" s="172"/>
      <c r="B1674" s="172"/>
      <c r="C1674" s="172"/>
      <c r="D1674" s="172"/>
      <c r="E1674" s="172"/>
      <c r="F1674" s="172" t="s">
        <v>194</v>
      </c>
      <c r="G1674" s="172" t="s">
        <v>194</v>
      </c>
    </row>
    <row r="1675">
      <c r="A1675" s="172"/>
      <c r="B1675" s="172"/>
      <c r="C1675" s="172"/>
      <c r="D1675" s="172"/>
      <c r="E1675" s="172"/>
      <c r="F1675" s="172" t="s">
        <v>194</v>
      </c>
      <c r="G1675" s="172" t="s">
        <v>194</v>
      </c>
    </row>
    <row r="1676">
      <c r="A1676" s="172"/>
      <c r="B1676" s="172"/>
      <c r="C1676" s="172"/>
      <c r="D1676" s="172"/>
      <c r="E1676" s="172"/>
      <c r="F1676" s="172" t="s">
        <v>194</v>
      </c>
      <c r="G1676" s="172" t="s">
        <v>194</v>
      </c>
    </row>
    <row r="1677">
      <c r="A1677" s="172"/>
      <c r="B1677" s="172"/>
      <c r="C1677" s="172"/>
      <c r="D1677" s="172"/>
      <c r="E1677" s="172"/>
      <c r="F1677" s="172" t="s">
        <v>194</v>
      </c>
      <c r="G1677" s="172" t="s">
        <v>194</v>
      </c>
    </row>
    <row r="1678">
      <c r="A1678" s="172"/>
      <c r="B1678" s="172"/>
      <c r="C1678" s="172"/>
      <c r="D1678" s="172"/>
      <c r="E1678" s="172"/>
      <c r="F1678" s="172" t="s">
        <v>194</v>
      </c>
      <c r="G1678" s="172" t="s">
        <v>194</v>
      </c>
    </row>
    <row r="1679">
      <c r="A1679" s="172"/>
      <c r="B1679" s="172"/>
      <c r="C1679" s="172"/>
      <c r="D1679" s="172"/>
      <c r="E1679" s="172"/>
      <c r="F1679" s="172" t="s">
        <v>194</v>
      </c>
      <c r="G1679" s="172" t="s">
        <v>194</v>
      </c>
    </row>
    <row r="1680">
      <c r="A1680" s="172"/>
      <c r="B1680" s="172"/>
      <c r="C1680" s="172"/>
      <c r="D1680" s="172"/>
      <c r="E1680" s="172"/>
      <c r="F1680" s="172" t="s">
        <v>194</v>
      </c>
      <c r="G1680" s="172" t="s">
        <v>194</v>
      </c>
    </row>
    <row r="1681">
      <c r="A1681" s="172"/>
      <c r="B1681" s="172"/>
      <c r="C1681" s="172"/>
      <c r="D1681" s="172"/>
      <c r="E1681" s="172"/>
      <c r="F1681" s="172" t="s">
        <v>194</v>
      </c>
      <c r="G1681" s="172" t="s">
        <v>194</v>
      </c>
    </row>
    <row r="1682">
      <c r="A1682" s="172"/>
      <c r="B1682" s="172"/>
      <c r="C1682" s="172"/>
      <c r="D1682" s="172"/>
      <c r="E1682" s="172"/>
      <c r="F1682" s="172" t="s">
        <v>194</v>
      </c>
      <c r="G1682" s="172" t="s">
        <v>194</v>
      </c>
    </row>
    <row r="1683">
      <c r="A1683" s="172"/>
      <c r="B1683" s="172"/>
      <c r="C1683" s="172"/>
      <c r="D1683" s="172"/>
      <c r="E1683" s="172"/>
      <c r="F1683" s="172" t="s">
        <v>194</v>
      </c>
      <c r="G1683" s="172" t="s">
        <v>194</v>
      </c>
    </row>
    <row r="1684">
      <c r="A1684" s="172"/>
      <c r="B1684" s="172"/>
      <c r="C1684" s="172"/>
      <c r="D1684" s="172"/>
      <c r="E1684" s="172"/>
      <c r="F1684" s="172" t="s">
        <v>194</v>
      </c>
      <c r="G1684" s="172" t="s">
        <v>194</v>
      </c>
    </row>
    <row r="1685">
      <c r="A1685" s="172"/>
      <c r="B1685" s="172"/>
      <c r="C1685" s="172"/>
      <c r="D1685" s="172"/>
      <c r="E1685" s="172"/>
      <c r="F1685" s="172" t="s">
        <v>194</v>
      </c>
      <c r="G1685" s="172" t="s">
        <v>194</v>
      </c>
    </row>
    <row r="1686">
      <c r="A1686" s="172"/>
      <c r="B1686" s="172"/>
      <c r="C1686" s="172"/>
      <c r="D1686" s="172"/>
      <c r="E1686" s="172"/>
      <c r="F1686" s="172" t="s">
        <v>194</v>
      </c>
      <c r="G1686" s="172" t="s">
        <v>194</v>
      </c>
    </row>
    <row r="1687">
      <c r="A1687" s="172"/>
      <c r="B1687" s="172"/>
      <c r="C1687" s="172"/>
      <c r="D1687" s="172"/>
      <c r="E1687" s="172"/>
      <c r="F1687" s="172" t="s">
        <v>194</v>
      </c>
      <c r="G1687" s="172" t="s">
        <v>194</v>
      </c>
    </row>
    <row r="1688">
      <c r="A1688" s="172"/>
      <c r="B1688" s="172"/>
      <c r="C1688" s="172"/>
      <c r="D1688" s="172"/>
      <c r="E1688" s="172"/>
      <c r="F1688" s="172" t="s">
        <v>194</v>
      </c>
      <c r="G1688" s="172" t="s">
        <v>194</v>
      </c>
    </row>
    <row r="1689">
      <c r="A1689" s="172"/>
      <c r="B1689" s="172"/>
      <c r="C1689" s="172"/>
      <c r="D1689" s="172"/>
      <c r="E1689" s="172"/>
      <c r="F1689" s="172" t="s">
        <v>194</v>
      </c>
      <c r="G1689" s="172" t="s">
        <v>194</v>
      </c>
    </row>
    <row r="1690">
      <c r="A1690" s="172"/>
      <c r="B1690" s="172"/>
      <c r="C1690" s="172"/>
      <c r="D1690" s="172"/>
      <c r="E1690" s="172"/>
      <c r="F1690" s="172" t="s">
        <v>194</v>
      </c>
      <c r="G1690" s="172" t="s">
        <v>194</v>
      </c>
    </row>
    <row r="1691">
      <c r="A1691" s="172"/>
      <c r="B1691" s="172"/>
      <c r="C1691" s="172"/>
      <c r="D1691" s="172"/>
      <c r="E1691" s="172"/>
      <c r="F1691" s="172" t="s">
        <v>194</v>
      </c>
      <c r="G1691" s="172" t="s">
        <v>194</v>
      </c>
    </row>
    <row r="1692">
      <c r="A1692" s="172"/>
      <c r="B1692" s="172"/>
      <c r="C1692" s="172"/>
      <c r="D1692" s="172"/>
      <c r="E1692" s="172"/>
      <c r="F1692" s="172" t="s">
        <v>194</v>
      </c>
      <c r="G1692" s="172" t="s">
        <v>194</v>
      </c>
    </row>
    <row r="1693">
      <c r="A1693" s="172"/>
      <c r="B1693" s="172"/>
      <c r="C1693" s="172"/>
      <c r="D1693" s="172"/>
      <c r="E1693" s="172"/>
      <c r="F1693" s="172" t="s">
        <v>194</v>
      </c>
      <c r="G1693" s="172" t="s">
        <v>194</v>
      </c>
    </row>
    <row r="1694">
      <c r="A1694" s="172"/>
      <c r="B1694" s="172"/>
      <c r="C1694" s="172"/>
      <c r="D1694" s="172"/>
      <c r="E1694" s="172"/>
      <c r="F1694" s="172" t="s">
        <v>194</v>
      </c>
      <c r="G1694" s="172" t="s">
        <v>194</v>
      </c>
    </row>
    <row r="1695">
      <c r="A1695" s="172"/>
      <c r="B1695" s="172"/>
      <c r="C1695" s="172"/>
      <c r="D1695" s="172"/>
      <c r="E1695" s="172"/>
      <c r="F1695" s="172" t="s">
        <v>194</v>
      </c>
      <c r="G1695" s="172" t="s">
        <v>194</v>
      </c>
    </row>
    <row r="1696">
      <c r="A1696" s="172"/>
      <c r="B1696" s="172"/>
      <c r="C1696" s="172"/>
      <c r="D1696" s="172"/>
      <c r="E1696" s="172"/>
      <c r="F1696" s="172" t="s">
        <v>194</v>
      </c>
      <c r="G1696" s="172" t="s">
        <v>194</v>
      </c>
    </row>
    <row r="1697">
      <c r="A1697" s="172"/>
      <c r="B1697" s="172"/>
      <c r="C1697" s="172"/>
      <c r="D1697" s="172"/>
      <c r="E1697" s="172"/>
      <c r="F1697" s="172" t="s">
        <v>194</v>
      </c>
      <c r="G1697" s="172" t="s">
        <v>194</v>
      </c>
    </row>
    <row r="1698">
      <c r="A1698" s="172"/>
      <c r="B1698" s="172"/>
      <c r="C1698" s="172"/>
      <c r="D1698" s="172"/>
      <c r="E1698" s="172"/>
      <c r="F1698" s="172" t="s">
        <v>194</v>
      </c>
      <c r="G1698" s="172" t="s">
        <v>194</v>
      </c>
    </row>
    <row r="1699">
      <c r="A1699" s="172"/>
      <c r="B1699" s="172"/>
      <c r="C1699" s="172"/>
      <c r="D1699" s="172"/>
      <c r="E1699" s="172"/>
      <c r="F1699" s="172" t="s">
        <v>194</v>
      </c>
      <c r="G1699" s="172" t="s">
        <v>194</v>
      </c>
    </row>
    <row r="1700">
      <c r="A1700" s="172"/>
      <c r="B1700" s="172"/>
      <c r="C1700" s="172"/>
      <c r="D1700" s="172"/>
      <c r="E1700" s="172"/>
      <c r="F1700" s="172" t="s">
        <v>194</v>
      </c>
      <c r="G1700" s="172" t="s">
        <v>194</v>
      </c>
    </row>
    <row r="1701">
      <c r="A1701" s="172"/>
      <c r="B1701" s="172"/>
      <c r="C1701" s="172"/>
      <c r="D1701" s="172"/>
      <c r="E1701" s="172"/>
      <c r="F1701" s="172" t="s">
        <v>194</v>
      </c>
      <c r="G1701" s="172" t="s">
        <v>194</v>
      </c>
    </row>
    <row r="1702">
      <c r="A1702" s="172"/>
      <c r="B1702" s="172"/>
      <c r="C1702" s="172"/>
      <c r="D1702" s="172"/>
      <c r="E1702" s="172"/>
      <c r="F1702" s="172" t="s">
        <v>194</v>
      </c>
      <c r="G1702" s="172" t="s">
        <v>194</v>
      </c>
    </row>
    <row r="1703">
      <c r="A1703" s="172"/>
      <c r="B1703" s="172"/>
      <c r="C1703" s="172"/>
      <c r="D1703" s="172"/>
      <c r="E1703" s="172"/>
      <c r="F1703" s="172" t="s">
        <v>194</v>
      </c>
      <c r="G1703" s="172" t="s">
        <v>194</v>
      </c>
    </row>
    <row r="1704">
      <c r="A1704" s="172"/>
      <c r="B1704" s="172"/>
      <c r="C1704" s="172"/>
      <c r="D1704" s="172"/>
      <c r="E1704" s="172"/>
      <c r="F1704" s="172" t="s">
        <v>194</v>
      </c>
      <c r="G1704" s="172" t="s">
        <v>194</v>
      </c>
    </row>
    <row r="1705">
      <c r="A1705" s="172"/>
      <c r="B1705" s="172"/>
      <c r="C1705" s="172"/>
      <c r="D1705" s="172"/>
      <c r="E1705" s="172"/>
      <c r="F1705" s="172" t="s">
        <v>194</v>
      </c>
      <c r="G1705" s="172" t="s">
        <v>194</v>
      </c>
    </row>
    <row r="1706">
      <c r="A1706" s="172"/>
      <c r="B1706" s="172"/>
      <c r="C1706" s="172"/>
      <c r="D1706" s="172"/>
      <c r="E1706" s="172"/>
      <c r="F1706" s="172" t="s">
        <v>194</v>
      </c>
      <c r="G1706" s="172" t="s">
        <v>194</v>
      </c>
    </row>
    <row r="1707">
      <c r="A1707" s="172"/>
      <c r="B1707" s="172"/>
      <c r="C1707" s="172"/>
      <c r="D1707" s="172"/>
      <c r="E1707" s="172"/>
      <c r="F1707" s="172" t="s">
        <v>194</v>
      </c>
      <c r="G1707" s="172" t="s">
        <v>194</v>
      </c>
    </row>
    <row r="1708">
      <c r="A1708" s="172"/>
      <c r="B1708" s="172"/>
      <c r="C1708" s="172"/>
      <c r="D1708" s="172"/>
      <c r="E1708" s="172"/>
      <c r="F1708" s="172" t="s">
        <v>194</v>
      </c>
      <c r="G1708" s="172" t="s">
        <v>194</v>
      </c>
    </row>
    <row r="1709">
      <c r="A1709" s="172"/>
      <c r="B1709" s="172"/>
      <c r="C1709" s="172"/>
      <c r="D1709" s="172"/>
      <c r="E1709" s="172"/>
      <c r="F1709" s="172" t="s">
        <v>194</v>
      </c>
      <c r="G1709" s="172" t="s">
        <v>194</v>
      </c>
    </row>
    <row r="1710">
      <c r="A1710" s="172"/>
      <c r="B1710" s="172"/>
      <c r="C1710" s="172"/>
      <c r="D1710" s="172"/>
      <c r="E1710" s="172"/>
      <c r="F1710" s="172" t="s">
        <v>194</v>
      </c>
      <c r="G1710" s="172" t="s">
        <v>194</v>
      </c>
    </row>
    <row r="1711">
      <c r="A1711" s="172"/>
      <c r="B1711" s="172"/>
      <c r="C1711" s="172"/>
      <c r="D1711" s="172"/>
      <c r="E1711" s="172"/>
      <c r="F1711" s="172" t="s">
        <v>194</v>
      </c>
      <c r="G1711" s="172" t="s">
        <v>194</v>
      </c>
    </row>
    <row r="1712">
      <c r="A1712" s="172"/>
      <c r="B1712" s="172"/>
      <c r="C1712" s="172"/>
      <c r="D1712" s="172"/>
      <c r="E1712" s="172"/>
      <c r="F1712" s="172" t="s">
        <v>194</v>
      </c>
      <c r="G1712" s="172" t="s">
        <v>194</v>
      </c>
    </row>
    <row r="1713">
      <c r="A1713" s="172"/>
      <c r="B1713" s="172"/>
      <c r="C1713" s="172"/>
      <c r="D1713" s="172"/>
      <c r="E1713" s="172"/>
      <c r="F1713" s="172" t="s">
        <v>194</v>
      </c>
      <c r="G1713" s="172" t="s">
        <v>194</v>
      </c>
    </row>
    <row r="1714">
      <c r="A1714" s="172"/>
      <c r="B1714" s="172"/>
      <c r="C1714" s="172"/>
      <c r="D1714" s="172"/>
      <c r="E1714" s="172"/>
      <c r="F1714" s="172" t="s">
        <v>194</v>
      </c>
      <c r="G1714" s="172" t="s">
        <v>194</v>
      </c>
    </row>
    <row r="1715">
      <c r="A1715" s="172"/>
      <c r="B1715" s="172"/>
      <c r="C1715" s="172"/>
      <c r="D1715" s="172"/>
      <c r="E1715" s="172"/>
      <c r="F1715" s="172" t="s">
        <v>194</v>
      </c>
      <c r="G1715" s="172" t="s">
        <v>194</v>
      </c>
    </row>
    <row r="1716">
      <c r="A1716" s="172"/>
      <c r="B1716" s="172"/>
      <c r="C1716" s="172"/>
      <c r="D1716" s="172"/>
      <c r="E1716" s="172"/>
      <c r="F1716" s="172" t="s">
        <v>194</v>
      </c>
      <c r="G1716" s="172" t="s">
        <v>194</v>
      </c>
    </row>
    <row r="1717">
      <c r="A1717" s="172"/>
      <c r="B1717" s="172"/>
      <c r="C1717" s="172"/>
      <c r="D1717" s="172"/>
      <c r="E1717" s="172"/>
      <c r="F1717" s="172" t="s">
        <v>194</v>
      </c>
      <c r="G1717" s="172" t="s">
        <v>194</v>
      </c>
    </row>
    <row r="1718">
      <c r="A1718" s="172"/>
      <c r="B1718" s="172"/>
      <c r="C1718" s="172"/>
      <c r="D1718" s="172"/>
      <c r="E1718" s="172"/>
      <c r="F1718" s="172" t="s">
        <v>194</v>
      </c>
      <c r="G1718" s="172" t="s">
        <v>194</v>
      </c>
    </row>
    <row r="1719">
      <c r="A1719" s="172"/>
      <c r="B1719" s="172"/>
      <c r="C1719" s="172"/>
      <c r="D1719" s="172"/>
      <c r="E1719" s="172"/>
      <c r="F1719" s="172" t="s">
        <v>194</v>
      </c>
      <c r="G1719" s="172" t="s">
        <v>194</v>
      </c>
    </row>
    <row r="1720">
      <c r="A1720" s="172"/>
      <c r="B1720" s="172"/>
      <c r="C1720" s="172"/>
      <c r="D1720" s="172"/>
      <c r="E1720" s="172"/>
      <c r="F1720" s="172" t="s">
        <v>194</v>
      </c>
      <c r="G1720" s="172" t="s">
        <v>194</v>
      </c>
    </row>
    <row r="1721">
      <c r="A1721" s="172"/>
      <c r="B1721" s="172"/>
      <c r="C1721" s="172"/>
      <c r="D1721" s="172"/>
      <c r="E1721" s="172"/>
      <c r="F1721" s="172" t="s">
        <v>194</v>
      </c>
      <c r="G1721" s="172" t="s">
        <v>194</v>
      </c>
    </row>
    <row r="1722">
      <c r="A1722" s="172"/>
      <c r="B1722" s="172"/>
      <c r="C1722" s="172"/>
      <c r="D1722" s="172"/>
      <c r="E1722" s="172"/>
      <c r="F1722" s="172" t="s">
        <v>194</v>
      </c>
      <c r="G1722" s="172" t="s">
        <v>194</v>
      </c>
    </row>
    <row r="1723">
      <c r="A1723" s="172"/>
      <c r="B1723" s="172"/>
      <c r="C1723" s="172"/>
      <c r="D1723" s="172"/>
      <c r="E1723" s="172"/>
      <c r="F1723" s="172" t="s">
        <v>194</v>
      </c>
      <c r="G1723" s="172" t="s">
        <v>194</v>
      </c>
    </row>
    <row r="1724">
      <c r="A1724" s="172"/>
      <c r="B1724" s="172"/>
      <c r="C1724" s="172"/>
      <c r="D1724" s="172"/>
      <c r="E1724" s="172"/>
      <c r="F1724" s="172" t="s">
        <v>194</v>
      </c>
      <c r="G1724" s="172" t="s">
        <v>194</v>
      </c>
    </row>
    <row r="1725">
      <c r="A1725" s="172"/>
      <c r="B1725" s="172"/>
      <c r="C1725" s="172"/>
      <c r="D1725" s="172"/>
      <c r="E1725" s="172"/>
      <c r="F1725" s="172" t="s">
        <v>194</v>
      </c>
      <c r="G1725" s="172" t="s">
        <v>194</v>
      </c>
    </row>
    <row r="1726">
      <c r="A1726" s="172"/>
      <c r="B1726" s="172"/>
      <c r="C1726" s="172"/>
      <c r="D1726" s="172"/>
      <c r="E1726" s="172"/>
      <c r="F1726" s="172" t="s">
        <v>194</v>
      </c>
      <c r="G1726" s="172" t="s">
        <v>194</v>
      </c>
    </row>
    <row r="1727">
      <c r="A1727" s="172"/>
      <c r="B1727" s="172"/>
      <c r="C1727" s="172"/>
      <c r="D1727" s="172"/>
      <c r="E1727" s="172"/>
      <c r="F1727" s="172" t="s">
        <v>194</v>
      </c>
      <c r="G1727" s="172" t="s">
        <v>194</v>
      </c>
    </row>
    <row r="1728">
      <c r="A1728" s="172"/>
      <c r="B1728" s="172"/>
      <c r="C1728" s="172"/>
      <c r="D1728" s="172"/>
      <c r="E1728" s="172"/>
      <c r="F1728" s="172" t="s">
        <v>194</v>
      </c>
      <c r="G1728" s="172" t="s">
        <v>194</v>
      </c>
    </row>
    <row r="1729">
      <c r="A1729" s="172"/>
      <c r="B1729" s="172"/>
      <c r="C1729" s="172"/>
      <c r="D1729" s="172"/>
      <c r="E1729" s="172"/>
      <c r="F1729" s="172" t="s">
        <v>194</v>
      </c>
      <c r="G1729" s="172" t="s">
        <v>194</v>
      </c>
    </row>
    <row r="1730">
      <c r="A1730" s="172"/>
      <c r="B1730" s="172"/>
      <c r="C1730" s="172"/>
      <c r="D1730" s="172"/>
      <c r="E1730" s="172"/>
      <c r="F1730" s="172" t="s">
        <v>194</v>
      </c>
      <c r="G1730" s="172" t="s">
        <v>194</v>
      </c>
    </row>
    <row r="1731">
      <c r="A1731" s="172"/>
      <c r="B1731" s="172"/>
      <c r="C1731" s="172"/>
      <c r="D1731" s="172"/>
      <c r="E1731" s="172"/>
      <c r="F1731" s="172" t="s">
        <v>194</v>
      </c>
      <c r="G1731" s="172" t="s">
        <v>194</v>
      </c>
    </row>
    <row r="1732">
      <c r="A1732" s="172"/>
      <c r="B1732" s="172"/>
      <c r="C1732" s="172"/>
      <c r="D1732" s="172"/>
      <c r="E1732" s="172"/>
      <c r="F1732" s="172" t="s">
        <v>194</v>
      </c>
      <c r="G1732" s="172" t="s">
        <v>194</v>
      </c>
    </row>
    <row r="1733">
      <c r="A1733" s="172"/>
      <c r="B1733" s="172"/>
      <c r="C1733" s="172"/>
      <c r="D1733" s="172"/>
      <c r="E1733" s="172"/>
      <c r="F1733" s="172" t="s">
        <v>194</v>
      </c>
      <c r="G1733" s="172" t="s">
        <v>194</v>
      </c>
    </row>
    <row r="1734">
      <c r="A1734" s="172"/>
      <c r="B1734" s="172"/>
      <c r="C1734" s="172"/>
      <c r="D1734" s="172"/>
      <c r="E1734" s="172"/>
      <c r="F1734" s="172" t="s">
        <v>194</v>
      </c>
      <c r="G1734" s="172" t="s">
        <v>194</v>
      </c>
    </row>
    <row r="1735">
      <c r="A1735" s="172"/>
      <c r="B1735" s="172"/>
      <c r="C1735" s="172"/>
      <c r="D1735" s="172"/>
      <c r="E1735" s="172"/>
      <c r="F1735" s="172" t="s">
        <v>194</v>
      </c>
      <c r="G1735" s="172" t="s">
        <v>194</v>
      </c>
    </row>
    <row r="1736">
      <c r="A1736" s="172"/>
      <c r="B1736" s="172"/>
      <c r="C1736" s="172"/>
      <c r="D1736" s="172"/>
      <c r="E1736" s="172"/>
      <c r="F1736" s="172" t="s">
        <v>194</v>
      </c>
      <c r="G1736" s="172" t="s">
        <v>194</v>
      </c>
    </row>
    <row r="1737">
      <c r="A1737" s="172"/>
      <c r="B1737" s="172"/>
      <c r="C1737" s="172"/>
      <c r="D1737" s="172"/>
      <c r="E1737" s="172"/>
      <c r="F1737" s="172" t="s">
        <v>194</v>
      </c>
      <c r="G1737" s="172" t="s">
        <v>194</v>
      </c>
    </row>
    <row r="1738">
      <c r="A1738" s="172"/>
      <c r="B1738" s="172"/>
      <c r="C1738" s="172"/>
      <c r="D1738" s="172"/>
      <c r="E1738" s="172"/>
      <c r="F1738" s="172" t="s">
        <v>194</v>
      </c>
      <c r="G1738" s="172" t="s">
        <v>194</v>
      </c>
    </row>
    <row r="1739">
      <c r="A1739" s="172"/>
      <c r="B1739" s="172"/>
      <c r="C1739" s="172"/>
      <c r="D1739" s="172"/>
      <c r="E1739" s="172"/>
      <c r="F1739" s="172" t="s">
        <v>194</v>
      </c>
      <c r="G1739" s="172" t="s">
        <v>194</v>
      </c>
    </row>
    <row r="1740">
      <c r="A1740" s="172"/>
      <c r="B1740" s="172"/>
      <c r="C1740" s="172"/>
      <c r="D1740" s="172"/>
      <c r="E1740" s="172"/>
      <c r="F1740" s="172" t="s">
        <v>194</v>
      </c>
      <c r="G1740" s="172" t="s">
        <v>194</v>
      </c>
    </row>
    <row r="1741">
      <c r="A1741" s="172"/>
      <c r="B1741" s="172"/>
      <c r="C1741" s="172"/>
      <c r="D1741" s="172"/>
      <c r="E1741" s="172"/>
      <c r="F1741" s="172" t="s">
        <v>194</v>
      </c>
      <c r="G1741" s="172" t="s">
        <v>194</v>
      </c>
    </row>
    <row r="1742">
      <c r="A1742" s="172"/>
      <c r="B1742" s="172"/>
      <c r="C1742" s="172"/>
      <c r="D1742" s="172"/>
      <c r="E1742" s="172"/>
      <c r="F1742" s="172" t="s">
        <v>194</v>
      </c>
      <c r="G1742" s="172" t="s">
        <v>194</v>
      </c>
    </row>
    <row r="1743">
      <c r="A1743" s="172"/>
      <c r="B1743" s="172"/>
      <c r="C1743" s="172"/>
      <c r="D1743" s="172"/>
      <c r="E1743" s="172"/>
      <c r="F1743" s="172" t="s">
        <v>194</v>
      </c>
      <c r="G1743" s="172" t="s">
        <v>194</v>
      </c>
    </row>
    <row r="1744">
      <c r="A1744" s="172"/>
      <c r="B1744" s="172"/>
      <c r="C1744" s="172"/>
      <c r="D1744" s="172"/>
      <c r="E1744" s="172"/>
      <c r="F1744" s="172" t="s">
        <v>194</v>
      </c>
      <c r="G1744" s="172" t="s">
        <v>194</v>
      </c>
    </row>
    <row r="1745">
      <c r="A1745" s="172"/>
      <c r="B1745" s="172"/>
      <c r="C1745" s="172"/>
      <c r="D1745" s="172"/>
      <c r="E1745" s="172"/>
      <c r="F1745" s="172" t="s">
        <v>194</v>
      </c>
      <c r="G1745" s="172" t="s">
        <v>194</v>
      </c>
    </row>
    <row r="1746">
      <c r="A1746" s="172"/>
      <c r="B1746" s="172"/>
      <c r="C1746" s="172"/>
      <c r="D1746" s="172"/>
      <c r="E1746" s="172"/>
      <c r="F1746" s="172" t="s">
        <v>194</v>
      </c>
      <c r="G1746" s="172" t="s">
        <v>194</v>
      </c>
    </row>
    <row r="1747">
      <c r="A1747" s="172"/>
      <c r="B1747" s="172"/>
      <c r="C1747" s="172"/>
      <c r="D1747" s="172"/>
      <c r="E1747" s="172"/>
      <c r="F1747" s="172" t="s">
        <v>194</v>
      </c>
      <c r="G1747" s="172" t="s">
        <v>194</v>
      </c>
    </row>
    <row r="1748">
      <c r="A1748" s="172"/>
      <c r="B1748" s="172"/>
      <c r="C1748" s="172"/>
      <c r="D1748" s="172"/>
      <c r="E1748" s="172"/>
      <c r="F1748" s="172" t="s">
        <v>194</v>
      </c>
      <c r="G1748" s="172" t="s">
        <v>194</v>
      </c>
    </row>
    <row r="1749">
      <c r="A1749" s="172"/>
      <c r="B1749" s="172"/>
      <c r="C1749" s="172"/>
      <c r="D1749" s="172"/>
      <c r="E1749" s="172"/>
      <c r="F1749" s="172" t="s">
        <v>194</v>
      </c>
      <c r="G1749" s="172" t="s">
        <v>194</v>
      </c>
    </row>
    <row r="1750">
      <c r="A1750" s="172"/>
      <c r="B1750" s="172"/>
      <c r="C1750" s="172"/>
      <c r="D1750" s="172"/>
      <c r="E1750" s="172"/>
      <c r="F1750" s="172" t="s">
        <v>194</v>
      </c>
      <c r="G1750" s="172" t="s">
        <v>194</v>
      </c>
    </row>
    <row r="1751">
      <c r="A1751" s="172"/>
      <c r="B1751" s="172"/>
      <c r="C1751" s="172"/>
      <c r="D1751" s="172"/>
      <c r="E1751" s="172"/>
      <c r="F1751" s="172" t="s">
        <v>194</v>
      </c>
      <c r="G1751" s="172" t="s">
        <v>194</v>
      </c>
    </row>
    <row r="1752">
      <c r="A1752" s="172"/>
      <c r="B1752" s="172"/>
      <c r="C1752" s="172"/>
      <c r="D1752" s="172"/>
      <c r="E1752" s="172"/>
      <c r="F1752" s="172" t="s">
        <v>194</v>
      </c>
      <c r="G1752" s="172" t="s">
        <v>194</v>
      </c>
    </row>
    <row r="1753">
      <c r="A1753" s="172"/>
      <c r="B1753" s="172"/>
      <c r="C1753" s="172"/>
      <c r="D1753" s="172"/>
      <c r="E1753" s="172"/>
      <c r="F1753" s="172" t="s">
        <v>194</v>
      </c>
      <c r="G1753" s="172" t="s">
        <v>194</v>
      </c>
    </row>
    <row r="1754">
      <c r="A1754" s="172"/>
      <c r="B1754" s="172"/>
      <c r="C1754" s="172"/>
      <c r="D1754" s="172"/>
      <c r="E1754" s="172"/>
      <c r="F1754" s="172" t="s">
        <v>194</v>
      </c>
      <c r="G1754" s="172" t="s">
        <v>194</v>
      </c>
    </row>
    <row r="1755">
      <c r="A1755" s="172"/>
      <c r="B1755" s="172"/>
      <c r="C1755" s="172"/>
      <c r="D1755" s="172"/>
      <c r="E1755" s="172"/>
      <c r="F1755" s="172" t="s">
        <v>194</v>
      </c>
      <c r="G1755" s="172" t="s">
        <v>194</v>
      </c>
    </row>
    <row r="1756">
      <c r="A1756" s="172"/>
      <c r="B1756" s="172"/>
      <c r="C1756" s="172"/>
      <c r="D1756" s="172"/>
      <c r="E1756" s="172"/>
      <c r="F1756" s="172" t="s">
        <v>194</v>
      </c>
      <c r="G1756" s="172" t="s">
        <v>194</v>
      </c>
    </row>
    <row r="1757">
      <c r="A1757" s="172"/>
      <c r="B1757" s="172"/>
      <c r="C1757" s="172"/>
      <c r="D1757" s="172"/>
      <c r="E1757" s="172"/>
      <c r="F1757" s="172" t="s">
        <v>194</v>
      </c>
      <c r="G1757" s="172" t="s">
        <v>194</v>
      </c>
    </row>
    <row r="1758">
      <c r="A1758" s="172"/>
      <c r="B1758" s="172"/>
      <c r="C1758" s="172"/>
      <c r="D1758" s="172"/>
      <c r="E1758" s="172"/>
      <c r="F1758" s="172" t="s">
        <v>194</v>
      </c>
      <c r="G1758" s="172" t="s">
        <v>194</v>
      </c>
    </row>
    <row r="1759">
      <c r="A1759" s="172"/>
      <c r="B1759" s="172"/>
      <c r="C1759" s="172"/>
      <c r="D1759" s="172"/>
      <c r="E1759" s="172"/>
      <c r="F1759" s="172" t="s">
        <v>194</v>
      </c>
      <c r="G1759" s="172" t="s">
        <v>194</v>
      </c>
    </row>
    <row r="1760">
      <c r="A1760" s="172"/>
      <c r="B1760" s="172"/>
      <c r="C1760" s="172"/>
      <c r="D1760" s="172"/>
      <c r="E1760" s="172"/>
      <c r="F1760" s="172" t="s">
        <v>194</v>
      </c>
      <c r="G1760" s="172" t="s">
        <v>194</v>
      </c>
    </row>
    <row r="1761">
      <c r="A1761" s="172"/>
      <c r="B1761" s="172"/>
      <c r="C1761" s="172"/>
      <c r="D1761" s="172"/>
      <c r="E1761" s="172"/>
      <c r="F1761" s="172" t="s">
        <v>194</v>
      </c>
      <c r="G1761" s="172" t="s">
        <v>194</v>
      </c>
    </row>
    <row r="1762">
      <c r="A1762" s="172"/>
      <c r="B1762" s="172"/>
      <c r="C1762" s="172"/>
      <c r="D1762" s="172"/>
      <c r="E1762" s="172"/>
      <c r="F1762" s="172" t="s">
        <v>194</v>
      </c>
      <c r="G1762" s="172" t="s">
        <v>194</v>
      </c>
    </row>
    <row r="1763">
      <c r="A1763" s="172"/>
      <c r="B1763" s="172"/>
      <c r="C1763" s="172"/>
      <c r="D1763" s="172"/>
      <c r="E1763" s="172"/>
      <c r="F1763" s="172" t="s">
        <v>194</v>
      </c>
      <c r="G1763" s="172" t="s">
        <v>194</v>
      </c>
    </row>
    <row r="1764">
      <c r="A1764" s="172"/>
      <c r="B1764" s="172"/>
      <c r="C1764" s="172"/>
      <c r="D1764" s="172"/>
      <c r="E1764" s="172"/>
      <c r="F1764" s="172" t="s">
        <v>194</v>
      </c>
      <c r="G1764" s="172" t="s">
        <v>194</v>
      </c>
    </row>
    <row r="1765">
      <c r="A1765" s="172"/>
      <c r="B1765" s="172"/>
      <c r="C1765" s="172"/>
      <c r="D1765" s="172"/>
      <c r="E1765" s="172"/>
      <c r="F1765" s="172" t="s">
        <v>194</v>
      </c>
      <c r="G1765" s="172" t="s">
        <v>194</v>
      </c>
    </row>
    <row r="1766">
      <c r="A1766" s="172"/>
      <c r="B1766" s="172"/>
      <c r="C1766" s="172"/>
      <c r="D1766" s="172"/>
      <c r="E1766" s="172"/>
      <c r="F1766" s="172" t="s">
        <v>194</v>
      </c>
      <c r="G1766" s="172" t="s">
        <v>194</v>
      </c>
    </row>
    <row r="1767">
      <c r="A1767" s="172"/>
      <c r="B1767" s="172"/>
      <c r="C1767" s="172"/>
      <c r="D1767" s="172"/>
      <c r="E1767" s="172"/>
      <c r="F1767" s="172" t="s">
        <v>194</v>
      </c>
      <c r="G1767" s="172" t="s">
        <v>194</v>
      </c>
    </row>
    <row r="1768">
      <c r="A1768" s="172"/>
      <c r="B1768" s="172"/>
      <c r="C1768" s="172"/>
      <c r="D1768" s="172"/>
      <c r="E1768" s="172"/>
      <c r="F1768" s="172" t="s">
        <v>194</v>
      </c>
      <c r="G1768" s="172" t="s">
        <v>194</v>
      </c>
    </row>
    <row r="1769">
      <c r="A1769" s="172"/>
      <c r="B1769" s="172"/>
      <c r="C1769" s="172"/>
      <c r="D1769" s="172"/>
      <c r="E1769" s="172"/>
      <c r="F1769" s="172" t="s">
        <v>194</v>
      </c>
      <c r="G1769" s="172" t="s">
        <v>194</v>
      </c>
    </row>
    <row r="1770">
      <c r="A1770" s="172"/>
      <c r="B1770" s="172"/>
      <c r="C1770" s="172"/>
      <c r="D1770" s="172"/>
      <c r="E1770" s="172"/>
      <c r="F1770" s="172" t="s">
        <v>194</v>
      </c>
      <c r="G1770" s="172" t="s">
        <v>194</v>
      </c>
    </row>
    <row r="1771">
      <c r="A1771" s="172"/>
      <c r="B1771" s="172"/>
      <c r="C1771" s="172"/>
      <c r="D1771" s="172"/>
      <c r="E1771" s="172"/>
      <c r="F1771" s="172" t="s">
        <v>194</v>
      </c>
      <c r="G1771" s="172" t="s">
        <v>194</v>
      </c>
    </row>
    <row r="1772">
      <c r="A1772" s="172"/>
      <c r="B1772" s="172"/>
      <c r="C1772" s="172"/>
      <c r="D1772" s="172"/>
      <c r="E1772" s="172"/>
      <c r="F1772" s="172" t="s">
        <v>194</v>
      </c>
      <c r="G1772" s="172" t="s">
        <v>194</v>
      </c>
    </row>
    <row r="1773">
      <c r="A1773" s="172"/>
      <c r="B1773" s="172"/>
      <c r="C1773" s="172"/>
      <c r="D1773" s="172"/>
      <c r="E1773" s="172"/>
      <c r="F1773" s="172" t="s">
        <v>194</v>
      </c>
      <c r="G1773" s="172" t="s">
        <v>194</v>
      </c>
    </row>
    <row r="1774">
      <c r="A1774" s="172"/>
      <c r="B1774" s="172"/>
      <c r="C1774" s="172"/>
      <c r="D1774" s="172"/>
      <c r="E1774" s="172"/>
      <c r="F1774" s="172" t="s">
        <v>194</v>
      </c>
      <c r="G1774" s="172" t="s">
        <v>194</v>
      </c>
    </row>
    <row r="1775">
      <c r="A1775" s="172"/>
      <c r="B1775" s="172"/>
      <c r="C1775" s="172"/>
      <c r="D1775" s="172"/>
      <c r="E1775" s="172"/>
      <c r="F1775" s="172" t="s">
        <v>194</v>
      </c>
      <c r="G1775" s="172" t="s">
        <v>194</v>
      </c>
    </row>
    <row r="1776">
      <c r="A1776" s="172"/>
      <c r="B1776" s="172"/>
      <c r="C1776" s="172"/>
      <c r="D1776" s="172"/>
      <c r="E1776" s="172"/>
      <c r="F1776" s="172" t="s">
        <v>194</v>
      </c>
      <c r="G1776" s="172" t="s">
        <v>194</v>
      </c>
    </row>
    <row r="1777">
      <c r="A1777" s="172"/>
      <c r="B1777" s="172"/>
      <c r="C1777" s="172"/>
      <c r="D1777" s="172"/>
      <c r="E1777" s="172"/>
      <c r="F1777" s="172" t="s">
        <v>194</v>
      </c>
      <c r="G1777" s="172" t="s">
        <v>194</v>
      </c>
    </row>
    <row r="1778">
      <c r="A1778" s="172"/>
      <c r="B1778" s="172"/>
      <c r="C1778" s="172"/>
      <c r="D1778" s="172"/>
      <c r="E1778" s="172"/>
      <c r="F1778" s="172" t="s">
        <v>194</v>
      </c>
      <c r="G1778" s="172" t="s">
        <v>194</v>
      </c>
    </row>
    <row r="1779">
      <c r="A1779" s="172"/>
      <c r="B1779" s="172"/>
      <c r="C1779" s="172"/>
      <c r="D1779" s="172"/>
      <c r="E1779" s="172"/>
      <c r="F1779" s="172" t="s">
        <v>194</v>
      </c>
      <c r="G1779" s="172" t="s">
        <v>194</v>
      </c>
    </row>
    <row r="1780">
      <c r="A1780" s="172"/>
      <c r="B1780" s="172"/>
      <c r="C1780" s="172"/>
      <c r="D1780" s="172"/>
      <c r="E1780" s="172"/>
      <c r="F1780" s="172" t="s">
        <v>194</v>
      </c>
      <c r="G1780" s="172" t="s">
        <v>194</v>
      </c>
    </row>
    <row r="1781">
      <c r="A1781" s="172"/>
      <c r="B1781" s="172"/>
      <c r="C1781" s="172"/>
      <c r="D1781" s="172"/>
      <c r="E1781" s="172"/>
      <c r="F1781" s="172" t="s">
        <v>194</v>
      </c>
      <c r="G1781" s="172" t="s">
        <v>194</v>
      </c>
    </row>
    <row r="1782">
      <c r="A1782" s="172"/>
      <c r="B1782" s="172"/>
      <c r="C1782" s="172"/>
      <c r="D1782" s="172"/>
      <c r="E1782" s="172"/>
      <c r="F1782" s="172" t="s">
        <v>194</v>
      </c>
      <c r="G1782" s="172" t="s">
        <v>194</v>
      </c>
    </row>
    <row r="1783">
      <c r="A1783" s="172"/>
      <c r="B1783" s="172"/>
      <c r="C1783" s="172"/>
      <c r="D1783" s="172"/>
      <c r="E1783" s="172"/>
      <c r="F1783" s="172" t="s">
        <v>194</v>
      </c>
      <c r="G1783" s="172" t="s">
        <v>194</v>
      </c>
    </row>
    <row r="1784">
      <c r="A1784" s="172"/>
      <c r="B1784" s="172"/>
      <c r="C1784" s="172"/>
      <c r="D1784" s="172"/>
      <c r="E1784" s="172"/>
      <c r="F1784" s="172" t="s">
        <v>194</v>
      </c>
      <c r="G1784" s="172" t="s">
        <v>194</v>
      </c>
    </row>
    <row r="1785">
      <c r="A1785" s="172"/>
      <c r="B1785" s="172"/>
      <c r="C1785" s="172"/>
      <c r="D1785" s="172"/>
      <c r="E1785" s="172"/>
      <c r="F1785" s="172" t="s">
        <v>194</v>
      </c>
      <c r="G1785" s="172" t="s">
        <v>194</v>
      </c>
    </row>
    <row r="1786">
      <c r="A1786" s="172"/>
      <c r="B1786" s="172"/>
      <c r="C1786" s="172"/>
      <c r="D1786" s="172"/>
      <c r="E1786" s="172"/>
      <c r="F1786" s="172" t="s">
        <v>194</v>
      </c>
      <c r="G1786" s="172" t="s">
        <v>194</v>
      </c>
    </row>
    <row r="1787">
      <c r="A1787" s="172"/>
      <c r="B1787" s="172"/>
      <c r="C1787" s="172"/>
      <c r="D1787" s="172"/>
      <c r="E1787" s="172"/>
      <c r="F1787" s="172" t="s">
        <v>194</v>
      </c>
      <c r="G1787" s="172" t="s">
        <v>194</v>
      </c>
    </row>
    <row r="1788">
      <c r="A1788" s="172"/>
      <c r="B1788" s="172"/>
      <c r="C1788" s="172"/>
      <c r="D1788" s="172"/>
      <c r="E1788" s="172"/>
      <c r="F1788" s="172" t="s">
        <v>194</v>
      </c>
      <c r="G1788" s="172" t="s">
        <v>194</v>
      </c>
    </row>
    <row r="1789">
      <c r="A1789" s="172"/>
      <c r="B1789" s="172"/>
      <c r="C1789" s="172"/>
      <c r="D1789" s="172"/>
      <c r="E1789" s="172"/>
      <c r="F1789" s="172" t="s">
        <v>194</v>
      </c>
      <c r="G1789" s="172" t="s">
        <v>194</v>
      </c>
    </row>
    <row r="1790">
      <c r="A1790" s="172"/>
      <c r="B1790" s="172"/>
      <c r="C1790" s="172"/>
      <c r="D1790" s="172"/>
      <c r="E1790" s="172"/>
      <c r="F1790" s="172" t="s">
        <v>194</v>
      </c>
      <c r="G1790" s="172" t="s">
        <v>194</v>
      </c>
    </row>
    <row r="1791">
      <c r="A1791" s="172"/>
      <c r="B1791" s="172"/>
      <c r="C1791" s="172"/>
      <c r="D1791" s="172"/>
      <c r="E1791" s="172"/>
      <c r="F1791" s="172" t="s">
        <v>194</v>
      </c>
      <c r="G1791" s="172" t="s">
        <v>194</v>
      </c>
    </row>
    <row r="1792">
      <c r="A1792" s="172"/>
      <c r="B1792" s="172"/>
      <c r="C1792" s="172"/>
      <c r="D1792" s="172"/>
      <c r="E1792" s="172"/>
      <c r="F1792" s="172" t="s">
        <v>194</v>
      </c>
      <c r="G1792" s="172" t="s">
        <v>194</v>
      </c>
    </row>
    <row r="1793">
      <c r="A1793" s="172"/>
      <c r="B1793" s="172"/>
      <c r="C1793" s="172"/>
      <c r="D1793" s="172"/>
      <c r="E1793" s="172"/>
      <c r="F1793" s="172" t="s">
        <v>194</v>
      </c>
      <c r="G1793" s="172" t="s">
        <v>194</v>
      </c>
    </row>
    <row r="1794">
      <c r="A1794" s="172"/>
      <c r="B1794" s="172"/>
      <c r="C1794" s="172"/>
      <c r="D1794" s="172"/>
      <c r="E1794" s="172"/>
      <c r="F1794" s="172" t="s">
        <v>194</v>
      </c>
      <c r="G1794" s="172" t="s">
        <v>194</v>
      </c>
    </row>
    <row r="1795">
      <c r="A1795" s="172"/>
      <c r="B1795" s="172"/>
      <c r="C1795" s="172"/>
      <c r="D1795" s="172"/>
      <c r="E1795" s="172"/>
      <c r="F1795" s="172" t="s">
        <v>194</v>
      </c>
      <c r="G1795" s="172" t="s">
        <v>194</v>
      </c>
    </row>
    <row r="1796">
      <c r="A1796" s="172"/>
      <c r="B1796" s="172"/>
      <c r="C1796" s="172"/>
      <c r="D1796" s="172"/>
      <c r="E1796" s="172"/>
      <c r="F1796" s="172" t="s">
        <v>194</v>
      </c>
      <c r="G1796" s="172" t="s">
        <v>194</v>
      </c>
    </row>
    <row r="1797">
      <c r="A1797" s="172"/>
      <c r="B1797" s="172"/>
      <c r="C1797" s="172"/>
      <c r="D1797" s="172"/>
      <c r="E1797" s="172"/>
      <c r="F1797" s="172" t="s">
        <v>194</v>
      </c>
      <c r="G1797" s="172" t="s">
        <v>194</v>
      </c>
    </row>
    <row r="1798">
      <c r="A1798" s="172"/>
      <c r="B1798" s="172"/>
      <c r="C1798" s="172"/>
      <c r="D1798" s="172"/>
      <c r="E1798" s="172"/>
      <c r="F1798" s="172" t="s">
        <v>194</v>
      </c>
      <c r="G1798" s="172" t="s">
        <v>194</v>
      </c>
    </row>
    <row r="1799">
      <c r="A1799" s="172"/>
      <c r="B1799" s="172"/>
      <c r="C1799" s="172"/>
      <c r="D1799" s="172"/>
      <c r="E1799" s="172"/>
      <c r="F1799" s="172" t="s">
        <v>194</v>
      </c>
      <c r="G1799" s="172" t="s">
        <v>194</v>
      </c>
    </row>
    <row r="1800">
      <c r="A1800" s="172"/>
      <c r="B1800" s="172"/>
      <c r="C1800" s="172"/>
      <c r="D1800" s="172"/>
      <c r="E1800" s="172"/>
      <c r="F1800" s="172" t="s">
        <v>194</v>
      </c>
      <c r="G1800" s="172" t="s">
        <v>194</v>
      </c>
    </row>
    <row r="1801">
      <c r="A1801" s="172"/>
      <c r="B1801" s="172"/>
      <c r="C1801" s="172"/>
      <c r="D1801" s="172"/>
      <c r="E1801" s="172"/>
      <c r="F1801" s="172" t="s">
        <v>194</v>
      </c>
      <c r="G1801" s="172" t="s">
        <v>194</v>
      </c>
    </row>
    <row r="1802">
      <c r="A1802" s="172"/>
      <c r="B1802" s="172"/>
      <c r="C1802" s="172"/>
      <c r="D1802" s="172"/>
      <c r="E1802" s="172"/>
      <c r="F1802" s="172" t="s">
        <v>194</v>
      </c>
      <c r="G1802" s="172" t="s">
        <v>194</v>
      </c>
    </row>
    <row r="1803">
      <c r="A1803" s="172"/>
      <c r="B1803" s="172"/>
      <c r="C1803" s="172"/>
      <c r="D1803" s="172"/>
      <c r="E1803" s="172"/>
      <c r="F1803" s="172" t="s">
        <v>194</v>
      </c>
      <c r="G1803" s="172" t="s">
        <v>194</v>
      </c>
    </row>
    <row r="1804">
      <c r="A1804" s="172"/>
      <c r="B1804" s="172"/>
      <c r="C1804" s="172"/>
      <c r="D1804" s="172"/>
      <c r="E1804" s="172"/>
      <c r="F1804" s="172" t="s">
        <v>194</v>
      </c>
      <c r="G1804" s="172" t="s">
        <v>194</v>
      </c>
    </row>
    <row r="1805">
      <c r="A1805" s="172"/>
      <c r="B1805" s="172"/>
      <c r="C1805" s="172"/>
      <c r="D1805" s="172"/>
      <c r="E1805" s="172"/>
      <c r="F1805" s="172" t="s">
        <v>194</v>
      </c>
      <c r="G1805" s="172" t="s">
        <v>194</v>
      </c>
    </row>
    <row r="1806">
      <c r="A1806" s="172"/>
      <c r="B1806" s="172"/>
      <c r="C1806" s="172"/>
      <c r="D1806" s="172"/>
      <c r="E1806" s="172"/>
      <c r="F1806" s="172" t="s">
        <v>194</v>
      </c>
      <c r="G1806" s="172" t="s">
        <v>194</v>
      </c>
    </row>
    <row r="1807">
      <c r="A1807" s="172"/>
      <c r="B1807" s="172"/>
      <c r="C1807" s="172"/>
      <c r="D1807" s="172"/>
      <c r="E1807" s="172"/>
      <c r="F1807" s="172" t="s">
        <v>194</v>
      </c>
      <c r="G1807" s="172" t="s">
        <v>194</v>
      </c>
    </row>
    <row r="1808">
      <c r="A1808" s="172"/>
      <c r="B1808" s="172"/>
      <c r="C1808" s="172"/>
      <c r="D1808" s="172"/>
      <c r="E1808" s="172"/>
      <c r="F1808" s="172" t="s">
        <v>194</v>
      </c>
      <c r="G1808" s="172" t="s">
        <v>194</v>
      </c>
    </row>
    <row r="1809">
      <c r="A1809" s="172"/>
      <c r="B1809" s="172"/>
      <c r="C1809" s="172"/>
      <c r="D1809" s="172"/>
      <c r="E1809" s="172"/>
      <c r="F1809" s="172" t="s">
        <v>194</v>
      </c>
      <c r="G1809" s="172" t="s">
        <v>194</v>
      </c>
    </row>
    <row r="1810">
      <c r="A1810" s="172"/>
      <c r="B1810" s="172"/>
      <c r="C1810" s="172"/>
      <c r="D1810" s="172"/>
      <c r="E1810" s="172"/>
      <c r="F1810" s="172" t="s">
        <v>194</v>
      </c>
      <c r="G1810" s="172" t="s">
        <v>194</v>
      </c>
    </row>
    <row r="1811">
      <c r="A1811" s="172"/>
      <c r="B1811" s="172"/>
      <c r="C1811" s="172"/>
      <c r="D1811" s="172"/>
      <c r="E1811" s="172"/>
      <c r="F1811" s="172" t="s">
        <v>194</v>
      </c>
      <c r="G1811" s="172" t="s">
        <v>194</v>
      </c>
    </row>
    <row r="1812">
      <c r="A1812" s="172"/>
      <c r="B1812" s="172"/>
      <c r="C1812" s="172"/>
      <c r="D1812" s="172"/>
      <c r="E1812" s="172"/>
      <c r="F1812" s="172" t="s">
        <v>194</v>
      </c>
      <c r="G1812" s="172" t="s">
        <v>194</v>
      </c>
    </row>
    <row r="1813">
      <c r="A1813" s="172"/>
      <c r="B1813" s="172"/>
      <c r="C1813" s="172"/>
      <c r="D1813" s="172"/>
      <c r="E1813" s="172"/>
      <c r="F1813" s="172" t="s">
        <v>194</v>
      </c>
      <c r="G1813" s="172" t="s">
        <v>194</v>
      </c>
    </row>
    <row r="1814">
      <c r="A1814" s="172"/>
      <c r="B1814" s="172"/>
      <c r="C1814" s="172"/>
      <c r="D1814" s="172"/>
      <c r="E1814" s="172"/>
      <c r="F1814" s="172" t="s">
        <v>194</v>
      </c>
      <c r="G1814" s="172" t="s">
        <v>194</v>
      </c>
    </row>
    <row r="1815">
      <c r="A1815" s="172"/>
      <c r="B1815" s="172"/>
      <c r="C1815" s="172"/>
      <c r="D1815" s="172"/>
      <c r="E1815" s="172"/>
      <c r="F1815" s="172" t="s">
        <v>194</v>
      </c>
      <c r="G1815" s="172" t="s">
        <v>194</v>
      </c>
    </row>
    <row r="1816">
      <c r="A1816" s="172"/>
      <c r="B1816" s="172"/>
      <c r="C1816" s="172"/>
      <c r="D1816" s="172"/>
      <c r="E1816" s="172"/>
      <c r="F1816" s="172" t="s">
        <v>194</v>
      </c>
      <c r="G1816" s="172" t="s">
        <v>194</v>
      </c>
    </row>
    <row r="1817">
      <c r="A1817" s="172"/>
      <c r="B1817" s="172"/>
      <c r="C1817" s="172"/>
      <c r="D1817" s="172"/>
      <c r="E1817" s="172"/>
      <c r="F1817" s="172" t="s">
        <v>194</v>
      </c>
      <c r="G1817" s="172" t="s">
        <v>194</v>
      </c>
    </row>
    <row r="1818">
      <c r="A1818" s="172"/>
      <c r="B1818" s="172"/>
      <c r="C1818" s="172"/>
      <c r="D1818" s="172"/>
      <c r="E1818" s="172"/>
      <c r="F1818" s="172" t="s">
        <v>194</v>
      </c>
      <c r="G1818" s="172" t="s">
        <v>194</v>
      </c>
    </row>
    <row r="1819">
      <c r="A1819" s="172"/>
      <c r="B1819" s="172"/>
      <c r="C1819" s="172"/>
      <c r="D1819" s="172"/>
      <c r="E1819" s="172"/>
      <c r="F1819" s="172" t="s">
        <v>194</v>
      </c>
      <c r="G1819" s="172" t="s">
        <v>194</v>
      </c>
    </row>
    <row r="1820">
      <c r="A1820" s="172"/>
      <c r="B1820" s="172"/>
      <c r="C1820" s="172"/>
      <c r="D1820" s="172"/>
      <c r="E1820" s="172"/>
      <c r="F1820" s="172" t="s">
        <v>194</v>
      </c>
      <c r="G1820" s="172" t="s">
        <v>194</v>
      </c>
    </row>
    <row r="1821">
      <c r="A1821" s="172"/>
      <c r="B1821" s="172"/>
      <c r="C1821" s="172"/>
      <c r="D1821" s="172"/>
      <c r="E1821" s="172"/>
      <c r="F1821" s="172" t="s">
        <v>194</v>
      </c>
      <c r="G1821" s="172" t="s">
        <v>194</v>
      </c>
    </row>
    <row r="1822">
      <c r="A1822" s="172"/>
      <c r="B1822" s="172"/>
      <c r="C1822" s="172"/>
      <c r="D1822" s="172"/>
      <c r="E1822" s="172"/>
      <c r="F1822" s="172" t="s">
        <v>194</v>
      </c>
      <c r="G1822" s="172" t="s">
        <v>194</v>
      </c>
    </row>
    <row r="1823">
      <c r="A1823" s="172"/>
      <c r="B1823" s="172"/>
      <c r="C1823" s="172"/>
      <c r="D1823" s="172"/>
      <c r="E1823" s="172"/>
      <c r="F1823" s="172" t="s">
        <v>194</v>
      </c>
      <c r="G1823" s="172" t="s">
        <v>194</v>
      </c>
    </row>
    <row r="1824">
      <c r="A1824" s="172"/>
      <c r="B1824" s="172"/>
      <c r="C1824" s="172"/>
      <c r="D1824" s="172"/>
      <c r="E1824" s="172"/>
      <c r="F1824" s="172" t="s">
        <v>194</v>
      </c>
      <c r="G1824" s="172" t="s">
        <v>194</v>
      </c>
    </row>
    <row r="1825">
      <c r="A1825" s="172"/>
      <c r="B1825" s="172"/>
      <c r="C1825" s="172"/>
      <c r="D1825" s="172"/>
      <c r="E1825" s="172"/>
      <c r="F1825" s="172" t="s">
        <v>194</v>
      </c>
      <c r="G1825" s="172" t="s">
        <v>194</v>
      </c>
    </row>
    <row r="1826">
      <c r="A1826" s="172"/>
      <c r="B1826" s="172"/>
      <c r="C1826" s="172"/>
      <c r="D1826" s="172"/>
      <c r="E1826" s="172"/>
      <c r="F1826" s="172" t="s">
        <v>194</v>
      </c>
      <c r="G1826" s="172" t="s">
        <v>194</v>
      </c>
    </row>
    <row r="1827">
      <c r="A1827" s="172"/>
      <c r="B1827" s="172"/>
      <c r="C1827" s="172"/>
      <c r="D1827" s="172"/>
      <c r="E1827" s="172"/>
      <c r="F1827" s="172" t="s">
        <v>194</v>
      </c>
      <c r="G1827" s="172" t="s">
        <v>194</v>
      </c>
    </row>
    <row r="1828">
      <c r="A1828" s="172"/>
      <c r="B1828" s="172"/>
      <c r="C1828" s="172"/>
      <c r="D1828" s="172"/>
      <c r="E1828" s="172"/>
      <c r="F1828" s="172" t="s">
        <v>194</v>
      </c>
      <c r="G1828" s="172" t="s">
        <v>194</v>
      </c>
    </row>
    <row r="1829">
      <c r="A1829" s="172"/>
      <c r="B1829" s="172"/>
      <c r="C1829" s="172"/>
      <c r="D1829" s="172"/>
      <c r="E1829" s="172"/>
      <c r="F1829" s="172" t="s">
        <v>194</v>
      </c>
      <c r="G1829" s="172" t="s">
        <v>194</v>
      </c>
    </row>
    <row r="1830">
      <c r="A1830" s="172"/>
      <c r="B1830" s="172"/>
      <c r="C1830" s="172"/>
      <c r="D1830" s="172"/>
      <c r="E1830" s="172"/>
      <c r="F1830" s="172" t="s">
        <v>194</v>
      </c>
      <c r="G1830" s="172" t="s">
        <v>194</v>
      </c>
    </row>
    <row r="1831">
      <c r="A1831" s="172"/>
      <c r="B1831" s="172"/>
      <c r="C1831" s="172"/>
      <c r="D1831" s="172"/>
      <c r="E1831" s="172"/>
      <c r="F1831" s="172" t="s">
        <v>194</v>
      </c>
      <c r="G1831" s="172" t="s">
        <v>194</v>
      </c>
    </row>
    <row r="1832">
      <c r="A1832" s="172"/>
      <c r="B1832" s="172"/>
      <c r="C1832" s="172"/>
      <c r="D1832" s="172"/>
      <c r="E1832" s="172"/>
      <c r="F1832" s="172" t="s">
        <v>194</v>
      </c>
      <c r="G1832" s="172" t="s">
        <v>194</v>
      </c>
    </row>
    <row r="1833">
      <c r="A1833" s="172"/>
      <c r="B1833" s="172"/>
      <c r="C1833" s="172"/>
      <c r="D1833" s="172"/>
      <c r="E1833" s="172"/>
      <c r="F1833" s="172" t="s">
        <v>194</v>
      </c>
      <c r="G1833" s="172" t="s">
        <v>194</v>
      </c>
    </row>
    <row r="1834">
      <c r="A1834" s="172"/>
      <c r="B1834" s="172"/>
      <c r="C1834" s="172"/>
      <c r="D1834" s="172"/>
      <c r="E1834" s="172"/>
      <c r="F1834" s="172" t="s">
        <v>194</v>
      </c>
      <c r="G1834" s="172" t="s">
        <v>194</v>
      </c>
    </row>
    <row r="1835">
      <c r="A1835" s="172"/>
      <c r="B1835" s="172"/>
      <c r="C1835" s="172"/>
      <c r="D1835" s="172"/>
      <c r="E1835" s="172"/>
      <c r="F1835" s="172" t="s">
        <v>194</v>
      </c>
      <c r="G1835" s="172" t="s">
        <v>194</v>
      </c>
    </row>
    <row r="1836">
      <c r="A1836" s="172"/>
      <c r="B1836" s="172"/>
      <c r="C1836" s="172"/>
      <c r="D1836" s="172"/>
      <c r="E1836" s="172"/>
      <c r="F1836" s="172" t="s">
        <v>194</v>
      </c>
      <c r="G1836" s="172" t="s">
        <v>194</v>
      </c>
    </row>
    <row r="1837">
      <c r="A1837" s="172"/>
      <c r="B1837" s="172"/>
      <c r="C1837" s="172"/>
      <c r="D1837" s="172"/>
      <c r="E1837" s="172"/>
      <c r="F1837" s="172" t="s">
        <v>194</v>
      </c>
      <c r="G1837" s="172" t="s">
        <v>194</v>
      </c>
    </row>
    <row r="1838">
      <c r="A1838" s="172"/>
      <c r="B1838" s="172"/>
      <c r="C1838" s="172"/>
      <c r="D1838" s="172"/>
      <c r="E1838" s="172"/>
      <c r="F1838" s="172" t="s">
        <v>194</v>
      </c>
      <c r="G1838" s="172" t="s">
        <v>194</v>
      </c>
    </row>
    <row r="1839">
      <c r="A1839" s="172"/>
      <c r="B1839" s="172"/>
      <c r="C1839" s="172"/>
      <c r="D1839" s="172"/>
      <c r="E1839" s="172"/>
      <c r="F1839" s="172" t="s">
        <v>194</v>
      </c>
      <c r="G1839" s="172" t="s">
        <v>194</v>
      </c>
    </row>
    <row r="1840">
      <c r="A1840" s="172"/>
      <c r="B1840" s="172"/>
      <c r="C1840" s="172"/>
      <c r="D1840" s="172"/>
      <c r="E1840" s="172"/>
      <c r="F1840" s="172" t="s">
        <v>194</v>
      </c>
      <c r="G1840" s="172" t="s">
        <v>194</v>
      </c>
    </row>
    <row r="1841">
      <c r="A1841" s="172"/>
      <c r="B1841" s="172"/>
      <c r="C1841" s="172"/>
      <c r="D1841" s="172"/>
      <c r="E1841" s="172"/>
      <c r="F1841" s="172" t="s">
        <v>194</v>
      </c>
      <c r="G1841" s="172" t="s">
        <v>194</v>
      </c>
    </row>
    <row r="1842">
      <c r="A1842" s="172"/>
      <c r="B1842" s="172"/>
      <c r="C1842" s="172"/>
      <c r="D1842" s="172"/>
      <c r="E1842" s="172"/>
      <c r="F1842" s="172" t="s">
        <v>194</v>
      </c>
      <c r="G1842" s="172" t="s">
        <v>194</v>
      </c>
    </row>
    <row r="1843">
      <c r="A1843" s="172"/>
      <c r="B1843" s="172"/>
      <c r="C1843" s="172"/>
      <c r="D1843" s="172"/>
      <c r="E1843" s="172"/>
      <c r="F1843" s="172" t="s">
        <v>194</v>
      </c>
      <c r="G1843" s="172" t="s">
        <v>194</v>
      </c>
    </row>
    <row r="1844">
      <c r="A1844" s="172"/>
      <c r="B1844" s="172"/>
      <c r="C1844" s="172"/>
      <c r="D1844" s="172"/>
      <c r="E1844" s="172"/>
      <c r="F1844" s="172" t="s">
        <v>194</v>
      </c>
      <c r="G1844" s="172" t="s">
        <v>194</v>
      </c>
    </row>
    <row r="1845">
      <c r="A1845" s="172"/>
      <c r="B1845" s="172"/>
      <c r="C1845" s="172"/>
      <c r="D1845" s="172"/>
      <c r="E1845" s="172"/>
      <c r="F1845" s="172" t="s">
        <v>194</v>
      </c>
      <c r="G1845" s="172" t="s">
        <v>194</v>
      </c>
    </row>
    <row r="1846">
      <c r="A1846" s="172"/>
      <c r="B1846" s="172"/>
      <c r="C1846" s="172"/>
      <c r="D1846" s="172"/>
      <c r="E1846" s="172"/>
      <c r="F1846" s="172" t="s">
        <v>194</v>
      </c>
      <c r="G1846" s="172" t="s">
        <v>194</v>
      </c>
    </row>
    <row r="1847">
      <c r="A1847" s="172"/>
      <c r="B1847" s="172"/>
      <c r="C1847" s="172"/>
      <c r="D1847" s="172"/>
      <c r="E1847" s="172"/>
      <c r="F1847" s="172" t="s">
        <v>194</v>
      </c>
      <c r="G1847" s="172" t="s">
        <v>194</v>
      </c>
    </row>
    <row r="1848">
      <c r="A1848" s="172"/>
      <c r="B1848" s="172"/>
      <c r="C1848" s="172"/>
      <c r="D1848" s="172"/>
      <c r="E1848" s="172"/>
      <c r="F1848" s="172" t="s">
        <v>194</v>
      </c>
      <c r="G1848" s="172" t="s">
        <v>194</v>
      </c>
    </row>
    <row r="1849">
      <c r="A1849" s="172"/>
      <c r="B1849" s="172"/>
      <c r="C1849" s="172"/>
      <c r="D1849" s="172"/>
      <c r="E1849" s="172"/>
      <c r="F1849" s="172" t="s">
        <v>194</v>
      </c>
      <c r="G1849" s="172" t="s">
        <v>194</v>
      </c>
    </row>
    <row r="1850">
      <c r="A1850" s="172"/>
      <c r="B1850" s="172"/>
      <c r="C1850" s="172"/>
      <c r="D1850" s="172"/>
      <c r="E1850" s="172"/>
      <c r="F1850" s="172" t="s">
        <v>194</v>
      </c>
      <c r="G1850" s="172" t="s">
        <v>194</v>
      </c>
    </row>
    <row r="1851">
      <c r="A1851" s="172"/>
      <c r="B1851" s="172"/>
      <c r="C1851" s="172"/>
      <c r="D1851" s="172"/>
      <c r="E1851" s="172"/>
      <c r="F1851" s="172" t="s">
        <v>194</v>
      </c>
      <c r="G1851" s="172" t="s">
        <v>194</v>
      </c>
    </row>
    <row r="1852">
      <c r="A1852" s="172"/>
      <c r="B1852" s="172"/>
      <c r="C1852" s="172"/>
      <c r="D1852" s="172"/>
      <c r="E1852" s="172"/>
      <c r="F1852" s="172" t="s">
        <v>194</v>
      </c>
      <c r="G1852" s="172" t="s">
        <v>194</v>
      </c>
    </row>
    <row r="1853">
      <c r="A1853" s="172"/>
      <c r="B1853" s="172"/>
      <c r="C1853" s="172"/>
      <c r="D1853" s="172"/>
      <c r="E1853" s="172"/>
      <c r="F1853" s="172" t="s">
        <v>194</v>
      </c>
      <c r="G1853" s="172" t="s">
        <v>194</v>
      </c>
    </row>
    <row r="1854">
      <c r="A1854" s="172"/>
      <c r="B1854" s="172"/>
      <c r="C1854" s="172"/>
      <c r="D1854" s="172"/>
      <c r="E1854" s="172"/>
      <c r="F1854" s="172" t="s">
        <v>194</v>
      </c>
      <c r="G1854" s="172" t="s">
        <v>194</v>
      </c>
    </row>
    <row r="1855">
      <c r="A1855" s="172"/>
      <c r="B1855" s="172"/>
      <c r="C1855" s="172"/>
      <c r="D1855" s="172"/>
      <c r="E1855" s="172"/>
      <c r="F1855" s="172" t="s">
        <v>194</v>
      </c>
      <c r="G1855" s="172" t="s">
        <v>194</v>
      </c>
    </row>
    <row r="1856">
      <c r="A1856" s="172"/>
      <c r="B1856" s="172"/>
      <c r="C1856" s="172"/>
      <c r="D1856" s="172"/>
      <c r="E1856" s="172"/>
      <c r="F1856" s="172" t="s">
        <v>194</v>
      </c>
      <c r="G1856" s="172" t="s">
        <v>194</v>
      </c>
    </row>
    <row r="1857">
      <c r="A1857" s="172"/>
      <c r="B1857" s="172"/>
      <c r="C1857" s="172"/>
      <c r="D1857" s="172"/>
      <c r="E1857" s="172"/>
      <c r="F1857" s="172" t="s">
        <v>194</v>
      </c>
      <c r="G1857" s="172" t="s">
        <v>194</v>
      </c>
    </row>
    <row r="1858">
      <c r="A1858" s="172"/>
      <c r="B1858" s="172"/>
      <c r="C1858" s="172"/>
      <c r="D1858" s="172"/>
      <c r="E1858" s="172"/>
      <c r="F1858" s="172" t="s">
        <v>194</v>
      </c>
      <c r="G1858" s="172" t="s">
        <v>194</v>
      </c>
    </row>
    <row r="1859">
      <c r="A1859" s="172"/>
      <c r="B1859" s="172"/>
      <c r="C1859" s="172"/>
      <c r="D1859" s="172"/>
      <c r="E1859" s="172"/>
      <c r="F1859" s="172" t="s">
        <v>194</v>
      </c>
      <c r="G1859" s="172" t="s">
        <v>194</v>
      </c>
    </row>
    <row r="1860">
      <c r="A1860" s="172"/>
      <c r="B1860" s="172"/>
      <c r="C1860" s="172"/>
      <c r="D1860" s="172"/>
      <c r="E1860" s="172"/>
      <c r="F1860" s="172" t="s">
        <v>194</v>
      </c>
      <c r="G1860" s="172" t="s">
        <v>194</v>
      </c>
    </row>
    <row r="1861">
      <c r="A1861" s="172"/>
      <c r="B1861" s="172"/>
      <c r="C1861" s="172"/>
      <c r="D1861" s="172"/>
      <c r="E1861" s="172"/>
      <c r="F1861" s="172" t="s">
        <v>194</v>
      </c>
      <c r="G1861" s="172" t="s">
        <v>194</v>
      </c>
    </row>
    <row r="1862">
      <c r="A1862" s="172"/>
      <c r="B1862" s="172"/>
      <c r="C1862" s="172"/>
      <c r="D1862" s="172"/>
      <c r="E1862" s="172"/>
      <c r="F1862" s="172" t="s">
        <v>194</v>
      </c>
      <c r="G1862" s="172" t="s">
        <v>194</v>
      </c>
    </row>
    <row r="1863">
      <c r="A1863" s="172"/>
      <c r="B1863" s="172"/>
      <c r="C1863" s="172"/>
      <c r="D1863" s="172"/>
      <c r="E1863" s="172"/>
      <c r="F1863" s="172" t="s">
        <v>194</v>
      </c>
      <c r="G1863" s="172" t="s">
        <v>194</v>
      </c>
    </row>
    <row r="1864">
      <c r="A1864" s="172"/>
      <c r="B1864" s="172"/>
      <c r="C1864" s="172"/>
      <c r="D1864" s="172"/>
      <c r="E1864" s="172"/>
      <c r="F1864" s="172" t="s">
        <v>194</v>
      </c>
      <c r="G1864" s="172" t="s">
        <v>194</v>
      </c>
    </row>
    <row r="1865">
      <c r="A1865" s="172"/>
      <c r="B1865" s="172"/>
      <c r="C1865" s="172"/>
      <c r="D1865" s="172"/>
      <c r="E1865" s="172"/>
      <c r="F1865" s="172" t="s">
        <v>194</v>
      </c>
      <c r="G1865" s="172" t="s">
        <v>194</v>
      </c>
    </row>
    <row r="1866">
      <c r="A1866" s="172"/>
      <c r="B1866" s="172"/>
      <c r="C1866" s="172"/>
      <c r="D1866" s="172"/>
      <c r="E1866" s="172"/>
      <c r="F1866" s="172" t="s">
        <v>194</v>
      </c>
      <c r="G1866" s="172" t="s">
        <v>194</v>
      </c>
    </row>
    <row r="1867">
      <c r="A1867" s="172"/>
      <c r="B1867" s="172"/>
      <c r="C1867" s="172"/>
      <c r="D1867" s="172"/>
      <c r="E1867" s="172"/>
      <c r="F1867" s="172" t="s">
        <v>194</v>
      </c>
      <c r="G1867" s="172" t="s">
        <v>194</v>
      </c>
    </row>
    <row r="1868">
      <c r="A1868" s="172"/>
      <c r="B1868" s="172"/>
      <c r="C1868" s="172"/>
      <c r="D1868" s="172"/>
      <c r="E1868" s="172"/>
      <c r="F1868" s="172" t="s">
        <v>194</v>
      </c>
      <c r="G1868" s="172" t="s">
        <v>194</v>
      </c>
    </row>
    <row r="1869">
      <c r="A1869" s="172"/>
      <c r="B1869" s="172"/>
      <c r="C1869" s="172"/>
      <c r="D1869" s="172"/>
      <c r="E1869" s="172"/>
      <c r="F1869" s="172" t="s">
        <v>194</v>
      </c>
      <c r="G1869" s="172" t="s">
        <v>194</v>
      </c>
    </row>
    <row r="1870">
      <c r="A1870" s="172"/>
      <c r="B1870" s="172"/>
      <c r="C1870" s="172"/>
      <c r="D1870" s="172"/>
      <c r="E1870" s="172"/>
      <c r="F1870" s="172" t="s">
        <v>194</v>
      </c>
      <c r="G1870" s="172" t="s">
        <v>194</v>
      </c>
    </row>
    <row r="1871">
      <c r="A1871" s="172"/>
      <c r="B1871" s="172"/>
      <c r="C1871" s="172"/>
      <c r="D1871" s="172"/>
      <c r="E1871" s="172"/>
      <c r="F1871" s="172" t="s">
        <v>194</v>
      </c>
      <c r="G1871" s="172" t="s">
        <v>194</v>
      </c>
    </row>
    <row r="1872">
      <c r="A1872" s="172"/>
      <c r="B1872" s="172"/>
      <c r="C1872" s="172"/>
      <c r="D1872" s="172"/>
      <c r="E1872" s="172"/>
      <c r="F1872" s="172" t="s">
        <v>194</v>
      </c>
      <c r="G1872" s="172" t="s">
        <v>194</v>
      </c>
    </row>
    <row r="1873">
      <c r="A1873" s="172"/>
      <c r="B1873" s="172"/>
      <c r="C1873" s="172"/>
      <c r="D1873" s="172"/>
      <c r="E1873" s="172"/>
      <c r="F1873" s="172" t="s">
        <v>194</v>
      </c>
      <c r="G1873" s="172" t="s">
        <v>194</v>
      </c>
    </row>
    <row r="1874">
      <c r="A1874" s="172"/>
      <c r="B1874" s="172"/>
      <c r="C1874" s="172"/>
      <c r="D1874" s="172"/>
      <c r="E1874" s="172"/>
      <c r="F1874" s="172" t="s">
        <v>194</v>
      </c>
      <c r="G1874" s="172" t="s">
        <v>194</v>
      </c>
    </row>
    <row r="1875">
      <c r="A1875" s="172"/>
      <c r="B1875" s="172"/>
      <c r="C1875" s="172"/>
      <c r="D1875" s="172"/>
      <c r="E1875" s="172"/>
      <c r="F1875" s="172" t="s">
        <v>194</v>
      </c>
      <c r="G1875" s="172" t="s">
        <v>194</v>
      </c>
    </row>
    <row r="1876">
      <c r="A1876" s="172"/>
      <c r="B1876" s="172"/>
      <c r="C1876" s="172"/>
      <c r="D1876" s="172"/>
      <c r="E1876" s="172"/>
      <c r="F1876" s="172" t="s">
        <v>194</v>
      </c>
      <c r="G1876" s="172" t="s">
        <v>194</v>
      </c>
    </row>
    <row r="1877">
      <c r="A1877" s="172"/>
      <c r="B1877" s="172"/>
      <c r="C1877" s="172"/>
      <c r="D1877" s="172"/>
      <c r="E1877" s="172"/>
      <c r="F1877" s="172" t="s">
        <v>194</v>
      </c>
      <c r="G1877" s="172" t="s">
        <v>194</v>
      </c>
    </row>
    <row r="1878">
      <c r="A1878" s="172"/>
      <c r="B1878" s="172"/>
      <c r="C1878" s="172"/>
      <c r="D1878" s="172"/>
      <c r="E1878" s="172"/>
      <c r="F1878" s="172" t="s">
        <v>194</v>
      </c>
      <c r="G1878" s="172" t="s">
        <v>194</v>
      </c>
    </row>
    <row r="1879">
      <c r="A1879" s="172"/>
      <c r="B1879" s="172"/>
      <c r="C1879" s="172"/>
      <c r="D1879" s="172"/>
      <c r="E1879" s="172"/>
      <c r="F1879" s="172" t="s">
        <v>194</v>
      </c>
      <c r="G1879" s="172" t="s">
        <v>194</v>
      </c>
    </row>
    <row r="1880">
      <c r="A1880" s="172"/>
      <c r="B1880" s="172"/>
      <c r="C1880" s="172"/>
      <c r="D1880" s="172"/>
      <c r="E1880" s="172"/>
      <c r="F1880" s="172" t="s">
        <v>194</v>
      </c>
      <c r="G1880" s="172" t="s">
        <v>194</v>
      </c>
    </row>
    <row r="1881">
      <c r="A1881" s="172"/>
      <c r="B1881" s="172"/>
      <c r="C1881" s="172"/>
      <c r="D1881" s="172"/>
      <c r="E1881" s="172"/>
      <c r="F1881" s="172" t="s">
        <v>194</v>
      </c>
      <c r="G1881" s="172" t="s">
        <v>194</v>
      </c>
    </row>
    <row r="1882">
      <c r="A1882" s="172"/>
      <c r="B1882" s="172"/>
      <c r="C1882" s="172"/>
      <c r="D1882" s="172"/>
      <c r="E1882" s="172"/>
      <c r="F1882" s="172" t="s">
        <v>194</v>
      </c>
      <c r="G1882" s="172" t="s">
        <v>194</v>
      </c>
    </row>
    <row r="1883">
      <c r="A1883" s="172"/>
      <c r="B1883" s="172"/>
      <c r="C1883" s="172"/>
      <c r="D1883" s="172"/>
      <c r="E1883" s="172"/>
      <c r="F1883" s="172" t="s">
        <v>194</v>
      </c>
      <c r="G1883" s="172" t="s">
        <v>194</v>
      </c>
    </row>
    <row r="1884">
      <c r="A1884" s="172"/>
      <c r="B1884" s="172"/>
      <c r="C1884" s="172"/>
      <c r="D1884" s="172"/>
      <c r="E1884" s="172"/>
      <c r="F1884" s="172" t="s">
        <v>194</v>
      </c>
      <c r="G1884" s="172" t="s">
        <v>194</v>
      </c>
    </row>
    <row r="1885">
      <c r="A1885" s="172"/>
      <c r="B1885" s="172"/>
      <c r="C1885" s="172"/>
      <c r="D1885" s="172"/>
      <c r="E1885" s="172"/>
      <c r="F1885" s="172" t="s">
        <v>194</v>
      </c>
      <c r="G1885" s="172" t="s">
        <v>194</v>
      </c>
    </row>
    <row r="1886">
      <c r="A1886" s="172"/>
      <c r="B1886" s="172"/>
      <c r="C1886" s="172"/>
      <c r="D1886" s="172"/>
      <c r="E1886" s="172"/>
      <c r="F1886" s="172" t="s">
        <v>194</v>
      </c>
      <c r="G1886" s="172" t="s">
        <v>194</v>
      </c>
    </row>
    <row r="1887">
      <c r="A1887" s="172"/>
      <c r="B1887" s="172"/>
      <c r="C1887" s="172"/>
      <c r="D1887" s="172"/>
      <c r="E1887" s="172"/>
      <c r="F1887" s="172" t="s">
        <v>194</v>
      </c>
      <c r="G1887" s="172" t="s">
        <v>194</v>
      </c>
    </row>
    <row r="1888">
      <c r="A1888" s="172"/>
      <c r="B1888" s="172"/>
      <c r="C1888" s="172"/>
      <c r="D1888" s="172"/>
      <c r="E1888" s="172"/>
      <c r="F1888" s="172" t="s">
        <v>194</v>
      </c>
      <c r="G1888" s="172" t="s">
        <v>194</v>
      </c>
    </row>
    <row r="1889">
      <c r="A1889" s="172"/>
      <c r="B1889" s="172"/>
      <c r="C1889" s="172"/>
      <c r="D1889" s="172"/>
      <c r="E1889" s="172"/>
      <c r="F1889" s="172" t="s">
        <v>194</v>
      </c>
      <c r="G1889" s="172" t="s">
        <v>194</v>
      </c>
    </row>
    <row r="1890">
      <c r="A1890" s="172"/>
      <c r="B1890" s="172"/>
      <c r="C1890" s="172"/>
      <c r="D1890" s="172"/>
      <c r="E1890" s="172"/>
      <c r="F1890" s="172" t="s">
        <v>194</v>
      </c>
      <c r="G1890" s="172" t="s">
        <v>194</v>
      </c>
    </row>
    <row r="1891">
      <c r="A1891" s="172"/>
      <c r="B1891" s="172"/>
      <c r="C1891" s="172"/>
      <c r="D1891" s="172"/>
      <c r="E1891" s="172"/>
      <c r="F1891" s="172" t="s">
        <v>194</v>
      </c>
      <c r="G1891" s="172" t="s">
        <v>194</v>
      </c>
    </row>
    <row r="1892">
      <c r="A1892" s="172"/>
      <c r="B1892" s="172"/>
      <c r="C1892" s="172"/>
      <c r="D1892" s="172"/>
      <c r="E1892" s="172"/>
      <c r="F1892" s="172" t="s">
        <v>194</v>
      </c>
      <c r="G1892" s="172" t="s">
        <v>194</v>
      </c>
    </row>
    <row r="1893">
      <c r="A1893" s="172"/>
      <c r="B1893" s="172"/>
      <c r="C1893" s="172"/>
      <c r="D1893" s="172"/>
      <c r="E1893" s="172"/>
      <c r="F1893" s="172" t="s">
        <v>194</v>
      </c>
      <c r="G1893" s="172" t="s">
        <v>194</v>
      </c>
    </row>
    <row r="1894">
      <c r="A1894" s="172"/>
      <c r="B1894" s="172"/>
      <c r="C1894" s="172"/>
      <c r="D1894" s="172"/>
      <c r="E1894" s="172"/>
      <c r="F1894" s="172" t="s">
        <v>194</v>
      </c>
      <c r="G1894" s="172" t="s">
        <v>194</v>
      </c>
    </row>
    <row r="1895">
      <c r="A1895" s="172"/>
      <c r="B1895" s="172"/>
      <c r="C1895" s="172"/>
      <c r="D1895" s="172"/>
      <c r="E1895" s="172"/>
      <c r="F1895" s="172" t="s">
        <v>194</v>
      </c>
      <c r="G1895" s="172" t="s">
        <v>194</v>
      </c>
    </row>
    <row r="1896">
      <c r="A1896" s="172"/>
      <c r="B1896" s="172"/>
      <c r="C1896" s="172"/>
      <c r="D1896" s="172"/>
      <c r="E1896" s="172"/>
      <c r="F1896" s="172" t="s">
        <v>194</v>
      </c>
      <c r="G1896" s="172" t="s">
        <v>194</v>
      </c>
    </row>
    <row r="1897">
      <c r="A1897" s="172"/>
      <c r="B1897" s="172"/>
      <c r="C1897" s="172"/>
      <c r="D1897" s="172"/>
      <c r="E1897" s="172"/>
      <c r="F1897" s="172" t="s">
        <v>194</v>
      </c>
      <c r="G1897" s="172" t="s">
        <v>194</v>
      </c>
    </row>
    <row r="1898">
      <c r="A1898" s="172"/>
      <c r="B1898" s="172"/>
      <c r="C1898" s="172"/>
      <c r="D1898" s="172"/>
      <c r="E1898" s="172"/>
      <c r="F1898" s="172" t="s">
        <v>194</v>
      </c>
      <c r="G1898" s="172" t="s">
        <v>194</v>
      </c>
    </row>
    <row r="1899">
      <c r="A1899" s="172"/>
      <c r="B1899" s="172"/>
      <c r="C1899" s="172"/>
      <c r="D1899" s="172"/>
      <c r="E1899" s="172"/>
      <c r="F1899" s="172" t="s">
        <v>194</v>
      </c>
      <c r="G1899" s="172" t="s">
        <v>194</v>
      </c>
    </row>
    <row r="1900">
      <c r="A1900" s="172"/>
      <c r="B1900" s="172"/>
      <c r="C1900" s="172"/>
      <c r="D1900" s="172"/>
      <c r="E1900" s="172"/>
      <c r="F1900" s="172" t="s">
        <v>194</v>
      </c>
      <c r="G1900" s="172" t="s">
        <v>194</v>
      </c>
    </row>
    <row r="1901">
      <c r="A1901" s="172"/>
      <c r="B1901" s="172"/>
      <c r="C1901" s="172"/>
      <c r="D1901" s="172"/>
      <c r="E1901" s="172"/>
      <c r="F1901" s="172" t="s">
        <v>194</v>
      </c>
      <c r="G1901" s="172" t="s">
        <v>194</v>
      </c>
    </row>
    <row r="1902">
      <c r="A1902" s="172"/>
      <c r="B1902" s="172"/>
      <c r="C1902" s="172"/>
      <c r="D1902" s="172"/>
      <c r="E1902" s="172"/>
      <c r="F1902" s="172" t="s">
        <v>194</v>
      </c>
      <c r="G1902" s="172" t="s">
        <v>194</v>
      </c>
    </row>
    <row r="1903">
      <c r="A1903" s="172"/>
      <c r="B1903" s="172"/>
      <c r="C1903" s="172"/>
      <c r="D1903" s="172"/>
      <c r="E1903" s="172"/>
      <c r="F1903" s="172" t="s">
        <v>194</v>
      </c>
      <c r="G1903" s="172" t="s">
        <v>194</v>
      </c>
    </row>
    <row r="1904">
      <c r="A1904" s="172"/>
      <c r="B1904" s="172"/>
      <c r="C1904" s="172"/>
      <c r="D1904" s="172"/>
      <c r="E1904" s="172"/>
      <c r="F1904" s="172" t="s">
        <v>194</v>
      </c>
      <c r="G1904" s="172" t="s">
        <v>194</v>
      </c>
    </row>
    <row r="1905">
      <c r="A1905" s="172"/>
      <c r="B1905" s="172"/>
      <c r="C1905" s="172"/>
      <c r="D1905" s="172"/>
      <c r="E1905" s="172"/>
      <c r="F1905" s="172" t="s">
        <v>194</v>
      </c>
      <c r="G1905" s="172" t="s">
        <v>194</v>
      </c>
    </row>
    <row r="1906">
      <c r="A1906" s="172"/>
      <c r="B1906" s="172"/>
      <c r="C1906" s="172"/>
      <c r="D1906" s="172"/>
      <c r="E1906" s="172"/>
      <c r="F1906" s="172" t="s">
        <v>194</v>
      </c>
      <c r="G1906" s="172" t="s">
        <v>194</v>
      </c>
    </row>
    <row r="1907">
      <c r="A1907" s="172"/>
      <c r="B1907" s="172"/>
      <c r="C1907" s="172"/>
      <c r="D1907" s="172"/>
      <c r="E1907" s="172"/>
      <c r="F1907" s="172" t="s">
        <v>194</v>
      </c>
      <c r="G1907" s="172" t="s">
        <v>194</v>
      </c>
    </row>
    <row r="1908">
      <c r="A1908" s="172"/>
      <c r="B1908" s="172"/>
      <c r="C1908" s="172"/>
      <c r="D1908" s="172"/>
      <c r="E1908" s="172"/>
      <c r="F1908" s="172" t="s">
        <v>194</v>
      </c>
      <c r="G1908" s="172" t="s">
        <v>194</v>
      </c>
    </row>
    <row r="1909">
      <c r="A1909" s="172"/>
      <c r="B1909" s="172"/>
      <c r="C1909" s="172"/>
      <c r="D1909" s="172"/>
      <c r="E1909" s="172"/>
      <c r="F1909" s="172" t="s">
        <v>194</v>
      </c>
      <c r="G1909" s="172" t="s">
        <v>194</v>
      </c>
    </row>
    <row r="1910">
      <c r="A1910" s="172"/>
      <c r="B1910" s="172"/>
      <c r="C1910" s="172"/>
      <c r="D1910" s="172"/>
      <c r="E1910" s="172"/>
      <c r="F1910" s="172" t="s">
        <v>194</v>
      </c>
      <c r="G1910" s="172" t="s">
        <v>194</v>
      </c>
    </row>
    <row r="1911">
      <c r="A1911" s="172"/>
      <c r="B1911" s="172"/>
      <c r="C1911" s="172"/>
      <c r="D1911" s="172"/>
      <c r="E1911" s="172"/>
      <c r="F1911" s="172" t="s">
        <v>194</v>
      </c>
      <c r="G1911" s="172" t="s">
        <v>194</v>
      </c>
    </row>
    <row r="1912">
      <c r="A1912" s="172"/>
      <c r="B1912" s="172"/>
      <c r="C1912" s="172"/>
      <c r="D1912" s="172"/>
      <c r="E1912" s="172"/>
      <c r="F1912" s="172" t="s">
        <v>194</v>
      </c>
      <c r="G1912" s="172" t="s">
        <v>194</v>
      </c>
    </row>
    <row r="1913">
      <c r="A1913" s="172"/>
      <c r="B1913" s="172"/>
      <c r="C1913" s="172"/>
      <c r="D1913" s="172"/>
      <c r="E1913" s="172"/>
      <c r="F1913" s="172" t="s">
        <v>194</v>
      </c>
      <c r="G1913" s="172" t="s">
        <v>194</v>
      </c>
    </row>
    <row r="1914">
      <c r="A1914" s="172"/>
      <c r="B1914" s="172"/>
      <c r="C1914" s="172"/>
      <c r="D1914" s="172"/>
      <c r="E1914" s="172"/>
      <c r="F1914" s="172" t="s">
        <v>194</v>
      </c>
      <c r="G1914" s="172" t="s">
        <v>194</v>
      </c>
    </row>
    <row r="1915">
      <c r="A1915" s="172"/>
      <c r="B1915" s="172"/>
      <c r="C1915" s="172"/>
      <c r="D1915" s="172"/>
      <c r="E1915" s="172"/>
      <c r="F1915" s="172" t="s">
        <v>194</v>
      </c>
      <c r="G1915" s="172" t="s">
        <v>194</v>
      </c>
    </row>
    <row r="1916">
      <c r="A1916" s="172"/>
      <c r="B1916" s="172"/>
      <c r="C1916" s="172"/>
      <c r="D1916" s="172"/>
      <c r="E1916" s="172"/>
      <c r="F1916" s="172" t="s">
        <v>194</v>
      </c>
      <c r="G1916" s="172" t="s">
        <v>194</v>
      </c>
    </row>
    <row r="1917">
      <c r="A1917" s="172"/>
      <c r="B1917" s="172"/>
      <c r="C1917" s="172"/>
      <c r="D1917" s="172"/>
      <c r="E1917" s="172"/>
      <c r="F1917" s="172" t="s">
        <v>194</v>
      </c>
      <c r="G1917" s="172" t="s">
        <v>194</v>
      </c>
    </row>
    <row r="1918">
      <c r="A1918" s="172"/>
      <c r="B1918" s="172"/>
      <c r="C1918" s="172"/>
      <c r="D1918" s="172"/>
      <c r="E1918" s="172"/>
      <c r="F1918" s="172" t="s">
        <v>194</v>
      </c>
      <c r="G1918" s="172" t="s">
        <v>194</v>
      </c>
    </row>
    <row r="1919">
      <c r="A1919" s="172"/>
      <c r="B1919" s="172"/>
      <c r="C1919" s="172"/>
      <c r="D1919" s="172"/>
      <c r="E1919" s="172"/>
      <c r="F1919" s="172" t="s">
        <v>194</v>
      </c>
      <c r="G1919" s="172" t="s">
        <v>194</v>
      </c>
    </row>
    <row r="1920">
      <c r="A1920" s="172"/>
      <c r="B1920" s="172"/>
      <c r="C1920" s="172"/>
      <c r="D1920" s="172"/>
      <c r="E1920" s="172"/>
      <c r="F1920" s="172" t="s">
        <v>194</v>
      </c>
      <c r="G1920" s="172" t="s">
        <v>194</v>
      </c>
    </row>
    <row r="1921">
      <c r="A1921" s="172"/>
      <c r="B1921" s="172"/>
      <c r="C1921" s="172"/>
      <c r="D1921" s="172"/>
      <c r="E1921" s="172"/>
      <c r="F1921" s="172" t="s">
        <v>194</v>
      </c>
      <c r="G1921" s="172" t="s">
        <v>194</v>
      </c>
    </row>
    <row r="1922">
      <c r="A1922" s="172"/>
      <c r="B1922" s="172"/>
      <c r="C1922" s="172"/>
      <c r="D1922" s="172"/>
      <c r="E1922" s="172"/>
      <c r="F1922" s="172" t="s">
        <v>194</v>
      </c>
      <c r="G1922" s="172" t="s">
        <v>194</v>
      </c>
    </row>
    <row r="1923">
      <c r="A1923" s="172"/>
      <c r="B1923" s="172"/>
      <c r="C1923" s="172"/>
      <c r="D1923" s="172"/>
      <c r="E1923" s="172"/>
      <c r="F1923" s="172" t="s">
        <v>194</v>
      </c>
      <c r="G1923" s="172" t="s">
        <v>194</v>
      </c>
    </row>
    <row r="1924">
      <c r="A1924" s="172"/>
      <c r="B1924" s="172"/>
      <c r="C1924" s="172"/>
      <c r="D1924" s="172"/>
      <c r="E1924" s="172"/>
      <c r="F1924" s="172" t="s">
        <v>194</v>
      </c>
      <c r="G1924" s="172" t="s">
        <v>194</v>
      </c>
    </row>
    <row r="1925">
      <c r="A1925" s="172"/>
      <c r="B1925" s="172"/>
      <c r="C1925" s="172"/>
      <c r="D1925" s="172"/>
      <c r="E1925" s="172"/>
      <c r="F1925" s="172" t="s">
        <v>194</v>
      </c>
      <c r="G1925" s="172" t="s">
        <v>194</v>
      </c>
    </row>
    <row r="1926">
      <c r="A1926" s="172"/>
      <c r="B1926" s="172"/>
      <c r="C1926" s="172"/>
      <c r="D1926" s="172"/>
      <c r="E1926" s="172"/>
      <c r="F1926" s="172" t="s">
        <v>194</v>
      </c>
      <c r="G1926" s="172" t="s">
        <v>194</v>
      </c>
    </row>
    <row r="1927">
      <c r="A1927" s="172"/>
      <c r="B1927" s="172"/>
      <c r="C1927" s="172"/>
      <c r="D1927" s="172"/>
      <c r="E1927" s="172"/>
      <c r="F1927" s="172" t="s">
        <v>194</v>
      </c>
      <c r="G1927" s="172" t="s">
        <v>194</v>
      </c>
    </row>
    <row r="1928">
      <c r="A1928" s="172"/>
      <c r="B1928" s="172"/>
      <c r="C1928" s="172"/>
      <c r="D1928" s="172"/>
      <c r="E1928" s="172"/>
      <c r="F1928" s="172" t="s">
        <v>194</v>
      </c>
      <c r="G1928" s="172" t="s">
        <v>194</v>
      </c>
    </row>
    <row r="1929">
      <c r="A1929" s="172"/>
      <c r="B1929" s="172"/>
      <c r="C1929" s="172"/>
      <c r="D1929" s="172"/>
      <c r="E1929" s="172"/>
      <c r="F1929" s="172" t="s">
        <v>194</v>
      </c>
      <c r="G1929" s="172" t="s">
        <v>194</v>
      </c>
    </row>
    <row r="1930">
      <c r="A1930" s="172"/>
      <c r="B1930" s="172"/>
      <c r="C1930" s="172"/>
      <c r="D1930" s="172"/>
      <c r="E1930" s="172"/>
      <c r="F1930" s="172" t="s">
        <v>194</v>
      </c>
      <c r="G1930" s="172" t="s">
        <v>194</v>
      </c>
    </row>
    <row r="1931">
      <c r="A1931" s="172"/>
      <c r="B1931" s="172"/>
      <c r="C1931" s="172"/>
      <c r="D1931" s="172"/>
      <c r="E1931" s="172"/>
      <c r="F1931" s="172" t="s">
        <v>194</v>
      </c>
      <c r="G1931" s="172" t="s">
        <v>194</v>
      </c>
    </row>
    <row r="1932">
      <c r="A1932" s="172"/>
      <c r="B1932" s="172"/>
      <c r="C1932" s="172"/>
      <c r="D1932" s="172"/>
      <c r="E1932" s="172"/>
      <c r="F1932" s="172" t="s">
        <v>194</v>
      </c>
      <c r="G1932" s="172" t="s">
        <v>194</v>
      </c>
    </row>
    <row r="1933">
      <c r="A1933" s="172"/>
      <c r="B1933" s="172"/>
      <c r="C1933" s="172"/>
      <c r="D1933" s="172"/>
      <c r="E1933" s="172"/>
      <c r="F1933" s="172" t="s">
        <v>194</v>
      </c>
      <c r="G1933" s="172" t="s">
        <v>194</v>
      </c>
    </row>
    <row r="1934">
      <c r="A1934" s="172"/>
      <c r="B1934" s="172"/>
      <c r="C1934" s="172"/>
      <c r="D1934" s="172"/>
      <c r="E1934" s="172"/>
      <c r="F1934" s="172" t="s">
        <v>194</v>
      </c>
      <c r="G1934" s="172" t="s">
        <v>194</v>
      </c>
    </row>
    <row r="1935">
      <c r="A1935" s="172"/>
      <c r="B1935" s="172"/>
      <c r="C1935" s="172"/>
      <c r="D1935" s="172"/>
      <c r="E1935" s="172"/>
      <c r="F1935" s="172" t="s">
        <v>194</v>
      </c>
      <c r="G1935" s="172" t="s">
        <v>194</v>
      </c>
    </row>
    <row r="1936">
      <c r="A1936" s="172"/>
      <c r="B1936" s="172"/>
      <c r="C1936" s="172"/>
      <c r="D1936" s="172"/>
      <c r="E1936" s="172"/>
      <c r="F1936" s="172" t="s">
        <v>194</v>
      </c>
      <c r="G1936" s="172" t="s">
        <v>194</v>
      </c>
    </row>
    <row r="1937">
      <c r="A1937" s="172"/>
      <c r="B1937" s="172"/>
      <c r="C1937" s="172"/>
      <c r="D1937" s="172"/>
      <c r="E1937" s="172"/>
      <c r="F1937" s="172" t="s">
        <v>194</v>
      </c>
      <c r="G1937" s="172" t="s">
        <v>194</v>
      </c>
    </row>
    <row r="1938">
      <c r="A1938" s="172"/>
      <c r="B1938" s="172"/>
      <c r="C1938" s="172"/>
      <c r="D1938" s="172"/>
      <c r="E1938" s="172"/>
      <c r="F1938" s="172" t="s">
        <v>194</v>
      </c>
      <c r="G1938" s="172" t="s">
        <v>194</v>
      </c>
    </row>
    <row r="1939">
      <c r="A1939" s="172"/>
      <c r="B1939" s="172"/>
      <c r="C1939" s="172"/>
      <c r="D1939" s="172"/>
      <c r="E1939" s="172"/>
      <c r="F1939" s="172" t="s">
        <v>194</v>
      </c>
      <c r="G1939" s="172" t="s">
        <v>194</v>
      </c>
    </row>
    <row r="1940">
      <c r="A1940" s="172"/>
      <c r="B1940" s="172"/>
      <c r="C1940" s="172"/>
      <c r="D1940" s="172"/>
      <c r="E1940" s="172"/>
      <c r="F1940" s="172" t="s">
        <v>194</v>
      </c>
      <c r="G1940" s="172" t="s">
        <v>194</v>
      </c>
    </row>
    <row r="1941">
      <c r="A1941" s="172"/>
      <c r="B1941" s="172"/>
      <c r="C1941" s="172"/>
      <c r="D1941" s="172"/>
      <c r="E1941" s="172"/>
      <c r="F1941" s="172" t="s">
        <v>194</v>
      </c>
      <c r="G1941" s="172" t="s">
        <v>194</v>
      </c>
    </row>
    <row r="1942">
      <c r="A1942" s="172"/>
      <c r="B1942" s="172"/>
      <c r="C1942" s="172"/>
      <c r="D1942" s="172"/>
      <c r="E1942" s="172"/>
      <c r="F1942" s="172" t="s">
        <v>194</v>
      </c>
      <c r="G1942" s="172" t="s">
        <v>194</v>
      </c>
    </row>
    <row r="1943">
      <c r="A1943" s="172"/>
      <c r="B1943" s="172"/>
      <c r="C1943" s="172"/>
      <c r="D1943" s="172"/>
      <c r="E1943" s="172"/>
      <c r="F1943" s="172" t="s">
        <v>194</v>
      </c>
      <c r="G1943" s="172" t="s">
        <v>194</v>
      </c>
    </row>
    <row r="1944">
      <c r="A1944" s="172"/>
      <c r="B1944" s="172"/>
      <c r="C1944" s="172"/>
      <c r="D1944" s="172"/>
      <c r="E1944" s="172"/>
      <c r="F1944" s="172" t="s">
        <v>194</v>
      </c>
      <c r="G1944" s="172" t="s">
        <v>194</v>
      </c>
    </row>
    <row r="1945">
      <c r="A1945" s="172"/>
      <c r="B1945" s="172"/>
      <c r="C1945" s="172"/>
      <c r="D1945" s="172"/>
      <c r="E1945" s="172"/>
      <c r="F1945" s="172" t="s">
        <v>194</v>
      </c>
      <c r="G1945" s="172" t="s">
        <v>194</v>
      </c>
    </row>
    <row r="1946">
      <c r="A1946" s="172"/>
      <c r="B1946" s="172"/>
      <c r="C1946" s="172"/>
      <c r="D1946" s="172"/>
      <c r="E1946" s="172"/>
      <c r="F1946" s="172" t="s">
        <v>194</v>
      </c>
      <c r="G1946" s="172" t="s">
        <v>194</v>
      </c>
    </row>
    <row r="1947">
      <c r="A1947" s="172"/>
      <c r="B1947" s="172"/>
      <c r="C1947" s="172"/>
      <c r="D1947" s="172"/>
      <c r="E1947" s="172"/>
      <c r="F1947" s="172" t="s">
        <v>194</v>
      </c>
      <c r="G1947" s="172" t="s">
        <v>194</v>
      </c>
    </row>
    <row r="1948">
      <c r="A1948" s="172"/>
      <c r="B1948" s="172"/>
      <c r="C1948" s="172"/>
      <c r="D1948" s="172"/>
      <c r="E1948" s="172"/>
      <c r="F1948" s="172" t="s">
        <v>194</v>
      </c>
      <c r="G1948" s="172" t="s">
        <v>194</v>
      </c>
    </row>
    <row r="1949">
      <c r="A1949" s="172"/>
      <c r="B1949" s="172"/>
      <c r="C1949" s="172"/>
      <c r="D1949" s="172"/>
      <c r="E1949" s="172"/>
      <c r="F1949" s="172" t="s">
        <v>194</v>
      </c>
      <c r="G1949" s="172" t="s">
        <v>194</v>
      </c>
    </row>
    <row r="1950">
      <c r="A1950" s="172"/>
      <c r="B1950" s="172"/>
      <c r="C1950" s="172"/>
      <c r="D1950" s="172"/>
      <c r="E1950" s="172"/>
      <c r="F1950" s="172" t="s">
        <v>194</v>
      </c>
      <c r="G1950" s="172" t="s">
        <v>194</v>
      </c>
    </row>
    <row r="1951">
      <c r="A1951" s="172"/>
      <c r="B1951" s="172"/>
      <c r="C1951" s="172"/>
      <c r="D1951" s="172"/>
      <c r="E1951" s="172"/>
      <c r="F1951" s="172" t="s">
        <v>194</v>
      </c>
      <c r="G1951" s="172" t="s">
        <v>194</v>
      </c>
    </row>
    <row r="1952">
      <c r="A1952" s="172"/>
      <c r="B1952" s="172"/>
      <c r="C1952" s="172"/>
      <c r="D1952" s="172"/>
      <c r="E1952" s="172"/>
      <c r="F1952" s="172" t="s">
        <v>194</v>
      </c>
      <c r="G1952" s="172" t="s">
        <v>194</v>
      </c>
    </row>
    <row r="1953">
      <c r="A1953" s="172"/>
      <c r="B1953" s="172"/>
      <c r="C1953" s="172"/>
      <c r="D1953" s="172"/>
      <c r="E1953" s="172"/>
      <c r="F1953" s="172" t="s">
        <v>194</v>
      </c>
      <c r="G1953" s="172" t="s">
        <v>194</v>
      </c>
    </row>
    <row r="1954">
      <c r="A1954" s="172"/>
      <c r="B1954" s="172"/>
      <c r="C1954" s="172"/>
      <c r="D1954" s="172"/>
      <c r="E1954" s="172"/>
      <c r="F1954" s="172" t="s">
        <v>194</v>
      </c>
      <c r="G1954" s="172" t="s">
        <v>194</v>
      </c>
    </row>
    <row r="1955">
      <c r="A1955" s="172"/>
      <c r="B1955" s="172"/>
      <c r="C1955" s="172"/>
      <c r="D1955" s="172"/>
      <c r="E1955" s="172"/>
      <c r="F1955" s="172" t="s">
        <v>194</v>
      </c>
      <c r="G1955" s="172" t="s">
        <v>194</v>
      </c>
    </row>
    <row r="1956">
      <c r="A1956" s="172"/>
      <c r="B1956" s="172"/>
      <c r="C1956" s="172"/>
      <c r="D1956" s="172"/>
      <c r="E1956" s="172"/>
      <c r="F1956" s="172" t="s">
        <v>194</v>
      </c>
      <c r="G1956" s="172" t="s">
        <v>194</v>
      </c>
    </row>
    <row r="1957">
      <c r="A1957" s="172"/>
      <c r="B1957" s="172"/>
      <c r="C1957" s="172"/>
      <c r="D1957" s="172"/>
      <c r="E1957" s="172"/>
      <c r="F1957" s="172" t="s">
        <v>194</v>
      </c>
      <c r="G1957" s="172" t="s">
        <v>194</v>
      </c>
    </row>
    <row r="1958">
      <c r="A1958" s="172"/>
      <c r="B1958" s="172"/>
      <c r="C1958" s="172"/>
      <c r="D1958" s="172"/>
      <c r="E1958" s="172"/>
      <c r="F1958" s="172" t="s">
        <v>194</v>
      </c>
      <c r="G1958" s="172" t="s">
        <v>194</v>
      </c>
    </row>
    <row r="1959">
      <c r="A1959" s="172"/>
      <c r="B1959" s="172"/>
      <c r="C1959" s="172"/>
      <c r="D1959" s="172"/>
      <c r="E1959" s="172"/>
      <c r="F1959" s="172" t="s">
        <v>194</v>
      </c>
      <c r="G1959" s="172" t="s">
        <v>194</v>
      </c>
    </row>
    <row r="1960">
      <c r="A1960" s="172"/>
      <c r="B1960" s="172"/>
      <c r="C1960" s="172"/>
      <c r="D1960" s="172"/>
      <c r="E1960" s="172"/>
      <c r="F1960" s="172" t="s">
        <v>194</v>
      </c>
      <c r="G1960" s="172" t="s">
        <v>194</v>
      </c>
    </row>
    <row r="1961">
      <c r="A1961" s="172"/>
      <c r="B1961" s="172"/>
      <c r="C1961" s="172"/>
      <c r="D1961" s="172"/>
      <c r="E1961" s="172"/>
      <c r="F1961" s="172" t="s">
        <v>194</v>
      </c>
      <c r="G1961" s="172" t="s">
        <v>194</v>
      </c>
    </row>
    <row r="1962">
      <c r="A1962" s="172"/>
      <c r="B1962" s="172"/>
      <c r="C1962" s="172"/>
      <c r="D1962" s="172"/>
      <c r="E1962" s="172"/>
      <c r="F1962" s="172" t="s">
        <v>194</v>
      </c>
      <c r="G1962" s="172" t="s">
        <v>194</v>
      </c>
    </row>
    <row r="1963">
      <c r="A1963" s="172"/>
      <c r="B1963" s="172"/>
      <c r="C1963" s="172"/>
      <c r="D1963" s="172"/>
      <c r="E1963" s="172"/>
      <c r="F1963" s="172" t="s">
        <v>194</v>
      </c>
      <c r="G1963" s="172" t="s">
        <v>194</v>
      </c>
    </row>
    <row r="1964">
      <c r="A1964" s="172"/>
      <c r="B1964" s="172"/>
      <c r="C1964" s="172"/>
      <c r="D1964" s="172"/>
      <c r="E1964" s="172"/>
      <c r="F1964" s="172" t="s">
        <v>194</v>
      </c>
      <c r="G1964" s="172" t="s">
        <v>194</v>
      </c>
    </row>
    <row r="1965">
      <c r="A1965" s="172"/>
      <c r="B1965" s="172"/>
      <c r="C1965" s="172"/>
      <c r="D1965" s="172"/>
      <c r="E1965" s="172"/>
      <c r="F1965" s="172" t="s">
        <v>194</v>
      </c>
      <c r="G1965" s="172" t="s">
        <v>194</v>
      </c>
    </row>
    <row r="1966">
      <c r="A1966" s="172"/>
      <c r="B1966" s="172"/>
      <c r="C1966" s="172"/>
      <c r="D1966" s="172"/>
      <c r="E1966" s="172"/>
      <c r="F1966" s="172" t="s">
        <v>194</v>
      </c>
      <c r="G1966" s="172" t="s">
        <v>194</v>
      </c>
    </row>
    <row r="1967">
      <c r="A1967" s="172"/>
      <c r="B1967" s="172"/>
      <c r="C1967" s="172"/>
      <c r="D1967" s="172"/>
      <c r="E1967" s="172"/>
      <c r="F1967" s="172" t="s">
        <v>194</v>
      </c>
      <c r="G1967" s="172" t="s">
        <v>194</v>
      </c>
    </row>
    <row r="1968">
      <c r="A1968" s="172"/>
      <c r="B1968" s="172"/>
      <c r="C1968" s="172"/>
      <c r="D1968" s="172"/>
      <c r="E1968" s="172"/>
      <c r="F1968" s="172" t="s">
        <v>194</v>
      </c>
      <c r="G1968" s="172" t="s">
        <v>194</v>
      </c>
    </row>
    <row r="1969">
      <c r="A1969" s="172"/>
      <c r="B1969" s="172"/>
      <c r="C1969" s="172"/>
      <c r="D1969" s="172"/>
      <c r="E1969" s="172"/>
      <c r="F1969" s="172" t="s">
        <v>194</v>
      </c>
      <c r="G1969" s="172" t="s">
        <v>194</v>
      </c>
    </row>
    <row r="1970">
      <c r="A1970" s="172"/>
      <c r="B1970" s="172"/>
      <c r="C1970" s="172"/>
      <c r="D1970" s="172"/>
      <c r="E1970" s="172"/>
      <c r="F1970" s="172" t="s">
        <v>194</v>
      </c>
      <c r="G1970" s="172" t="s">
        <v>194</v>
      </c>
    </row>
    <row r="1971">
      <c r="A1971" s="172"/>
      <c r="B1971" s="172"/>
      <c r="C1971" s="172"/>
      <c r="D1971" s="172"/>
      <c r="E1971" s="172"/>
      <c r="F1971" s="172" t="s">
        <v>194</v>
      </c>
      <c r="G1971" s="172" t="s">
        <v>194</v>
      </c>
    </row>
    <row r="1972">
      <c r="A1972" s="172"/>
      <c r="B1972" s="172"/>
      <c r="C1972" s="172"/>
      <c r="D1972" s="172"/>
      <c r="E1972" s="172"/>
      <c r="F1972" s="172" t="s">
        <v>194</v>
      </c>
      <c r="G1972" s="172" t="s">
        <v>194</v>
      </c>
    </row>
    <row r="1973">
      <c r="A1973" s="172"/>
      <c r="B1973" s="172"/>
      <c r="C1973" s="172"/>
      <c r="D1973" s="172"/>
      <c r="E1973" s="172"/>
      <c r="F1973" s="172" t="s">
        <v>194</v>
      </c>
      <c r="G1973" s="172" t="s">
        <v>194</v>
      </c>
    </row>
    <row r="1974">
      <c r="A1974" s="172"/>
      <c r="B1974" s="172"/>
      <c r="C1974" s="172"/>
      <c r="D1974" s="172"/>
      <c r="E1974" s="172"/>
      <c r="F1974" s="172" t="s">
        <v>194</v>
      </c>
      <c r="G1974" s="172" t="s">
        <v>194</v>
      </c>
    </row>
    <row r="1975">
      <c r="A1975" s="172"/>
      <c r="B1975" s="172"/>
      <c r="C1975" s="172"/>
      <c r="D1975" s="172"/>
      <c r="E1975" s="172"/>
      <c r="F1975" s="172" t="s">
        <v>194</v>
      </c>
      <c r="G1975" s="172" t="s">
        <v>194</v>
      </c>
    </row>
    <row r="1976">
      <c r="A1976" s="172"/>
      <c r="B1976" s="172"/>
      <c r="C1976" s="172"/>
      <c r="D1976" s="172"/>
      <c r="E1976" s="172"/>
      <c r="F1976" s="172" t="s">
        <v>194</v>
      </c>
      <c r="G1976" s="172" t="s">
        <v>194</v>
      </c>
    </row>
    <row r="1977">
      <c r="A1977" s="172"/>
      <c r="B1977" s="172"/>
      <c r="C1977" s="172"/>
      <c r="D1977" s="172"/>
      <c r="E1977" s="172"/>
      <c r="F1977" s="172" t="s">
        <v>194</v>
      </c>
      <c r="G1977" s="172" t="s">
        <v>194</v>
      </c>
    </row>
    <row r="1978">
      <c r="A1978" s="172"/>
      <c r="B1978" s="172"/>
      <c r="C1978" s="172"/>
      <c r="D1978" s="172"/>
      <c r="E1978" s="172"/>
      <c r="F1978" s="172" t="s">
        <v>194</v>
      </c>
      <c r="G1978" s="172" t="s">
        <v>194</v>
      </c>
    </row>
    <row r="1979">
      <c r="A1979" s="172"/>
      <c r="B1979" s="172"/>
      <c r="C1979" s="172"/>
      <c r="D1979" s="172"/>
      <c r="E1979" s="172"/>
      <c r="F1979" s="172" t="s">
        <v>194</v>
      </c>
      <c r="G1979" s="172" t="s">
        <v>194</v>
      </c>
    </row>
    <row r="1980">
      <c r="A1980" s="172"/>
      <c r="B1980" s="172"/>
      <c r="C1980" s="172"/>
      <c r="D1980" s="172"/>
      <c r="E1980" s="172"/>
      <c r="F1980" s="172" t="s">
        <v>194</v>
      </c>
      <c r="G1980" s="172" t="s">
        <v>194</v>
      </c>
    </row>
    <row r="1981">
      <c r="A1981" s="172"/>
      <c r="B1981" s="172"/>
      <c r="C1981" s="172"/>
      <c r="D1981" s="172"/>
      <c r="E1981" s="172"/>
      <c r="F1981" s="172" t="s">
        <v>194</v>
      </c>
      <c r="G1981" s="172" t="s">
        <v>194</v>
      </c>
    </row>
    <row r="1982">
      <c r="A1982" s="172"/>
      <c r="B1982" s="172"/>
      <c r="C1982" s="172"/>
      <c r="D1982" s="172"/>
      <c r="E1982" s="172"/>
      <c r="F1982" s="172" t="s">
        <v>194</v>
      </c>
      <c r="G1982" s="172" t="s">
        <v>194</v>
      </c>
    </row>
    <row r="1983">
      <c r="A1983" s="172"/>
      <c r="B1983" s="172"/>
      <c r="C1983" s="172"/>
      <c r="D1983" s="172"/>
      <c r="E1983" s="172"/>
      <c r="F1983" s="172" t="s">
        <v>194</v>
      </c>
      <c r="G1983" s="172" t="s">
        <v>194</v>
      </c>
    </row>
    <row r="1984">
      <c r="A1984" s="172"/>
      <c r="B1984" s="172"/>
      <c r="C1984" s="172"/>
      <c r="D1984" s="172"/>
      <c r="E1984" s="172"/>
      <c r="F1984" s="172" t="s">
        <v>194</v>
      </c>
      <c r="G1984" s="172" t="s">
        <v>194</v>
      </c>
    </row>
    <row r="1985">
      <c r="A1985" s="172"/>
      <c r="B1985" s="172"/>
      <c r="C1985" s="172"/>
      <c r="D1985" s="172"/>
      <c r="E1985" s="172"/>
      <c r="F1985" s="172" t="s">
        <v>194</v>
      </c>
      <c r="G1985" s="172" t="s">
        <v>194</v>
      </c>
    </row>
    <row r="1986">
      <c r="A1986" s="172"/>
      <c r="B1986" s="172"/>
      <c r="C1986" s="172"/>
      <c r="D1986" s="172"/>
      <c r="E1986" s="172"/>
      <c r="F1986" s="172" t="s">
        <v>194</v>
      </c>
      <c r="G1986" s="172" t="s">
        <v>194</v>
      </c>
    </row>
    <row r="1987">
      <c r="A1987" s="172"/>
      <c r="B1987" s="172"/>
      <c r="C1987" s="172"/>
      <c r="D1987" s="172"/>
      <c r="E1987" s="172"/>
      <c r="F1987" s="172" t="s">
        <v>194</v>
      </c>
      <c r="G1987" s="172" t="s">
        <v>194</v>
      </c>
    </row>
    <row r="1988">
      <c r="A1988" s="172"/>
      <c r="B1988" s="172"/>
      <c r="C1988" s="172"/>
      <c r="D1988" s="172"/>
      <c r="E1988" s="172"/>
      <c r="F1988" s="172" t="s">
        <v>194</v>
      </c>
      <c r="G1988" s="172" t="s">
        <v>194</v>
      </c>
    </row>
    <row r="1989">
      <c r="A1989" s="172"/>
      <c r="B1989" s="172"/>
      <c r="C1989" s="172"/>
      <c r="D1989" s="172"/>
      <c r="E1989" s="172"/>
      <c r="F1989" s="172" t="s">
        <v>194</v>
      </c>
      <c r="G1989" s="172" t="s">
        <v>194</v>
      </c>
    </row>
    <row r="1990">
      <c r="A1990" s="172"/>
      <c r="B1990" s="172"/>
      <c r="C1990" s="172"/>
      <c r="D1990" s="172"/>
      <c r="E1990" s="172"/>
      <c r="F1990" s="172" t="s">
        <v>194</v>
      </c>
      <c r="G1990" s="172" t="s">
        <v>194</v>
      </c>
    </row>
    <row r="1991">
      <c r="A1991" s="172"/>
      <c r="B1991" s="172"/>
      <c r="C1991" s="172"/>
      <c r="D1991" s="172"/>
      <c r="E1991" s="172"/>
      <c r="F1991" s="172" t="s">
        <v>194</v>
      </c>
      <c r="G1991" s="172" t="s">
        <v>194</v>
      </c>
    </row>
    <row r="1992">
      <c r="A1992" s="172"/>
      <c r="B1992" s="172"/>
      <c r="C1992" s="172"/>
      <c r="D1992" s="172"/>
      <c r="E1992" s="172"/>
      <c r="F1992" s="172" t="s">
        <v>194</v>
      </c>
      <c r="G1992" s="172" t="s">
        <v>194</v>
      </c>
    </row>
    <row r="1993">
      <c r="A1993" s="172"/>
      <c r="B1993" s="172"/>
      <c r="C1993" s="172"/>
      <c r="D1993" s="172"/>
      <c r="E1993" s="172"/>
      <c r="F1993" s="172" t="s">
        <v>194</v>
      </c>
      <c r="G1993" s="172" t="s">
        <v>194</v>
      </c>
    </row>
    <row r="1994">
      <c r="A1994" s="172"/>
      <c r="B1994" s="172"/>
      <c r="C1994" s="172"/>
      <c r="D1994" s="172"/>
      <c r="E1994" s="172"/>
      <c r="F1994" s="172" t="s">
        <v>194</v>
      </c>
      <c r="G1994" s="172" t="s">
        <v>194</v>
      </c>
    </row>
    <row r="1995">
      <c r="A1995" s="172"/>
      <c r="B1995" s="172"/>
      <c r="C1995" s="172"/>
      <c r="D1995" s="172"/>
      <c r="E1995" s="172"/>
      <c r="F1995" s="172" t="s">
        <v>194</v>
      </c>
      <c r="G1995" s="172" t="s">
        <v>194</v>
      </c>
    </row>
    <row r="1996">
      <c r="A1996" s="172"/>
      <c r="B1996" s="172"/>
      <c r="C1996" s="172"/>
      <c r="D1996" s="172"/>
      <c r="E1996" s="172"/>
      <c r="F1996" s="172" t="s">
        <v>194</v>
      </c>
      <c r="G1996" s="172" t="s">
        <v>194</v>
      </c>
    </row>
    <row r="1997">
      <c r="A1997" s="172"/>
      <c r="B1997" s="172"/>
      <c r="C1997" s="172"/>
      <c r="D1997" s="172"/>
      <c r="E1997" s="172"/>
      <c r="F1997" s="172" t="s">
        <v>194</v>
      </c>
      <c r="G1997" s="172" t="s">
        <v>194</v>
      </c>
    </row>
    <row r="1998">
      <c r="A1998" s="172"/>
      <c r="B1998" s="172"/>
      <c r="C1998" s="172"/>
      <c r="D1998" s="172"/>
      <c r="E1998" s="172"/>
      <c r="F1998" s="172" t="s">
        <v>194</v>
      </c>
      <c r="G1998" s="172" t="s">
        <v>194</v>
      </c>
    </row>
    <row r="1999">
      <c r="A1999" s="172"/>
      <c r="B1999" s="172"/>
      <c r="C1999" s="172"/>
      <c r="D1999" s="172"/>
      <c r="E1999" s="172"/>
      <c r="F1999" s="172" t="s">
        <v>194</v>
      </c>
      <c r="G1999" s="172" t="s">
        <v>194</v>
      </c>
    </row>
    <row r="2000">
      <c r="A2000" s="172"/>
      <c r="B2000" s="172"/>
      <c r="C2000" s="172"/>
      <c r="D2000" s="172"/>
      <c r="E2000" s="172"/>
      <c r="F2000" s="172" t="s">
        <v>194</v>
      </c>
      <c r="G2000" s="172" t="s">
        <v>194</v>
      </c>
    </row>
    <row r="2001">
      <c r="A2001" s="172"/>
      <c r="B2001" s="172"/>
      <c r="C2001" s="172"/>
      <c r="D2001" s="172"/>
      <c r="E2001" s="172"/>
      <c r="F2001" s="172" t="s">
        <v>194</v>
      </c>
      <c r="G2001" s="172" t="s">
        <v>194</v>
      </c>
    </row>
    <row r="2002">
      <c r="A2002" s="172"/>
      <c r="B2002" s="172"/>
      <c r="C2002" s="172"/>
      <c r="D2002" s="172"/>
      <c r="E2002" s="172"/>
      <c r="F2002" s="172" t="s">
        <v>194</v>
      </c>
      <c r="G2002" s="172" t="s">
        <v>194</v>
      </c>
    </row>
    <row r="2003">
      <c r="A2003" s="172"/>
      <c r="B2003" s="172"/>
      <c r="C2003" s="172"/>
      <c r="D2003" s="172"/>
      <c r="E2003" s="172"/>
      <c r="F2003" s="172" t="s">
        <v>194</v>
      </c>
      <c r="G2003" s="172" t="s">
        <v>194</v>
      </c>
    </row>
    <row r="2004">
      <c r="A2004" s="172"/>
      <c r="B2004" s="172"/>
      <c r="C2004" s="172"/>
      <c r="D2004" s="172"/>
      <c r="E2004" s="172"/>
      <c r="F2004" s="172" t="s">
        <v>194</v>
      </c>
      <c r="G2004" s="172" t="s">
        <v>194</v>
      </c>
    </row>
    <row r="2005">
      <c r="A2005" s="172"/>
      <c r="B2005" s="172"/>
      <c r="C2005" s="172"/>
      <c r="D2005" s="172"/>
      <c r="E2005" s="172"/>
      <c r="F2005" s="172" t="s">
        <v>194</v>
      </c>
      <c r="G2005" s="172" t="s">
        <v>194</v>
      </c>
    </row>
    <row r="2006">
      <c r="A2006" s="172"/>
      <c r="B2006" s="172"/>
      <c r="C2006" s="172"/>
      <c r="D2006" s="172"/>
      <c r="E2006" s="172"/>
      <c r="F2006" s="172" t="s">
        <v>194</v>
      </c>
      <c r="G2006" s="172" t="s">
        <v>194</v>
      </c>
    </row>
    <row r="2007">
      <c r="A2007" s="172"/>
      <c r="B2007" s="172"/>
      <c r="C2007" s="172"/>
      <c r="D2007" s="172"/>
      <c r="E2007" s="172"/>
      <c r="F2007" s="172" t="s">
        <v>194</v>
      </c>
      <c r="G2007" s="172" t="s">
        <v>194</v>
      </c>
    </row>
    <row r="2008">
      <c r="A2008" s="172"/>
      <c r="B2008" s="172"/>
      <c r="C2008" s="172"/>
      <c r="D2008" s="172"/>
      <c r="E2008" s="172"/>
      <c r="F2008" s="172" t="s">
        <v>194</v>
      </c>
      <c r="G2008" s="172" t="s">
        <v>194</v>
      </c>
    </row>
    <row r="2009">
      <c r="A2009" s="172"/>
      <c r="B2009" s="172"/>
      <c r="C2009" s="172"/>
      <c r="D2009" s="172"/>
      <c r="E2009" s="172"/>
      <c r="F2009" s="172" t="s">
        <v>194</v>
      </c>
      <c r="G2009" s="172" t="s">
        <v>194</v>
      </c>
    </row>
    <row r="2010">
      <c r="A2010" s="172"/>
      <c r="B2010" s="172"/>
      <c r="C2010" s="172"/>
      <c r="D2010" s="172"/>
      <c r="E2010" s="172"/>
      <c r="F2010" s="172" t="s">
        <v>194</v>
      </c>
      <c r="G2010" s="172" t="s">
        <v>194</v>
      </c>
    </row>
    <row r="2011">
      <c r="A2011" s="172"/>
      <c r="B2011" s="172"/>
      <c r="C2011" s="172"/>
      <c r="D2011" s="172"/>
      <c r="E2011" s="172"/>
      <c r="F2011" s="172" t="s">
        <v>194</v>
      </c>
      <c r="G2011" s="172" t="s">
        <v>194</v>
      </c>
    </row>
    <row r="2012">
      <c r="A2012" s="172"/>
      <c r="B2012" s="172"/>
      <c r="C2012" s="172"/>
      <c r="D2012" s="172"/>
      <c r="E2012" s="172"/>
      <c r="F2012" s="172" t="s">
        <v>194</v>
      </c>
      <c r="G2012" s="172" t="s">
        <v>194</v>
      </c>
    </row>
    <row r="2013">
      <c r="A2013" s="172"/>
      <c r="B2013" s="172"/>
      <c r="C2013" s="172"/>
      <c r="D2013" s="172"/>
      <c r="E2013" s="172"/>
      <c r="F2013" s="172" t="s">
        <v>194</v>
      </c>
      <c r="G2013" s="172" t="s">
        <v>194</v>
      </c>
    </row>
    <row r="2014">
      <c r="A2014" s="172"/>
      <c r="B2014" s="172"/>
      <c r="C2014" s="172"/>
      <c r="D2014" s="172"/>
      <c r="E2014" s="172"/>
      <c r="F2014" s="172" t="s">
        <v>194</v>
      </c>
      <c r="G2014" s="172" t="s">
        <v>194</v>
      </c>
    </row>
    <row r="2015">
      <c r="A2015" s="172"/>
      <c r="B2015" s="172"/>
      <c r="C2015" s="172"/>
      <c r="D2015" s="172"/>
      <c r="E2015" s="172"/>
      <c r="F2015" s="172" t="s">
        <v>194</v>
      </c>
      <c r="G2015" s="172" t="s">
        <v>194</v>
      </c>
    </row>
    <row r="2016">
      <c r="A2016" s="172"/>
      <c r="B2016" s="172"/>
      <c r="C2016" s="172"/>
      <c r="D2016" s="172"/>
      <c r="E2016" s="172"/>
      <c r="F2016" s="172" t="s">
        <v>194</v>
      </c>
      <c r="G2016" s="172" t="s">
        <v>194</v>
      </c>
    </row>
    <row r="2017">
      <c r="A2017" s="172"/>
      <c r="B2017" s="172"/>
      <c r="C2017" s="172"/>
      <c r="D2017" s="172"/>
      <c r="E2017" s="172"/>
      <c r="F2017" s="172" t="s">
        <v>194</v>
      </c>
      <c r="G2017" s="172" t="s">
        <v>194</v>
      </c>
    </row>
    <row r="2018">
      <c r="A2018" s="172"/>
      <c r="B2018" s="172"/>
      <c r="C2018" s="172"/>
      <c r="D2018" s="172"/>
      <c r="E2018" s="172"/>
      <c r="F2018" s="172" t="s">
        <v>194</v>
      </c>
      <c r="G2018" s="172" t="s">
        <v>194</v>
      </c>
    </row>
    <row r="2019">
      <c r="A2019" s="172"/>
      <c r="B2019" s="172"/>
      <c r="C2019" s="172"/>
      <c r="D2019" s="172"/>
      <c r="E2019" s="172"/>
      <c r="F2019" s="172" t="s">
        <v>194</v>
      </c>
      <c r="G2019" s="172" t="s">
        <v>194</v>
      </c>
    </row>
    <row r="2020">
      <c r="A2020" s="172"/>
      <c r="B2020" s="172"/>
      <c r="C2020" s="172"/>
      <c r="D2020" s="172"/>
      <c r="E2020" s="172"/>
      <c r="F2020" s="172" t="s">
        <v>194</v>
      </c>
      <c r="G2020" s="172" t="s">
        <v>194</v>
      </c>
    </row>
    <row r="2021">
      <c r="A2021" s="172"/>
      <c r="B2021" s="172"/>
      <c r="C2021" s="172"/>
      <c r="D2021" s="172"/>
      <c r="E2021" s="172"/>
      <c r="F2021" s="172" t="s">
        <v>194</v>
      </c>
      <c r="G2021" s="172" t="s">
        <v>194</v>
      </c>
    </row>
    <row r="2022">
      <c r="A2022" s="172"/>
      <c r="B2022" s="172"/>
      <c r="C2022" s="172"/>
      <c r="D2022" s="172"/>
      <c r="E2022" s="172"/>
      <c r="F2022" s="172" t="s">
        <v>194</v>
      </c>
      <c r="G2022" s="172" t="s">
        <v>194</v>
      </c>
    </row>
    <row r="2023">
      <c r="A2023" s="172"/>
      <c r="B2023" s="172"/>
      <c r="C2023" s="172"/>
      <c r="D2023" s="172"/>
      <c r="E2023" s="172"/>
      <c r="F2023" s="172" t="s">
        <v>194</v>
      </c>
      <c r="G2023" s="172" t="s">
        <v>194</v>
      </c>
    </row>
    <row r="2024">
      <c r="A2024" s="172"/>
      <c r="B2024" s="172"/>
      <c r="C2024" s="172"/>
      <c r="D2024" s="172"/>
      <c r="E2024" s="172"/>
      <c r="F2024" s="172" t="s">
        <v>194</v>
      </c>
      <c r="G2024" s="172" t="s">
        <v>194</v>
      </c>
    </row>
    <row r="2025">
      <c r="A2025" s="172"/>
      <c r="B2025" s="172"/>
      <c r="C2025" s="172"/>
      <c r="D2025" s="172"/>
      <c r="E2025" s="172"/>
      <c r="F2025" s="172" t="s">
        <v>194</v>
      </c>
      <c r="G2025" s="172" t="s">
        <v>194</v>
      </c>
    </row>
    <row r="2026">
      <c r="A2026" s="172"/>
      <c r="B2026" s="172"/>
      <c r="C2026" s="172"/>
      <c r="D2026" s="172"/>
      <c r="E2026" s="172"/>
      <c r="F2026" s="172" t="s">
        <v>194</v>
      </c>
      <c r="G2026" s="172" t="s">
        <v>194</v>
      </c>
    </row>
    <row r="2027">
      <c r="A2027" s="172"/>
      <c r="B2027" s="172"/>
      <c r="C2027" s="172"/>
      <c r="D2027" s="172"/>
      <c r="E2027" s="172"/>
      <c r="F2027" s="172" t="s">
        <v>194</v>
      </c>
      <c r="G2027" s="172" t="s">
        <v>194</v>
      </c>
    </row>
    <row r="2028">
      <c r="A2028" s="172"/>
      <c r="B2028" s="172"/>
      <c r="C2028" s="172"/>
      <c r="D2028" s="172"/>
      <c r="E2028" s="172"/>
      <c r="F2028" s="172" t="s">
        <v>194</v>
      </c>
      <c r="G2028" s="172" t="s">
        <v>194</v>
      </c>
    </row>
    <row r="2029">
      <c r="A2029" s="172"/>
      <c r="B2029" s="172"/>
      <c r="C2029" s="172"/>
      <c r="D2029" s="172"/>
      <c r="E2029" s="172"/>
      <c r="F2029" s="172" t="s">
        <v>194</v>
      </c>
      <c r="G2029" s="172" t="s">
        <v>194</v>
      </c>
    </row>
    <row r="2030">
      <c r="A2030" s="172"/>
      <c r="B2030" s="172"/>
      <c r="C2030" s="172"/>
      <c r="D2030" s="172"/>
      <c r="E2030" s="172"/>
      <c r="F2030" s="172" t="s">
        <v>194</v>
      </c>
      <c r="G2030" s="172" t="s">
        <v>194</v>
      </c>
    </row>
    <row r="2031">
      <c r="A2031" s="172"/>
      <c r="B2031" s="172"/>
      <c r="C2031" s="172"/>
      <c r="D2031" s="172"/>
      <c r="E2031" s="172"/>
      <c r="F2031" s="172" t="s">
        <v>194</v>
      </c>
      <c r="G2031" s="172" t="s">
        <v>194</v>
      </c>
    </row>
    <row r="2032">
      <c r="A2032" s="172"/>
      <c r="B2032" s="172"/>
      <c r="C2032" s="172"/>
      <c r="D2032" s="172"/>
      <c r="E2032" s="172"/>
      <c r="F2032" s="172" t="s">
        <v>194</v>
      </c>
      <c r="G2032" s="172" t="s">
        <v>194</v>
      </c>
    </row>
    <row r="2033">
      <c r="A2033" s="172"/>
      <c r="B2033" s="172"/>
      <c r="C2033" s="172"/>
      <c r="D2033" s="172"/>
      <c r="E2033" s="172"/>
      <c r="F2033" s="172" t="s">
        <v>194</v>
      </c>
      <c r="G2033" s="172" t="s">
        <v>194</v>
      </c>
    </row>
    <row r="2034">
      <c r="A2034" s="172"/>
      <c r="B2034" s="172"/>
      <c r="C2034" s="172"/>
      <c r="D2034" s="172"/>
      <c r="E2034" s="172"/>
      <c r="F2034" s="172" t="s">
        <v>194</v>
      </c>
      <c r="G2034" s="172" t="s">
        <v>194</v>
      </c>
    </row>
    <row r="2035">
      <c r="A2035" s="172"/>
      <c r="B2035" s="172"/>
      <c r="C2035" s="172"/>
      <c r="D2035" s="172"/>
      <c r="E2035" s="172"/>
      <c r="F2035" s="172" t="s">
        <v>194</v>
      </c>
      <c r="G2035" s="172" t="s">
        <v>194</v>
      </c>
    </row>
    <row r="2036">
      <c r="A2036" s="172"/>
      <c r="B2036" s="172"/>
      <c r="C2036" s="172"/>
      <c r="D2036" s="172"/>
      <c r="E2036" s="172"/>
      <c r="F2036" s="172" t="s">
        <v>194</v>
      </c>
      <c r="G2036" s="172" t="s">
        <v>194</v>
      </c>
    </row>
    <row r="2037">
      <c r="A2037" s="172"/>
      <c r="B2037" s="172"/>
      <c r="C2037" s="172"/>
      <c r="D2037" s="172"/>
      <c r="E2037" s="172"/>
      <c r="F2037" s="172" t="s">
        <v>194</v>
      </c>
      <c r="G2037" s="172" t="s">
        <v>194</v>
      </c>
    </row>
    <row r="2038">
      <c r="A2038" s="172"/>
      <c r="B2038" s="172"/>
      <c r="C2038" s="172"/>
      <c r="D2038" s="172"/>
      <c r="E2038" s="172"/>
      <c r="F2038" s="172" t="s">
        <v>194</v>
      </c>
      <c r="G2038" s="172" t="s">
        <v>194</v>
      </c>
    </row>
    <row r="2039">
      <c r="A2039" s="172"/>
      <c r="B2039" s="172"/>
      <c r="C2039" s="172"/>
      <c r="D2039" s="172"/>
      <c r="E2039" s="172"/>
      <c r="F2039" s="172" t="s">
        <v>194</v>
      </c>
      <c r="G2039" s="172" t="s">
        <v>194</v>
      </c>
    </row>
    <row r="2040">
      <c r="A2040" s="172"/>
      <c r="B2040" s="172"/>
      <c r="C2040" s="172"/>
      <c r="D2040" s="172"/>
      <c r="E2040" s="172"/>
      <c r="F2040" s="172" t="s">
        <v>194</v>
      </c>
      <c r="G2040" s="172" t="s">
        <v>194</v>
      </c>
    </row>
    <row r="2041">
      <c r="A2041" s="172"/>
      <c r="B2041" s="172"/>
      <c r="C2041" s="172"/>
      <c r="D2041" s="172"/>
      <c r="E2041" s="172"/>
      <c r="F2041" s="172" t="s">
        <v>194</v>
      </c>
      <c r="G2041" s="172" t="s">
        <v>194</v>
      </c>
    </row>
    <row r="2042">
      <c r="A2042" s="172"/>
      <c r="B2042" s="172"/>
      <c r="C2042" s="172"/>
      <c r="D2042" s="172"/>
      <c r="E2042" s="172"/>
      <c r="F2042" s="172" t="s">
        <v>194</v>
      </c>
      <c r="G2042" s="172" t="s">
        <v>194</v>
      </c>
    </row>
    <row r="2043">
      <c r="A2043" s="172"/>
      <c r="B2043" s="172"/>
      <c r="C2043" s="172"/>
      <c r="D2043" s="172"/>
      <c r="E2043" s="172"/>
      <c r="F2043" s="172" t="s">
        <v>194</v>
      </c>
      <c r="G2043" s="172" t="s">
        <v>194</v>
      </c>
    </row>
    <row r="2044">
      <c r="A2044" s="172"/>
      <c r="B2044" s="172"/>
      <c r="C2044" s="172"/>
      <c r="D2044" s="172"/>
      <c r="E2044" s="172"/>
      <c r="F2044" s="172" t="s">
        <v>194</v>
      </c>
      <c r="G2044" s="172" t="s">
        <v>194</v>
      </c>
    </row>
    <row r="2045">
      <c r="A2045" s="172"/>
      <c r="B2045" s="172"/>
      <c r="C2045" s="172"/>
      <c r="D2045" s="172"/>
      <c r="E2045" s="172"/>
      <c r="F2045" s="172" t="s">
        <v>194</v>
      </c>
      <c r="G2045" s="172" t="s">
        <v>194</v>
      </c>
    </row>
    <row r="2046">
      <c r="A2046" s="172"/>
      <c r="B2046" s="172"/>
      <c r="C2046" s="172"/>
      <c r="D2046" s="172"/>
      <c r="E2046" s="172"/>
      <c r="F2046" s="172" t="s">
        <v>194</v>
      </c>
      <c r="G2046" s="172" t="s">
        <v>194</v>
      </c>
    </row>
    <row r="2047">
      <c r="A2047" s="172"/>
      <c r="B2047" s="172"/>
      <c r="C2047" s="172"/>
      <c r="D2047" s="172"/>
      <c r="E2047" s="172"/>
      <c r="F2047" s="172" t="s">
        <v>194</v>
      </c>
      <c r="G2047" s="172" t="s">
        <v>194</v>
      </c>
    </row>
    <row r="2048">
      <c r="A2048" s="172"/>
      <c r="B2048" s="172"/>
      <c r="C2048" s="172"/>
      <c r="D2048" s="172"/>
      <c r="E2048" s="172"/>
      <c r="F2048" s="172" t="s">
        <v>194</v>
      </c>
      <c r="G2048" s="172" t="s">
        <v>194</v>
      </c>
    </row>
    <row r="2049">
      <c r="A2049" s="172"/>
      <c r="B2049" s="172"/>
      <c r="C2049" s="172"/>
      <c r="D2049" s="172"/>
      <c r="E2049" s="172"/>
      <c r="F2049" s="172" t="s">
        <v>194</v>
      </c>
      <c r="G2049" s="172" t="s">
        <v>194</v>
      </c>
    </row>
    <row r="2050">
      <c r="A2050" s="172"/>
      <c r="B2050" s="172"/>
      <c r="C2050" s="172"/>
      <c r="D2050" s="172"/>
      <c r="E2050" s="172"/>
      <c r="F2050" s="172" t="s">
        <v>194</v>
      </c>
      <c r="G2050" s="172" t="s">
        <v>194</v>
      </c>
    </row>
    <row r="2051">
      <c r="A2051" s="172"/>
      <c r="B2051" s="172"/>
      <c r="C2051" s="172"/>
      <c r="D2051" s="172"/>
      <c r="E2051" s="172"/>
      <c r="F2051" s="172" t="s">
        <v>194</v>
      </c>
      <c r="G2051" s="172" t="s">
        <v>194</v>
      </c>
    </row>
    <row r="2052">
      <c r="A2052" s="172"/>
      <c r="B2052" s="172"/>
      <c r="C2052" s="172"/>
      <c r="D2052" s="172"/>
      <c r="E2052" s="172"/>
      <c r="F2052" s="172" t="s">
        <v>194</v>
      </c>
      <c r="G2052" s="172" t="s">
        <v>194</v>
      </c>
    </row>
    <row r="2053">
      <c r="A2053" s="172"/>
      <c r="B2053" s="172"/>
      <c r="C2053" s="172"/>
      <c r="D2053" s="172"/>
      <c r="E2053" s="172"/>
      <c r="F2053" s="172" t="s">
        <v>194</v>
      </c>
      <c r="G2053" s="172" t="s">
        <v>194</v>
      </c>
    </row>
    <row r="2054">
      <c r="A2054" s="172"/>
      <c r="B2054" s="172"/>
      <c r="C2054" s="172"/>
      <c r="D2054" s="172"/>
      <c r="E2054" s="172"/>
      <c r="F2054" s="172" t="s">
        <v>194</v>
      </c>
      <c r="G2054" s="172" t="s">
        <v>194</v>
      </c>
    </row>
    <row r="2055">
      <c r="A2055" s="172"/>
      <c r="B2055" s="172"/>
      <c r="C2055" s="172"/>
      <c r="D2055" s="172"/>
      <c r="E2055" s="172"/>
      <c r="F2055" s="172" t="s">
        <v>194</v>
      </c>
      <c r="G2055" s="172" t="s">
        <v>194</v>
      </c>
    </row>
    <row r="2056">
      <c r="A2056" s="172"/>
      <c r="B2056" s="172"/>
      <c r="C2056" s="172"/>
      <c r="D2056" s="172"/>
      <c r="E2056" s="172"/>
      <c r="F2056" s="172" t="s">
        <v>194</v>
      </c>
      <c r="G2056" s="172" t="s">
        <v>194</v>
      </c>
    </row>
    <row r="2057">
      <c r="A2057" s="172"/>
      <c r="B2057" s="172"/>
      <c r="C2057" s="172"/>
      <c r="D2057" s="172"/>
      <c r="E2057" s="172"/>
      <c r="F2057" s="172" t="s">
        <v>194</v>
      </c>
      <c r="G2057" s="172" t="s">
        <v>194</v>
      </c>
    </row>
    <row r="2058">
      <c r="A2058" s="172"/>
      <c r="B2058" s="172"/>
      <c r="C2058" s="172"/>
      <c r="D2058" s="172"/>
      <c r="E2058" s="172"/>
      <c r="F2058" s="172" t="s">
        <v>194</v>
      </c>
      <c r="G2058" s="172" t="s">
        <v>194</v>
      </c>
    </row>
    <row r="2059">
      <c r="A2059" s="172"/>
      <c r="B2059" s="172"/>
      <c r="C2059" s="172"/>
      <c r="D2059" s="172"/>
      <c r="E2059" s="172"/>
      <c r="F2059" s="172" t="s">
        <v>194</v>
      </c>
      <c r="G2059" s="172" t="s">
        <v>194</v>
      </c>
    </row>
    <row r="2060">
      <c r="A2060" s="172"/>
      <c r="B2060" s="172"/>
      <c r="C2060" s="172"/>
      <c r="D2060" s="172"/>
      <c r="E2060" s="172"/>
      <c r="F2060" s="172" t="s">
        <v>194</v>
      </c>
      <c r="G2060" s="172" t="s">
        <v>194</v>
      </c>
    </row>
    <row r="2061">
      <c r="A2061" s="172"/>
      <c r="B2061" s="172"/>
      <c r="C2061" s="172"/>
      <c r="D2061" s="172"/>
      <c r="E2061" s="172"/>
      <c r="F2061" s="172" t="s">
        <v>194</v>
      </c>
      <c r="G2061" s="172" t="s">
        <v>194</v>
      </c>
    </row>
    <row r="2062">
      <c r="A2062" s="172"/>
      <c r="B2062" s="172"/>
      <c r="C2062" s="172"/>
      <c r="D2062" s="172"/>
      <c r="E2062" s="172"/>
      <c r="F2062" s="172" t="s">
        <v>194</v>
      </c>
      <c r="G2062" s="172" t="s">
        <v>194</v>
      </c>
    </row>
    <row r="2063">
      <c r="A2063" s="172"/>
      <c r="B2063" s="172"/>
      <c r="C2063" s="172"/>
      <c r="D2063" s="172"/>
      <c r="E2063" s="172"/>
      <c r="F2063" s="172" t="s">
        <v>194</v>
      </c>
      <c r="G2063" s="172" t="s">
        <v>194</v>
      </c>
    </row>
    <row r="2064">
      <c r="A2064" s="172"/>
      <c r="B2064" s="172"/>
      <c r="C2064" s="172"/>
      <c r="D2064" s="172"/>
      <c r="E2064" s="172"/>
      <c r="F2064" s="172" t="s">
        <v>194</v>
      </c>
      <c r="G2064" s="172" t="s">
        <v>194</v>
      </c>
    </row>
    <row r="2065">
      <c r="A2065" s="172"/>
      <c r="B2065" s="172"/>
      <c r="C2065" s="172"/>
      <c r="D2065" s="172"/>
      <c r="E2065" s="172"/>
      <c r="F2065" s="172" t="s">
        <v>194</v>
      </c>
      <c r="G2065" s="172" t="s">
        <v>194</v>
      </c>
    </row>
    <row r="2066">
      <c r="A2066" s="172"/>
      <c r="B2066" s="172"/>
      <c r="C2066" s="172"/>
      <c r="D2066" s="172"/>
      <c r="E2066" s="172"/>
      <c r="F2066" s="172" t="s">
        <v>194</v>
      </c>
      <c r="G2066" s="172" t="s">
        <v>194</v>
      </c>
    </row>
    <row r="2067">
      <c r="A2067" s="172"/>
      <c r="B2067" s="172"/>
      <c r="C2067" s="172"/>
      <c r="D2067" s="172"/>
      <c r="E2067" s="172"/>
      <c r="F2067" s="172" t="s">
        <v>194</v>
      </c>
      <c r="G2067" s="172" t="s">
        <v>194</v>
      </c>
    </row>
    <row r="2068">
      <c r="A2068" s="172"/>
      <c r="B2068" s="172"/>
      <c r="C2068" s="172"/>
      <c r="D2068" s="172"/>
      <c r="E2068" s="172"/>
      <c r="F2068" s="172" t="s">
        <v>194</v>
      </c>
      <c r="G2068" s="172" t="s">
        <v>194</v>
      </c>
    </row>
    <row r="2069">
      <c r="A2069" s="172"/>
      <c r="B2069" s="172"/>
      <c r="C2069" s="172"/>
      <c r="D2069" s="172"/>
      <c r="E2069" s="172"/>
      <c r="F2069" s="172" t="s">
        <v>194</v>
      </c>
      <c r="G2069" s="172" t="s">
        <v>194</v>
      </c>
    </row>
    <row r="2070">
      <c r="A2070" s="172"/>
      <c r="B2070" s="172"/>
      <c r="C2070" s="172"/>
      <c r="D2070" s="172"/>
      <c r="E2070" s="172"/>
      <c r="F2070" s="172" t="s">
        <v>194</v>
      </c>
      <c r="G2070" s="172" t="s">
        <v>194</v>
      </c>
    </row>
    <row r="2071">
      <c r="A2071" s="172"/>
      <c r="B2071" s="172"/>
      <c r="C2071" s="172"/>
      <c r="D2071" s="172"/>
      <c r="E2071" s="172"/>
      <c r="F2071" s="172" t="s">
        <v>194</v>
      </c>
      <c r="G2071" s="172" t="s">
        <v>194</v>
      </c>
    </row>
    <row r="2072">
      <c r="A2072" s="172"/>
      <c r="B2072" s="172"/>
      <c r="C2072" s="172"/>
      <c r="D2072" s="172"/>
      <c r="E2072" s="172"/>
      <c r="F2072" s="172" t="s">
        <v>194</v>
      </c>
      <c r="G2072" s="172" t="s">
        <v>194</v>
      </c>
    </row>
    <row r="2073">
      <c r="A2073" s="172"/>
      <c r="B2073" s="172"/>
      <c r="C2073" s="172"/>
      <c r="D2073" s="172"/>
      <c r="E2073" s="172"/>
      <c r="F2073" s="172" t="s">
        <v>194</v>
      </c>
      <c r="G2073" s="172" t="s">
        <v>194</v>
      </c>
    </row>
    <row r="2074">
      <c r="A2074" s="172"/>
      <c r="B2074" s="172"/>
      <c r="C2074" s="172"/>
      <c r="D2074" s="172"/>
      <c r="E2074" s="172"/>
      <c r="F2074" s="172" t="s">
        <v>194</v>
      </c>
      <c r="G2074" s="172" t="s">
        <v>194</v>
      </c>
    </row>
    <row r="2075">
      <c r="A2075" s="172"/>
      <c r="B2075" s="172"/>
      <c r="C2075" s="172"/>
      <c r="D2075" s="172"/>
      <c r="E2075" s="172"/>
      <c r="F2075" s="172" t="s">
        <v>194</v>
      </c>
      <c r="G2075" s="172" t="s">
        <v>194</v>
      </c>
    </row>
    <row r="2076">
      <c r="A2076" s="172"/>
      <c r="B2076" s="172"/>
      <c r="C2076" s="172"/>
      <c r="D2076" s="172"/>
      <c r="E2076" s="172"/>
      <c r="F2076" s="172" t="s">
        <v>194</v>
      </c>
      <c r="G2076" s="172" t="s">
        <v>194</v>
      </c>
    </row>
    <row r="2077">
      <c r="A2077" s="172"/>
      <c r="B2077" s="172"/>
      <c r="C2077" s="172"/>
      <c r="D2077" s="172"/>
      <c r="E2077" s="172"/>
      <c r="F2077" s="172" t="s">
        <v>194</v>
      </c>
      <c r="G2077" s="172" t="s">
        <v>194</v>
      </c>
    </row>
    <row r="2078">
      <c r="A2078" s="172"/>
      <c r="B2078" s="172"/>
      <c r="C2078" s="172"/>
      <c r="D2078" s="172"/>
      <c r="E2078" s="172"/>
      <c r="F2078" s="172" t="s">
        <v>194</v>
      </c>
      <c r="G2078" s="172" t="s">
        <v>194</v>
      </c>
    </row>
    <row r="2079">
      <c r="A2079" s="172"/>
      <c r="B2079" s="172"/>
      <c r="C2079" s="172"/>
      <c r="D2079" s="172"/>
      <c r="E2079" s="172"/>
      <c r="F2079" s="172" t="s">
        <v>194</v>
      </c>
      <c r="G2079" s="172" t="s">
        <v>194</v>
      </c>
    </row>
    <row r="2080">
      <c r="A2080" s="172"/>
      <c r="B2080" s="172"/>
      <c r="C2080" s="172"/>
      <c r="D2080" s="172"/>
      <c r="E2080" s="172"/>
      <c r="F2080" s="172" t="s">
        <v>194</v>
      </c>
      <c r="G2080" s="172" t="s">
        <v>194</v>
      </c>
    </row>
    <row r="2081">
      <c r="A2081" s="172"/>
      <c r="B2081" s="172"/>
      <c r="C2081" s="172"/>
      <c r="D2081" s="172"/>
      <c r="E2081" s="172"/>
      <c r="F2081" s="172" t="s">
        <v>194</v>
      </c>
      <c r="G2081" s="172" t="s">
        <v>194</v>
      </c>
    </row>
    <row r="2082">
      <c r="A2082" s="172"/>
      <c r="B2082" s="172"/>
      <c r="C2082" s="172"/>
      <c r="D2082" s="172"/>
      <c r="E2082" s="172"/>
      <c r="F2082" s="172" t="s">
        <v>194</v>
      </c>
      <c r="G2082" s="172" t="s">
        <v>194</v>
      </c>
    </row>
    <row r="2083">
      <c r="A2083" s="172"/>
      <c r="B2083" s="172"/>
      <c r="C2083" s="172"/>
      <c r="D2083" s="172"/>
      <c r="E2083" s="172"/>
      <c r="F2083" s="172" t="s">
        <v>194</v>
      </c>
      <c r="G2083" s="172" t="s">
        <v>194</v>
      </c>
    </row>
    <row r="2084">
      <c r="A2084" s="172"/>
      <c r="B2084" s="172"/>
      <c r="C2084" s="172"/>
      <c r="D2084" s="172"/>
      <c r="E2084" s="172"/>
      <c r="F2084" s="172" t="s">
        <v>194</v>
      </c>
      <c r="G2084" s="172" t="s">
        <v>194</v>
      </c>
    </row>
    <row r="2085">
      <c r="A2085" s="172"/>
      <c r="B2085" s="172"/>
      <c r="C2085" s="172"/>
      <c r="D2085" s="172"/>
      <c r="E2085" s="172"/>
      <c r="F2085" s="172" t="s">
        <v>194</v>
      </c>
      <c r="G2085" s="172" t="s">
        <v>194</v>
      </c>
    </row>
    <row r="2086">
      <c r="A2086" s="172"/>
      <c r="B2086" s="172"/>
      <c r="C2086" s="172"/>
      <c r="D2086" s="172"/>
      <c r="E2086" s="172"/>
      <c r="F2086" s="172" t="s">
        <v>194</v>
      </c>
      <c r="G2086" s="172" t="s">
        <v>194</v>
      </c>
    </row>
    <row r="2087">
      <c r="A2087" s="172"/>
      <c r="B2087" s="172"/>
      <c r="C2087" s="172"/>
      <c r="D2087" s="172"/>
      <c r="E2087" s="172"/>
      <c r="F2087" s="172" t="s">
        <v>194</v>
      </c>
      <c r="G2087" s="172" t="s">
        <v>194</v>
      </c>
    </row>
    <row r="2088">
      <c r="A2088" s="172"/>
      <c r="B2088" s="172"/>
      <c r="C2088" s="172"/>
      <c r="D2088" s="172"/>
      <c r="E2088" s="172"/>
      <c r="F2088" s="172" t="s">
        <v>194</v>
      </c>
      <c r="G2088" s="172" t="s">
        <v>194</v>
      </c>
    </row>
    <row r="2089">
      <c r="A2089" s="172"/>
      <c r="B2089" s="172"/>
      <c r="C2089" s="172"/>
      <c r="D2089" s="172"/>
      <c r="E2089" s="172"/>
      <c r="F2089" s="172" t="s">
        <v>194</v>
      </c>
      <c r="G2089" s="172" t="s">
        <v>194</v>
      </c>
    </row>
    <row r="2090">
      <c r="A2090" s="172"/>
      <c r="B2090" s="172"/>
      <c r="C2090" s="172"/>
      <c r="D2090" s="172"/>
      <c r="E2090" s="172"/>
      <c r="F2090" s="172" t="s">
        <v>194</v>
      </c>
      <c r="G2090" s="172" t="s">
        <v>194</v>
      </c>
    </row>
    <row r="2091">
      <c r="A2091" s="172"/>
      <c r="B2091" s="172"/>
      <c r="C2091" s="172"/>
      <c r="D2091" s="172"/>
      <c r="E2091" s="172"/>
      <c r="F2091" s="172" t="s">
        <v>194</v>
      </c>
      <c r="G2091" s="172" t="s">
        <v>194</v>
      </c>
    </row>
    <row r="2092">
      <c r="A2092" s="172"/>
      <c r="B2092" s="172"/>
      <c r="C2092" s="172"/>
      <c r="D2092" s="172"/>
      <c r="E2092" s="172"/>
      <c r="F2092" s="172" t="s">
        <v>194</v>
      </c>
      <c r="G2092" s="172" t="s">
        <v>194</v>
      </c>
    </row>
    <row r="2093">
      <c r="A2093" s="172"/>
      <c r="B2093" s="172"/>
      <c r="C2093" s="172"/>
      <c r="D2093" s="172"/>
      <c r="E2093" s="172"/>
      <c r="F2093" s="172" t="s">
        <v>194</v>
      </c>
      <c r="G2093" s="172" t="s">
        <v>194</v>
      </c>
    </row>
    <row r="2094">
      <c r="A2094" s="172"/>
      <c r="B2094" s="172"/>
      <c r="C2094" s="172"/>
      <c r="D2094" s="172"/>
      <c r="E2094" s="172"/>
      <c r="F2094" s="172" t="s">
        <v>194</v>
      </c>
      <c r="G2094" s="172" t="s">
        <v>194</v>
      </c>
    </row>
    <row r="2095">
      <c r="A2095" s="172"/>
      <c r="B2095" s="172"/>
      <c r="C2095" s="172"/>
      <c r="D2095" s="172"/>
      <c r="E2095" s="172"/>
      <c r="F2095" s="172" t="s">
        <v>194</v>
      </c>
      <c r="G2095" s="172" t="s">
        <v>194</v>
      </c>
    </row>
    <row r="2096">
      <c r="A2096" s="172"/>
      <c r="B2096" s="172"/>
      <c r="C2096" s="172"/>
      <c r="D2096" s="172"/>
      <c r="E2096" s="172"/>
      <c r="F2096" s="172" t="s">
        <v>194</v>
      </c>
      <c r="G2096" s="172" t="s">
        <v>194</v>
      </c>
    </row>
    <row r="2097">
      <c r="A2097" s="172"/>
      <c r="B2097" s="172"/>
      <c r="C2097" s="172"/>
      <c r="D2097" s="172"/>
      <c r="E2097" s="172"/>
      <c r="F2097" s="172" t="s">
        <v>194</v>
      </c>
      <c r="G2097" s="172" t="s">
        <v>194</v>
      </c>
    </row>
    <row r="2098">
      <c r="A2098" s="172"/>
      <c r="B2098" s="172"/>
      <c r="C2098" s="172"/>
      <c r="D2098" s="172"/>
      <c r="E2098" s="172"/>
      <c r="F2098" s="172" t="s">
        <v>194</v>
      </c>
      <c r="G2098" s="172" t="s">
        <v>194</v>
      </c>
    </row>
    <row r="2099">
      <c r="A2099" s="172"/>
      <c r="B2099" s="172"/>
      <c r="C2099" s="172"/>
      <c r="D2099" s="172"/>
      <c r="E2099" s="172"/>
      <c r="F2099" s="172" t="s">
        <v>194</v>
      </c>
      <c r="G2099" s="172" t="s">
        <v>194</v>
      </c>
    </row>
    <row r="2100">
      <c r="A2100" s="172"/>
      <c r="B2100" s="172"/>
      <c r="C2100" s="172"/>
      <c r="D2100" s="172"/>
      <c r="E2100" s="172"/>
      <c r="F2100" s="172" t="s">
        <v>194</v>
      </c>
      <c r="G2100" s="172" t="s">
        <v>194</v>
      </c>
    </row>
    <row r="2101">
      <c r="A2101" s="172"/>
      <c r="B2101" s="172"/>
      <c r="C2101" s="172"/>
      <c r="D2101" s="172"/>
      <c r="E2101" s="172"/>
      <c r="F2101" s="172" t="s">
        <v>194</v>
      </c>
      <c r="G2101" s="172" t="s">
        <v>194</v>
      </c>
    </row>
    <row r="2102">
      <c r="A2102" s="172"/>
      <c r="B2102" s="172"/>
      <c r="C2102" s="172"/>
      <c r="D2102" s="172"/>
      <c r="E2102" s="172"/>
      <c r="F2102" s="172" t="s">
        <v>194</v>
      </c>
      <c r="G2102" s="172" t="s">
        <v>194</v>
      </c>
    </row>
    <row r="2103">
      <c r="A2103" s="172"/>
      <c r="B2103" s="172"/>
      <c r="C2103" s="172"/>
      <c r="D2103" s="172"/>
      <c r="E2103" s="172"/>
      <c r="F2103" s="172" t="s">
        <v>194</v>
      </c>
      <c r="G2103" s="172" t="s">
        <v>194</v>
      </c>
    </row>
    <row r="2104">
      <c r="A2104" s="172"/>
      <c r="B2104" s="172"/>
      <c r="C2104" s="172"/>
      <c r="D2104" s="172"/>
      <c r="E2104" s="172"/>
      <c r="F2104" s="172" t="s">
        <v>194</v>
      </c>
      <c r="G2104" s="172" t="s">
        <v>194</v>
      </c>
    </row>
    <row r="2105">
      <c r="A2105" s="172"/>
      <c r="B2105" s="172"/>
      <c r="C2105" s="172"/>
      <c r="D2105" s="172"/>
      <c r="E2105" s="172"/>
      <c r="F2105" s="172" t="s">
        <v>194</v>
      </c>
      <c r="G2105" s="172" t="s">
        <v>194</v>
      </c>
    </row>
    <row r="2106">
      <c r="A2106" s="172"/>
      <c r="B2106" s="172"/>
      <c r="C2106" s="172"/>
      <c r="D2106" s="172"/>
      <c r="E2106" s="172"/>
      <c r="F2106" s="172" t="s">
        <v>194</v>
      </c>
      <c r="G2106" s="172" t="s">
        <v>194</v>
      </c>
    </row>
    <row r="2107">
      <c r="A2107" s="172"/>
      <c r="B2107" s="172"/>
      <c r="C2107" s="172"/>
      <c r="D2107" s="172"/>
      <c r="E2107" s="172"/>
      <c r="F2107" s="172" t="s">
        <v>194</v>
      </c>
      <c r="G2107" s="172" t="s">
        <v>194</v>
      </c>
    </row>
    <row r="2108">
      <c r="A2108" s="172"/>
      <c r="B2108" s="172"/>
      <c r="C2108" s="172"/>
      <c r="D2108" s="172"/>
      <c r="E2108" s="172"/>
      <c r="F2108" s="172" t="s">
        <v>194</v>
      </c>
      <c r="G2108" s="172" t="s">
        <v>194</v>
      </c>
    </row>
    <row r="2109">
      <c r="A2109" s="172"/>
      <c r="B2109" s="172"/>
      <c r="C2109" s="172"/>
      <c r="D2109" s="172"/>
      <c r="E2109" s="172"/>
      <c r="F2109" s="172" t="s">
        <v>194</v>
      </c>
      <c r="G2109" s="172" t="s">
        <v>194</v>
      </c>
    </row>
    <row r="2110">
      <c r="A2110" s="172"/>
      <c r="B2110" s="172"/>
      <c r="C2110" s="172"/>
      <c r="D2110" s="172"/>
      <c r="E2110" s="172"/>
      <c r="F2110" s="172" t="s">
        <v>194</v>
      </c>
      <c r="G2110" s="172" t="s">
        <v>194</v>
      </c>
    </row>
    <row r="2111">
      <c r="A2111" s="172"/>
      <c r="B2111" s="172"/>
      <c r="C2111" s="172"/>
      <c r="D2111" s="172"/>
      <c r="E2111" s="172"/>
      <c r="F2111" s="172" t="s">
        <v>194</v>
      </c>
      <c r="G2111" s="172" t="s">
        <v>194</v>
      </c>
    </row>
    <row r="2112">
      <c r="A2112" s="172"/>
      <c r="B2112" s="172"/>
      <c r="C2112" s="172"/>
      <c r="D2112" s="172"/>
      <c r="E2112" s="172"/>
      <c r="F2112" s="172" t="s">
        <v>194</v>
      </c>
      <c r="G2112" s="172" t="s">
        <v>194</v>
      </c>
    </row>
    <row r="2113">
      <c r="A2113" s="172"/>
      <c r="B2113" s="172"/>
      <c r="C2113" s="172"/>
      <c r="D2113" s="172"/>
      <c r="E2113" s="172"/>
      <c r="F2113" s="172" t="s">
        <v>194</v>
      </c>
      <c r="G2113" s="172" t="s">
        <v>194</v>
      </c>
    </row>
    <row r="2114">
      <c r="A2114" s="172"/>
      <c r="B2114" s="172"/>
      <c r="C2114" s="172"/>
      <c r="D2114" s="172"/>
      <c r="E2114" s="172"/>
      <c r="F2114" s="172" t="s">
        <v>194</v>
      </c>
      <c r="G2114" s="172" t="s">
        <v>194</v>
      </c>
    </row>
    <row r="2115">
      <c r="A2115" s="172"/>
      <c r="B2115" s="172"/>
      <c r="C2115" s="172"/>
      <c r="D2115" s="172"/>
      <c r="E2115" s="172"/>
      <c r="F2115" s="172" t="s">
        <v>194</v>
      </c>
      <c r="G2115" s="172" t="s">
        <v>194</v>
      </c>
    </row>
    <row r="2116">
      <c r="A2116" s="172"/>
      <c r="B2116" s="172"/>
      <c r="C2116" s="172"/>
      <c r="D2116" s="172"/>
      <c r="E2116" s="172"/>
      <c r="F2116" s="172" t="s">
        <v>194</v>
      </c>
      <c r="G2116" s="172" t="s">
        <v>194</v>
      </c>
    </row>
    <row r="2117">
      <c r="A2117" s="172"/>
      <c r="B2117" s="172"/>
      <c r="C2117" s="172"/>
      <c r="D2117" s="172"/>
      <c r="E2117" s="172"/>
      <c r="F2117" s="172" t="s">
        <v>194</v>
      </c>
      <c r="G2117" s="172" t="s">
        <v>194</v>
      </c>
    </row>
    <row r="2118">
      <c r="A2118" s="172"/>
      <c r="B2118" s="172"/>
      <c r="C2118" s="172"/>
      <c r="D2118" s="172"/>
      <c r="E2118" s="172"/>
      <c r="F2118" s="172" t="s">
        <v>194</v>
      </c>
      <c r="G2118" s="172" t="s">
        <v>194</v>
      </c>
    </row>
    <row r="2119">
      <c r="A2119" s="172"/>
      <c r="B2119" s="172"/>
      <c r="C2119" s="172"/>
      <c r="D2119" s="172"/>
      <c r="E2119" s="172"/>
      <c r="F2119" s="172" t="s">
        <v>194</v>
      </c>
      <c r="G2119" s="172" t="s">
        <v>194</v>
      </c>
    </row>
    <row r="2120">
      <c r="A2120" s="172"/>
      <c r="B2120" s="172"/>
      <c r="C2120" s="172"/>
      <c r="D2120" s="172"/>
      <c r="E2120" s="172"/>
      <c r="F2120" s="172" t="s">
        <v>194</v>
      </c>
      <c r="G2120" s="172" t="s">
        <v>194</v>
      </c>
    </row>
    <row r="2121">
      <c r="A2121" s="172"/>
      <c r="B2121" s="172"/>
      <c r="C2121" s="172"/>
      <c r="D2121" s="172"/>
      <c r="E2121" s="172"/>
      <c r="F2121" s="172" t="s">
        <v>194</v>
      </c>
      <c r="G2121" s="172" t="s">
        <v>194</v>
      </c>
    </row>
    <row r="2122">
      <c r="A2122" s="172"/>
      <c r="B2122" s="172"/>
      <c r="C2122" s="172"/>
      <c r="D2122" s="172"/>
      <c r="E2122" s="172"/>
      <c r="F2122" s="172" t="s">
        <v>194</v>
      </c>
      <c r="G2122" s="172" t="s">
        <v>194</v>
      </c>
    </row>
    <row r="2123">
      <c r="A2123" s="172"/>
      <c r="B2123" s="172"/>
      <c r="C2123" s="172"/>
      <c r="D2123" s="172"/>
      <c r="E2123" s="172"/>
      <c r="F2123" s="172" t="s">
        <v>194</v>
      </c>
      <c r="G2123" s="172" t="s">
        <v>194</v>
      </c>
    </row>
    <row r="2124">
      <c r="A2124" s="172"/>
      <c r="B2124" s="172"/>
      <c r="C2124" s="172"/>
      <c r="D2124" s="172"/>
      <c r="E2124" s="172"/>
      <c r="F2124" s="172" t="s">
        <v>194</v>
      </c>
      <c r="G2124" s="172" t="s">
        <v>194</v>
      </c>
    </row>
    <row r="2125">
      <c r="A2125" s="172"/>
      <c r="B2125" s="172"/>
      <c r="C2125" s="172"/>
      <c r="D2125" s="172"/>
      <c r="E2125" s="172"/>
      <c r="F2125" s="172" t="s">
        <v>194</v>
      </c>
      <c r="G2125" s="172" t="s">
        <v>194</v>
      </c>
    </row>
    <row r="2126">
      <c r="A2126" s="172"/>
      <c r="B2126" s="172"/>
      <c r="C2126" s="172"/>
      <c r="D2126" s="172"/>
      <c r="E2126" s="172"/>
      <c r="F2126" s="172" t="s">
        <v>194</v>
      </c>
      <c r="G2126" s="172" t="s">
        <v>194</v>
      </c>
    </row>
    <row r="2127">
      <c r="A2127" s="172"/>
      <c r="B2127" s="172"/>
      <c r="C2127" s="172"/>
      <c r="D2127" s="172"/>
      <c r="E2127" s="172"/>
      <c r="F2127" s="172" t="s">
        <v>194</v>
      </c>
      <c r="G2127" s="172" t="s">
        <v>194</v>
      </c>
    </row>
    <row r="2128">
      <c r="A2128" s="172"/>
      <c r="B2128" s="172"/>
      <c r="C2128" s="172"/>
      <c r="D2128" s="172"/>
      <c r="E2128" s="172"/>
      <c r="F2128" s="172" t="s">
        <v>194</v>
      </c>
      <c r="G2128" s="172" t="s">
        <v>194</v>
      </c>
    </row>
    <row r="2129">
      <c r="A2129" s="172"/>
      <c r="B2129" s="172"/>
      <c r="C2129" s="172"/>
      <c r="D2129" s="172"/>
      <c r="E2129" s="172"/>
      <c r="F2129" s="172" t="s">
        <v>194</v>
      </c>
      <c r="G2129" s="172" t="s">
        <v>194</v>
      </c>
    </row>
    <row r="2130">
      <c r="A2130" s="172"/>
      <c r="B2130" s="172"/>
      <c r="C2130" s="172"/>
      <c r="D2130" s="172"/>
      <c r="E2130" s="172"/>
      <c r="F2130" s="172" t="s">
        <v>194</v>
      </c>
      <c r="G2130" s="172" t="s">
        <v>194</v>
      </c>
    </row>
    <row r="2131">
      <c r="A2131" s="172"/>
      <c r="B2131" s="172"/>
      <c r="C2131" s="172"/>
      <c r="D2131" s="172"/>
      <c r="E2131" s="172"/>
      <c r="F2131" s="172" t="s">
        <v>194</v>
      </c>
      <c r="G2131" s="172" t="s">
        <v>194</v>
      </c>
    </row>
    <row r="2132">
      <c r="A2132" s="172"/>
      <c r="B2132" s="172"/>
      <c r="C2132" s="172"/>
      <c r="D2132" s="172"/>
      <c r="E2132" s="172"/>
      <c r="F2132" s="172" t="s">
        <v>194</v>
      </c>
      <c r="G2132" s="172" t="s">
        <v>194</v>
      </c>
    </row>
    <row r="2133">
      <c r="A2133" s="172"/>
      <c r="B2133" s="172"/>
      <c r="C2133" s="172"/>
      <c r="D2133" s="172"/>
      <c r="E2133" s="172"/>
      <c r="F2133" s="172" t="s">
        <v>194</v>
      </c>
      <c r="G2133" s="172" t="s">
        <v>194</v>
      </c>
    </row>
    <row r="2134">
      <c r="A2134" s="172"/>
      <c r="B2134" s="172"/>
      <c r="C2134" s="172"/>
      <c r="D2134" s="172"/>
      <c r="E2134" s="172"/>
      <c r="F2134" s="172" t="s">
        <v>194</v>
      </c>
      <c r="G2134" s="172" t="s">
        <v>194</v>
      </c>
    </row>
    <row r="2135">
      <c r="A2135" s="172"/>
      <c r="B2135" s="172"/>
      <c r="C2135" s="172"/>
      <c r="D2135" s="172"/>
      <c r="E2135" s="172"/>
      <c r="F2135" s="172" t="s">
        <v>194</v>
      </c>
      <c r="G2135" s="172" t="s">
        <v>194</v>
      </c>
    </row>
    <row r="2136">
      <c r="A2136" s="172"/>
      <c r="B2136" s="172"/>
      <c r="C2136" s="172"/>
      <c r="D2136" s="172"/>
      <c r="E2136" s="172"/>
      <c r="F2136" s="172" t="s">
        <v>194</v>
      </c>
      <c r="G2136" s="172" t="s">
        <v>194</v>
      </c>
    </row>
    <row r="2137">
      <c r="A2137" s="172"/>
      <c r="B2137" s="172"/>
      <c r="C2137" s="172"/>
      <c r="D2137" s="172"/>
      <c r="E2137" s="172"/>
      <c r="F2137" s="172" t="s">
        <v>194</v>
      </c>
      <c r="G2137" s="172" t="s">
        <v>194</v>
      </c>
    </row>
    <row r="2138">
      <c r="A2138" s="172"/>
      <c r="B2138" s="172"/>
      <c r="C2138" s="172"/>
      <c r="D2138" s="172"/>
      <c r="E2138" s="172"/>
      <c r="F2138" s="172" t="s">
        <v>194</v>
      </c>
      <c r="G2138" s="172" t="s">
        <v>194</v>
      </c>
    </row>
    <row r="2139">
      <c r="A2139" s="172"/>
      <c r="B2139" s="172"/>
      <c r="C2139" s="172"/>
      <c r="D2139" s="172"/>
      <c r="E2139" s="172"/>
      <c r="F2139" s="172" t="s">
        <v>194</v>
      </c>
      <c r="G2139" s="172" t="s">
        <v>194</v>
      </c>
    </row>
    <row r="2140">
      <c r="A2140" s="172"/>
      <c r="B2140" s="172"/>
      <c r="C2140" s="172"/>
      <c r="D2140" s="172"/>
      <c r="E2140" s="172"/>
      <c r="F2140" s="172" t="s">
        <v>194</v>
      </c>
      <c r="G2140" s="172" t="s">
        <v>194</v>
      </c>
    </row>
    <row r="2141">
      <c r="A2141" s="172"/>
      <c r="B2141" s="172"/>
      <c r="C2141" s="172"/>
      <c r="D2141" s="172"/>
      <c r="E2141" s="172"/>
      <c r="F2141" s="172" t="s">
        <v>194</v>
      </c>
      <c r="G2141" s="172" t="s">
        <v>194</v>
      </c>
    </row>
    <row r="2142">
      <c r="A2142" s="172"/>
      <c r="B2142" s="172"/>
      <c r="C2142" s="172"/>
      <c r="D2142" s="172"/>
      <c r="E2142" s="172"/>
      <c r="F2142" s="172" t="s">
        <v>194</v>
      </c>
      <c r="G2142" s="172" t="s">
        <v>194</v>
      </c>
    </row>
    <row r="2143">
      <c r="A2143" s="172"/>
      <c r="B2143" s="172"/>
      <c r="C2143" s="172"/>
      <c r="D2143" s="172"/>
      <c r="E2143" s="172"/>
      <c r="F2143" s="172" t="s">
        <v>194</v>
      </c>
      <c r="G2143" s="172" t="s">
        <v>194</v>
      </c>
    </row>
    <row r="2144">
      <c r="A2144" s="172"/>
      <c r="B2144" s="172"/>
      <c r="C2144" s="172"/>
      <c r="D2144" s="172"/>
      <c r="E2144" s="172"/>
      <c r="F2144" s="172" t="s">
        <v>194</v>
      </c>
      <c r="G2144" s="172" t="s">
        <v>194</v>
      </c>
    </row>
    <row r="2145">
      <c r="A2145" s="172"/>
      <c r="B2145" s="172"/>
      <c r="C2145" s="172"/>
      <c r="D2145" s="172"/>
      <c r="E2145" s="172"/>
      <c r="F2145" s="172" t="s">
        <v>194</v>
      </c>
      <c r="G2145" s="172" t="s">
        <v>194</v>
      </c>
    </row>
    <row r="2146">
      <c r="A2146" s="172"/>
      <c r="B2146" s="172"/>
      <c r="C2146" s="172"/>
      <c r="D2146" s="172"/>
      <c r="E2146" s="172"/>
      <c r="F2146" s="172" t="s">
        <v>194</v>
      </c>
      <c r="G2146" s="172" t="s">
        <v>194</v>
      </c>
    </row>
    <row r="2147">
      <c r="A2147" s="172"/>
      <c r="B2147" s="172"/>
      <c r="C2147" s="172"/>
      <c r="D2147" s="172"/>
      <c r="E2147" s="172"/>
      <c r="F2147" s="172" t="s">
        <v>194</v>
      </c>
      <c r="G2147" s="172" t="s">
        <v>194</v>
      </c>
    </row>
    <row r="2148">
      <c r="A2148" s="172"/>
      <c r="B2148" s="172"/>
      <c r="C2148" s="172"/>
      <c r="D2148" s="172"/>
      <c r="E2148" s="172"/>
      <c r="F2148" s="172" t="s">
        <v>194</v>
      </c>
      <c r="G2148" s="172" t="s">
        <v>194</v>
      </c>
    </row>
    <row r="2149">
      <c r="A2149" s="172"/>
      <c r="B2149" s="172"/>
      <c r="C2149" s="172"/>
      <c r="D2149" s="172"/>
      <c r="E2149" s="172"/>
      <c r="F2149" s="172" t="s">
        <v>194</v>
      </c>
      <c r="G2149" s="172" t="s">
        <v>194</v>
      </c>
    </row>
    <row r="2150">
      <c r="A2150" s="172"/>
      <c r="B2150" s="172"/>
      <c r="C2150" s="172"/>
      <c r="D2150" s="172"/>
      <c r="E2150" s="172"/>
      <c r="F2150" s="172" t="s">
        <v>194</v>
      </c>
      <c r="G2150" s="172" t="s">
        <v>194</v>
      </c>
    </row>
    <row r="2151">
      <c r="A2151" s="172"/>
      <c r="B2151" s="172"/>
      <c r="C2151" s="172"/>
      <c r="D2151" s="172"/>
      <c r="E2151" s="172"/>
      <c r="F2151" s="172" t="s">
        <v>194</v>
      </c>
      <c r="G2151" s="172" t="s">
        <v>194</v>
      </c>
    </row>
    <row r="2152">
      <c r="A2152" s="172"/>
      <c r="B2152" s="172"/>
      <c r="C2152" s="172"/>
      <c r="D2152" s="172"/>
      <c r="E2152" s="172"/>
      <c r="F2152" s="172" t="s">
        <v>194</v>
      </c>
      <c r="G2152" s="172" t="s">
        <v>194</v>
      </c>
    </row>
    <row r="2153">
      <c r="A2153" s="172"/>
      <c r="B2153" s="172"/>
      <c r="C2153" s="172"/>
      <c r="D2153" s="172"/>
      <c r="E2153" s="172"/>
      <c r="F2153" s="172" t="s">
        <v>194</v>
      </c>
      <c r="G2153" s="172" t="s">
        <v>194</v>
      </c>
    </row>
    <row r="2154">
      <c r="A2154" s="172"/>
      <c r="B2154" s="172"/>
      <c r="C2154" s="172"/>
      <c r="D2154" s="172"/>
      <c r="E2154" s="172"/>
      <c r="F2154" s="172" t="s">
        <v>194</v>
      </c>
      <c r="G2154" s="172" t="s">
        <v>194</v>
      </c>
    </row>
    <row r="2155">
      <c r="A2155" s="172"/>
      <c r="B2155" s="172"/>
      <c r="C2155" s="172"/>
      <c r="D2155" s="172"/>
      <c r="E2155" s="172"/>
      <c r="F2155" s="172" t="s">
        <v>194</v>
      </c>
      <c r="G2155" s="172" t="s">
        <v>194</v>
      </c>
    </row>
    <row r="2156">
      <c r="A2156" s="172"/>
      <c r="B2156" s="172"/>
      <c r="C2156" s="172"/>
      <c r="D2156" s="172"/>
      <c r="E2156" s="172"/>
      <c r="F2156" s="172" t="s">
        <v>194</v>
      </c>
      <c r="G2156" s="172" t="s">
        <v>194</v>
      </c>
    </row>
    <row r="2157">
      <c r="A2157" s="172"/>
      <c r="B2157" s="172"/>
      <c r="C2157" s="172"/>
      <c r="D2157" s="172"/>
      <c r="E2157" s="172"/>
      <c r="F2157" s="172" t="s">
        <v>194</v>
      </c>
      <c r="G2157" s="172" t="s">
        <v>194</v>
      </c>
    </row>
    <row r="2158">
      <c r="A2158" s="172"/>
      <c r="B2158" s="172"/>
      <c r="C2158" s="172"/>
      <c r="D2158" s="172"/>
      <c r="E2158" s="172"/>
      <c r="F2158" s="172" t="s">
        <v>194</v>
      </c>
      <c r="G2158" s="172" t="s">
        <v>194</v>
      </c>
    </row>
    <row r="2159">
      <c r="A2159" s="172"/>
      <c r="B2159" s="172"/>
      <c r="C2159" s="172"/>
      <c r="D2159" s="172"/>
      <c r="E2159" s="172"/>
      <c r="F2159" s="172" t="s">
        <v>194</v>
      </c>
      <c r="G2159" s="172" t="s">
        <v>194</v>
      </c>
    </row>
    <row r="2160">
      <c r="A2160" s="172"/>
      <c r="B2160" s="172"/>
      <c r="C2160" s="172"/>
      <c r="D2160" s="172"/>
      <c r="E2160" s="172"/>
      <c r="F2160" s="172" t="s">
        <v>194</v>
      </c>
      <c r="G2160" s="172" t="s">
        <v>194</v>
      </c>
    </row>
    <row r="2161">
      <c r="A2161" s="172"/>
      <c r="B2161" s="172"/>
      <c r="C2161" s="172"/>
      <c r="D2161" s="172"/>
      <c r="E2161" s="172"/>
      <c r="F2161" s="172" t="s">
        <v>194</v>
      </c>
      <c r="G2161" s="172" t="s">
        <v>194</v>
      </c>
    </row>
    <row r="2162">
      <c r="A2162" s="172"/>
      <c r="B2162" s="172"/>
      <c r="C2162" s="172"/>
      <c r="D2162" s="172"/>
      <c r="E2162" s="172"/>
      <c r="F2162" s="172" t="s">
        <v>194</v>
      </c>
      <c r="G2162" s="172" t="s">
        <v>194</v>
      </c>
    </row>
    <row r="2163">
      <c r="A2163" s="172"/>
      <c r="B2163" s="172"/>
      <c r="C2163" s="172"/>
      <c r="D2163" s="172"/>
      <c r="E2163" s="172"/>
      <c r="F2163" s="172" t="s">
        <v>194</v>
      </c>
      <c r="G2163" s="172" t="s">
        <v>194</v>
      </c>
    </row>
    <row r="2164">
      <c r="A2164" s="172"/>
      <c r="B2164" s="172"/>
      <c r="C2164" s="172"/>
      <c r="D2164" s="172"/>
      <c r="E2164" s="172"/>
      <c r="F2164" s="172" t="s">
        <v>194</v>
      </c>
      <c r="G2164" s="172" t="s">
        <v>194</v>
      </c>
    </row>
    <row r="2165">
      <c r="A2165" s="172"/>
      <c r="B2165" s="172"/>
      <c r="C2165" s="172"/>
      <c r="D2165" s="172"/>
      <c r="E2165" s="172"/>
      <c r="F2165" s="172" t="s">
        <v>194</v>
      </c>
      <c r="G2165" s="172" t="s">
        <v>194</v>
      </c>
    </row>
    <row r="2166">
      <c r="A2166" s="172"/>
      <c r="B2166" s="172"/>
      <c r="C2166" s="172"/>
      <c r="D2166" s="172"/>
      <c r="E2166" s="172"/>
      <c r="F2166" s="172" t="s">
        <v>194</v>
      </c>
      <c r="G2166" s="172" t="s">
        <v>194</v>
      </c>
    </row>
    <row r="2167">
      <c r="A2167" s="172"/>
      <c r="B2167" s="172"/>
      <c r="C2167" s="172"/>
      <c r="D2167" s="172"/>
      <c r="E2167" s="172"/>
      <c r="F2167" s="172" t="s">
        <v>194</v>
      </c>
      <c r="G2167" s="172" t="s">
        <v>194</v>
      </c>
    </row>
    <row r="2168">
      <c r="A2168" s="172"/>
      <c r="B2168" s="172"/>
      <c r="C2168" s="172"/>
      <c r="D2168" s="172"/>
      <c r="E2168" s="172"/>
      <c r="F2168" s="172" t="s">
        <v>194</v>
      </c>
      <c r="G2168" s="172" t="s">
        <v>194</v>
      </c>
    </row>
    <row r="2169">
      <c r="A2169" s="172"/>
      <c r="B2169" s="172"/>
      <c r="C2169" s="172"/>
      <c r="D2169" s="172"/>
      <c r="E2169" s="172"/>
      <c r="F2169" s="172" t="s">
        <v>194</v>
      </c>
      <c r="G2169" s="172" t="s">
        <v>194</v>
      </c>
    </row>
    <row r="2170">
      <c r="A2170" s="172"/>
      <c r="B2170" s="172"/>
      <c r="C2170" s="172"/>
      <c r="D2170" s="172"/>
      <c r="E2170" s="172"/>
      <c r="F2170" s="172" t="s">
        <v>194</v>
      </c>
      <c r="G2170" s="172" t="s">
        <v>194</v>
      </c>
    </row>
    <row r="2171">
      <c r="A2171" s="172"/>
      <c r="B2171" s="172"/>
      <c r="C2171" s="172"/>
      <c r="D2171" s="172"/>
      <c r="E2171" s="172"/>
      <c r="F2171" s="172" t="s">
        <v>194</v>
      </c>
      <c r="G2171" s="172" t="s">
        <v>194</v>
      </c>
    </row>
    <row r="2172">
      <c r="A2172" s="172"/>
      <c r="B2172" s="172"/>
      <c r="C2172" s="172"/>
      <c r="D2172" s="172"/>
      <c r="E2172" s="172"/>
      <c r="F2172" s="172" t="s">
        <v>194</v>
      </c>
      <c r="G2172" s="172" t="s">
        <v>194</v>
      </c>
    </row>
    <row r="2173">
      <c r="A2173" s="172"/>
      <c r="B2173" s="172"/>
      <c r="C2173" s="172"/>
      <c r="D2173" s="172"/>
      <c r="E2173" s="172"/>
      <c r="F2173" s="172" t="s">
        <v>194</v>
      </c>
      <c r="G2173" s="172" t="s">
        <v>194</v>
      </c>
    </row>
    <row r="2174">
      <c r="A2174" s="172"/>
      <c r="B2174" s="172"/>
      <c r="C2174" s="172"/>
      <c r="D2174" s="172"/>
      <c r="E2174" s="172"/>
      <c r="F2174" s="172" t="s">
        <v>194</v>
      </c>
      <c r="G2174" s="172" t="s">
        <v>194</v>
      </c>
    </row>
    <row r="2175">
      <c r="A2175" s="172"/>
      <c r="B2175" s="172"/>
      <c r="C2175" s="172"/>
      <c r="D2175" s="172"/>
      <c r="E2175" s="172"/>
      <c r="F2175" s="172" t="s">
        <v>194</v>
      </c>
      <c r="G2175" s="172" t="s">
        <v>194</v>
      </c>
    </row>
    <row r="2176">
      <c r="A2176" s="172"/>
      <c r="B2176" s="172"/>
      <c r="C2176" s="172"/>
      <c r="D2176" s="172"/>
      <c r="E2176" s="172"/>
      <c r="F2176" s="172" t="s">
        <v>194</v>
      </c>
      <c r="G2176" s="172" t="s">
        <v>194</v>
      </c>
    </row>
    <row r="2177">
      <c r="A2177" s="172"/>
      <c r="B2177" s="172"/>
      <c r="C2177" s="172"/>
      <c r="D2177" s="172"/>
      <c r="E2177" s="172"/>
      <c r="F2177" s="172" t="s">
        <v>194</v>
      </c>
      <c r="G2177" s="172" t="s">
        <v>194</v>
      </c>
    </row>
    <row r="2178">
      <c r="A2178" s="172"/>
      <c r="B2178" s="172"/>
      <c r="C2178" s="172"/>
      <c r="D2178" s="172"/>
      <c r="E2178" s="172"/>
      <c r="F2178" s="172" t="s">
        <v>194</v>
      </c>
      <c r="G2178" s="172" t="s">
        <v>194</v>
      </c>
    </row>
    <row r="2179">
      <c r="A2179" s="172"/>
      <c r="B2179" s="172"/>
      <c r="C2179" s="172"/>
      <c r="D2179" s="172"/>
      <c r="E2179" s="172"/>
      <c r="F2179" s="172" t="s">
        <v>194</v>
      </c>
      <c r="G2179" s="172" t="s">
        <v>194</v>
      </c>
    </row>
    <row r="2180">
      <c r="A2180" s="172"/>
      <c r="B2180" s="172"/>
      <c r="C2180" s="172"/>
      <c r="D2180" s="172"/>
      <c r="E2180" s="172"/>
      <c r="F2180" s="172" t="s">
        <v>194</v>
      </c>
      <c r="G2180" s="172" t="s">
        <v>194</v>
      </c>
    </row>
    <row r="2181">
      <c r="A2181" s="172"/>
      <c r="B2181" s="172"/>
      <c r="C2181" s="172"/>
      <c r="D2181" s="172"/>
      <c r="E2181" s="172"/>
      <c r="F2181" s="172" t="s">
        <v>194</v>
      </c>
      <c r="G2181" s="172" t="s">
        <v>194</v>
      </c>
    </row>
    <row r="2182">
      <c r="A2182" s="172"/>
      <c r="B2182" s="172"/>
      <c r="C2182" s="172"/>
      <c r="D2182" s="172"/>
      <c r="E2182" s="172"/>
      <c r="F2182" s="172" t="s">
        <v>194</v>
      </c>
      <c r="G2182" s="172" t="s">
        <v>194</v>
      </c>
    </row>
    <row r="2183">
      <c r="A2183" s="172"/>
      <c r="B2183" s="172"/>
      <c r="C2183" s="172"/>
      <c r="D2183" s="172"/>
      <c r="E2183" s="172"/>
      <c r="F2183" s="172" t="s">
        <v>194</v>
      </c>
      <c r="G2183" s="172" t="s">
        <v>194</v>
      </c>
    </row>
    <row r="2184">
      <c r="A2184" s="172"/>
      <c r="B2184" s="172"/>
      <c r="C2184" s="172"/>
      <c r="D2184" s="172"/>
      <c r="E2184" s="172"/>
      <c r="F2184" s="172" t="s">
        <v>194</v>
      </c>
      <c r="G2184" s="172" t="s">
        <v>194</v>
      </c>
    </row>
    <row r="2185">
      <c r="A2185" s="172"/>
      <c r="B2185" s="172"/>
      <c r="C2185" s="172"/>
      <c r="D2185" s="172"/>
      <c r="E2185" s="172"/>
      <c r="F2185" s="172" t="s">
        <v>194</v>
      </c>
      <c r="G2185" s="172" t="s">
        <v>194</v>
      </c>
    </row>
    <row r="2186">
      <c r="A2186" s="172"/>
      <c r="B2186" s="172"/>
      <c r="C2186" s="172"/>
      <c r="D2186" s="172"/>
      <c r="E2186" s="172"/>
      <c r="F2186" s="172" t="s">
        <v>194</v>
      </c>
      <c r="G2186" s="172" t="s">
        <v>194</v>
      </c>
    </row>
    <row r="2187">
      <c r="A2187" s="172"/>
      <c r="B2187" s="172"/>
      <c r="C2187" s="172"/>
      <c r="D2187" s="172"/>
      <c r="E2187" s="172"/>
      <c r="F2187" s="172" t="s">
        <v>194</v>
      </c>
      <c r="G2187" s="172" t="s">
        <v>194</v>
      </c>
    </row>
    <row r="2188">
      <c r="A2188" s="172"/>
      <c r="B2188" s="172"/>
      <c r="C2188" s="172"/>
      <c r="D2188" s="172"/>
      <c r="E2188" s="172"/>
      <c r="F2188" s="172" t="s">
        <v>194</v>
      </c>
      <c r="G2188" s="172" t="s">
        <v>194</v>
      </c>
    </row>
    <row r="2189">
      <c r="A2189" s="172"/>
      <c r="B2189" s="172"/>
      <c r="C2189" s="172"/>
      <c r="D2189" s="172"/>
      <c r="E2189" s="172"/>
      <c r="F2189" s="172" t="s">
        <v>194</v>
      </c>
      <c r="G2189" s="172" t="s">
        <v>194</v>
      </c>
    </row>
    <row r="2190">
      <c r="A2190" s="172"/>
      <c r="B2190" s="172"/>
      <c r="C2190" s="172"/>
      <c r="D2190" s="172"/>
      <c r="E2190" s="172"/>
      <c r="F2190" s="172" t="s">
        <v>194</v>
      </c>
      <c r="G2190" s="172" t="s">
        <v>194</v>
      </c>
    </row>
    <row r="2191">
      <c r="A2191" s="172"/>
      <c r="B2191" s="172"/>
      <c r="C2191" s="172"/>
      <c r="D2191" s="172"/>
      <c r="E2191" s="172"/>
      <c r="F2191" s="172" t="s">
        <v>194</v>
      </c>
      <c r="G2191" s="172" t="s">
        <v>194</v>
      </c>
    </row>
    <row r="2192">
      <c r="A2192" s="172"/>
      <c r="B2192" s="172"/>
      <c r="C2192" s="172"/>
      <c r="D2192" s="172"/>
      <c r="E2192" s="172"/>
      <c r="F2192" s="172" t="s">
        <v>194</v>
      </c>
      <c r="G2192" s="172" t="s">
        <v>194</v>
      </c>
    </row>
    <row r="2193">
      <c r="A2193" s="172"/>
      <c r="B2193" s="172"/>
      <c r="C2193" s="172"/>
      <c r="D2193" s="172"/>
      <c r="E2193" s="172"/>
      <c r="F2193" s="172" t="s">
        <v>194</v>
      </c>
      <c r="G2193" s="172" t="s">
        <v>194</v>
      </c>
    </row>
    <row r="2194">
      <c r="A2194" s="172"/>
      <c r="B2194" s="172"/>
      <c r="C2194" s="172"/>
      <c r="D2194" s="172"/>
      <c r="E2194" s="172"/>
      <c r="F2194" s="172" t="s">
        <v>194</v>
      </c>
      <c r="G2194" s="172" t="s">
        <v>194</v>
      </c>
    </row>
    <row r="2195">
      <c r="A2195" s="172"/>
      <c r="B2195" s="172"/>
      <c r="C2195" s="172"/>
      <c r="D2195" s="172"/>
      <c r="E2195" s="172"/>
      <c r="F2195" s="172" t="s">
        <v>194</v>
      </c>
      <c r="G2195" s="172" t="s">
        <v>194</v>
      </c>
    </row>
    <row r="2196">
      <c r="A2196" s="172"/>
      <c r="B2196" s="172"/>
      <c r="C2196" s="172"/>
      <c r="D2196" s="172"/>
      <c r="E2196" s="172"/>
      <c r="F2196" s="172" t="s">
        <v>194</v>
      </c>
      <c r="G2196" s="172" t="s">
        <v>194</v>
      </c>
    </row>
    <row r="2197">
      <c r="A2197" s="172"/>
      <c r="B2197" s="172"/>
      <c r="C2197" s="172"/>
      <c r="D2197" s="172"/>
      <c r="E2197" s="172"/>
      <c r="F2197" s="172" t="s">
        <v>194</v>
      </c>
      <c r="G2197" s="172" t="s">
        <v>194</v>
      </c>
    </row>
    <row r="2198">
      <c r="A2198" s="172"/>
      <c r="B2198" s="172"/>
      <c r="C2198" s="172"/>
      <c r="D2198" s="172"/>
      <c r="E2198" s="172"/>
      <c r="F2198" s="172" t="s">
        <v>194</v>
      </c>
      <c r="G2198" s="172" t="s">
        <v>194</v>
      </c>
    </row>
    <row r="2199">
      <c r="A2199" s="172"/>
      <c r="B2199" s="172"/>
      <c r="C2199" s="172"/>
      <c r="D2199" s="172"/>
      <c r="E2199" s="172"/>
      <c r="F2199" s="172" t="s">
        <v>194</v>
      </c>
      <c r="G2199" s="172" t="s">
        <v>194</v>
      </c>
    </row>
    <row r="2200">
      <c r="A2200" s="172"/>
      <c r="B2200" s="172"/>
      <c r="C2200" s="172"/>
      <c r="D2200" s="172"/>
      <c r="E2200" s="172"/>
      <c r="F2200" s="172" t="s">
        <v>194</v>
      </c>
      <c r="G2200" s="172" t="s">
        <v>194</v>
      </c>
    </row>
    <row r="2201">
      <c r="A2201" s="172"/>
      <c r="B2201" s="172"/>
      <c r="C2201" s="172"/>
      <c r="D2201" s="172"/>
      <c r="E2201" s="172"/>
      <c r="F2201" s="172" t="s">
        <v>194</v>
      </c>
      <c r="G2201" s="172" t="s">
        <v>194</v>
      </c>
    </row>
    <row r="2202">
      <c r="A2202" s="172"/>
      <c r="B2202" s="172"/>
      <c r="C2202" s="172"/>
      <c r="D2202" s="172"/>
      <c r="E2202" s="172"/>
      <c r="F2202" s="172" t="s">
        <v>194</v>
      </c>
      <c r="G2202" s="172" t="s">
        <v>194</v>
      </c>
    </row>
    <row r="2203">
      <c r="A2203" s="172"/>
      <c r="B2203" s="172"/>
      <c r="C2203" s="172"/>
      <c r="D2203" s="172"/>
      <c r="E2203" s="172"/>
      <c r="F2203" s="172" t="s">
        <v>194</v>
      </c>
      <c r="G2203" s="172" t="s">
        <v>194</v>
      </c>
    </row>
    <row r="2204">
      <c r="A2204" s="172"/>
      <c r="B2204" s="172"/>
      <c r="C2204" s="172"/>
      <c r="D2204" s="172"/>
      <c r="E2204" s="172"/>
      <c r="F2204" s="172" t="s">
        <v>194</v>
      </c>
      <c r="G2204" s="172" t="s">
        <v>194</v>
      </c>
    </row>
    <row r="2205">
      <c r="A2205" s="172"/>
      <c r="B2205" s="172"/>
      <c r="C2205" s="172"/>
      <c r="D2205" s="172"/>
      <c r="E2205" s="172"/>
      <c r="F2205" s="172" t="s">
        <v>194</v>
      </c>
      <c r="G2205" s="172" t="s">
        <v>194</v>
      </c>
    </row>
    <row r="2206">
      <c r="A2206" s="172"/>
      <c r="B2206" s="172"/>
      <c r="C2206" s="172"/>
      <c r="D2206" s="172"/>
      <c r="E2206" s="172"/>
      <c r="F2206" s="172" t="s">
        <v>194</v>
      </c>
      <c r="G2206" s="172" t="s">
        <v>194</v>
      </c>
    </row>
    <row r="2207">
      <c r="A2207" s="172"/>
      <c r="B2207" s="172"/>
      <c r="C2207" s="172"/>
      <c r="D2207" s="172"/>
      <c r="E2207" s="172"/>
      <c r="F2207" s="172" t="s">
        <v>194</v>
      </c>
      <c r="G2207" s="172" t="s">
        <v>194</v>
      </c>
    </row>
    <row r="2208">
      <c r="A2208" s="172"/>
      <c r="B2208" s="172"/>
      <c r="C2208" s="172"/>
      <c r="D2208" s="172"/>
      <c r="E2208" s="172"/>
      <c r="F2208" s="172" t="s">
        <v>194</v>
      </c>
      <c r="G2208" s="172" t="s">
        <v>194</v>
      </c>
    </row>
    <row r="2209">
      <c r="A2209" s="172"/>
      <c r="B2209" s="172"/>
      <c r="C2209" s="172"/>
      <c r="D2209" s="172"/>
      <c r="E2209" s="172"/>
      <c r="F2209" s="172" t="s">
        <v>194</v>
      </c>
      <c r="G2209" s="172" t="s">
        <v>194</v>
      </c>
    </row>
    <row r="2210">
      <c r="A2210" s="172"/>
      <c r="B2210" s="172"/>
      <c r="C2210" s="172"/>
      <c r="D2210" s="172"/>
      <c r="E2210" s="172"/>
      <c r="F2210" s="172" t="s">
        <v>194</v>
      </c>
      <c r="G2210" s="172" t="s">
        <v>194</v>
      </c>
    </row>
    <row r="2211">
      <c r="A2211" s="172"/>
      <c r="B2211" s="172"/>
      <c r="C2211" s="172"/>
      <c r="D2211" s="172"/>
      <c r="E2211" s="172"/>
      <c r="F2211" s="172" t="s">
        <v>194</v>
      </c>
      <c r="G2211" s="172" t="s">
        <v>194</v>
      </c>
    </row>
    <row r="2212">
      <c r="A2212" s="172"/>
      <c r="B2212" s="172"/>
      <c r="C2212" s="172"/>
      <c r="D2212" s="172"/>
      <c r="E2212" s="172"/>
      <c r="F2212" s="172" t="s">
        <v>194</v>
      </c>
      <c r="G2212" s="172" t="s">
        <v>194</v>
      </c>
    </row>
    <row r="2213">
      <c r="A2213" s="172"/>
      <c r="B2213" s="172"/>
      <c r="C2213" s="172"/>
      <c r="D2213" s="172"/>
      <c r="E2213" s="172"/>
      <c r="F2213" s="172" t="s">
        <v>194</v>
      </c>
      <c r="G2213" s="172" t="s">
        <v>194</v>
      </c>
    </row>
    <row r="2214">
      <c r="A2214" s="172"/>
      <c r="B2214" s="172"/>
      <c r="C2214" s="172"/>
      <c r="D2214" s="172"/>
      <c r="E2214" s="172"/>
      <c r="F2214" s="172" t="s">
        <v>194</v>
      </c>
      <c r="G2214" s="172" t="s">
        <v>194</v>
      </c>
    </row>
    <row r="2215">
      <c r="A2215" s="172"/>
      <c r="B2215" s="172"/>
      <c r="C2215" s="172"/>
      <c r="D2215" s="172"/>
      <c r="E2215" s="172"/>
      <c r="F2215" s="172" t="s">
        <v>194</v>
      </c>
      <c r="G2215" s="172" t="s">
        <v>194</v>
      </c>
    </row>
    <row r="2216">
      <c r="A2216" s="172"/>
      <c r="B2216" s="172"/>
      <c r="C2216" s="172"/>
      <c r="D2216" s="172"/>
      <c r="E2216" s="172"/>
      <c r="F2216" s="172" t="s">
        <v>194</v>
      </c>
      <c r="G2216" s="172" t="s">
        <v>194</v>
      </c>
    </row>
    <row r="2217">
      <c r="A2217" s="172"/>
      <c r="B2217" s="172"/>
      <c r="C2217" s="172"/>
      <c r="D2217" s="172"/>
      <c r="E2217" s="172"/>
      <c r="F2217" s="172" t="s">
        <v>194</v>
      </c>
      <c r="G2217" s="172" t="s">
        <v>194</v>
      </c>
    </row>
    <row r="2218">
      <c r="A2218" s="172"/>
      <c r="B2218" s="172"/>
      <c r="C2218" s="172"/>
      <c r="D2218" s="172"/>
      <c r="E2218" s="172"/>
      <c r="F2218" s="172" t="s">
        <v>194</v>
      </c>
      <c r="G2218" s="172" t="s">
        <v>194</v>
      </c>
    </row>
    <row r="2219">
      <c r="A2219" s="172"/>
      <c r="B2219" s="172"/>
      <c r="C2219" s="172"/>
      <c r="D2219" s="172"/>
      <c r="E2219" s="172"/>
      <c r="F2219" s="172" t="s">
        <v>194</v>
      </c>
      <c r="G2219" s="172" t="s">
        <v>194</v>
      </c>
    </row>
    <row r="2220">
      <c r="A2220" s="172"/>
      <c r="B2220" s="172"/>
      <c r="C2220" s="172"/>
      <c r="D2220" s="172"/>
      <c r="E2220" s="172"/>
      <c r="F2220" s="172" t="s">
        <v>194</v>
      </c>
      <c r="G2220" s="172" t="s">
        <v>194</v>
      </c>
    </row>
    <row r="2221">
      <c r="A2221" s="172"/>
      <c r="B2221" s="172"/>
      <c r="C2221" s="172"/>
      <c r="D2221" s="172"/>
      <c r="E2221" s="172"/>
      <c r="F2221" s="172" t="s">
        <v>194</v>
      </c>
      <c r="G2221" s="172" t="s">
        <v>194</v>
      </c>
    </row>
    <row r="2222">
      <c r="A2222" s="172"/>
      <c r="B2222" s="172"/>
      <c r="C2222" s="172"/>
      <c r="D2222" s="172"/>
      <c r="E2222" s="172"/>
      <c r="F2222" s="172" t="s">
        <v>194</v>
      </c>
      <c r="G2222" s="172" t="s">
        <v>194</v>
      </c>
    </row>
    <row r="2223">
      <c r="A2223" s="172"/>
      <c r="B2223" s="172"/>
      <c r="C2223" s="172"/>
      <c r="D2223" s="172"/>
      <c r="E2223" s="172"/>
      <c r="F2223" s="172" t="s">
        <v>194</v>
      </c>
      <c r="G2223" s="172" t="s">
        <v>194</v>
      </c>
    </row>
    <row r="2224">
      <c r="A2224" s="172"/>
      <c r="B2224" s="172"/>
      <c r="C2224" s="172"/>
      <c r="D2224" s="172"/>
      <c r="E2224" s="172"/>
      <c r="F2224" s="172" t="s">
        <v>194</v>
      </c>
      <c r="G2224" s="172" t="s">
        <v>194</v>
      </c>
    </row>
    <row r="2225">
      <c r="A2225" s="172"/>
      <c r="B2225" s="172"/>
      <c r="C2225" s="172"/>
      <c r="D2225" s="172"/>
      <c r="E2225" s="172"/>
      <c r="F2225" s="172" t="s">
        <v>194</v>
      </c>
      <c r="G2225" s="172" t="s">
        <v>194</v>
      </c>
    </row>
    <row r="2226">
      <c r="A2226" s="172"/>
      <c r="B2226" s="172"/>
      <c r="C2226" s="172"/>
      <c r="D2226" s="172"/>
      <c r="E2226" s="172"/>
      <c r="F2226" s="172" t="s">
        <v>194</v>
      </c>
      <c r="G2226" s="172" t="s">
        <v>194</v>
      </c>
    </row>
    <row r="2227">
      <c r="A2227" s="172"/>
      <c r="B2227" s="172"/>
      <c r="C2227" s="172"/>
      <c r="D2227" s="172"/>
      <c r="E2227" s="172"/>
      <c r="F2227" s="172" t="s">
        <v>194</v>
      </c>
      <c r="G2227" s="172" t="s">
        <v>194</v>
      </c>
    </row>
    <row r="2228">
      <c r="A2228" s="172"/>
      <c r="B2228" s="172"/>
      <c r="C2228" s="172"/>
      <c r="D2228" s="172"/>
      <c r="E2228" s="172"/>
      <c r="F2228" s="172" t="s">
        <v>194</v>
      </c>
      <c r="G2228" s="172" t="s">
        <v>194</v>
      </c>
    </row>
    <row r="2229">
      <c r="A2229" s="172"/>
      <c r="B2229" s="172"/>
      <c r="C2229" s="172"/>
      <c r="D2229" s="172"/>
      <c r="E2229" s="172"/>
      <c r="F2229" s="172" t="s">
        <v>194</v>
      </c>
      <c r="G2229" s="172" t="s">
        <v>194</v>
      </c>
    </row>
    <row r="2230">
      <c r="A2230" s="172"/>
      <c r="B2230" s="172"/>
      <c r="C2230" s="172"/>
      <c r="D2230" s="172"/>
      <c r="E2230" s="172"/>
      <c r="F2230" s="172" t="s">
        <v>194</v>
      </c>
      <c r="G2230" s="172" t="s">
        <v>194</v>
      </c>
    </row>
    <row r="2231">
      <c r="A2231" s="172"/>
      <c r="B2231" s="172"/>
      <c r="C2231" s="172"/>
      <c r="D2231" s="172"/>
      <c r="E2231" s="172"/>
      <c r="F2231" s="172" t="s">
        <v>194</v>
      </c>
      <c r="G2231" s="172" t="s">
        <v>194</v>
      </c>
    </row>
    <row r="2232">
      <c r="A2232" s="172"/>
      <c r="B2232" s="172"/>
      <c r="C2232" s="172"/>
      <c r="D2232" s="172"/>
      <c r="E2232" s="172"/>
      <c r="F2232" s="172" t="s">
        <v>194</v>
      </c>
      <c r="G2232" s="172" t="s">
        <v>194</v>
      </c>
    </row>
    <row r="2233">
      <c r="A2233" s="172"/>
      <c r="B2233" s="172"/>
      <c r="C2233" s="172"/>
      <c r="D2233" s="172"/>
      <c r="E2233" s="172"/>
      <c r="F2233" s="172" t="s">
        <v>194</v>
      </c>
      <c r="G2233" s="172" t="s">
        <v>194</v>
      </c>
    </row>
    <row r="2234">
      <c r="A2234" s="172"/>
      <c r="B2234" s="172"/>
      <c r="C2234" s="172"/>
      <c r="D2234" s="172"/>
      <c r="E2234" s="172"/>
      <c r="F2234" s="172" t="s">
        <v>194</v>
      </c>
      <c r="G2234" s="172" t="s">
        <v>194</v>
      </c>
    </row>
    <row r="2235">
      <c r="A2235" s="172"/>
      <c r="B2235" s="172"/>
      <c r="C2235" s="172"/>
      <c r="D2235" s="172"/>
      <c r="E2235" s="172"/>
      <c r="F2235" s="172" t="s">
        <v>194</v>
      </c>
      <c r="G2235" s="172" t="s">
        <v>194</v>
      </c>
    </row>
    <row r="2236">
      <c r="A2236" s="172"/>
      <c r="B2236" s="172"/>
      <c r="C2236" s="172"/>
      <c r="D2236" s="172"/>
      <c r="E2236" s="172"/>
      <c r="F2236" s="172" t="s">
        <v>194</v>
      </c>
      <c r="G2236" s="172" t="s">
        <v>194</v>
      </c>
    </row>
    <row r="2237">
      <c r="A2237" s="172"/>
      <c r="B2237" s="172"/>
      <c r="C2237" s="172"/>
      <c r="D2237" s="172"/>
      <c r="E2237" s="172"/>
      <c r="F2237" s="172" t="s">
        <v>194</v>
      </c>
      <c r="G2237" s="172" t="s">
        <v>194</v>
      </c>
    </row>
    <row r="2238">
      <c r="A2238" s="172"/>
      <c r="B2238" s="172"/>
      <c r="C2238" s="172"/>
      <c r="D2238" s="172"/>
      <c r="E2238" s="172"/>
      <c r="F2238" s="172" t="s">
        <v>194</v>
      </c>
      <c r="G2238" s="172" t="s">
        <v>194</v>
      </c>
    </row>
    <row r="2239">
      <c r="A2239" s="172"/>
      <c r="B2239" s="172"/>
      <c r="C2239" s="172"/>
      <c r="D2239" s="172"/>
      <c r="E2239" s="172"/>
      <c r="F2239" s="172" t="s">
        <v>194</v>
      </c>
      <c r="G2239" s="172" t="s">
        <v>194</v>
      </c>
    </row>
    <row r="2240">
      <c r="A2240" s="172"/>
      <c r="B2240" s="172"/>
      <c r="C2240" s="172"/>
      <c r="D2240" s="172"/>
      <c r="E2240" s="172"/>
      <c r="F2240" s="172" t="s">
        <v>194</v>
      </c>
      <c r="G2240" s="172" t="s">
        <v>194</v>
      </c>
    </row>
    <row r="2241">
      <c r="A2241" s="172"/>
      <c r="B2241" s="172"/>
      <c r="C2241" s="172"/>
      <c r="D2241" s="172"/>
      <c r="E2241" s="172"/>
      <c r="F2241" s="172" t="s">
        <v>194</v>
      </c>
      <c r="G2241" s="172" t="s">
        <v>194</v>
      </c>
    </row>
    <row r="2242">
      <c r="A2242" s="172"/>
      <c r="B2242" s="172"/>
      <c r="C2242" s="172"/>
      <c r="D2242" s="172"/>
      <c r="E2242" s="172"/>
      <c r="F2242" s="172" t="s">
        <v>194</v>
      </c>
      <c r="G2242" s="172" t="s">
        <v>194</v>
      </c>
    </row>
    <row r="2243">
      <c r="A2243" s="172"/>
      <c r="B2243" s="172"/>
      <c r="C2243" s="172"/>
      <c r="D2243" s="172"/>
      <c r="E2243" s="172"/>
      <c r="F2243" s="172" t="s">
        <v>194</v>
      </c>
      <c r="G2243" s="172" t="s">
        <v>194</v>
      </c>
    </row>
    <row r="2244">
      <c r="A2244" s="172"/>
      <c r="B2244" s="172"/>
      <c r="C2244" s="172"/>
      <c r="D2244" s="172"/>
      <c r="E2244" s="172"/>
      <c r="F2244" s="172" t="s">
        <v>194</v>
      </c>
      <c r="G2244" s="172" t="s">
        <v>194</v>
      </c>
    </row>
    <row r="2245">
      <c r="A2245" s="172"/>
      <c r="B2245" s="172"/>
      <c r="C2245" s="172"/>
      <c r="D2245" s="172"/>
      <c r="E2245" s="172"/>
      <c r="F2245" s="172" t="s">
        <v>194</v>
      </c>
      <c r="G2245" s="172" t="s">
        <v>194</v>
      </c>
    </row>
    <row r="2246">
      <c r="A2246" s="172"/>
      <c r="B2246" s="172"/>
      <c r="C2246" s="172"/>
      <c r="D2246" s="172"/>
      <c r="E2246" s="172"/>
      <c r="F2246" s="172" t="s">
        <v>194</v>
      </c>
      <c r="G2246" s="172" t="s">
        <v>194</v>
      </c>
    </row>
    <row r="2247">
      <c r="A2247" s="172"/>
      <c r="B2247" s="172"/>
      <c r="C2247" s="172"/>
      <c r="D2247" s="172"/>
      <c r="E2247" s="172"/>
      <c r="F2247" s="172" t="s">
        <v>194</v>
      </c>
      <c r="G2247" s="172" t="s">
        <v>194</v>
      </c>
    </row>
    <row r="2248">
      <c r="A2248" s="172"/>
      <c r="B2248" s="172"/>
      <c r="C2248" s="172"/>
      <c r="D2248" s="172"/>
      <c r="E2248" s="172"/>
      <c r="F2248" s="172" t="s">
        <v>194</v>
      </c>
      <c r="G2248" s="172" t="s">
        <v>194</v>
      </c>
    </row>
    <row r="2249">
      <c r="A2249" s="172"/>
      <c r="B2249" s="172"/>
      <c r="C2249" s="172"/>
      <c r="D2249" s="172"/>
      <c r="E2249" s="172"/>
      <c r="F2249" s="172" t="s">
        <v>194</v>
      </c>
      <c r="G2249" s="172" t="s">
        <v>194</v>
      </c>
    </row>
    <row r="2250">
      <c r="A2250" s="172"/>
      <c r="B2250" s="172"/>
      <c r="C2250" s="172"/>
      <c r="D2250" s="172"/>
      <c r="E2250" s="172"/>
      <c r="F2250" s="172" t="s">
        <v>194</v>
      </c>
      <c r="G2250" s="172" t="s">
        <v>194</v>
      </c>
    </row>
    <row r="2251">
      <c r="A2251" s="172"/>
      <c r="B2251" s="172"/>
      <c r="C2251" s="172"/>
      <c r="D2251" s="172"/>
      <c r="E2251" s="172"/>
      <c r="F2251" s="172" t="s">
        <v>194</v>
      </c>
      <c r="G2251" s="172" t="s">
        <v>194</v>
      </c>
    </row>
    <row r="2252">
      <c r="A2252" s="172"/>
      <c r="B2252" s="172"/>
      <c r="C2252" s="172"/>
      <c r="D2252" s="172"/>
      <c r="E2252" s="172"/>
      <c r="F2252" s="172" t="s">
        <v>194</v>
      </c>
      <c r="G2252" s="172" t="s">
        <v>194</v>
      </c>
    </row>
    <row r="2253">
      <c r="A2253" s="172"/>
      <c r="B2253" s="172"/>
      <c r="C2253" s="172"/>
      <c r="D2253" s="172"/>
      <c r="E2253" s="172"/>
      <c r="F2253" s="172" t="s">
        <v>194</v>
      </c>
      <c r="G2253" s="172" t="s">
        <v>194</v>
      </c>
    </row>
    <row r="2254">
      <c r="A2254" s="172"/>
      <c r="B2254" s="172"/>
      <c r="C2254" s="172"/>
      <c r="D2254" s="172"/>
      <c r="E2254" s="172"/>
      <c r="F2254" s="172" t="s">
        <v>194</v>
      </c>
      <c r="G2254" s="172" t="s">
        <v>194</v>
      </c>
    </row>
    <row r="2255">
      <c r="A2255" s="172"/>
      <c r="B2255" s="172"/>
      <c r="C2255" s="172"/>
      <c r="D2255" s="172"/>
      <c r="E2255" s="172"/>
      <c r="F2255" s="172" t="s">
        <v>194</v>
      </c>
      <c r="G2255" s="172" t="s">
        <v>194</v>
      </c>
    </row>
    <row r="2256">
      <c r="A2256" s="172"/>
      <c r="B2256" s="172"/>
      <c r="C2256" s="172"/>
      <c r="D2256" s="172"/>
      <c r="E2256" s="172"/>
      <c r="F2256" s="172" t="s">
        <v>194</v>
      </c>
      <c r="G2256" s="172" t="s">
        <v>194</v>
      </c>
    </row>
    <row r="2257">
      <c r="A2257" s="172"/>
      <c r="B2257" s="172"/>
      <c r="C2257" s="172"/>
      <c r="D2257" s="172"/>
      <c r="E2257" s="172"/>
      <c r="F2257" s="172" t="s">
        <v>194</v>
      </c>
      <c r="G2257" s="172" t="s">
        <v>194</v>
      </c>
    </row>
    <row r="2258">
      <c r="A2258" s="172"/>
      <c r="B2258" s="172"/>
      <c r="C2258" s="172"/>
      <c r="D2258" s="172"/>
      <c r="E2258" s="172"/>
      <c r="F2258" s="172" t="s">
        <v>194</v>
      </c>
      <c r="G2258" s="172" t="s">
        <v>194</v>
      </c>
    </row>
    <row r="2259">
      <c r="A2259" s="172"/>
      <c r="B2259" s="172"/>
      <c r="C2259" s="172"/>
      <c r="D2259" s="172"/>
      <c r="E2259" s="172"/>
      <c r="F2259" s="172" t="s">
        <v>194</v>
      </c>
      <c r="G2259" s="172" t="s">
        <v>194</v>
      </c>
    </row>
    <row r="2260">
      <c r="A2260" s="172"/>
      <c r="B2260" s="172"/>
      <c r="C2260" s="172"/>
      <c r="D2260" s="172"/>
      <c r="E2260" s="172"/>
      <c r="F2260" s="172" t="s">
        <v>194</v>
      </c>
      <c r="G2260" s="172" t="s">
        <v>194</v>
      </c>
    </row>
    <row r="2261">
      <c r="A2261" s="172"/>
      <c r="B2261" s="172"/>
      <c r="C2261" s="172"/>
      <c r="D2261" s="172"/>
      <c r="E2261" s="172"/>
      <c r="F2261" s="172" t="s">
        <v>194</v>
      </c>
      <c r="G2261" s="172" t="s">
        <v>194</v>
      </c>
    </row>
    <row r="2262">
      <c r="A2262" s="172"/>
      <c r="B2262" s="172"/>
      <c r="C2262" s="172"/>
      <c r="D2262" s="172"/>
      <c r="E2262" s="172"/>
      <c r="F2262" s="172" t="s">
        <v>194</v>
      </c>
      <c r="G2262" s="172" t="s">
        <v>194</v>
      </c>
    </row>
    <row r="2263">
      <c r="A2263" s="172"/>
      <c r="B2263" s="172"/>
      <c r="C2263" s="172"/>
      <c r="D2263" s="172"/>
      <c r="E2263" s="172"/>
      <c r="F2263" s="172" t="s">
        <v>194</v>
      </c>
      <c r="G2263" s="172" t="s">
        <v>194</v>
      </c>
    </row>
    <row r="2264">
      <c r="A2264" s="172"/>
      <c r="B2264" s="172"/>
      <c r="C2264" s="172"/>
      <c r="D2264" s="172"/>
      <c r="E2264" s="172"/>
      <c r="F2264" s="172" t="s">
        <v>194</v>
      </c>
      <c r="G2264" s="172" t="s">
        <v>194</v>
      </c>
    </row>
    <row r="2265">
      <c r="A2265" s="172"/>
      <c r="B2265" s="172"/>
      <c r="C2265" s="172"/>
      <c r="D2265" s="172"/>
      <c r="E2265" s="172"/>
      <c r="F2265" s="172" t="s">
        <v>194</v>
      </c>
      <c r="G2265" s="172" t="s">
        <v>194</v>
      </c>
    </row>
    <row r="2266">
      <c r="A2266" s="172"/>
      <c r="B2266" s="172"/>
      <c r="C2266" s="172"/>
      <c r="D2266" s="172"/>
      <c r="E2266" s="172"/>
      <c r="F2266" s="172" t="s">
        <v>194</v>
      </c>
      <c r="G2266" s="172" t="s">
        <v>194</v>
      </c>
    </row>
    <row r="2267">
      <c r="A2267" s="172"/>
      <c r="B2267" s="172"/>
      <c r="C2267" s="172"/>
      <c r="D2267" s="172"/>
      <c r="E2267" s="172"/>
      <c r="F2267" s="172" t="s">
        <v>194</v>
      </c>
      <c r="G2267" s="172" t="s">
        <v>194</v>
      </c>
    </row>
    <row r="2268">
      <c r="A2268" s="172"/>
      <c r="B2268" s="172"/>
      <c r="C2268" s="172"/>
      <c r="D2268" s="172"/>
      <c r="E2268" s="172"/>
      <c r="F2268" s="172" t="s">
        <v>194</v>
      </c>
      <c r="G2268" s="172" t="s">
        <v>194</v>
      </c>
    </row>
    <row r="2269">
      <c r="A2269" s="172"/>
      <c r="B2269" s="172"/>
      <c r="C2269" s="172"/>
      <c r="D2269" s="172"/>
      <c r="E2269" s="172"/>
      <c r="F2269" s="172" t="s">
        <v>194</v>
      </c>
      <c r="G2269" s="172" t="s">
        <v>194</v>
      </c>
    </row>
    <row r="2270">
      <c r="A2270" s="172"/>
      <c r="B2270" s="172"/>
      <c r="C2270" s="172"/>
      <c r="D2270" s="172"/>
      <c r="E2270" s="172"/>
      <c r="F2270" s="172" t="s">
        <v>194</v>
      </c>
      <c r="G2270" s="172" t="s">
        <v>194</v>
      </c>
    </row>
    <row r="2271">
      <c r="A2271" s="172"/>
      <c r="B2271" s="172"/>
      <c r="C2271" s="172"/>
      <c r="D2271" s="172"/>
      <c r="E2271" s="172"/>
      <c r="F2271" s="172" t="s">
        <v>194</v>
      </c>
      <c r="G2271" s="172" t="s">
        <v>194</v>
      </c>
    </row>
    <row r="2272">
      <c r="A2272" s="172"/>
      <c r="B2272" s="172"/>
      <c r="C2272" s="172"/>
      <c r="D2272" s="172"/>
      <c r="E2272" s="172"/>
      <c r="F2272" s="172" t="s">
        <v>194</v>
      </c>
      <c r="G2272" s="172" t="s">
        <v>194</v>
      </c>
    </row>
    <row r="2273">
      <c r="A2273" s="172"/>
      <c r="B2273" s="172"/>
      <c r="C2273" s="172"/>
      <c r="D2273" s="172"/>
      <c r="E2273" s="172"/>
      <c r="F2273" s="172" t="s">
        <v>194</v>
      </c>
      <c r="G2273" s="172" t="s">
        <v>194</v>
      </c>
    </row>
    <row r="2274">
      <c r="A2274" s="172"/>
      <c r="B2274" s="172"/>
      <c r="C2274" s="172"/>
      <c r="D2274" s="172"/>
      <c r="E2274" s="172"/>
      <c r="F2274" s="172" t="s">
        <v>194</v>
      </c>
      <c r="G2274" s="172" t="s">
        <v>194</v>
      </c>
    </row>
    <row r="2275">
      <c r="A2275" s="172"/>
      <c r="B2275" s="172"/>
      <c r="C2275" s="172"/>
      <c r="D2275" s="172"/>
      <c r="E2275" s="172"/>
      <c r="F2275" s="172" t="s">
        <v>194</v>
      </c>
      <c r="G2275" s="172" t="s">
        <v>194</v>
      </c>
    </row>
    <row r="2276">
      <c r="A2276" s="172"/>
      <c r="B2276" s="172"/>
      <c r="C2276" s="172"/>
      <c r="D2276" s="172"/>
      <c r="E2276" s="172"/>
      <c r="F2276" s="172" t="s">
        <v>194</v>
      </c>
      <c r="G2276" s="172" t="s">
        <v>194</v>
      </c>
    </row>
    <row r="2277">
      <c r="A2277" s="172"/>
      <c r="B2277" s="172"/>
      <c r="C2277" s="172"/>
      <c r="D2277" s="172"/>
      <c r="E2277" s="172"/>
      <c r="F2277" s="172" t="s">
        <v>194</v>
      </c>
      <c r="G2277" s="172" t="s">
        <v>194</v>
      </c>
    </row>
    <row r="2278">
      <c r="A2278" s="172"/>
      <c r="B2278" s="172"/>
      <c r="C2278" s="172"/>
      <c r="D2278" s="172"/>
      <c r="E2278" s="172"/>
      <c r="F2278" s="172" t="s">
        <v>194</v>
      </c>
      <c r="G2278" s="172" t="s">
        <v>194</v>
      </c>
    </row>
    <row r="2279">
      <c r="A2279" s="172"/>
      <c r="B2279" s="172"/>
      <c r="C2279" s="172"/>
      <c r="D2279" s="172"/>
      <c r="E2279" s="172"/>
      <c r="F2279" s="172" t="s">
        <v>194</v>
      </c>
      <c r="G2279" s="172" t="s">
        <v>194</v>
      </c>
    </row>
    <row r="2280">
      <c r="A2280" s="172"/>
      <c r="B2280" s="172"/>
      <c r="C2280" s="172"/>
      <c r="D2280" s="172"/>
      <c r="E2280" s="172"/>
      <c r="F2280" s="172" t="s">
        <v>194</v>
      </c>
      <c r="G2280" s="172" t="s">
        <v>194</v>
      </c>
    </row>
    <row r="2281">
      <c r="A2281" s="172"/>
      <c r="B2281" s="172"/>
      <c r="C2281" s="172"/>
      <c r="D2281" s="172"/>
      <c r="E2281" s="172"/>
      <c r="F2281" s="172" t="s">
        <v>194</v>
      </c>
      <c r="G2281" s="172" t="s">
        <v>194</v>
      </c>
    </row>
    <row r="2282">
      <c r="A2282" s="172"/>
      <c r="B2282" s="172"/>
      <c r="C2282" s="172"/>
      <c r="D2282" s="172"/>
      <c r="E2282" s="172"/>
      <c r="F2282" s="172" t="s">
        <v>194</v>
      </c>
      <c r="G2282" s="172" t="s">
        <v>194</v>
      </c>
    </row>
    <row r="2283">
      <c r="A2283" s="172"/>
      <c r="B2283" s="172"/>
      <c r="C2283" s="172"/>
      <c r="D2283" s="172"/>
      <c r="E2283" s="172"/>
      <c r="F2283" s="172" t="s">
        <v>194</v>
      </c>
      <c r="G2283" s="172" t="s">
        <v>194</v>
      </c>
    </row>
    <row r="2284">
      <c r="A2284" s="172"/>
      <c r="B2284" s="172"/>
      <c r="C2284" s="172"/>
      <c r="D2284" s="172"/>
      <c r="E2284" s="172"/>
      <c r="F2284" s="172" t="s">
        <v>194</v>
      </c>
      <c r="G2284" s="172" t="s">
        <v>194</v>
      </c>
    </row>
    <row r="2285">
      <c r="A2285" s="172"/>
      <c r="B2285" s="172"/>
      <c r="C2285" s="172"/>
      <c r="D2285" s="172"/>
      <c r="E2285" s="172"/>
      <c r="F2285" s="172" t="s">
        <v>194</v>
      </c>
      <c r="G2285" s="172" t="s">
        <v>194</v>
      </c>
    </row>
    <row r="2286">
      <c r="A2286" s="172"/>
      <c r="B2286" s="172"/>
      <c r="C2286" s="172"/>
      <c r="D2286" s="172"/>
      <c r="E2286" s="172"/>
      <c r="F2286" s="172" t="s">
        <v>194</v>
      </c>
      <c r="G2286" s="172" t="s">
        <v>194</v>
      </c>
    </row>
    <row r="2287">
      <c r="A2287" s="172"/>
      <c r="B2287" s="172"/>
      <c r="C2287" s="172"/>
      <c r="D2287" s="172"/>
      <c r="E2287" s="172"/>
      <c r="F2287" s="172" t="s">
        <v>194</v>
      </c>
      <c r="G2287" s="172" t="s">
        <v>194</v>
      </c>
    </row>
    <row r="2288">
      <c r="A2288" s="172"/>
      <c r="B2288" s="172"/>
      <c r="C2288" s="172"/>
      <c r="D2288" s="172"/>
      <c r="E2288" s="172"/>
      <c r="F2288" s="172" t="s">
        <v>194</v>
      </c>
      <c r="G2288" s="172" t="s">
        <v>194</v>
      </c>
    </row>
    <row r="2289">
      <c r="A2289" s="172"/>
      <c r="B2289" s="172"/>
      <c r="C2289" s="172"/>
      <c r="D2289" s="172"/>
      <c r="E2289" s="172"/>
      <c r="F2289" s="172" t="s">
        <v>194</v>
      </c>
      <c r="G2289" s="172" t="s">
        <v>194</v>
      </c>
    </row>
    <row r="2290">
      <c r="A2290" s="172"/>
      <c r="B2290" s="172"/>
      <c r="C2290" s="172"/>
      <c r="D2290" s="172"/>
      <c r="E2290" s="172"/>
      <c r="F2290" s="172" t="s">
        <v>194</v>
      </c>
      <c r="G2290" s="172" t="s">
        <v>194</v>
      </c>
    </row>
    <row r="2291">
      <c r="A2291" s="172"/>
      <c r="B2291" s="172"/>
      <c r="C2291" s="172"/>
      <c r="D2291" s="172"/>
      <c r="E2291" s="172"/>
      <c r="F2291" s="172" t="s">
        <v>194</v>
      </c>
      <c r="G2291" s="172" t="s">
        <v>194</v>
      </c>
    </row>
    <row r="2292">
      <c r="A2292" s="172"/>
      <c r="B2292" s="172"/>
      <c r="C2292" s="172"/>
      <c r="D2292" s="172"/>
      <c r="E2292" s="172"/>
      <c r="F2292" s="172" t="s">
        <v>194</v>
      </c>
      <c r="G2292" s="172" t="s">
        <v>194</v>
      </c>
    </row>
    <row r="2293">
      <c r="A2293" s="172"/>
      <c r="B2293" s="172"/>
      <c r="C2293" s="172"/>
      <c r="D2293" s="172"/>
      <c r="E2293" s="172"/>
      <c r="F2293" s="172" t="s">
        <v>194</v>
      </c>
      <c r="G2293" s="172" t="s">
        <v>194</v>
      </c>
    </row>
    <row r="2294">
      <c r="A2294" s="172"/>
      <c r="B2294" s="172"/>
      <c r="C2294" s="172"/>
      <c r="D2294" s="172"/>
      <c r="E2294" s="172"/>
      <c r="F2294" s="172" t="s">
        <v>194</v>
      </c>
      <c r="G2294" s="172" t="s">
        <v>194</v>
      </c>
    </row>
    <row r="2295">
      <c r="A2295" s="172"/>
      <c r="B2295" s="172"/>
      <c r="C2295" s="172"/>
      <c r="D2295" s="172"/>
      <c r="E2295" s="172"/>
      <c r="F2295" s="172" t="s">
        <v>194</v>
      </c>
      <c r="G2295" s="172" t="s">
        <v>194</v>
      </c>
    </row>
    <row r="2296">
      <c r="A2296" s="172"/>
      <c r="B2296" s="172"/>
      <c r="C2296" s="172"/>
      <c r="D2296" s="172"/>
      <c r="E2296" s="172"/>
      <c r="F2296" s="172" t="s">
        <v>194</v>
      </c>
      <c r="G2296" s="172" t="s">
        <v>194</v>
      </c>
    </row>
    <row r="2297">
      <c r="A2297" s="172"/>
      <c r="B2297" s="172"/>
      <c r="C2297" s="172"/>
      <c r="D2297" s="172"/>
      <c r="E2297" s="172"/>
      <c r="F2297" s="172" t="s">
        <v>194</v>
      </c>
      <c r="G2297" s="172" t="s">
        <v>194</v>
      </c>
    </row>
    <row r="2298">
      <c r="A2298" s="172"/>
      <c r="B2298" s="172"/>
      <c r="C2298" s="172"/>
      <c r="D2298" s="172"/>
      <c r="E2298" s="172"/>
      <c r="F2298" s="172" t="s">
        <v>194</v>
      </c>
      <c r="G2298" s="172" t="s">
        <v>194</v>
      </c>
    </row>
    <row r="2299">
      <c r="A2299" s="172"/>
      <c r="B2299" s="172"/>
      <c r="C2299" s="172"/>
      <c r="D2299" s="172"/>
      <c r="E2299" s="172"/>
      <c r="F2299" s="172" t="s">
        <v>194</v>
      </c>
      <c r="G2299" s="172" t="s">
        <v>194</v>
      </c>
    </row>
    <row r="2300">
      <c r="A2300" s="172"/>
      <c r="B2300" s="172"/>
      <c r="C2300" s="172"/>
      <c r="D2300" s="172"/>
      <c r="E2300" s="172"/>
      <c r="F2300" s="172" t="s">
        <v>194</v>
      </c>
      <c r="G2300" s="172" t="s">
        <v>194</v>
      </c>
    </row>
    <row r="2301">
      <c r="A2301" s="172"/>
      <c r="B2301" s="172"/>
      <c r="C2301" s="172"/>
      <c r="D2301" s="172"/>
      <c r="E2301" s="172"/>
      <c r="F2301" s="172" t="s">
        <v>194</v>
      </c>
      <c r="G2301" s="172" t="s">
        <v>194</v>
      </c>
    </row>
    <row r="2302">
      <c r="A2302" s="172"/>
      <c r="B2302" s="172"/>
      <c r="C2302" s="172"/>
      <c r="D2302" s="172"/>
      <c r="E2302" s="172"/>
      <c r="F2302" s="172" t="s">
        <v>194</v>
      </c>
      <c r="G2302" s="172" t="s">
        <v>194</v>
      </c>
    </row>
    <row r="2303">
      <c r="A2303" s="172"/>
      <c r="B2303" s="172"/>
      <c r="C2303" s="172"/>
      <c r="D2303" s="172"/>
      <c r="E2303" s="172"/>
      <c r="F2303" s="172" t="s">
        <v>194</v>
      </c>
      <c r="G2303" s="172" t="s">
        <v>194</v>
      </c>
    </row>
    <row r="2304">
      <c r="A2304" s="172"/>
      <c r="B2304" s="172"/>
      <c r="C2304" s="172"/>
      <c r="D2304" s="172"/>
      <c r="E2304" s="172"/>
      <c r="F2304" s="172" t="s">
        <v>194</v>
      </c>
      <c r="G2304" s="172" t="s">
        <v>194</v>
      </c>
    </row>
    <row r="2305">
      <c r="A2305" s="172"/>
      <c r="B2305" s="172"/>
      <c r="C2305" s="172"/>
      <c r="D2305" s="172"/>
      <c r="E2305" s="172"/>
      <c r="F2305" s="172" t="s">
        <v>194</v>
      </c>
      <c r="G2305" s="172" t="s">
        <v>194</v>
      </c>
    </row>
    <row r="2306">
      <c r="A2306" s="172"/>
      <c r="B2306" s="172"/>
      <c r="C2306" s="172"/>
      <c r="D2306" s="172"/>
      <c r="E2306" s="172"/>
      <c r="F2306" s="172" t="s">
        <v>194</v>
      </c>
      <c r="G2306" s="172" t="s">
        <v>194</v>
      </c>
    </row>
    <row r="2307">
      <c r="A2307" s="172"/>
      <c r="B2307" s="172"/>
      <c r="C2307" s="172"/>
      <c r="D2307" s="172"/>
      <c r="E2307" s="172"/>
      <c r="F2307" s="172" t="s">
        <v>194</v>
      </c>
      <c r="G2307" s="172" t="s">
        <v>194</v>
      </c>
    </row>
    <row r="2308">
      <c r="A2308" s="172"/>
      <c r="B2308" s="172"/>
      <c r="C2308" s="172"/>
      <c r="D2308" s="172"/>
      <c r="E2308" s="172"/>
      <c r="F2308" s="172" t="s">
        <v>194</v>
      </c>
      <c r="G2308" s="172" t="s">
        <v>194</v>
      </c>
    </row>
    <row r="2309">
      <c r="A2309" s="172"/>
      <c r="B2309" s="172"/>
      <c r="C2309" s="172"/>
      <c r="D2309" s="172"/>
      <c r="E2309" s="172"/>
      <c r="F2309" s="172" t="s">
        <v>194</v>
      </c>
      <c r="G2309" s="172" t="s">
        <v>194</v>
      </c>
    </row>
    <row r="2310">
      <c r="A2310" s="172"/>
      <c r="B2310" s="172"/>
      <c r="C2310" s="172"/>
      <c r="D2310" s="172"/>
      <c r="E2310" s="172"/>
      <c r="F2310" s="172" t="s">
        <v>194</v>
      </c>
      <c r="G2310" s="172" t="s">
        <v>194</v>
      </c>
    </row>
    <row r="2311">
      <c r="A2311" s="172"/>
      <c r="B2311" s="172"/>
      <c r="C2311" s="172"/>
      <c r="D2311" s="172"/>
      <c r="E2311" s="172"/>
      <c r="F2311" s="172" t="s">
        <v>194</v>
      </c>
      <c r="G2311" s="172" t="s">
        <v>194</v>
      </c>
    </row>
    <row r="2312">
      <c r="A2312" s="172"/>
      <c r="B2312" s="172"/>
      <c r="C2312" s="172"/>
      <c r="D2312" s="172"/>
      <c r="E2312" s="172"/>
      <c r="F2312" s="172" t="s">
        <v>194</v>
      </c>
      <c r="G2312" s="172" t="s">
        <v>194</v>
      </c>
    </row>
    <row r="2313">
      <c r="A2313" s="172"/>
      <c r="B2313" s="172"/>
      <c r="C2313" s="172"/>
      <c r="D2313" s="172"/>
      <c r="E2313" s="172"/>
      <c r="F2313" s="172" t="s">
        <v>194</v>
      </c>
      <c r="G2313" s="172" t="s">
        <v>194</v>
      </c>
    </row>
    <row r="2314">
      <c r="A2314" s="172"/>
      <c r="B2314" s="172"/>
      <c r="C2314" s="172"/>
      <c r="D2314" s="172"/>
      <c r="E2314" s="172"/>
      <c r="F2314" s="172" t="s">
        <v>194</v>
      </c>
      <c r="G2314" s="172" t="s">
        <v>194</v>
      </c>
    </row>
    <row r="2315">
      <c r="A2315" s="172"/>
      <c r="B2315" s="172"/>
      <c r="C2315" s="172"/>
      <c r="D2315" s="172"/>
      <c r="E2315" s="172"/>
      <c r="F2315" s="172" t="s">
        <v>194</v>
      </c>
      <c r="G2315" s="172" t="s">
        <v>194</v>
      </c>
    </row>
    <row r="2316">
      <c r="A2316" s="172"/>
      <c r="B2316" s="172"/>
      <c r="C2316" s="172"/>
      <c r="D2316" s="172"/>
      <c r="E2316" s="172"/>
      <c r="F2316" s="172" t="s">
        <v>194</v>
      </c>
      <c r="G2316" s="172" t="s">
        <v>194</v>
      </c>
    </row>
    <row r="2317">
      <c r="A2317" s="172"/>
      <c r="B2317" s="172"/>
      <c r="C2317" s="172"/>
      <c r="D2317" s="172"/>
      <c r="E2317" s="172"/>
      <c r="F2317" s="172" t="s">
        <v>194</v>
      </c>
      <c r="G2317" s="172" t="s">
        <v>194</v>
      </c>
    </row>
    <row r="2318">
      <c r="A2318" s="172"/>
      <c r="B2318" s="172"/>
      <c r="C2318" s="172"/>
      <c r="D2318" s="172"/>
      <c r="E2318" s="172"/>
      <c r="F2318" s="172" t="s">
        <v>194</v>
      </c>
      <c r="G2318" s="172" t="s">
        <v>194</v>
      </c>
    </row>
    <row r="2319">
      <c r="A2319" s="172"/>
      <c r="B2319" s="172"/>
      <c r="C2319" s="172"/>
      <c r="D2319" s="172"/>
      <c r="E2319" s="172"/>
      <c r="F2319" s="172" t="s">
        <v>194</v>
      </c>
      <c r="G2319" s="172" t="s">
        <v>194</v>
      </c>
    </row>
    <row r="2320">
      <c r="A2320" s="172"/>
      <c r="B2320" s="172"/>
      <c r="C2320" s="172"/>
      <c r="D2320" s="172"/>
      <c r="E2320" s="172"/>
      <c r="F2320" s="172" t="s">
        <v>194</v>
      </c>
      <c r="G2320" s="172" t="s">
        <v>194</v>
      </c>
    </row>
    <row r="2321">
      <c r="A2321" s="172"/>
      <c r="B2321" s="172"/>
      <c r="C2321" s="172"/>
      <c r="D2321" s="172"/>
      <c r="E2321" s="172"/>
      <c r="F2321" s="172" t="s">
        <v>194</v>
      </c>
      <c r="G2321" s="172" t="s">
        <v>194</v>
      </c>
    </row>
    <row r="2322">
      <c r="A2322" s="172"/>
      <c r="B2322" s="172"/>
      <c r="C2322" s="172"/>
      <c r="D2322" s="172"/>
      <c r="E2322" s="172"/>
      <c r="F2322" s="172" t="s">
        <v>194</v>
      </c>
      <c r="G2322" s="172" t="s">
        <v>194</v>
      </c>
    </row>
    <row r="2323">
      <c r="A2323" s="172"/>
      <c r="B2323" s="172"/>
      <c r="C2323" s="172"/>
      <c r="D2323" s="172"/>
      <c r="E2323" s="172"/>
      <c r="F2323" s="172" t="s">
        <v>194</v>
      </c>
      <c r="G2323" s="172" t="s">
        <v>194</v>
      </c>
    </row>
    <row r="2324">
      <c r="A2324" s="172"/>
      <c r="B2324" s="172"/>
      <c r="C2324" s="172"/>
      <c r="D2324" s="172"/>
      <c r="E2324" s="172"/>
      <c r="F2324" s="172" t="s">
        <v>194</v>
      </c>
      <c r="G2324" s="172" t="s">
        <v>194</v>
      </c>
    </row>
    <row r="2325">
      <c r="A2325" s="172"/>
      <c r="B2325" s="172"/>
      <c r="C2325" s="172"/>
      <c r="D2325" s="172"/>
      <c r="E2325" s="172"/>
      <c r="F2325" s="172" t="s">
        <v>194</v>
      </c>
      <c r="G2325" s="172" t="s">
        <v>194</v>
      </c>
    </row>
    <row r="2326">
      <c r="A2326" s="172"/>
      <c r="B2326" s="172"/>
      <c r="C2326" s="172"/>
      <c r="D2326" s="172"/>
      <c r="E2326" s="172"/>
      <c r="F2326" s="172" t="s">
        <v>194</v>
      </c>
      <c r="G2326" s="172" t="s">
        <v>194</v>
      </c>
    </row>
    <row r="2327">
      <c r="A2327" s="172"/>
      <c r="B2327" s="172"/>
      <c r="C2327" s="172"/>
      <c r="D2327" s="172"/>
      <c r="E2327" s="172"/>
      <c r="F2327" s="172" t="s">
        <v>194</v>
      </c>
      <c r="G2327" s="172" t="s">
        <v>194</v>
      </c>
    </row>
    <row r="2328">
      <c r="A2328" s="172"/>
      <c r="B2328" s="172"/>
      <c r="C2328" s="172"/>
      <c r="D2328" s="172"/>
      <c r="E2328" s="172"/>
      <c r="F2328" s="172" t="s">
        <v>194</v>
      </c>
      <c r="G2328" s="172" t="s">
        <v>194</v>
      </c>
    </row>
    <row r="2329">
      <c r="A2329" s="172"/>
      <c r="B2329" s="172"/>
      <c r="C2329" s="172"/>
      <c r="D2329" s="172"/>
      <c r="E2329" s="172"/>
      <c r="F2329" s="172" t="s">
        <v>194</v>
      </c>
      <c r="G2329" s="172" t="s">
        <v>194</v>
      </c>
    </row>
    <row r="2330">
      <c r="A2330" s="172"/>
      <c r="B2330" s="172"/>
      <c r="C2330" s="172"/>
      <c r="D2330" s="172"/>
      <c r="E2330" s="172"/>
      <c r="F2330" s="172" t="s">
        <v>194</v>
      </c>
      <c r="G2330" s="172" t="s">
        <v>194</v>
      </c>
    </row>
    <row r="2331">
      <c r="A2331" s="172"/>
      <c r="B2331" s="172"/>
      <c r="C2331" s="172"/>
      <c r="D2331" s="172"/>
      <c r="E2331" s="172"/>
      <c r="F2331" s="172" t="s">
        <v>194</v>
      </c>
      <c r="G2331" s="172" t="s">
        <v>194</v>
      </c>
    </row>
    <row r="2332">
      <c r="A2332" s="172"/>
      <c r="B2332" s="172"/>
      <c r="C2332" s="172"/>
      <c r="D2332" s="172"/>
      <c r="E2332" s="172"/>
      <c r="F2332" s="172" t="s">
        <v>194</v>
      </c>
      <c r="G2332" s="172" t="s">
        <v>194</v>
      </c>
    </row>
    <row r="2333">
      <c r="A2333" s="172"/>
      <c r="B2333" s="172"/>
      <c r="C2333" s="172"/>
      <c r="D2333" s="172"/>
      <c r="E2333" s="172"/>
      <c r="F2333" s="172" t="s">
        <v>194</v>
      </c>
      <c r="G2333" s="172" t="s">
        <v>194</v>
      </c>
    </row>
    <row r="2334">
      <c r="A2334" s="172"/>
      <c r="B2334" s="172"/>
      <c r="C2334" s="172"/>
      <c r="D2334" s="172"/>
      <c r="E2334" s="172"/>
      <c r="F2334" s="172" t="s">
        <v>194</v>
      </c>
      <c r="G2334" s="172" t="s">
        <v>194</v>
      </c>
    </row>
    <row r="2335">
      <c r="A2335" s="172"/>
      <c r="B2335" s="172"/>
      <c r="C2335" s="172"/>
      <c r="D2335" s="172"/>
      <c r="E2335" s="172"/>
      <c r="F2335" s="172" t="s">
        <v>194</v>
      </c>
      <c r="G2335" s="172" t="s">
        <v>194</v>
      </c>
    </row>
    <row r="2336">
      <c r="A2336" s="172"/>
      <c r="B2336" s="172"/>
      <c r="C2336" s="172"/>
      <c r="D2336" s="172"/>
      <c r="E2336" s="172"/>
      <c r="F2336" s="172" t="s">
        <v>194</v>
      </c>
      <c r="G2336" s="172" t="s">
        <v>194</v>
      </c>
    </row>
    <row r="2337">
      <c r="A2337" s="172"/>
      <c r="B2337" s="172"/>
      <c r="C2337" s="172"/>
      <c r="D2337" s="172"/>
      <c r="E2337" s="172"/>
      <c r="F2337" s="172" t="s">
        <v>194</v>
      </c>
      <c r="G2337" s="172" t="s">
        <v>194</v>
      </c>
    </row>
    <row r="2338">
      <c r="A2338" s="172"/>
      <c r="B2338" s="172"/>
      <c r="C2338" s="172"/>
      <c r="D2338" s="172"/>
      <c r="E2338" s="172"/>
      <c r="F2338" s="172" t="s">
        <v>194</v>
      </c>
      <c r="G2338" s="172" t="s">
        <v>194</v>
      </c>
    </row>
    <row r="2339">
      <c r="A2339" s="172"/>
      <c r="B2339" s="172"/>
      <c r="C2339" s="172"/>
      <c r="D2339" s="172"/>
      <c r="E2339" s="172"/>
      <c r="F2339" s="172" t="s">
        <v>194</v>
      </c>
      <c r="G2339" s="172" t="s">
        <v>194</v>
      </c>
    </row>
    <row r="2340">
      <c r="A2340" s="172"/>
      <c r="B2340" s="172"/>
      <c r="C2340" s="172"/>
      <c r="D2340" s="172"/>
      <c r="E2340" s="172"/>
      <c r="F2340" s="172" t="s">
        <v>194</v>
      </c>
      <c r="G2340" s="172" t="s">
        <v>194</v>
      </c>
    </row>
    <row r="2341">
      <c r="A2341" s="172"/>
      <c r="B2341" s="172"/>
      <c r="C2341" s="172"/>
      <c r="D2341" s="172"/>
      <c r="E2341" s="172"/>
      <c r="F2341" s="172" t="s">
        <v>194</v>
      </c>
      <c r="G2341" s="172" t="s">
        <v>194</v>
      </c>
    </row>
    <row r="2342">
      <c r="A2342" s="172"/>
      <c r="B2342" s="172"/>
      <c r="C2342" s="172"/>
      <c r="D2342" s="172"/>
      <c r="E2342" s="172"/>
      <c r="F2342" s="172" t="s">
        <v>194</v>
      </c>
      <c r="G2342" s="172" t="s">
        <v>194</v>
      </c>
    </row>
    <row r="2343">
      <c r="A2343" s="172"/>
      <c r="B2343" s="172"/>
      <c r="C2343" s="172"/>
      <c r="D2343" s="172"/>
      <c r="E2343" s="172"/>
      <c r="F2343" s="172" t="s">
        <v>194</v>
      </c>
      <c r="G2343" s="172" t="s">
        <v>194</v>
      </c>
    </row>
    <row r="2344">
      <c r="A2344" s="172"/>
      <c r="B2344" s="172"/>
      <c r="C2344" s="172"/>
      <c r="D2344" s="172"/>
      <c r="E2344" s="172"/>
      <c r="F2344" s="172" t="s">
        <v>194</v>
      </c>
      <c r="G2344" s="172" t="s">
        <v>194</v>
      </c>
    </row>
    <row r="2345">
      <c r="A2345" s="172"/>
      <c r="B2345" s="172"/>
      <c r="C2345" s="172"/>
      <c r="D2345" s="172"/>
      <c r="E2345" s="172"/>
      <c r="F2345" s="172" t="s">
        <v>194</v>
      </c>
      <c r="G2345" s="172" t="s">
        <v>194</v>
      </c>
    </row>
    <row r="2346">
      <c r="A2346" s="172"/>
      <c r="B2346" s="172"/>
      <c r="C2346" s="172"/>
      <c r="D2346" s="172"/>
      <c r="E2346" s="172"/>
      <c r="F2346" s="172" t="s">
        <v>194</v>
      </c>
      <c r="G2346" s="172" t="s">
        <v>194</v>
      </c>
    </row>
    <row r="2347">
      <c r="A2347" s="172"/>
      <c r="B2347" s="172"/>
      <c r="C2347" s="172"/>
      <c r="D2347" s="172"/>
      <c r="E2347" s="172"/>
      <c r="F2347" s="172" t="s">
        <v>194</v>
      </c>
      <c r="G2347" s="172" t="s">
        <v>194</v>
      </c>
    </row>
    <row r="2348">
      <c r="A2348" s="172"/>
      <c r="B2348" s="172"/>
      <c r="C2348" s="172"/>
      <c r="D2348" s="172"/>
      <c r="E2348" s="172"/>
      <c r="F2348" s="172" t="s">
        <v>194</v>
      </c>
      <c r="G2348" s="172" t="s">
        <v>194</v>
      </c>
    </row>
    <row r="2349">
      <c r="A2349" s="172"/>
      <c r="B2349" s="172"/>
      <c r="C2349" s="172"/>
      <c r="D2349" s="172"/>
      <c r="E2349" s="172"/>
      <c r="F2349" s="172" t="s">
        <v>194</v>
      </c>
      <c r="G2349" s="172" t="s">
        <v>194</v>
      </c>
    </row>
    <row r="2350">
      <c r="A2350" s="172"/>
      <c r="B2350" s="172"/>
      <c r="C2350" s="172"/>
      <c r="D2350" s="172"/>
      <c r="E2350" s="172"/>
      <c r="F2350" s="172" t="s">
        <v>194</v>
      </c>
      <c r="G2350" s="172" t="s">
        <v>194</v>
      </c>
    </row>
    <row r="2351">
      <c r="A2351" s="172"/>
      <c r="B2351" s="172"/>
      <c r="C2351" s="172"/>
      <c r="D2351" s="172"/>
      <c r="E2351" s="172"/>
      <c r="F2351" s="172" t="s">
        <v>194</v>
      </c>
      <c r="G2351" s="172" t="s">
        <v>194</v>
      </c>
    </row>
    <row r="2352">
      <c r="A2352" s="172"/>
      <c r="B2352" s="172"/>
      <c r="C2352" s="172"/>
      <c r="D2352" s="172"/>
      <c r="E2352" s="172"/>
      <c r="F2352" s="172" t="s">
        <v>194</v>
      </c>
      <c r="G2352" s="172" t="s">
        <v>194</v>
      </c>
    </row>
    <row r="2353">
      <c r="A2353" s="172"/>
      <c r="B2353" s="172"/>
      <c r="C2353" s="172"/>
      <c r="D2353" s="172"/>
      <c r="E2353" s="172"/>
      <c r="F2353" s="172" t="s">
        <v>194</v>
      </c>
      <c r="G2353" s="172" t="s">
        <v>194</v>
      </c>
    </row>
    <row r="2354">
      <c r="A2354" s="172"/>
      <c r="B2354" s="172"/>
      <c r="C2354" s="172"/>
      <c r="D2354" s="172"/>
      <c r="E2354" s="172"/>
      <c r="F2354" s="172" t="s">
        <v>194</v>
      </c>
      <c r="G2354" s="172" t="s">
        <v>194</v>
      </c>
    </row>
    <row r="2355">
      <c r="A2355" s="172"/>
      <c r="B2355" s="172"/>
      <c r="C2355" s="172"/>
      <c r="D2355" s="172"/>
      <c r="E2355" s="172"/>
      <c r="F2355" s="172" t="s">
        <v>194</v>
      </c>
      <c r="G2355" s="172" t="s">
        <v>194</v>
      </c>
    </row>
    <row r="2356">
      <c r="A2356" s="172"/>
      <c r="B2356" s="172"/>
      <c r="C2356" s="172"/>
      <c r="D2356" s="172"/>
      <c r="E2356" s="172"/>
      <c r="F2356" s="172" t="s">
        <v>194</v>
      </c>
      <c r="G2356" s="172" t="s">
        <v>194</v>
      </c>
    </row>
    <row r="2357">
      <c r="A2357" s="172"/>
      <c r="B2357" s="172"/>
      <c r="C2357" s="172"/>
      <c r="D2357" s="172"/>
      <c r="E2357" s="172"/>
      <c r="F2357" s="172" t="s">
        <v>194</v>
      </c>
      <c r="G2357" s="172" t="s">
        <v>194</v>
      </c>
    </row>
    <row r="2358">
      <c r="A2358" s="172"/>
      <c r="B2358" s="172"/>
      <c r="C2358" s="172"/>
      <c r="D2358" s="172"/>
      <c r="E2358" s="172"/>
      <c r="F2358" s="172" t="s">
        <v>194</v>
      </c>
      <c r="G2358" s="172" t="s">
        <v>194</v>
      </c>
    </row>
    <row r="2359">
      <c r="A2359" s="172"/>
      <c r="B2359" s="172"/>
      <c r="C2359" s="172"/>
      <c r="D2359" s="172"/>
      <c r="E2359" s="172"/>
      <c r="F2359" s="172" t="s">
        <v>194</v>
      </c>
      <c r="G2359" s="172" t="s">
        <v>194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20124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6.29"/>
  </cols>
  <sheetData>
    <row r="1">
      <c r="A1" s="120" t="s">
        <v>2038</v>
      </c>
      <c r="B1" t="s">
        <v>283</v>
      </c>
      <c r="C1" t="s">
        <v>2039</v>
      </c>
      <c r="D1" t="s">
        <v>2040</v>
      </c>
      <c r="E1" t="s">
        <v>2041</v>
      </c>
      <c r="F1" t="s">
        <v>2042</v>
      </c>
      <c r="G1" t="s">
        <v>2043</v>
      </c>
      <c r="H1" t="s">
        <v>2044</v>
      </c>
      <c r="I1" s="120" t="str">
        <f t="array" ref="I1:I1026">If(isblank(Input!$A$1:$A1026),"",IF(Input!$A$1:$A1026 &gt; TODAY() - 7, "Yes", "No"))</f>
        <v>Yes</v>
      </c>
    </row>
    <row r="2">
      <c r="A2" s="210">
        <v>43592.08425788194</v>
      </c>
      <c r="B2" s="120" t="s">
        <v>2045</v>
      </c>
      <c r="C2" s="120" t="s">
        <v>46</v>
      </c>
      <c r="E2" s="120" t="s">
        <v>803</v>
      </c>
      <c r="F2" s="120" t="s">
        <v>755</v>
      </c>
      <c r="G2" s="120" t="s">
        <v>2046</v>
      </c>
      <c r="H2" s="120" t="s">
        <v>345</v>
      </c>
      <c r="I2" t="s">
        <v>803</v>
      </c>
    </row>
    <row r="3">
      <c r="A3" s="210">
        <v>43592.047153865744</v>
      </c>
      <c r="B3" s="120" t="s">
        <v>2047</v>
      </c>
      <c r="C3" s="120" t="s">
        <v>50</v>
      </c>
      <c r="E3" s="120" t="s">
        <v>803</v>
      </c>
      <c r="F3" s="120" t="s">
        <v>2048</v>
      </c>
      <c r="G3" s="120" t="s">
        <v>2049</v>
      </c>
      <c r="H3" s="120" t="s">
        <v>301</v>
      </c>
      <c r="I3" t="s">
        <v>803</v>
      </c>
    </row>
    <row r="4">
      <c r="A4" s="210">
        <v>43591.96506229167</v>
      </c>
      <c r="B4" s="120" t="s">
        <v>2045</v>
      </c>
      <c r="C4" s="120" t="s">
        <v>46</v>
      </c>
      <c r="E4" s="120" t="s">
        <v>803</v>
      </c>
      <c r="F4" s="120" t="s">
        <v>2050</v>
      </c>
      <c r="G4" s="120" t="s">
        <v>2051</v>
      </c>
      <c r="H4" s="120" t="s">
        <v>345</v>
      </c>
      <c r="I4" t="s">
        <v>803</v>
      </c>
    </row>
    <row r="5">
      <c r="A5" s="210">
        <v>43591.92161936343</v>
      </c>
      <c r="B5" s="120" t="s">
        <v>40</v>
      </c>
      <c r="C5" s="120" t="s">
        <v>50</v>
      </c>
      <c r="E5" s="120" t="s">
        <v>803</v>
      </c>
      <c r="F5" s="120" t="s">
        <v>291</v>
      </c>
      <c r="G5" s="120" t="s">
        <v>1825</v>
      </c>
      <c r="H5" s="120" t="s">
        <v>55</v>
      </c>
      <c r="I5" t="s">
        <v>803</v>
      </c>
    </row>
    <row r="6">
      <c r="A6" s="210">
        <v>43591.80549662037</v>
      </c>
      <c r="B6" s="120" t="s">
        <v>151</v>
      </c>
      <c r="C6" s="120" t="s">
        <v>301</v>
      </c>
      <c r="E6" s="120" t="s">
        <v>803</v>
      </c>
      <c r="F6" s="120" t="s">
        <v>171</v>
      </c>
      <c r="G6" s="120" t="s">
        <v>1537</v>
      </c>
      <c r="H6" s="120" t="s">
        <v>290</v>
      </c>
      <c r="I6" t="s">
        <v>803</v>
      </c>
    </row>
    <row r="7">
      <c r="A7" s="210">
        <v>43591.79058299768</v>
      </c>
      <c r="B7" s="120" t="s">
        <v>85</v>
      </c>
      <c r="C7" s="120" t="s">
        <v>102</v>
      </c>
      <c r="E7" s="120" t="s">
        <v>803</v>
      </c>
      <c r="F7" s="120" t="s">
        <v>2052</v>
      </c>
      <c r="G7" s="120" t="s">
        <v>1949</v>
      </c>
      <c r="H7" s="120" t="s">
        <v>102</v>
      </c>
      <c r="I7" t="s">
        <v>803</v>
      </c>
    </row>
    <row r="8">
      <c r="A8" s="210">
        <v>43591.757971921295</v>
      </c>
      <c r="B8" s="120" t="s">
        <v>85</v>
      </c>
      <c r="C8" s="120" t="s">
        <v>294</v>
      </c>
      <c r="E8" s="120" t="s">
        <v>236</v>
      </c>
      <c r="G8" s="120" t="s">
        <v>2053</v>
      </c>
      <c r="I8" t="s">
        <v>803</v>
      </c>
    </row>
    <row r="9">
      <c r="A9" s="210">
        <v>43591.73128856481</v>
      </c>
      <c r="B9" s="120" t="s">
        <v>85</v>
      </c>
      <c r="C9" s="120" t="s">
        <v>294</v>
      </c>
      <c r="E9" s="120" t="s">
        <v>236</v>
      </c>
      <c r="G9" s="120" t="s">
        <v>2054</v>
      </c>
      <c r="I9" t="s">
        <v>803</v>
      </c>
    </row>
    <row r="10">
      <c r="A10" s="210">
        <v>43591.72100427083</v>
      </c>
      <c r="B10" s="120" t="s">
        <v>85</v>
      </c>
      <c r="C10" s="120" t="s">
        <v>294</v>
      </c>
      <c r="E10" s="120" t="s">
        <v>803</v>
      </c>
      <c r="F10" s="120" t="s">
        <v>2055</v>
      </c>
      <c r="G10" s="120" t="s">
        <v>2056</v>
      </c>
      <c r="H10" s="120" t="s">
        <v>345</v>
      </c>
      <c r="I10" t="s">
        <v>803</v>
      </c>
    </row>
    <row r="11">
      <c r="A11" s="210">
        <v>43591.12627350695</v>
      </c>
      <c r="B11" s="120" t="s">
        <v>180</v>
      </c>
      <c r="C11" s="120" t="s">
        <v>102</v>
      </c>
      <c r="E11" s="120" t="s">
        <v>803</v>
      </c>
      <c r="F11" s="120" t="s">
        <v>2057</v>
      </c>
      <c r="G11" s="120" t="s">
        <v>2058</v>
      </c>
      <c r="H11" s="120" t="s">
        <v>345</v>
      </c>
      <c r="I11" t="s">
        <v>803</v>
      </c>
    </row>
    <row r="12">
      <c r="A12" s="210">
        <v>43591.125997627314</v>
      </c>
      <c r="B12" s="120" t="s">
        <v>180</v>
      </c>
      <c r="C12" s="120" t="s">
        <v>102</v>
      </c>
      <c r="E12" s="120" t="s">
        <v>803</v>
      </c>
      <c r="F12" s="120" t="s">
        <v>2059</v>
      </c>
      <c r="G12" s="120" t="s">
        <v>2060</v>
      </c>
      <c r="H12" s="120" t="s">
        <v>345</v>
      </c>
      <c r="I12" t="s">
        <v>803</v>
      </c>
    </row>
    <row r="13">
      <c r="A13" s="210">
        <v>43591.12574885417</v>
      </c>
      <c r="B13" s="120" t="s">
        <v>180</v>
      </c>
      <c r="C13" s="120" t="s">
        <v>102</v>
      </c>
      <c r="E13" s="120" t="s">
        <v>803</v>
      </c>
      <c r="F13" s="120" t="s">
        <v>2061</v>
      </c>
      <c r="G13" s="120" t="s">
        <v>2062</v>
      </c>
      <c r="H13" s="120" t="s">
        <v>345</v>
      </c>
      <c r="I13" t="s">
        <v>803</v>
      </c>
    </row>
    <row r="14">
      <c r="A14" s="210">
        <v>43589.60333175926</v>
      </c>
      <c r="B14" s="120" t="s">
        <v>402</v>
      </c>
      <c r="C14" s="120" t="s">
        <v>301</v>
      </c>
      <c r="E14" s="120" t="s">
        <v>803</v>
      </c>
      <c r="F14" s="120" t="s">
        <v>2063</v>
      </c>
      <c r="G14" s="120" t="s">
        <v>2064</v>
      </c>
      <c r="H14" s="120" t="s">
        <v>308</v>
      </c>
      <c r="I14" t="s">
        <v>803</v>
      </c>
    </row>
    <row r="15">
      <c r="A15" s="210">
        <v>43589.06364586805</v>
      </c>
      <c r="B15" s="120" t="s">
        <v>180</v>
      </c>
      <c r="C15" s="120" t="s">
        <v>102</v>
      </c>
      <c r="E15" s="120" t="s">
        <v>803</v>
      </c>
      <c r="F15" s="120" t="s">
        <v>2065</v>
      </c>
      <c r="G15" s="120" t="s">
        <v>2066</v>
      </c>
      <c r="H15" s="120" t="s">
        <v>345</v>
      </c>
      <c r="I15" t="s">
        <v>803</v>
      </c>
    </row>
    <row r="16">
      <c r="A16" s="210">
        <v>43588.6252499074</v>
      </c>
      <c r="B16" s="120" t="s">
        <v>60</v>
      </c>
      <c r="C16" s="120" t="s">
        <v>55</v>
      </c>
      <c r="E16" s="120" t="s">
        <v>803</v>
      </c>
      <c r="F16" s="120" t="s">
        <v>402</v>
      </c>
      <c r="G16" s="120" t="s">
        <v>2067</v>
      </c>
      <c r="H16" s="120" t="s">
        <v>301</v>
      </c>
      <c r="I16" t="s">
        <v>803</v>
      </c>
    </row>
    <row r="17">
      <c r="A17" s="210">
        <v>43587.91903337963</v>
      </c>
      <c r="B17" s="120" t="s">
        <v>162</v>
      </c>
      <c r="C17" s="120" t="s">
        <v>294</v>
      </c>
      <c r="E17" s="120" t="s">
        <v>236</v>
      </c>
      <c r="G17" s="120" t="s">
        <v>2068</v>
      </c>
      <c r="I17" t="s">
        <v>803</v>
      </c>
    </row>
    <row r="18">
      <c r="A18" s="210">
        <v>43585.679048356484</v>
      </c>
      <c r="B18" s="120" t="s">
        <v>60</v>
      </c>
      <c r="C18" s="120" t="s">
        <v>55</v>
      </c>
      <c r="E18" s="120" t="s">
        <v>803</v>
      </c>
      <c r="F18" s="120" t="s">
        <v>2069</v>
      </c>
      <c r="G18" s="120" t="s">
        <v>2070</v>
      </c>
      <c r="H18" s="120" t="s">
        <v>345</v>
      </c>
      <c r="I18" t="s">
        <v>803</v>
      </c>
    </row>
    <row r="19">
      <c r="A19" s="210">
        <v>43585.6786504051</v>
      </c>
      <c r="B19" s="120" t="s">
        <v>60</v>
      </c>
      <c r="C19" s="120" t="s">
        <v>55</v>
      </c>
      <c r="E19" s="120" t="s">
        <v>803</v>
      </c>
      <c r="F19" s="120" t="s">
        <v>2071</v>
      </c>
      <c r="G19" s="120" t="s">
        <v>2072</v>
      </c>
      <c r="H19" s="120" t="s">
        <v>345</v>
      </c>
      <c r="I19" t="s">
        <v>803</v>
      </c>
    </row>
    <row r="20">
      <c r="A20" s="210">
        <v>43584.66950282408</v>
      </c>
      <c r="B20" s="120" t="s">
        <v>151</v>
      </c>
      <c r="C20" s="120" t="s">
        <v>301</v>
      </c>
      <c r="E20" s="120" t="s">
        <v>803</v>
      </c>
      <c r="F20" s="120"/>
      <c r="G20" s="120"/>
      <c r="H20" s="120"/>
      <c r="I20" t="s">
        <v>236</v>
      </c>
    </row>
    <row r="21">
      <c r="A21" s="210">
        <v>43584.56721878472</v>
      </c>
      <c r="B21" s="120" t="s">
        <v>151</v>
      </c>
      <c r="C21" s="120" t="s">
        <v>301</v>
      </c>
      <c r="E21" s="120" t="s">
        <v>803</v>
      </c>
      <c r="F21" s="120"/>
      <c r="G21" s="120"/>
      <c r="H21" s="120"/>
      <c r="I21" t="s">
        <v>236</v>
      </c>
    </row>
    <row r="22">
      <c r="A22" s="210">
        <v>43583.845316493054</v>
      </c>
      <c r="B22" s="120" t="s">
        <v>162</v>
      </c>
      <c r="C22" s="120" t="s">
        <v>294</v>
      </c>
      <c r="E22" s="120" t="s">
        <v>236</v>
      </c>
      <c r="G22" s="120" t="s">
        <v>2068</v>
      </c>
      <c r="I22" t="s">
        <v>236</v>
      </c>
    </row>
    <row r="23">
      <c r="A23" s="210">
        <v>43582.95984810185</v>
      </c>
      <c r="B23" s="120" t="s">
        <v>151</v>
      </c>
      <c r="C23" s="120" t="s">
        <v>301</v>
      </c>
      <c r="E23" s="120" t="s">
        <v>803</v>
      </c>
      <c r="F23" s="120" t="s">
        <v>2073</v>
      </c>
      <c r="G23" s="120" t="s">
        <v>2074</v>
      </c>
      <c r="H23" s="120" t="s">
        <v>308</v>
      </c>
      <c r="I23" t="s">
        <v>236</v>
      </c>
    </row>
    <row r="24">
      <c r="A24" s="210">
        <v>43582.57368552084</v>
      </c>
      <c r="B24" s="120" t="s">
        <v>2075</v>
      </c>
      <c r="C24" s="120" t="s">
        <v>46</v>
      </c>
      <c r="E24" s="120" t="s">
        <v>803</v>
      </c>
      <c r="F24" s="120"/>
      <c r="G24" s="120"/>
      <c r="H24" s="120"/>
      <c r="I24" t="s">
        <v>236</v>
      </c>
    </row>
    <row r="25">
      <c r="A25" s="210">
        <v>43582.57294892361</v>
      </c>
      <c r="B25" s="120" t="s">
        <v>2075</v>
      </c>
      <c r="C25" s="120" t="s">
        <v>46</v>
      </c>
      <c r="E25" s="120" t="s">
        <v>803</v>
      </c>
      <c r="F25" s="120"/>
      <c r="G25" s="120"/>
      <c r="H25" s="120"/>
      <c r="I25" t="s">
        <v>236</v>
      </c>
    </row>
    <row r="26">
      <c r="A26" s="210">
        <v>43582.02824605324</v>
      </c>
      <c r="B26" s="120" t="s">
        <v>151</v>
      </c>
      <c r="C26" s="120" t="s">
        <v>340</v>
      </c>
      <c r="E26" s="120" t="s">
        <v>803</v>
      </c>
      <c r="F26" s="120"/>
      <c r="G26" s="120"/>
      <c r="H26" s="120"/>
      <c r="I26" t="s">
        <v>236</v>
      </c>
    </row>
    <row r="27">
      <c r="A27" s="210">
        <v>43580.88135016203</v>
      </c>
      <c r="B27" s="120" t="s">
        <v>162</v>
      </c>
      <c r="C27" s="120" t="s">
        <v>294</v>
      </c>
      <c r="E27" s="120" t="s">
        <v>803</v>
      </c>
      <c r="F27" s="120"/>
      <c r="G27" s="120"/>
      <c r="H27" s="120"/>
      <c r="I27" t="s">
        <v>236</v>
      </c>
    </row>
    <row r="28">
      <c r="A28" s="210">
        <v>43580.684796319445</v>
      </c>
      <c r="B28" s="120" t="s">
        <v>60</v>
      </c>
      <c r="C28" s="120" t="s">
        <v>55</v>
      </c>
      <c r="E28" s="120" t="s">
        <v>803</v>
      </c>
      <c r="F28" s="120"/>
      <c r="G28" s="120"/>
      <c r="H28" s="120"/>
      <c r="I28" t="s">
        <v>236</v>
      </c>
    </row>
    <row r="29">
      <c r="A29" s="210">
        <v>43580.57729451389</v>
      </c>
      <c r="B29" s="120" t="s">
        <v>2037</v>
      </c>
      <c r="C29" s="120" t="s">
        <v>294</v>
      </c>
      <c r="E29" s="120" t="s">
        <v>803</v>
      </c>
      <c r="F29" s="120"/>
      <c r="G29" s="120"/>
      <c r="H29" s="120"/>
      <c r="I29" t="s">
        <v>236</v>
      </c>
    </row>
    <row r="30">
      <c r="A30" s="210">
        <v>43579.949686527776</v>
      </c>
      <c r="B30" s="120" t="s">
        <v>168</v>
      </c>
      <c r="C30" s="120" t="s">
        <v>308</v>
      </c>
      <c r="E30" s="120" t="s">
        <v>803</v>
      </c>
      <c r="F30" s="120"/>
      <c r="G30" s="120"/>
      <c r="H30" s="120"/>
      <c r="I30" t="s">
        <v>236</v>
      </c>
    </row>
    <row r="31">
      <c r="A31" s="210">
        <v>43579.91249819445</v>
      </c>
      <c r="B31" s="120" t="s">
        <v>168</v>
      </c>
      <c r="C31" s="120" t="s">
        <v>308</v>
      </c>
      <c r="E31" s="120" t="s">
        <v>803</v>
      </c>
      <c r="F31" s="120"/>
      <c r="G31" s="120"/>
      <c r="H31" s="120"/>
      <c r="I31" t="s">
        <v>236</v>
      </c>
    </row>
    <row r="32">
      <c r="A32" s="210">
        <v>43578.836524583334</v>
      </c>
      <c r="B32" s="120" t="s">
        <v>168</v>
      </c>
      <c r="C32" s="120" t="s">
        <v>46</v>
      </c>
      <c r="E32" s="120" t="s">
        <v>803</v>
      </c>
      <c r="F32" s="120"/>
      <c r="G32" s="120"/>
      <c r="H32" s="120"/>
      <c r="I32" t="s">
        <v>236</v>
      </c>
    </row>
    <row r="33">
      <c r="A33" s="210">
        <v>43578.76192276621</v>
      </c>
      <c r="B33" s="120" t="s">
        <v>162</v>
      </c>
      <c r="C33" s="120" t="s">
        <v>340</v>
      </c>
      <c r="E33" s="120" t="s">
        <v>803</v>
      </c>
      <c r="F33" s="120" t="s">
        <v>168</v>
      </c>
      <c r="G33" s="120" t="s">
        <v>2076</v>
      </c>
      <c r="H33" s="120" t="s">
        <v>46</v>
      </c>
      <c r="I33" t="s">
        <v>236</v>
      </c>
    </row>
    <row r="34">
      <c r="A34" s="210">
        <v>43578.71661802083</v>
      </c>
      <c r="B34" s="120" t="s">
        <v>2077</v>
      </c>
      <c r="C34" s="120" t="s">
        <v>46</v>
      </c>
      <c r="E34" s="120" t="s">
        <v>803</v>
      </c>
      <c r="F34" s="120"/>
      <c r="G34" s="120"/>
      <c r="H34" s="120"/>
      <c r="I34" t="s">
        <v>236</v>
      </c>
    </row>
    <row r="35">
      <c r="A35" s="210">
        <v>43578.451233472224</v>
      </c>
      <c r="B35" s="120" t="s">
        <v>60</v>
      </c>
      <c r="C35" s="120" t="s">
        <v>55</v>
      </c>
      <c r="E35" s="120" t="s">
        <v>803</v>
      </c>
      <c r="G35" s="120" t="s">
        <v>1457</v>
      </c>
      <c r="H35" s="120" t="s">
        <v>297</v>
      </c>
      <c r="I35" t="s">
        <v>236</v>
      </c>
    </row>
    <row r="36">
      <c r="A36" s="210">
        <v>43577.68434587963</v>
      </c>
      <c r="B36" s="120" t="s">
        <v>60</v>
      </c>
      <c r="C36" s="120" t="s">
        <v>55</v>
      </c>
      <c r="E36" s="120" t="s">
        <v>803</v>
      </c>
      <c r="F36" s="120" t="s">
        <v>2077</v>
      </c>
      <c r="G36" s="120" t="s">
        <v>1543</v>
      </c>
      <c r="H36" s="120" t="s">
        <v>46</v>
      </c>
      <c r="I36" t="s">
        <v>236</v>
      </c>
    </row>
    <row r="37">
      <c r="A37" s="210">
        <v>43577.67349616898</v>
      </c>
      <c r="B37" s="120" t="s">
        <v>2078</v>
      </c>
      <c r="C37" s="120" t="s">
        <v>65</v>
      </c>
      <c r="E37" s="120" t="s">
        <v>803</v>
      </c>
      <c r="F37" s="120" t="s">
        <v>2079</v>
      </c>
      <c r="G37" s="120" t="s">
        <v>2080</v>
      </c>
      <c r="H37" s="120" t="s">
        <v>308</v>
      </c>
      <c r="I37" t="s">
        <v>236</v>
      </c>
    </row>
    <row r="38">
      <c r="A38" s="210">
        <v>43577.56617721065</v>
      </c>
      <c r="B38" s="120" t="s">
        <v>327</v>
      </c>
      <c r="C38" s="120" t="s">
        <v>294</v>
      </c>
      <c r="E38" s="120" t="s">
        <v>803</v>
      </c>
      <c r="F38" s="120"/>
      <c r="G38" s="120"/>
      <c r="H38" s="120"/>
      <c r="I38" t="s">
        <v>236</v>
      </c>
    </row>
    <row r="39">
      <c r="A39" s="210">
        <v>43577.564799872685</v>
      </c>
      <c r="B39" s="120" t="s">
        <v>303</v>
      </c>
      <c r="C39" s="120" t="s">
        <v>65</v>
      </c>
      <c r="E39" s="120" t="s">
        <v>803</v>
      </c>
      <c r="F39" s="120"/>
      <c r="G39" s="120"/>
      <c r="H39" s="120"/>
      <c r="I39" t="s">
        <v>236</v>
      </c>
    </row>
    <row r="40">
      <c r="A40" s="210">
        <v>43577.53896841435</v>
      </c>
      <c r="B40" s="120" t="s">
        <v>303</v>
      </c>
      <c r="C40" s="120" t="s">
        <v>65</v>
      </c>
      <c r="E40" s="120" t="s">
        <v>803</v>
      </c>
      <c r="F40" s="120"/>
      <c r="G40" s="120"/>
      <c r="H40" s="120"/>
      <c r="I40" t="s">
        <v>236</v>
      </c>
    </row>
    <row r="41">
      <c r="A41" s="210">
        <v>43577.50662461805</v>
      </c>
      <c r="B41" s="120" t="s">
        <v>303</v>
      </c>
      <c r="C41" s="120" t="s">
        <v>65</v>
      </c>
      <c r="E41" s="120" t="s">
        <v>236</v>
      </c>
      <c r="G41" s="120" t="s">
        <v>2081</v>
      </c>
      <c r="I41" t="s">
        <v>236</v>
      </c>
    </row>
    <row r="42">
      <c r="A42" s="210">
        <v>43577.36637725694</v>
      </c>
      <c r="B42" s="120" t="s">
        <v>62</v>
      </c>
      <c r="C42" s="120" t="s">
        <v>55</v>
      </c>
      <c r="E42" s="120" t="s">
        <v>803</v>
      </c>
      <c r="F42" s="120"/>
      <c r="G42" s="120"/>
      <c r="H42" s="120"/>
      <c r="I42" t="s">
        <v>236</v>
      </c>
    </row>
    <row r="43">
      <c r="A43" s="210">
        <v>43575.77024145833</v>
      </c>
      <c r="B43" s="120" t="s">
        <v>402</v>
      </c>
      <c r="C43" s="120" t="s">
        <v>301</v>
      </c>
      <c r="E43" s="120" t="s">
        <v>803</v>
      </c>
      <c r="F43" s="120"/>
      <c r="G43" s="120"/>
      <c r="H43" s="120"/>
      <c r="I43" t="s">
        <v>236</v>
      </c>
    </row>
    <row r="44">
      <c r="A44" s="210">
        <v>43575.71649092593</v>
      </c>
      <c r="B44" s="120" t="s">
        <v>402</v>
      </c>
      <c r="C44" s="120" t="s">
        <v>301</v>
      </c>
      <c r="E44" s="120" t="s">
        <v>236</v>
      </c>
      <c r="G44" s="120" t="s">
        <v>2082</v>
      </c>
      <c r="I44" t="s">
        <v>236</v>
      </c>
    </row>
    <row r="45">
      <c r="A45" s="210">
        <v>43575.64764743055</v>
      </c>
      <c r="B45" s="120" t="s">
        <v>60</v>
      </c>
      <c r="C45" s="120" t="s">
        <v>55</v>
      </c>
      <c r="E45" s="120" t="s">
        <v>803</v>
      </c>
      <c r="F45" s="120"/>
      <c r="G45" s="120"/>
      <c r="H45" s="120"/>
      <c r="I45" t="s">
        <v>236</v>
      </c>
    </row>
    <row r="46">
      <c r="A46" s="210">
        <v>43575.55738854167</v>
      </c>
      <c r="B46" s="120" t="s">
        <v>630</v>
      </c>
      <c r="C46" s="120" t="s">
        <v>301</v>
      </c>
      <c r="D46" s="120" t="s">
        <v>85</v>
      </c>
      <c r="E46" s="120" t="s">
        <v>803</v>
      </c>
      <c r="F46" s="120"/>
      <c r="G46" s="120"/>
      <c r="H46" s="120"/>
      <c r="I46" t="s">
        <v>236</v>
      </c>
    </row>
    <row r="47">
      <c r="A47" s="210">
        <v>43575.55673193287</v>
      </c>
      <c r="B47" s="120" t="s">
        <v>630</v>
      </c>
      <c r="C47" s="120" t="s">
        <v>301</v>
      </c>
      <c r="D47" s="120" t="s">
        <v>85</v>
      </c>
      <c r="E47" s="120" t="s">
        <v>803</v>
      </c>
      <c r="F47" s="120"/>
      <c r="G47" s="120"/>
      <c r="H47" s="120"/>
      <c r="I47" t="s">
        <v>236</v>
      </c>
    </row>
    <row r="48">
      <c r="A48" s="210">
        <v>43575.475154942134</v>
      </c>
      <c r="B48" s="120" t="s">
        <v>60</v>
      </c>
      <c r="C48" s="120" t="s">
        <v>55</v>
      </c>
      <c r="E48" s="120" t="s">
        <v>803</v>
      </c>
      <c r="F48" s="120"/>
      <c r="G48" s="120"/>
      <c r="H48" s="120"/>
      <c r="I48" t="s">
        <v>236</v>
      </c>
    </row>
    <row r="49">
      <c r="A49" s="210">
        <v>43574.69607240741</v>
      </c>
      <c r="B49" s="120" t="s">
        <v>60</v>
      </c>
      <c r="C49" s="120" t="s">
        <v>55</v>
      </c>
      <c r="E49" s="120" t="s">
        <v>803</v>
      </c>
      <c r="F49" s="120" t="s">
        <v>162</v>
      </c>
      <c r="G49" s="120" t="s">
        <v>2083</v>
      </c>
      <c r="H49" s="120" t="s">
        <v>340</v>
      </c>
      <c r="I49" t="s">
        <v>236</v>
      </c>
    </row>
    <row r="50">
      <c r="A50" s="210">
        <v>43574.22748071759</v>
      </c>
      <c r="B50" s="120" t="s">
        <v>327</v>
      </c>
      <c r="C50" s="120" t="s">
        <v>294</v>
      </c>
      <c r="E50" s="120" t="s">
        <v>803</v>
      </c>
      <c r="I50" t="s">
        <v>236</v>
      </c>
    </row>
    <row r="51">
      <c r="A51" s="210">
        <v>43574.16214342593</v>
      </c>
      <c r="B51" s="120" t="s">
        <v>327</v>
      </c>
      <c r="C51" s="120" t="s">
        <v>294</v>
      </c>
      <c r="E51" s="120" t="s">
        <v>803</v>
      </c>
      <c r="F51" s="120"/>
      <c r="G51" s="120"/>
      <c r="H51" s="120"/>
      <c r="I51" t="s">
        <v>236</v>
      </c>
    </row>
    <row r="52">
      <c r="A52" s="210">
        <v>43573.604431203705</v>
      </c>
      <c r="B52" s="120" t="s">
        <v>62</v>
      </c>
      <c r="C52" s="120" t="s">
        <v>55</v>
      </c>
      <c r="D52" s="120" t="s">
        <v>131</v>
      </c>
      <c r="E52" s="120" t="s">
        <v>803</v>
      </c>
      <c r="F52" s="120"/>
      <c r="G52" s="120"/>
      <c r="H52" s="120"/>
      <c r="I52" t="s">
        <v>236</v>
      </c>
    </row>
    <row r="53">
      <c r="A53" s="210">
        <v>43573.60352561343</v>
      </c>
      <c r="B53" s="120" t="s">
        <v>85</v>
      </c>
      <c r="C53" s="120" t="s">
        <v>102</v>
      </c>
      <c r="E53" s="120" t="s">
        <v>803</v>
      </c>
      <c r="F53" s="120" t="s">
        <v>177</v>
      </c>
      <c r="G53" s="120" t="s">
        <v>2084</v>
      </c>
      <c r="H53" s="120" t="s">
        <v>345</v>
      </c>
      <c r="I53" t="s">
        <v>236</v>
      </c>
    </row>
    <row r="54">
      <c r="A54" s="210">
        <v>43573.60239170139</v>
      </c>
      <c r="B54" s="120" t="s">
        <v>62</v>
      </c>
      <c r="C54" s="120" t="s">
        <v>55</v>
      </c>
      <c r="D54" s="120" t="s">
        <v>131</v>
      </c>
      <c r="E54" s="120" t="s">
        <v>803</v>
      </c>
      <c r="F54" s="120" t="s">
        <v>166</v>
      </c>
      <c r="G54" s="120" t="s">
        <v>1841</v>
      </c>
      <c r="H54" s="120" t="s">
        <v>300</v>
      </c>
      <c r="I54" t="s">
        <v>236</v>
      </c>
    </row>
    <row r="55">
      <c r="A55" s="210">
        <v>43573.503676423614</v>
      </c>
      <c r="B55" s="120" t="s">
        <v>180</v>
      </c>
      <c r="C55" s="120" t="s">
        <v>102</v>
      </c>
      <c r="E55" s="120" t="s">
        <v>803</v>
      </c>
      <c r="F55" s="120"/>
      <c r="G55" s="120"/>
      <c r="H55" s="120"/>
      <c r="I55" t="s">
        <v>236</v>
      </c>
    </row>
    <row r="56">
      <c r="A56" s="210">
        <v>43573.480395335646</v>
      </c>
      <c r="B56" s="120" t="s">
        <v>180</v>
      </c>
      <c r="C56" s="120" t="s">
        <v>102</v>
      </c>
      <c r="E56" s="120" t="s">
        <v>803</v>
      </c>
      <c r="F56" s="120"/>
      <c r="G56" s="120"/>
      <c r="H56" s="120"/>
      <c r="I56" t="s">
        <v>236</v>
      </c>
    </row>
    <row r="57">
      <c r="A57" s="210">
        <v>43572.754562939816</v>
      </c>
      <c r="B57" s="120" t="s">
        <v>327</v>
      </c>
      <c r="C57" s="120" t="s">
        <v>46</v>
      </c>
      <c r="E57" s="120" t="s">
        <v>803</v>
      </c>
      <c r="F57" s="120"/>
      <c r="G57" s="120"/>
      <c r="H57" s="120"/>
      <c r="I57" t="s">
        <v>236</v>
      </c>
    </row>
    <row r="58">
      <c r="A58" s="210">
        <v>43572.692227638894</v>
      </c>
      <c r="B58" s="120" t="s">
        <v>327</v>
      </c>
      <c r="C58" s="120" t="s">
        <v>46</v>
      </c>
      <c r="E58" s="120" t="s">
        <v>803</v>
      </c>
      <c r="F58" s="120"/>
      <c r="G58" s="120"/>
      <c r="H58" s="120"/>
      <c r="I58" t="s">
        <v>236</v>
      </c>
    </row>
    <row r="59">
      <c r="A59" s="210">
        <v>43572.6561641088</v>
      </c>
      <c r="B59" s="120" t="s">
        <v>327</v>
      </c>
      <c r="C59" s="120" t="s">
        <v>46</v>
      </c>
      <c r="E59" s="120" t="s">
        <v>803</v>
      </c>
      <c r="F59" s="120"/>
      <c r="G59" s="120"/>
      <c r="H59" s="120"/>
      <c r="I59" t="s">
        <v>236</v>
      </c>
    </row>
    <row r="60">
      <c r="A60" s="210">
        <v>43572.556519074074</v>
      </c>
      <c r="B60" s="120" t="s">
        <v>180</v>
      </c>
      <c r="C60" s="120" t="s">
        <v>301</v>
      </c>
      <c r="E60" s="120" t="s">
        <v>803</v>
      </c>
      <c r="F60" s="120"/>
      <c r="G60" s="120"/>
      <c r="H60" s="120"/>
      <c r="I60" t="s">
        <v>236</v>
      </c>
    </row>
    <row r="61">
      <c r="A61" s="210">
        <v>43572.07476609954</v>
      </c>
      <c r="B61" s="120" t="s">
        <v>180</v>
      </c>
      <c r="C61" s="120" t="s">
        <v>301</v>
      </c>
      <c r="E61" s="120" t="s">
        <v>803</v>
      </c>
      <c r="F61" s="120"/>
      <c r="G61" s="120"/>
      <c r="H61" s="120"/>
      <c r="I61" t="s">
        <v>236</v>
      </c>
    </row>
    <row r="62">
      <c r="A62" s="210">
        <v>43571.92539730324</v>
      </c>
      <c r="B62" s="120" t="s">
        <v>151</v>
      </c>
      <c r="C62" s="120" t="s">
        <v>46</v>
      </c>
      <c r="E62" s="120" t="s">
        <v>803</v>
      </c>
      <c r="F62" s="120"/>
      <c r="G62" s="120"/>
      <c r="H62" s="120"/>
      <c r="I62" t="s">
        <v>236</v>
      </c>
    </row>
    <row r="63">
      <c r="A63" s="210">
        <v>43571.92532060185</v>
      </c>
      <c r="B63" s="120" t="s">
        <v>151</v>
      </c>
      <c r="C63" s="120" t="s">
        <v>308</v>
      </c>
      <c r="D63" s="120" t="s">
        <v>472</v>
      </c>
      <c r="E63" s="120" t="s">
        <v>803</v>
      </c>
      <c r="F63" s="120"/>
      <c r="G63" s="120"/>
      <c r="H63" s="120"/>
      <c r="I63" t="s">
        <v>236</v>
      </c>
    </row>
    <row r="64">
      <c r="A64" s="210">
        <v>43570.6759116551</v>
      </c>
      <c r="B64" s="120" t="s">
        <v>326</v>
      </c>
      <c r="C64" s="120" t="s">
        <v>97</v>
      </c>
      <c r="E64" s="120" t="s">
        <v>803</v>
      </c>
      <c r="F64" s="120"/>
      <c r="G64" s="120"/>
      <c r="H64" s="120"/>
      <c r="I64" t="s">
        <v>236</v>
      </c>
    </row>
    <row r="65">
      <c r="A65" s="210">
        <v>43570.58376543982</v>
      </c>
      <c r="B65" s="120" t="s">
        <v>180</v>
      </c>
      <c r="C65" s="120" t="s">
        <v>290</v>
      </c>
      <c r="E65" s="120" t="s">
        <v>803</v>
      </c>
      <c r="F65" s="120"/>
      <c r="G65" s="120"/>
      <c r="H65" s="120"/>
      <c r="I65" t="s">
        <v>236</v>
      </c>
    </row>
    <row r="66">
      <c r="A66" s="210">
        <v>43570.55582951389</v>
      </c>
      <c r="B66" s="120" t="s">
        <v>157</v>
      </c>
      <c r="C66" s="120" t="s">
        <v>308</v>
      </c>
      <c r="E66" s="120" t="s">
        <v>803</v>
      </c>
      <c r="F66" s="120"/>
      <c r="G66" s="120"/>
      <c r="H66" s="120"/>
      <c r="I66" t="s">
        <v>236</v>
      </c>
    </row>
    <row r="67">
      <c r="A67" s="210">
        <v>43568.983990023145</v>
      </c>
      <c r="B67" s="120" t="s">
        <v>57</v>
      </c>
      <c r="C67" s="120" t="s">
        <v>55</v>
      </c>
      <c r="E67" s="120" t="s">
        <v>803</v>
      </c>
      <c r="F67" s="120" t="s">
        <v>180</v>
      </c>
      <c r="G67" s="120" t="s">
        <v>1528</v>
      </c>
      <c r="H67" s="120" t="s">
        <v>290</v>
      </c>
      <c r="I67" t="s">
        <v>236</v>
      </c>
    </row>
    <row r="68">
      <c r="A68" s="210">
        <v>43567.906510891204</v>
      </c>
      <c r="B68" s="120" t="s">
        <v>85</v>
      </c>
      <c r="C68" s="120" t="s">
        <v>294</v>
      </c>
      <c r="E68" s="120" t="s">
        <v>803</v>
      </c>
      <c r="F68" s="120" t="s">
        <v>338</v>
      </c>
      <c r="G68" s="120" t="s">
        <v>1664</v>
      </c>
      <c r="H68" s="120" t="s">
        <v>97</v>
      </c>
      <c r="I68" t="s">
        <v>236</v>
      </c>
    </row>
    <row r="69">
      <c r="A69" s="210">
        <v>43567.74731203704</v>
      </c>
      <c r="B69" s="120" t="s">
        <v>40</v>
      </c>
      <c r="C69" s="120" t="s">
        <v>50</v>
      </c>
      <c r="E69" s="120" t="s">
        <v>803</v>
      </c>
      <c r="F69" s="120"/>
      <c r="G69" s="120"/>
      <c r="H69" s="120"/>
      <c r="I69" t="s">
        <v>236</v>
      </c>
    </row>
    <row r="70">
      <c r="A70" s="210">
        <v>43567.65878679398</v>
      </c>
      <c r="B70" s="120" t="s">
        <v>151</v>
      </c>
      <c r="C70" s="120" t="s">
        <v>46</v>
      </c>
      <c r="E70" s="120" t="s">
        <v>236</v>
      </c>
      <c r="G70" s="120" t="s">
        <v>2085</v>
      </c>
      <c r="I70" t="s">
        <v>236</v>
      </c>
    </row>
    <row r="71">
      <c r="A71" s="210">
        <v>43566.661719606476</v>
      </c>
      <c r="B71" s="120" t="s">
        <v>227</v>
      </c>
      <c r="C71" s="120" t="s">
        <v>290</v>
      </c>
      <c r="E71" s="120" t="s">
        <v>803</v>
      </c>
      <c r="F71" s="120"/>
      <c r="G71" s="120"/>
      <c r="H71" s="120"/>
      <c r="I71" t="s">
        <v>236</v>
      </c>
    </row>
    <row r="72">
      <c r="A72" s="210">
        <v>43565.698075671295</v>
      </c>
      <c r="B72" s="120" t="s">
        <v>183</v>
      </c>
      <c r="C72" s="120" t="s">
        <v>46</v>
      </c>
      <c r="E72" s="120" t="s">
        <v>803</v>
      </c>
      <c r="F72" s="120"/>
      <c r="G72" s="120"/>
      <c r="H72" s="120"/>
      <c r="I72" t="s">
        <v>236</v>
      </c>
    </row>
    <row r="73">
      <c r="A73" s="210">
        <v>43565.64884758102</v>
      </c>
      <c r="B73" s="120" t="s">
        <v>227</v>
      </c>
      <c r="C73" s="120" t="s">
        <v>46</v>
      </c>
      <c r="E73" s="120" t="s">
        <v>803</v>
      </c>
      <c r="F73" s="120" t="s">
        <v>183</v>
      </c>
      <c r="G73" s="120" t="s">
        <v>2086</v>
      </c>
      <c r="H73" s="120" t="s">
        <v>46</v>
      </c>
      <c r="I73" t="s">
        <v>236</v>
      </c>
    </row>
    <row r="74">
      <c r="A74" s="210">
        <v>43564.77967364583</v>
      </c>
      <c r="B74" s="120" t="s">
        <v>2087</v>
      </c>
      <c r="C74" s="120" t="s">
        <v>301</v>
      </c>
      <c r="E74" s="120" t="s">
        <v>803</v>
      </c>
      <c r="G74" s="120" t="s">
        <v>2088</v>
      </c>
      <c r="H74" s="120" t="s">
        <v>345</v>
      </c>
      <c r="I74" t="s">
        <v>236</v>
      </c>
    </row>
    <row r="75">
      <c r="A75" s="210">
        <v>43563.73169752315</v>
      </c>
      <c r="B75" s="120" t="s">
        <v>227</v>
      </c>
      <c r="C75" s="120" t="s">
        <v>290</v>
      </c>
      <c r="E75" s="120" t="s">
        <v>803</v>
      </c>
      <c r="F75" s="120"/>
      <c r="G75" s="120"/>
      <c r="H75" s="120"/>
      <c r="I75" t="s">
        <v>236</v>
      </c>
    </row>
    <row r="76">
      <c r="A76" s="210">
        <v>43563.642068587964</v>
      </c>
      <c r="B76" s="120" t="s">
        <v>60</v>
      </c>
      <c r="C76" s="120" t="s">
        <v>55</v>
      </c>
      <c r="E76" s="120" t="s">
        <v>803</v>
      </c>
      <c r="F76" s="120" t="s">
        <v>342</v>
      </c>
      <c r="G76" s="120" t="s">
        <v>1529</v>
      </c>
      <c r="H76" s="120" t="s">
        <v>307</v>
      </c>
      <c r="I76" t="s">
        <v>236</v>
      </c>
    </row>
    <row r="77">
      <c r="A77" s="210">
        <v>43563.60540373843</v>
      </c>
      <c r="B77" s="120" t="s">
        <v>326</v>
      </c>
      <c r="C77" s="120" t="s">
        <v>301</v>
      </c>
      <c r="E77" s="120" t="s">
        <v>803</v>
      </c>
      <c r="F77" s="120" t="s">
        <v>151</v>
      </c>
      <c r="G77" s="120" t="s">
        <v>2089</v>
      </c>
      <c r="H77" s="120" t="s">
        <v>345</v>
      </c>
      <c r="I77" t="s">
        <v>236</v>
      </c>
    </row>
    <row r="78">
      <c r="A78" s="210">
        <v>43563.49898989583</v>
      </c>
      <c r="B78" s="120" t="s">
        <v>60</v>
      </c>
      <c r="C78" s="120" t="s">
        <v>371</v>
      </c>
      <c r="E78" s="120" t="s">
        <v>803</v>
      </c>
      <c r="F78" s="120"/>
      <c r="G78" s="120"/>
      <c r="H78" s="120"/>
      <c r="I78" t="s">
        <v>236</v>
      </c>
    </row>
    <row r="79">
      <c r="A79" s="210">
        <v>43563.0883858912</v>
      </c>
      <c r="B79" s="120" t="s">
        <v>326</v>
      </c>
      <c r="C79" s="120" t="s">
        <v>301</v>
      </c>
      <c r="E79" s="120" t="s">
        <v>803</v>
      </c>
      <c r="F79" s="120"/>
      <c r="G79" s="120"/>
      <c r="H79" s="120"/>
      <c r="I79" t="s">
        <v>236</v>
      </c>
    </row>
    <row r="80">
      <c r="A80" s="210">
        <v>43563.05575125</v>
      </c>
      <c r="B80" s="120" t="s">
        <v>2090</v>
      </c>
      <c r="C80" s="120" t="s">
        <v>46</v>
      </c>
      <c r="D80" s="120" t="s">
        <v>326</v>
      </c>
      <c r="E80" s="120" t="s">
        <v>803</v>
      </c>
      <c r="F80" s="120"/>
      <c r="G80" s="120"/>
      <c r="H80" s="120"/>
      <c r="I80" t="s">
        <v>236</v>
      </c>
    </row>
    <row r="81">
      <c r="A81" s="210">
        <v>43563.05517126157</v>
      </c>
      <c r="B81" s="120" t="s">
        <v>2091</v>
      </c>
      <c r="C81" s="120" t="s">
        <v>46</v>
      </c>
      <c r="D81" s="120" t="s">
        <v>2092</v>
      </c>
      <c r="E81" s="120" t="s">
        <v>803</v>
      </c>
      <c r="F81" s="120"/>
      <c r="G81" s="120"/>
      <c r="H81" s="120"/>
      <c r="I81" t="s">
        <v>236</v>
      </c>
    </row>
    <row r="82">
      <c r="A82" s="210">
        <v>43562.76740880787</v>
      </c>
      <c r="B82" s="120" t="s">
        <v>227</v>
      </c>
      <c r="C82" s="120" t="s">
        <v>46</v>
      </c>
      <c r="E82" s="120" t="s">
        <v>803</v>
      </c>
      <c r="F82" s="120"/>
      <c r="G82" s="120"/>
      <c r="H82" s="120"/>
      <c r="I82" t="s">
        <v>236</v>
      </c>
    </row>
    <row r="83">
      <c r="A83" s="210">
        <v>43562.59415709491</v>
      </c>
      <c r="B83" s="120" t="s">
        <v>227</v>
      </c>
      <c r="C83" s="120" t="s">
        <v>46</v>
      </c>
      <c r="E83" s="120" t="s">
        <v>803</v>
      </c>
      <c r="F83" s="120"/>
      <c r="G83" s="120"/>
      <c r="H83" s="120"/>
      <c r="I83" t="s">
        <v>236</v>
      </c>
    </row>
    <row r="84">
      <c r="A84" s="210">
        <v>43562.593863194445</v>
      </c>
      <c r="B84" s="120" t="s">
        <v>227</v>
      </c>
      <c r="C84" s="120" t="s">
        <v>46</v>
      </c>
      <c r="E84" s="120" t="s">
        <v>803</v>
      </c>
      <c r="F84" s="120"/>
      <c r="G84" s="120"/>
      <c r="H84" s="120"/>
      <c r="I84" t="s">
        <v>236</v>
      </c>
    </row>
    <row r="85">
      <c r="A85" s="210">
        <v>43561.67521431713</v>
      </c>
      <c r="B85" s="120" t="s">
        <v>227</v>
      </c>
      <c r="C85" s="120" t="s">
        <v>46</v>
      </c>
      <c r="E85" s="120" t="s">
        <v>803</v>
      </c>
      <c r="F85" s="120"/>
      <c r="G85" s="120"/>
      <c r="H85" s="120"/>
      <c r="I85" t="s">
        <v>236</v>
      </c>
    </row>
    <row r="86">
      <c r="A86" s="210">
        <v>43561.28547908565</v>
      </c>
      <c r="B86" s="120" t="s">
        <v>354</v>
      </c>
      <c r="C86" s="120" t="s">
        <v>340</v>
      </c>
      <c r="E86" s="120" t="s">
        <v>803</v>
      </c>
      <c r="F86" s="120"/>
      <c r="G86" s="120"/>
      <c r="H86" s="120"/>
      <c r="I86" t="s">
        <v>236</v>
      </c>
    </row>
    <row r="87">
      <c r="A87" s="210">
        <v>43561.28518443287</v>
      </c>
      <c r="B87" s="120" t="s">
        <v>354</v>
      </c>
      <c r="C87" s="120" t="s">
        <v>340</v>
      </c>
      <c r="E87" s="120" t="s">
        <v>803</v>
      </c>
      <c r="F87" s="120"/>
      <c r="G87" s="120"/>
      <c r="H87" s="120"/>
      <c r="I87" t="s">
        <v>236</v>
      </c>
    </row>
    <row r="88">
      <c r="A88" s="210">
        <v>43561.0792515162</v>
      </c>
      <c r="B88" s="120" t="s">
        <v>354</v>
      </c>
      <c r="C88" s="120" t="s">
        <v>340</v>
      </c>
      <c r="E88" s="120" t="s">
        <v>236</v>
      </c>
      <c r="G88" s="120" t="s">
        <v>2093</v>
      </c>
      <c r="I88" t="s">
        <v>236</v>
      </c>
    </row>
    <row r="89">
      <c r="A89" s="210">
        <v>43561.078938252314</v>
      </c>
      <c r="B89" s="120" t="s">
        <v>354</v>
      </c>
      <c r="C89" s="120" t="s">
        <v>340</v>
      </c>
      <c r="E89" s="120" t="s">
        <v>236</v>
      </c>
      <c r="G89" s="120" t="s">
        <v>2094</v>
      </c>
      <c r="I89" t="s">
        <v>236</v>
      </c>
    </row>
    <row r="90">
      <c r="A90" s="210">
        <v>43561.07847346065</v>
      </c>
      <c r="B90" s="120" t="s">
        <v>354</v>
      </c>
      <c r="C90" s="120" t="s">
        <v>340</v>
      </c>
      <c r="E90" s="120" t="s">
        <v>803</v>
      </c>
      <c r="F90" s="120"/>
      <c r="G90" s="120"/>
      <c r="H90" s="120"/>
      <c r="I90" t="s">
        <v>236</v>
      </c>
    </row>
    <row r="91">
      <c r="A91" s="210">
        <v>43561.063535</v>
      </c>
      <c r="B91" s="120" t="s">
        <v>354</v>
      </c>
      <c r="C91" s="120" t="s">
        <v>340</v>
      </c>
      <c r="E91" s="120" t="s">
        <v>236</v>
      </c>
      <c r="G91" s="120" t="s">
        <v>2095</v>
      </c>
      <c r="I91" t="s">
        <v>236</v>
      </c>
    </row>
    <row r="92">
      <c r="A92" s="210">
        <v>43561.01056589121</v>
      </c>
      <c r="B92" s="120" t="s">
        <v>354</v>
      </c>
      <c r="C92" s="120" t="s">
        <v>301</v>
      </c>
      <c r="E92" s="120" t="s">
        <v>803</v>
      </c>
      <c r="F92" s="120"/>
      <c r="G92" s="120"/>
      <c r="H92" s="120"/>
      <c r="I92" t="s">
        <v>236</v>
      </c>
    </row>
    <row r="93">
      <c r="A93" s="210">
        <v>43560.918419444446</v>
      </c>
      <c r="B93" s="120" t="s">
        <v>354</v>
      </c>
      <c r="C93" s="120" t="s">
        <v>301</v>
      </c>
      <c r="E93" s="120" t="s">
        <v>803</v>
      </c>
      <c r="F93" s="120"/>
      <c r="G93" s="120"/>
      <c r="H93" s="120"/>
      <c r="I93" t="s">
        <v>236</v>
      </c>
    </row>
    <row r="94">
      <c r="A94" s="210">
        <v>43560.91804638889</v>
      </c>
      <c r="B94" s="120" t="s">
        <v>354</v>
      </c>
      <c r="C94" s="120" t="s">
        <v>301</v>
      </c>
      <c r="E94" s="120" t="s">
        <v>803</v>
      </c>
      <c r="F94" s="120"/>
      <c r="G94" s="120"/>
      <c r="H94" s="120"/>
      <c r="I94" t="s">
        <v>236</v>
      </c>
    </row>
    <row r="95">
      <c r="A95" s="210">
        <v>43560.60321674768</v>
      </c>
      <c r="B95" s="120" t="s">
        <v>354</v>
      </c>
      <c r="C95" s="120" t="s">
        <v>301</v>
      </c>
      <c r="E95" s="120" t="s">
        <v>803</v>
      </c>
      <c r="F95" s="120"/>
      <c r="G95" s="120"/>
      <c r="H95" s="120"/>
      <c r="I95" t="s">
        <v>236</v>
      </c>
    </row>
    <row r="96">
      <c r="A96" s="210">
        <v>43560.602720173614</v>
      </c>
      <c r="B96" s="120" t="s">
        <v>354</v>
      </c>
      <c r="C96" s="120" t="s">
        <v>301</v>
      </c>
      <c r="E96" s="120" t="s">
        <v>803</v>
      </c>
      <c r="F96" s="120"/>
      <c r="G96" s="120"/>
      <c r="H96" s="120"/>
      <c r="I96" t="s">
        <v>236</v>
      </c>
    </row>
    <row r="97">
      <c r="A97" s="210">
        <v>43560.04730479167</v>
      </c>
      <c r="B97" s="120" t="s">
        <v>180</v>
      </c>
      <c r="C97" s="120" t="s">
        <v>290</v>
      </c>
      <c r="E97" s="120" t="s">
        <v>803</v>
      </c>
      <c r="F97" s="120"/>
      <c r="G97" s="120"/>
      <c r="H97" s="120"/>
      <c r="I97" t="s">
        <v>236</v>
      </c>
    </row>
    <row r="98">
      <c r="A98" s="210">
        <v>43560.04706681713</v>
      </c>
      <c r="B98" s="120" t="s">
        <v>326</v>
      </c>
      <c r="C98" s="120" t="s">
        <v>290</v>
      </c>
      <c r="E98" s="120" t="s">
        <v>803</v>
      </c>
      <c r="F98" s="120"/>
      <c r="G98" s="120"/>
      <c r="H98" s="120"/>
      <c r="I98" t="s">
        <v>236</v>
      </c>
    </row>
    <row r="99">
      <c r="A99" s="210">
        <v>43560.04640178241</v>
      </c>
      <c r="B99" s="120" t="s">
        <v>326</v>
      </c>
      <c r="C99" s="120" t="s">
        <v>290</v>
      </c>
      <c r="E99" s="120" t="s">
        <v>803</v>
      </c>
      <c r="F99" s="120"/>
      <c r="G99" s="120"/>
      <c r="H99" s="120"/>
      <c r="I99" t="s">
        <v>236</v>
      </c>
    </row>
    <row r="100">
      <c r="A100" s="210">
        <v>43560.04598171296</v>
      </c>
      <c r="B100" s="120" t="s">
        <v>326</v>
      </c>
      <c r="C100" s="120" t="s">
        <v>290</v>
      </c>
      <c r="E100" s="120" t="s">
        <v>803</v>
      </c>
      <c r="F100" s="120"/>
      <c r="G100" s="120"/>
      <c r="H100" s="120"/>
      <c r="I100" t="s">
        <v>236</v>
      </c>
    </row>
    <row r="101">
      <c r="A101" s="214">
        <v>43560.0</v>
      </c>
      <c r="B101" s="120" t="s">
        <v>115</v>
      </c>
      <c r="E101" s="120" t="s">
        <v>803</v>
      </c>
      <c r="F101" s="120"/>
      <c r="G101" s="120"/>
      <c r="H101" s="120"/>
      <c r="I101" t="s">
        <v>236</v>
      </c>
    </row>
    <row r="102">
      <c r="A102" s="210">
        <v>43559.980489050926</v>
      </c>
      <c r="B102" s="120" t="s">
        <v>180</v>
      </c>
      <c r="C102" s="120" t="s">
        <v>290</v>
      </c>
      <c r="E102" s="120" t="s">
        <v>803</v>
      </c>
      <c r="F102" s="120"/>
      <c r="G102" s="120"/>
      <c r="H102" s="120"/>
      <c r="I102" t="s">
        <v>236</v>
      </c>
    </row>
    <row r="103">
      <c r="A103" s="210">
        <v>43559.898105914355</v>
      </c>
      <c r="B103" s="120" t="s">
        <v>180</v>
      </c>
      <c r="C103" s="120" t="s">
        <v>290</v>
      </c>
      <c r="E103" s="120" t="s">
        <v>803</v>
      </c>
      <c r="F103" s="120"/>
      <c r="G103" s="120"/>
      <c r="H103" s="120"/>
      <c r="I103" t="s">
        <v>236</v>
      </c>
    </row>
    <row r="104">
      <c r="A104" s="210">
        <v>43559.12286537037</v>
      </c>
      <c r="B104" s="120" t="s">
        <v>354</v>
      </c>
      <c r="C104" s="120" t="s">
        <v>301</v>
      </c>
      <c r="E104" s="120" t="s">
        <v>803</v>
      </c>
      <c r="F104" s="120"/>
      <c r="G104" s="120"/>
      <c r="H104" s="120"/>
      <c r="I104" t="s">
        <v>236</v>
      </c>
    </row>
    <row r="105">
      <c r="A105" s="210">
        <v>43559.112250185186</v>
      </c>
      <c r="B105" s="120" t="s">
        <v>354</v>
      </c>
      <c r="C105" s="120" t="s">
        <v>301</v>
      </c>
      <c r="E105" s="120" t="s">
        <v>803</v>
      </c>
      <c r="F105" s="120"/>
      <c r="G105" s="120"/>
      <c r="H105" s="120"/>
      <c r="I105" t="s">
        <v>236</v>
      </c>
    </row>
    <row r="106">
      <c r="A106" s="210">
        <v>43559.051181944444</v>
      </c>
      <c r="B106" s="120" t="s">
        <v>180</v>
      </c>
      <c r="C106" s="120" t="s">
        <v>290</v>
      </c>
      <c r="E106" s="120" t="s">
        <v>803</v>
      </c>
      <c r="F106" s="120"/>
      <c r="G106" s="120"/>
      <c r="H106" s="120"/>
      <c r="I106" t="s">
        <v>236</v>
      </c>
    </row>
    <row r="107">
      <c r="A107" s="210">
        <v>43559.02153641204</v>
      </c>
      <c r="B107" s="120" t="s">
        <v>57</v>
      </c>
      <c r="C107" s="120" t="s">
        <v>39</v>
      </c>
      <c r="E107" s="120" t="s">
        <v>803</v>
      </c>
      <c r="F107" s="120" t="s">
        <v>157</v>
      </c>
      <c r="G107" s="120" t="s">
        <v>2096</v>
      </c>
      <c r="H107" s="120" t="s">
        <v>46</v>
      </c>
      <c r="I107" t="s">
        <v>236</v>
      </c>
    </row>
    <row r="108">
      <c r="A108" s="210">
        <v>43558.68916166667</v>
      </c>
      <c r="B108" s="120" t="s">
        <v>40</v>
      </c>
      <c r="C108" s="120" t="s">
        <v>50</v>
      </c>
      <c r="E108" s="120" t="s">
        <v>803</v>
      </c>
      <c r="F108" s="120"/>
      <c r="G108" s="120"/>
      <c r="H108" s="120"/>
      <c r="I108" t="s">
        <v>236</v>
      </c>
    </row>
    <row r="109">
      <c r="A109" s="210">
        <v>43558.6231078125</v>
      </c>
      <c r="B109" s="120" t="s">
        <v>57</v>
      </c>
      <c r="C109" s="120" t="s">
        <v>358</v>
      </c>
      <c r="E109" s="120" t="s">
        <v>803</v>
      </c>
      <c r="F109" s="120"/>
      <c r="G109" s="120"/>
      <c r="H109" s="120"/>
      <c r="I109" t="s">
        <v>236</v>
      </c>
    </row>
    <row r="110">
      <c r="A110" s="210">
        <v>43557.12618068287</v>
      </c>
      <c r="B110" s="120" t="s">
        <v>326</v>
      </c>
      <c r="C110" s="120" t="s">
        <v>308</v>
      </c>
      <c r="E110" s="120" t="s">
        <v>803</v>
      </c>
      <c r="F110" s="120"/>
      <c r="G110" s="120"/>
      <c r="H110" s="120"/>
      <c r="I110" t="s">
        <v>236</v>
      </c>
    </row>
    <row r="111">
      <c r="A111" s="210">
        <v>43557.125626203706</v>
      </c>
      <c r="B111" s="120" t="s">
        <v>326</v>
      </c>
      <c r="C111" s="120" t="s">
        <v>308</v>
      </c>
      <c r="E111" s="120" t="s">
        <v>803</v>
      </c>
      <c r="F111" s="120"/>
      <c r="G111" s="120"/>
      <c r="H111" s="120"/>
      <c r="I111" t="s">
        <v>236</v>
      </c>
    </row>
    <row r="112">
      <c r="A112" s="210">
        <v>43556.66171627315</v>
      </c>
      <c r="B112" s="120" t="s">
        <v>40</v>
      </c>
      <c r="C112" s="120" t="s">
        <v>65</v>
      </c>
      <c r="E112" s="120" t="s">
        <v>803</v>
      </c>
      <c r="I112" t="s">
        <v>236</v>
      </c>
    </row>
    <row r="113">
      <c r="A113" s="210">
        <v>43556.627228287034</v>
      </c>
      <c r="B113" s="120" t="s">
        <v>40</v>
      </c>
      <c r="C113" s="120" t="s">
        <v>65</v>
      </c>
      <c r="E113" s="120" t="s">
        <v>803</v>
      </c>
      <c r="F113" s="120"/>
      <c r="G113" s="120"/>
      <c r="H113" s="120"/>
      <c r="I113" t="s">
        <v>236</v>
      </c>
    </row>
    <row r="114">
      <c r="A114" s="210">
        <v>43555.5491602199</v>
      </c>
      <c r="B114" s="120" t="s">
        <v>171</v>
      </c>
      <c r="C114" s="120" t="s">
        <v>340</v>
      </c>
      <c r="E114" s="120" t="s">
        <v>803</v>
      </c>
      <c r="F114" s="120" t="s">
        <v>159</v>
      </c>
      <c r="G114" s="120" t="s">
        <v>2097</v>
      </c>
      <c r="H114" s="120" t="s">
        <v>300</v>
      </c>
      <c r="I114" t="s">
        <v>236</v>
      </c>
    </row>
    <row r="115">
      <c r="A115" s="210">
        <v>43555.53855939815</v>
      </c>
      <c r="B115" s="120" t="s">
        <v>171</v>
      </c>
      <c r="C115" s="120" t="s">
        <v>340</v>
      </c>
      <c r="E115" s="120" t="s">
        <v>803</v>
      </c>
      <c r="F115" s="120"/>
      <c r="G115" s="120"/>
      <c r="H115" s="120"/>
      <c r="I115" t="s">
        <v>236</v>
      </c>
    </row>
    <row r="116">
      <c r="A116" s="210">
        <v>43555.34998305555</v>
      </c>
      <c r="B116" s="120" t="s">
        <v>171</v>
      </c>
      <c r="C116" s="120" t="s">
        <v>340</v>
      </c>
      <c r="E116" s="120" t="s">
        <v>803</v>
      </c>
      <c r="F116" s="120"/>
      <c r="G116" s="120"/>
      <c r="H116" s="120"/>
      <c r="I116" t="s">
        <v>236</v>
      </c>
    </row>
    <row r="117">
      <c r="A117" s="210">
        <v>43555.01263197917</v>
      </c>
      <c r="B117" s="120" t="s">
        <v>336</v>
      </c>
      <c r="C117" s="120" t="s">
        <v>102</v>
      </c>
      <c r="E117" s="120" t="s">
        <v>803</v>
      </c>
      <c r="F117" s="120"/>
      <c r="G117" s="120"/>
      <c r="H117" s="120"/>
      <c r="I117" t="s">
        <v>236</v>
      </c>
    </row>
    <row r="118">
      <c r="A118" s="210">
        <v>43555.012363912036</v>
      </c>
      <c r="B118" s="120" t="s">
        <v>336</v>
      </c>
      <c r="C118" s="120" t="s">
        <v>102</v>
      </c>
      <c r="E118" s="120" t="s">
        <v>803</v>
      </c>
      <c r="F118" s="120"/>
      <c r="G118" s="120"/>
      <c r="H118" s="120"/>
      <c r="I118" t="s">
        <v>236</v>
      </c>
    </row>
    <row r="119">
      <c r="A119" s="210">
        <v>43554.90924570602</v>
      </c>
      <c r="B119" s="120" t="s">
        <v>85</v>
      </c>
      <c r="C119" s="120" t="s">
        <v>340</v>
      </c>
      <c r="E119" s="120" t="s">
        <v>803</v>
      </c>
      <c r="F119" s="120"/>
      <c r="G119" s="120"/>
      <c r="H119" s="120"/>
      <c r="I119" t="s">
        <v>236</v>
      </c>
    </row>
    <row r="120">
      <c r="A120" s="210">
        <v>43554.65632854166</v>
      </c>
      <c r="B120" s="120" t="s">
        <v>40</v>
      </c>
      <c r="C120" s="120" t="s">
        <v>65</v>
      </c>
      <c r="E120" s="120" t="s">
        <v>803</v>
      </c>
      <c r="F120" s="120"/>
      <c r="G120" s="120"/>
      <c r="H120" s="120"/>
      <c r="I120" t="s">
        <v>236</v>
      </c>
    </row>
    <row r="121">
      <c r="A121" s="210">
        <v>43554.63401296297</v>
      </c>
      <c r="B121" s="120" t="s">
        <v>171</v>
      </c>
      <c r="C121" s="120" t="s">
        <v>340</v>
      </c>
      <c r="D121" s="120" t="s">
        <v>315</v>
      </c>
      <c r="E121" s="120" t="s">
        <v>803</v>
      </c>
      <c r="F121" s="120"/>
      <c r="G121" s="120"/>
      <c r="H121" s="120"/>
      <c r="I121" t="s">
        <v>236</v>
      </c>
    </row>
    <row r="122">
      <c r="A122" s="210">
        <v>43554.63365939815</v>
      </c>
      <c r="B122" s="120" t="s">
        <v>171</v>
      </c>
      <c r="C122" s="120" t="s">
        <v>340</v>
      </c>
      <c r="D122" s="120" t="s">
        <v>315</v>
      </c>
      <c r="E122" s="120" t="s">
        <v>803</v>
      </c>
      <c r="F122" s="120"/>
      <c r="G122" s="120"/>
      <c r="H122" s="120"/>
      <c r="I122" t="s">
        <v>236</v>
      </c>
    </row>
    <row r="123">
      <c r="A123" s="210">
        <v>43554.49841998843</v>
      </c>
      <c r="B123" s="120" t="s">
        <v>315</v>
      </c>
      <c r="C123" s="120" t="s">
        <v>46</v>
      </c>
      <c r="E123" s="120" t="s">
        <v>803</v>
      </c>
      <c r="F123" s="120"/>
      <c r="G123" s="120"/>
      <c r="H123" s="120"/>
      <c r="I123" t="s">
        <v>236</v>
      </c>
    </row>
    <row r="124">
      <c r="A124" s="210">
        <v>43554.342104930554</v>
      </c>
      <c r="B124" s="120" t="s">
        <v>171</v>
      </c>
      <c r="C124" s="120" t="s">
        <v>340</v>
      </c>
      <c r="E124" s="120" t="s">
        <v>803</v>
      </c>
      <c r="F124" s="120"/>
      <c r="G124" s="120"/>
      <c r="H124" s="120"/>
      <c r="I124" t="s">
        <v>236</v>
      </c>
    </row>
    <row r="125">
      <c r="A125" s="210">
        <v>43554.32863130787</v>
      </c>
      <c r="B125" s="120" t="s">
        <v>171</v>
      </c>
      <c r="C125" s="120" t="s">
        <v>340</v>
      </c>
      <c r="E125" s="120" t="s">
        <v>236</v>
      </c>
      <c r="G125" s="120" t="s">
        <v>2098</v>
      </c>
      <c r="I125" t="s">
        <v>236</v>
      </c>
    </row>
    <row r="126">
      <c r="A126" s="210">
        <v>43553.06620784722</v>
      </c>
      <c r="B126" s="120" t="s">
        <v>180</v>
      </c>
      <c r="C126" s="120" t="s">
        <v>308</v>
      </c>
      <c r="E126" s="120" t="s">
        <v>803</v>
      </c>
      <c r="F126" s="120"/>
      <c r="G126" s="120"/>
      <c r="H126" s="120"/>
      <c r="I126" t="s">
        <v>236</v>
      </c>
    </row>
    <row r="127">
      <c r="A127" s="210">
        <v>43553.06583357639</v>
      </c>
      <c r="B127" s="120" t="s">
        <v>180</v>
      </c>
      <c r="C127" s="120" t="s">
        <v>308</v>
      </c>
      <c r="E127" s="120" t="s">
        <v>803</v>
      </c>
      <c r="F127" s="120"/>
      <c r="G127" s="120"/>
      <c r="H127" s="120"/>
      <c r="I127" t="s">
        <v>236</v>
      </c>
    </row>
    <row r="128">
      <c r="A128" s="210">
        <v>43553.04796819444</v>
      </c>
      <c r="B128" s="120" t="s">
        <v>83</v>
      </c>
      <c r="C128" s="120" t="s">
        <v>294</v>
      </c>
      <c r="E128" s="120" t="s">
        <v>803</v>
      </c>
      <c r="F128" s="120"/>
      <c r="G128" s="120"/>
      <c r="H128" s="120"/>
      <c r="I128" t="s">
        <v>236</v>
      </c>
    </row>
    <row r="129">
      <c r="A129" s="210">
        <v>43553.01206915509</v>
      </c>
      <c r="B129" s="120" t="s">
        <v>60</v>
      </c>
      <c r="C129" s="120" t="s">
        <v>371</v>
      </c>
      <c r="E129" s="120" t="s">
        <v>803</v>
      </c>
      <c r="F129" s="120"/>
      <c r="G129" s="120"/>
      <c r="H129" s="120"/>
      <c r="I129" t="s">
        <v>236</v>
      </c>
    </row>
    <row r="130">
      <c r="A130" s="210">
        <v>43552.48955575231</v>
      </c>
      <c r="B130" s="120" t="s">
        <v>474</v>
      </c>
      <c r="C130" s="120" t="s">
        <v>301</v>
      </c>
      <c r="E130" s="120" t="s">
        <v>803</v>
      </c>
      <c r="F130" s="120"/>
      <c r="G130" s="120"/>
      <c r="H130" s="120"/>
      <c r="I130" t="s">
        <v>236</v>
      </c>
    </row>
    <row r="131">
      <c r="A131" s="210">
        <v>43552.054413125</v>
      </c>
      <c r="B131" s="120" t="s">
        <v>180</v>
      </c>
      <c r="C131" s="120" t="s">
        <v>308</v>
      </c>
      <c r="E131" s="120" t="s">
        <v>803</v>
      </c>
      <c r="F131" s="120"/>
      <c r="G131" s="120"/>
      <c r="H131" s="120"/>
      <c r="I131" t="s">
        <v>236</v>
      </c>
    </row>
    <row r="132">
      <c r="A132" s="210">
        <v>43551.07808586805</v>
      </c>
      <c r="B132" s="120" t="s">
        <v>60</v>
      </c>
      <c r="C132" s="120" t="s">
        <v>371</v>
      </c>
      <c r="E132" s="120" t="s">
        <v>803</v>
      </c>
      <c r="F132" s="120"/>
      <c r="G132" s="120"/>
      <c r="H132" s="120"/>
      <c r="I132" t="s">
        <v>236</v>
      </c>
    </row>
    <row r="133">
      <c r="A133" s="210">
        <v>43551.035262453704</v>
      </c>
      <c r="B133" s="120" t="s">
        <v>60</v>
      </c>
      <c r="C133" s="120" t="s">
        <v>371</v>
      </c>
      <c r="E133" s="120" t="s">
        <v>803</v>
      </c>
      <c r="F133" s="120"/>
      <c r="G133" s="120"/>
      <c r="H133" s="120"/>
      <c r="I133" t="s">
        <v>236</v>
      </c>
    </row>
    <row r="134">
      <c r="A134" s="210">
        <v>43551.01474829861</v>
      </c>
      <c r="B134" s="120" t="s">
        <v>180</v>
      </c>
      <c r="C134" s="120" t="s">
        <v>308</v>
      </c>
      <c r="E134" s="120" t="s">
        <v>803</v>
      </c>
      <c r="F134" s="120"/>
      <c r="G134" s="120"/>
      <c r="H134" s="120"/>
      <c r="I134" t="s">
        <v>236</v>
      </c>
    </row>
    <row r="135">
      <c r="A135" s="210">
        <v>43549.59613126157</v>
      </c>
      <c r="B135" s="120" t="s">
        <v>381</v>
      </c>
      <c r="C135" s="120" t="s">
        <v>294</v>
      </c>
      <c r="D135" s="120" t="s">
        <v>131</v>
      </c>
      <c r="E135" s="120" t="s">
        <v>236</v>
      </c>
      <c r="G135" s="120" t="s">
        <v>2099</v>
      </c>
      <c r="I135" t="s">
        <v>236</v>
      </c>
    </row>
    <row r="136">
      <c r="A136" s="210">
        <v>43548.79967841435</v>
      </c>
      <c r="B136" s="120" t="s">
        <v>40</v>
      </c>
      <c r="C136" s="120" t="s">
        <v>65</v>
      </c>
      <c r="E136" s="120" t="s">
        <v>803</v>
      </c>
      <c r="F136" s="120"/>
      <c r="G136" s="120"/>
      <c r="H136" s="120"/>
      <c r="I136" t="s">
        <v>236</v>
      </c>
    </row>
    <row r="137">
      <c r="A137" s="210">
        <v>43548.00804583333</v>
      </c>
      <c r="B137" s="120" t="s">
        <v>180</v>
      </c>
      <c r="C137" s="120" t="s">
        <v>308</v>
      </c>
      <c r="E137" s="120" t="s">
        <v>803</v>
      </c>
      <c r="F137" s="120"/>
      <c r="G137" s="120"/>
      <c r="H137" s="120"/>
      <c r="I137" t="s">
        <v>236</v>
      </c>
    </row>
    <row r="138">
      <c r="A138" s="210">
        <v>43548.00601814815</v>
      </c>
      <c r="B138" s="120" t="s">
        <v>401</v>
      </c>
      <c r="C138" s="120" t="s">
        <v>46</v>
      </c>
      <c r="D138" s="120" t="s">
        <v>351</v>
      </c>
      <c r="E138" s="120" t="s">
        <v>803</v>
      </c>
      <c r="F138" s="120"/>
      <c r="G138" s="120"/>
      <c r="H138" s="120"/>
      <c r="I138" t="s">
        <v>236</v>
      </c>
    </row>
    <row r="139">
      <c r="A139" s="210">
        <v>43547.813290543985</v>
      </c>
      <c r="B139" s="120" t="s">
        <v>384</v>
      </c>
      <c r="C139" s="120" t="s">
        <v>308</v>
      </c>
      <c r="E139" s="120" t="s">
        <v>803</v>
      </c>
      <c r="F139" s="120"/>
      <c r="G139" s="120"/>
      <c r="H139" s="120"/>
      <c r="I139" t="s">
        <v>236</v>
      </c>
    </row>
    <row r="140">
      <c r="A140" s="210">
        <v>43547.51349730324</v>
      </c>
      <c r="B140" s="120" t="s">
        <v>384</v>
      </c>
      <c r="C140" s="120" t="s">
        <v>308</v>
      </c>
      <c r="E140" s="120" t="s">
        <v>803</v>
      </c>
      <c r="F140" s="120"/>
      <c r="G140" s="120"/>
      <c r="H140" s="120"/>
      <c r="I140" t="s">
        <v>236</v>
      </c>
    </row>
    <row r="141">
      <c r="A141" s="210">
        <v>43547.066500960645</v>
      </c>
      <c r="B141" s="120" t="s">
        <v>57</v>
      </c>
      <c r="C141" s="120" t="s">
        <v>358</v>
      </c>
      <c r="D141" s="120" t="s">
        <v>401</v>
      </c>
      <c r="E141" s="120" t="s">
        <v>803</v>
      </c>
      <c r="F141" s="120"/>
      <c r="G141" s="120"/>
      <c r="H141" s="120"/>
      <c r="I141" t="s">
        <v>236</v>
      </c>
    </row>
    <row r="142">
      <c r="A142" s="210">
        <v>43547.0662175</v>
      </c>
      <c r="B142" s="120" t="s">
        <v>57</v>
      </c>
      <c r="C142" s="120" t="s">
        <v>358</v>
      </c>
      <c r="D142" s="120" t="s">
        <v>401</v>
      </c>
      <c r="E142" s="120" t="s">
        <v>803</v>
      </c>
      <c r="F142" s="120"/>
      <c r="G142" s="120"/>
      <c r="H142" s="120"/>
      <c r="I142" t="s">
        <v>236</v>
      </c>
    </row>
    <row r="143">
      <c r="A143" s="210">
        <v>43547.06588630787</v>
      </c>
      <c r="B143" s="120" t="s">
        <v>57</v>
      </c>
      <c r="C143" s="120" t="s">
        <v>358</v>
      </c>
      <c r="D143" s="120" t="s">
        <v>401</v>
      </c>
      <c r="E143" s="120" t="s">
        <v>803</v>
      </c>
      <c r="F143" s="120"/>
      <c r="G143" s="120"/>
      <c r="H143" s="120"/>
      <c r="I143" t="s">
        <v>236</v>
      </c>
    </row>
    <row r="144">
      <c r="A144" s="210">
        <v>43545.7593419676</v>
      </c>
      <c r="B144" s="120" t="s">
        <v>393</v>
      </c>
      <c r="C144" s="120" t="s">
        <v>290</v>
      </c>
      <c r="E144" s="120" t="s">
        <v>803</v>
      </c>
      <c r="F144" s="120"/>
      <c r="G144" s="120"/>
      <c r="H144" s="120"/>
      <c r="I144" t="s">
        <v>236</v>
      </c>
    </row>
    <row r="145">
      <c r="A145" s="210">
        <v>43545.38534684028</v>
      </c>
      <c r="B145" s="120" t="s">
        <v>384</v>
      </c>
      <c r="C145" s="120" t="s">
        <v>46</v>
      </c>
      <c r="E145" s="120" t="s">
        <v>803</v>
      </c>
      <c r="F145" s="120"/>
      <c r="G145" s="120"/>
      <c r="H145" s="120"/>
      <c r="I145" t="s">
        <v>236</v>
      </c>
    </row>
    <row r="146">
      <c r="A146" s="210">
        <v>43545.35562945602</v>
      </c>
      <c r="B146" s="120" t="s">
        <v>474</v>
      </c>
      <c r="C146" s="120" t="s">
        <v>301</v>
      </c>
      <c r="E146" s="120" t="s">
        <v>803</v>
      </c>
      <c r="F146" s="120"/>
      <c r="G146" s="120"/>
      <c r="H146" s="120"/>
      <c r="I146" t="s">
        <v>236</v>
      </c>
    </row>
    <row r="147">
      <c r="A147" s="210">
        <v>43545.05431569445</v>
      </c>
      <c r="B147" s="120" t="s">
        <v>407</v>
      </c>
      <c r="C147" s="120" t="s">
        <v>290</v>
      </c>
      <c r="E147" s="120" t="s">
        <v>803</v>
      </c>
      <c r="F147" s="120"/>
      <c r="G147" s="120"/>
      <c r="H147" s="120"/>
      <c r="I147" t="s">
        <v>236</v>
      </c>
    </row>
    <row r="148">
      <c r="A148" s="210">
        <v>43544.98815974537</v>
      </c>
      <c r="B148" s="120" t="s">
        <v>180</v>
      </c>
      <c r="C148" s="120" t="s">
        <v>308</v>
      </c>
      <c r="E148" s="120" t="s">
        <v>803</v>
      </c>
      <c r="F148" s="120"/>
      <c r="G148" s="120"/>
      <c r="H148" s="120"/>
      <c r="I148" t="s">
        <v>236</v>
      </c>
    </row>
    <row r="149">
      <c r="A149" s="210">
        <v>43544.93245840278</v>
      </c>
      <c r="B149" s="120" t="s">
        <v>40</v>
      </c>
      <c r="C149" s="120" t="s">
        <v>65</v>
      </c>
      <c r="E149" s="120" t="s">
        <v>803</v>
      </c>
      <c r="F149" s="120"/>
      <c r="G149" s="120"/>
      <c r="H149" s="120"/>
      <c r="I149" t="s">
        <v>236</v>
      </c>
    </row>
    <row r="150">
      <c r="A150" s="210">
        <v>43544.78827686343</v>
      </c>
      <c r="B150" s="120" t="s">
        <v>85</v>
      </c>
      <c r="C150" s="120" t="s">
        <v>301</v>
      </c>
      <c r="E150" s="120" t="s">
        <v>803</v>
      </c>
      <c r="F150" s="120"/>
      <c r="G150" s="120"/>
      <c r="H150" s="120"/>
      <c r="I150" t="s">
        <v>236</v>
      </c>
    </row>
    <row r="151">
      <c r="A151" s="210">
        <v>43544.71440493056</v>
      </c>
      <c r="B151" s="120" t="s">
        <v>381</v>
      </c>
      <c r="C151" s="120" t="s">
        <v>294</v>
      </c>
      <c r="D151" s="120" t="s">
        <v>131</v>
      </c>
      <c r="E151" s="120" t="s">
        <v>803</v>
      </c>
      <c r="F151" s="120"/>
      <c r="G151" s="120"/>
      <c r="H151" s="120"/>
      <c r="I151" t="s">
        <v>236</v>
      </c>
    </row>
    <row r="152">
      <c r="A152" s="210">
        <v>43544.70095568287</v>
      </c>
      <c r="B152" s="120" t="s">
        <v>2100</v>
      </c>
      <c r="C152" s="120" t="s">
        <v>46</v>
      </c>
      <c r="E152" s="120" t="s">
        <v>803</v>
      </c>
      <c r="F152" s="120"/>
      <c r="G152" s="120"/>
      <c r="H152" s="120"/>
      <c r="I152" t="s">
        <v>236</v>
      </c>
    </row>
    <row r="153">
      <c r="A153" s="210">
        <v>43544.7003731713</v>
      </c>
      <c r="B153" s="120" t="s">
        <v>2100</v>
      </c>
      <c r="C153" s="120" t="s">
        <v>46</v>
      </c>
      <c r="E153" s="120" t="s">
        <v>803</v>
      </c>
      <c r="F153" s="120"/>
      <c r="G153" s="120"/>
      <c r="H153" s="120"/>
      <c r="I153" t="s">
        <v>236</v>
      </c>
    </row>
    <row r="154">
      <c r="A154" s="210">
        <v>43544.56317422454</v>
      </c>
      <c r="B154" s="120" t="s">
        <v>474</v>
      </c>
      <c r="C154" s="120" t="s">
        <v>301</v>
      </c>
      <c r="E154" s="120" t="s">
        <v>803</v>
      </c>
      <c r="F154" s="120"/>
      <c r="G154" s="120"/>
      <c r="H154" s="120"/>
      <c r="I154" t="s">
        <v>236</v>
      </c>
    </row>
    <row r="155">
      <c r="A155" s="210">
        <v>43544.15089798611</v>
      </c>
      <c r="B155" s="120" t="s">
        <v>57</v>
      </c>
      <c r="C155" s="120" t="s">
        <v>358</v>
      </c>
      <c r="E155" s="120" t="s">
        <v>803</v>
      </c>
      <c r="F155" s="120"/>
      <c r="G155" s="120"/>
      <c r="H155" s="120"/>
      <c r="I155" t="s">
        <v>236</v>
      </c>
    </row>
    <row r="156">
      <c r="A156" s="210">
        <v>43543.7963353588</v>
      </c>
      <c r="B156" s="120" t="s">
        <v>116</v>
      </c>
      <c r="C156" s="120" t="s">
        <v>50</v>
      </c>
      <c r="E156" s="120" t="s">
        <v>803</v>
      </c>
      <c r="F156" s="120"/>
      <c r="G156" s="120"/>
      <c r="H156" s="120"/>
      <c r="I156" t="s">
        <v>236</v>
      </c>
    </row>
    <row r="157">
      <c r="A157" s="210">
        <v>43543.64634295139</v>
      </c>
      <c r="B157" s="120" t="s">
        <v>60</v>
      </c>
      <c r="C157" s="120" t="s">
        <v>371</v>
      </c>
      <c r="E157" s="120" t="s">
        <v>803</v>
      </c>
      <c r="F157" s="120"/>
      <c r="G157" s="120"/>
      <c r="H157" s="120"/>
      <c r="I157" t="s">
        <v>236</v>
      </c>
    </row>
    <row r="158">
      <c r="A158" s="210">
        <v>43543.10396508102</v>
      </c>
      <c r="B158" s="120" t="s">
        <v>407</v>
      </c>
      <c r="C158" s="120" t="s">
        <v>308</v>
      </c>
      <c r="E158" s="120" t="s">
        <v>803</v>
      </c>
      <c r="F158" s="120"/>
      <c r="G158" s="120"/>
      <c r="H158" s="120"/>
      <c r="I158" t="s">
        <v>236</v>
      </c>
    </row>
    <row r="159">
      <c r="A159" s="210">
        <v>43543.039371238425</v>
      </c>
      <c r="B159" s="120" t="s">
        <v>180</v>
      </c>
      <c r="C159" s="120" t="s">
        <v>46</v>
      </c>
      <c r="E159" s="120" t="s">
        <v>803</v>
      </c>
      <c r="F159" s="120"/>
      <c r="G159" s="120"/>
      <c r="H159" s="120"/>
      <c r="I159" t="s">
        <v>236</v>
      </c>
    </row>
    <row r="160">
      <c r="A160" s="210">
        <v>43543.01087391203</v>
      </c>
      <c r="B160" s="120" t="s">
        <v>180</v>
      </c>
      <c r="C160" s="120" t="s">
        <v>46</v>
      </c>
      <c r="E160" s="120" t="s">
        <v>803</v>
      </c>
      <c r="F160" s="120"/>
      <c r="G160" s="120"/>
      <c r="H160" s="120"/>
      <c r="I160" t="s">
        <v>236</v>
      </c>
    </row>
    <row r="161">
      <c r="A161" s="210">
        <v>43542.999922939816</v>
      </c>
      <c r="B161" s="120" t="s">
        <v>180</v>
      </c>
      <c r="C161" s="120" t="s">
        <v>46</v>
      </c>
      <c r="E161" s="120" t="s">
        <v>803</v>
      </c>
      <c r="F161" s="120"/>
      <c r="G161" s="120"/>
      <c r="H161" s="120"/>
      <c r="I161" t="s">
        <v>236</v>
      </c>
    </row>
    <row r="162">
      <c r="A162" s="210">
        <v>43542.99925415509</v>
      </c>
      <c r="B162" s="120" t="s">
        <v>180</v>
      </c>
      <c r="C162" s="120" t="s">
        <v>46</v>
      </c>
      <c r="E162" s="120" t="s">
        <v>803</v>
      </c>
      <c r="F162" s="120"/>
      <c r="G162" s="120"/>
      <c r="H162" s="120"/>
      <c r="I162" t="s">
        <v>236</v>
      </c>
    </row>
    <row r="163">
      <c r="A163" s="210">
        <v>43542.84147519676</v>
      </c>
      <c r="B163" s="120" t="s">
        <v>2035</v>
      </c>
      <c r="C163" s="120" t="s">
        <v>301</v>
      </c>
      <c r="E163" s="120" t="s">
        <v>236</v>
      </c>
      <c r="G163" s="120" t="s">
        <v>2101</v>
      </c>
      <c r="I163" t="s">
        <v>236</v>
      </c>
    </row>
    <row r="164">
      <c r="A164" s="210">
        <v>43542.837192824074</v>
      </c>
      <c r="B164" s="120" t="s">
        <v>336</v>
      </c>
      <c r="C164" s="120" t="s">
        <v>340</v>
      </c>
      <c r="E164" s="120" t="s">
        <v>236</v>
      </c>
      <c r="G164" s="120" t="s">
        <v>2102</v>
      </c>
      <c r="I164" t="s">
        <v>236</v>
      </c>
    </row>
    <row r="165">
      <c r="A165" s="210">
        <v>43542.8358437037</v>
      </c>
      <c r="B165" s="120" t="s">
        <v>336</v>
      </c>
      <c r="C165" s="120" t="s">
        <v>340</v>
      </c>
      <c r="E165" s="120" t="s">
        <v>236</v>
      </c>
      <c r="G165" s="120" t="s">
        <v>2103</v>
      </c>
      <c r="I165" t="s">
        <v>236</v>
      </c>
    </row>
    <row r="166">
      <c r="A166" s="210">
        <v>43542.601325358795</v>
      </c>
      <c r="B166" s="120" t="s">
        <v>83</v>
      </c>
      <c r="C166" s="120" t="s">
        <v>340</v>
      </c>
      <c r="D166" s="120" t="s">
        <v>2104</v>
      </c>
      <c r="E166" s="120" t="s">
        <v>803</v>
      </c>
      <c r="F166" s="120"/>
      <c r="G166" s="120"/>
      <c r="H166" s="120"/>
      <c r="I166" t="s">
        <v>236</v>
      </c>
    </row>
    <row r="167">
      <c r="A167" s="210">
        <v>43541.97730892361</v>
      </c>
      <c r="B167" s="120" t="s">
        <v>2035</v>
      </c>
      <c r="C167" s="120" t="s">
        <v>301</v>
      </c>
      <c r="D167" s="120" t="s">
        <v>57</v>
      </c>
      <c r="E167" s="120" t="s">
        <v>803</v>
      </c>
      <c r="F167" s="120"/>
      <c r="G167" s="120"/>
      <c r="H167" s="120"/>
      <c r="I167" t="s">
        <v>236</v>
      </c>
    </row>
    <row r="168">
      <c r="A168" s="210">
        <v>43541.97679917824</v>
      </c>
      <c r="B168" s="120" t="s">
        <v>2035</v>
      </c>
      <c r="C168" s="120" t="s">
        <v>301</v>
      </c>
      <c r="D168" s="120" t="s">
        <v>57</v>
      </c>
      <c r="E168" s="120" t="s">
        <v>803</v>
      </c>
      <c r="F168" s="120" t="s">
        <v>83</v>
      </c>
      <c r="G168" s="120" t="s">
        <v>2105</v>
      </c>
      <c r="H168" s="120" t="s">
        <v>301</v>
      </c>
      <c r="I168" t="s">
        <v>236</v>
      </c>
    </row>
    <row r="169">
      <c r="A169" s="210">
        <v>43541.8946900463</v>
      </c>
      <c r="B169" s="120" t="s">
        <v>402</v>
      </c>
      <c r="C169" s="120" t="s">
        <v>290</v>
      </c>
      <c r="E169" s="120" t="s">
        <v>803</v>
      </c>
      <c r="F169" s="120"/>
      <c r="G169" s="120"/>
      <c r="H169" s="120"/>
      <c r="I169" t="s">
        <v>236</v>
      </c>
    </row>
    <row r="170">
      <c r="A170" s="210">
        <v>43541.843704224535</v>
      </c>
      <c r="B170" s="120" t="s">
        <v>402</v>
      </c>
      <c r="C170" s="120" t="s">
        <v>290</v>
      </c>
      <c r="E170" s="120" t="s">
        <v>236</v>
      </c>
      <c r="G170" s="120" t="s">
        <v>2106</v>
      </c>
      <c r="I170" t="s">
        <v>236</v>
      </c>
    </row>
    <row r="171">
      <c r="A171" s="210">
        <v>43541.77469568287</v>
      </c>
      <c r="B171" s="120" t="s">
        <v>402</v>
      </c>
      <c r="C171" s="120" t="s">
        <v>290</v>
      </c>
      <c r="E171" s="120" t="s">
        <v>236</v>
      </c>
      <c r="G171" s="120" t="s">
        <v>2107</v>
      </c>
      <c r="I171" t="s">
        <v>236</v>
      </c>
    </row>
    <row r="172">
      <c r="A172" s="210">
        <v>43541.74878351852</v>
      </c>
      <c r="B172" s="120" t="s">
        <v>393</v>
      </c>
      <c r="C172" s="120" t="s">
        <v>290</v>
      </c>
      <c r="E172" s="120" t="s">
        <v>803</v>
      </c>
      <c r="F172" s="120"/>
      <c r="G172" s="120"/>
      <c r="H172" s="120"/>
      <c r="I172" t="s">
        <v>236</v>
      </c>
    </row>
    <row r="173">
      <c r="A173" s="210">
        <v>43541.74707226852</v>
      </c>
      <c r="B173" s="120" t="s">
        <v>393</v>
      </c>
      <c r="C173" s="120" t="s">
        <v>290</v>
      </c>
      <c r="E173" s="120" t="s">
        <v>803</v>
      </c>
      <c r="F173" s="120"/>
      <c r="G173" s="120"/>
      <c r="H173" s="120"/>
      <c r="I173" t="s">
        <v>236</v>
      </c>
    </row>
    <row r="174">
      <c r="A174" s="210">
        <v>43541.67889917824</v>
      </c>
      <c r="B174" s="120" t="s">
        <v>1377</v>
      </c>
      <c r="C174" s="120" t="s">
        <v>308</v>
      </c>
      <c r="E174" s="120" t="s">
        <v>803</v>
      </c>
      <c r="F174" s="120"/>
      <c r="G174" s="120"/>
      <c r="H174" s="120"/>
      <c r="I174" t="s">
        <v>236</v>
      </c>
    </row>
    <row r="175">
      <c r="A175" s="210">
        <v>43541.33069877315</v>
      </c>
      <c r="B175" s="120" t="s">
        <v>1378</v>
      </c>
      <c r="C175" s="120" t="s">
        <v>308</v>
      </c>
      <c r="E175" s="120" t="s">
        <v>803</v>
      </c>
      <c r="F175" s="120"/>
      <c r="G175" s="120"/>
      <c r="H175" s="120"/>
      <c r="I175" t="s">
        <v>236</v>
      </c>
    </row>
    <row r="176">
      <c r="A176" s="210">
        <v>43540.691369016204</v>
      </c>
      <c r="B176" s="120" t="s">
        <v>435</v>
      </c>
      <c r="C176" s="120" t="s">
        <v>102</v>
      </c>
      <c r="E176" s="120" t="s">
        <v>803</v>
      </c>
      <c r="F176" s="120"/>
      <c r="G176" s="120"/>
      <c r="H176" s="120"/>
      <c r="I176" t="s">
        <v>236</v>
      </c>
    </row>
    <row r="177">
      <c r="A177" s="210">
        <v>43540.648602511574</v>
      </c>
      <c r="B177" s="120" t="s">
        <v>85</v>
      </c>
      <c r="C177" s="120" t="s">
        <v>301</v>
      </c>
      <c r="E177" s="120" t="s">
        <v>803</v>
      </c>
      <c r="F177" s="120"/>
      <c r="G177" s="120"/>
      <c r="H177" s="120"/>
      <c r="I177" t="s">
        <v>236</v>
      </c>
    </row>
    <row r="178">
      <c r="A178" s="210">
        <v>43540.63172239583</v>
      </c>
      <c r="B178" s="120" t="s">
        <v>40</v>
      </c>
      <c r="C178" s="120" t="s">
        <v>65</v>
      </c>
      <c r="E178" s="120" t="s">
        <v>803</v>
      </c>
      <c r="F178" s="120"/>
      <c r="G178" s="120"/>
      <c r="H178" s="120"/>
      <c r="I178" t="s">
        <v>236</v>
      </c>
    </row>
    <row r="179">
      <c r="A179" s="210">
        <v>43540.63123101852</v>
      </c>
      <c r="B179" s="120" t="s">
        <v>40</v>
      </c>
      <c r="C179" s="120" t="s">
        <v>65</v>
      </c>
      <c r="E179" s="120" t="s">
        <v>803</v>
      </c>
      <c r="F179" s="120"/>
      <c r="G179" s="120"/>
      <c r="H179" s="120"/>
      <c r="I179" t="s">
        <v>236</v>
      </c>
    </row>
    <row r="180">
      <c r="A180" s="210">
        <v>43540.53497449074</v>
      </c>
      <c r="B180" s="120" t="s">
        <v>60</v>
      </c>
      <c r="C180" s="120" t="s">
        <v>371</v>
      </c>
      <c r="E180" s="120" t="s">
        <v>803</v>
      </c>
      <c r="F180" s="120" t="s">
        <v>62</v>
      </c>
      <c r="G180" s="120" t="s">
        <v>2108</v>
      </c>
      <c r="H180" s="120" t="s">
        <v>292</v>
      </c>
      <c r="I180" t="s">
        <v>236</v>
      </c>
    </row>
    <row r="181">
      <c r="A181" s="210">
        <v>43540.04899028935</v>
      </c>
      <c r="B181" s="120" t="s">
        <v>384</v>
      </c>
      <c r="C181" s="120" t="s">
        <v>46</v>
      </c>
      <c r="E181" s="120" t="s">
        <v>803</v>
      </c>
      <c r="F181" s="120"/>
      <c r="G181" s="120"/>
      <c r="H181" s="120"/>
      <c r="I181" t="s">
        <v>236</v>
      </c>
    </row>
    <row r="182">
      <c r="A182" s="210">
        <v>43540.04862914352</v>
      </c>
      <c r="B182" s="120" t="s">
        <v>384</v>
      </c>
      <c r="C182" s="120" t="s">
        <v>46</v>
      </c>
      <c r="E182" s="120" t="s">
        <v>803</v>
      </c>
      <c r="F182" s="120"/>
      <c r="G182" s="120"/>
      <c r="H182" s="120"/>
      <c r="I182" t="s">
        <v>236</v>
      </c>
    </row>
    <row r="183">
      <c r="A183" s="210">
        <v>43539.94059766203</v>
      </c>
      <c r="B183" s="120" t="s">
        <v>336</v>
      </c>
      <c r="C183" s="120" t="s">
        <v>340</v>
      </c>
      <c r="E183" s="120" t="s">
        <v>803</v>
      </c>
      <c r="F183" s="120"/>
      <c r="G183" s="120"/>
      <c r="H183" s="120"/>
      <c r="I183" t="s">
        <v>236</v>
      </c>
    </row>
    <row r="184">
      <c r="A184" s="210">
        <v>43539.71105704861</v>
      </c>
      <c r="B184" s="120" t="s">
        <v>384</v>
      </c>
      <c r="C184" s="120" t="s">
        <v>46</v>
      </c>
      <c r="E184" s="120" t="s">
        <v>803</v>
      </c>
      <c r="F184" s="120"/>
      <c r="G184" s="120"/>
      <c r="H184" s="120"/>
      <c r="I184" t="s">
        <v>236</v>
      </c>
    </row>
    <row r="185">
      <c r="A185" s="210">
        <v>43539.67257152778</v>
      </c>
      <c r="B185" s="120" t="s">
        <v>384</v>
      </c>
      <c r="C185" s="120" t="s">
        <v>46</v>
      </c>
      <c r="E185" s="120" t="s">
        <v>803</v>
      </c>
      <c r="F185" s="120"/>
      <c r="G185" s="120"/>
      <c r="H185" s="120"/>
      <c r="I185" t="s">
        <v>236</v>
      </c>
    </row>
    <row r="186">
      <c r="A186" s="210">
        <v>43539.66973667824</v>
      </c>
      <c r="B186" s="120" t="s">
        <v>384</v>
      </c>
      <c r="C186" s="120" t="s">
        <v>46</v>
      </c>
      <c r="E186" s="120" t="s">
        <v>803</v>
      </c>
      <c r="F186" s="120"/>
      <c r="G186" s="120"/>
      <c r="H186" s="120"/>
      <c r="I186" t="s">
        <v>236</v>
      </c>
    </row>
    <row r="187">
      <c r="A187" s="210">
        <v>43539.56238296296</v>
      </c>
      <c r="B187" s="120" t="s">
        <v>384</v>
      </c>
      <c r="C187" s="120" t="s">
        <v>46</v>
      </c>
      <c r="E187" s="120" t="s">
        <v>803</v>
      </c>
      <c r="F187" s="120"/>
      <c r="G187" s="120"/>
      <c r="H187" s="120"/>
      <c r="I187" t="s">
        <v>236</v>
      </c>
    </row>
    <row r="188">
      <c r="A188" s="210">
        <v>43539.561880127316</v>
      </c>
      <c r="B188" s="120" t="s">
        <v>384</v>
      </c>
      <c r="C188" s="120" t="s">
        <v>46</v>
      </c>
      <c r="E188" s="120" t="s">
        <v>803</v>
      </c>
      <c r="F188" s="120"/>
      <c r="G188" s="120"/>
      <c r="H188" s="120"/>
      <c r="I188" t="s">
        <v>236</v>
      </c>
    </row>
    <row r="189">
      <c r="A189" s="210">
        <v>43539.55216587963</v>
      </c>
      <c r="B189" s="120" t="s">
        <v>40</v>
      </c>
      <c r="C189" s="120" t="s">
        <v>65</v>
      </c>
      <c r="D189" s="120" t="s">
        <v>2109</v>
      </c>
      <c r="E189" s="120" t="s">
        <v>803</v>
      </c>
      <c r="F189" s="120"/>
      <c r="G189" s="120"/>
      <c r="H189" s="120"/>
      <c r="I189" t="s">
        <v>236</v>
      </c>
    </row>
    <row r="190">
      <c r="A190" s="210">
        <v>43538.745313900465</v>
      </c>
      <c r="B190" s="120" t="s">
        <v>116</v>
      </c>
      <c r="C190" s="120" t="s">
        <v>50</v>
      </c>
      <c r="E190" s="120" t="s">
        <v>803</v>
      </c>
      <c r="F190" s="120"/>
      <c r="G190" s="120"/>
      <c r="H190" s="120"/>
      <c r="I190" t="s">
        <v>236</v>
      </c>
    </row>
    <row r="191">
      <c r="A191" s="210">
        <v>43538.62628237269</v>
      </c>
      <c r="B191" s="120" t="s">
        <v>180</v>
      </c>
      <c r="C191" s="120" t="s">
        <v>46</v>
      </c>
      <c r="E191" s="120" t="s">
        <v>803</v>
      </c>
      <c r="F191" s="120"/>
      <c r="G191" s="120"/>
      <c r="H191" s="120"/>
      <c r="I191" t="s">
        <v>236</v>
      </c>
    </row>
    <row r="192">
      <c r="A192" s="210">
        <v>43538.615868356486</v>
      </c>
      <c r="B192" s="120" t="s">
        <v>381</v>
      </c>
      <c r="C192" s="120" t="s">
        <v>294</v>
      </c>
      <c r="D192" s="120" t="s">
        <v>2110</v>
      </c>
      <c r="E192" s="120" t="s">
        <v>803</v>
      </c>
      <c r="F192" s="120"/>
      <c r="G192" s="120"/>
      <c r="H192" s="120"/>
      <c r="I192" t="s">
        <v>236</v>
      </c>
    </row>
    <row r="193">
      <c r="A193" s="210">
        <v>43538.58040232639</v>
      </c>
      <c r="B193" s="120" t="s">
        <v>180</v>
      </c>
      <c r="C193" s="120" t="s">
        <v>46</v>
      </c>
      <c r="E193" s="120" t="s">
        <v>803</v>
      </c>
      <c r="F193" s="120"/>
      <c r="G193" s="120"/>
      <c r="H193" s="120"/>
      <c r="I193" t="s">
        <v>236</v>
      </c>
    </row>
    <row r="194">
      <c r="A194" s="210">
        <v>43537.58707620371</v>
      </c>
      <c r="B194" s="120" t="s">
        <v>336</v>
      </c>
      <c r="C194" s="120" t="s">
        <v>340</v>
      </c>
      <c r="E194" s="120" t="s">
        <v>803</v>
      </c>
      <c r="F194" s="120"/>
      <c r="G194" s="120"/>
      <c r="H194" s="120"/>
      <c r="I194" t="s">
        <v>236</v>
      </c>
    </row>
    <row r="195">
      <c r="A195" s="210">
        <v>43537.52412097222</v>
      </c>
      <c r="B195" s="120" t="s">
        <v>57</v>
      </c>
      <c r="C195" s="120" t="s">
        <v>97</v>
      </c>
      <c r="E195" s="120" t="s">
        <v>803</v>
      </c>
      <c r="F195" s="120"/>
      <c r="G195" s="120"/>
      <c r="H195" s="120"/>
      <c r="I195" t="s">
        <v>236</v>
      </c>
    </row>
    <row r="196">
      <c r="A196" s="210">
        <v>43536.888124502315</v>
      </c>
      <c r="B196" s="120" t="s">
        <v>40</v>
      </c>
      <c r="C196" s="120" t="s">
        <v>65</v>
      </c>
      <c r="E196" s="120" t="s">
        <v>803</v>
      </c>
      <c r="F196" s="120"/>
      <c r="G196" s="120"/>
      <c r="H196" s="120"/>
      <c r="I196" t="s">
        <v>236</v>
      </c>
    </row>
    <row r="197">
      <c r="A197" s="210">
        <v>43536.88765697917</v>
      </c>
      <c r="B197" s="120" t="s">
        <v>40</v>
      </c>
      <c r="C197" s="120" t="s">
        <v>65</v>
      </c>
      <c r="E197" s="120" t="s">
        <v>803</v>
      </c>
      <c r="F197" s="120"/>
      <c r="G197" s="120"/>
      <c r="H197" s="120"/>
      <c r="I197" t="s">
        <v>236</v>
      </c>
    </row>
    <row r="198">
      <c r="A198" s="210">
        <v>43536.522573078706</v>
      </c>
      <c r="B198" s="120" t="s">
        <v>378</v>
      </c>
      <c r="C198" s="120" t="s">
        <v>340</v>
      </c>
      <c r="E198" s="120" t="s">
        <v>803</v>
      </c>
      <c r="F198" s="120"/>
      <c r="G198" s="120"/>
      <c r="H198" s="120"/>
      <c r="I198" t="s">
        <v>236</v>
      </c>
    </row>
    <row r="199">
      <c r="A199" s="210">
        <v>43536.17304569445</v>
      </c>
      <c r="B199" s="120" t="s">
        <v>407</v>
      </c>
      <c r="C199" s="120" t="s">
        <v>308</v>
      </c>
      <c r="E199" s="120" t="s">
        <v>803</v>
      </c>
      <c r="F199" s="120"/>
      <c r="G199" s="120"/>
      <c r="H199" s="120"/>
      <c r="I199" t="s">
        <v>236</v>
      </c>
    </row>
    <row r="200">
      <c r="A200" s="210">
        <v>43535.23471040509</v>
      </c>
      <c r="B200" s="120" t="s">
        <v>407</v>
      </c>
      <c r="C200" s="120" t="s">
        <v>308</v>
      </c>
      <c r="E200" s="120" t="s">
        <v>803</v>
      </c>
      <c r="F200" s="120"/>
      <c r="G200" s="120"/>
      <c r="H200" s="120"/>
      <c r="I200" t="s">
        <v>236</v>
      </c>
    </row>
    <row r="201">
      <c r="A201" s="210">
        <v>43535.23414833333</v>
      </c>
      <c r="B201" s="120" t="s">
        <v>407</v>
      </c>
      <c r="C201" s="120" t="s">
        <v>308</v>
      </c>
      <c r="E201" s="120" t="s">
        <v>803</v>
      </c>
      <c r="F201" s="120"/>
      <c r="G201" s="120"/>
      <c r="H201" s="120"/>
      <c r="I201" t="s">
        <v>236</v>
      </c>
    </row>
    <row r="202">
      <c r="A202" s="210">
        <v>43535.178497939814</v>
      </c>
      <c r="B202" s="120" t="s">
        <v>407</v>
      </c>
      <c r="C202" s="120" t="s">
        <v>308</v>
      </c>
      <c r="E202" s="120" t="s">
        <v>803</v>
      </c>
      <c r="F202" s="120"/>
      <c r="G202" s="120"/>
      <c r="H202" s="120"/>
      <c r="I202" t="s">
        <v>236</v>
      </c>
    </row>
    <row r="203">
      <c r="A203" s="210">
        <v>43535.073718750005</v>
      </c>
      <c r="B203" s="120" t="s">
        <v>407</v>
      </c>
      <c r="C203" s="120" t="s">
        <v>308</v>
      </c>
      <c r="D203" s="120" t="s">
        <v>336</v>
      </c>
      <c r="E203" s="120" t="s">
        <v>236</v>
      </c>
      <c r="G203" s="120" t="s">
        <v>2111</v>
      </c>
      <c r="I203" t="s">
        <v>236</v>
      </c>
    </row>
    <row r="204">
      <c r="A204" s="210">
        <v>43535.07337005787</v>
      </c>
      <c r="B204" s="120" t="s">
        <v>407</v>
      </c>
      <c r="C204" s="120" t="s">
        <v>308</v>
      </c>
      <c r="D204" s="120" t="s">
        <v>336</v>
      </c>
      <c r="E204" s="120" t="s">
        <v>236</v>
      </c>
      <c r="G204" s="120" t="s">
        <v>2112</v>
      </c>
      <c r="I204" t="s">
        <v>236</v>
      </c>
    </row>
    <row r="205">
      <c r="A205" s="210">
        <v>43534.78807336805</v>
      </c>
      <c r="B205" s="120" t="s">
        <v>452</v>
      </c>
      <c r="C205" s="120" t="s">
        <v>65</v>
      </c>
      <c r="E205" s="120" t="s">
        <v>803</v>
      </c>
      <c r="F205" s="120"/>
      <c r="G205" s="120"/>
      <c r="H205" s="120"/>
      <c r="I205" t="s">
        <v>236</v>
      </c>
    </row>
    <row r="206">
      <c r="A206" s="210">
        <v>43534.66992888889</v>
      </c>
      <c r="B206" s="120" t="s">
        <v>116</v>
      </c>
      <c r="C206" s="120" t="s">
        <v>50</v>
      </c>
      <c r="E206" s="120" t="s">
        <v>803</v>
      </c>
      <c r="F206" s="120"/>
      <c r="G206" s="120"/>
      <c r="H206" s="120"/>
      <c r="I206" t="s">
        <v>236</v>
      </c>
    </row>
    <row r="207">
      <c r="A207" s="210">
        <v>43534.21319738426</v>
      </c>
      <c r="B207" s="120" t="s">
        <v>379</v>
      </c>
      <c r="C207" s="120" t="s">
        <v>97</v>
      </c>
      <c r="D207" s="120" t="s">
        <v>131</v>
      </c>
      <c r="E207" s="120" t="s">
        <v>803</v>
      </c>
      <c r="F207" s="120"/>
      <c r="G207" s="120"/>
      <c r="H207" s="120"/>
      <c r="I207" t="s">
        <v>236</v>
      </c>
    </row>
    <row r="208">
      <c r="A208" s="210">
        <v>43534.04076341435</v>
      </c>
      <c r="B208" s="120" t="s">
        <v>407</v>
      </c>
      <c r="C208" s="120" t="s">
        <v>46</v>
      </c>
      <c r="E208" s="120" t="s">
        <v>803</v>
      </c>
      <c r="F208" s="120"/>
      <c r="G208" s="120"/>
      <c r="H208" s="120"/>
      <c r="I208" t="s">
        <v>236</v>
      </c>
    </row>
    <row r="209">
      <c r="A209" s="210">
        <v>43533.951186018516</v>
      </c>
      <c r="B209" s="120" t="s">
        <v>407</v>
      </c>
      <c r="C209" s="120" t="s">
        <v>46</v>
      </c>
      <c r="E209" s="120" t="s">
        <v>803</v>
      </c>
      <c r="F209" s="120"/>
      <c r="G209" s="120"/>
      <c r="H209" s="120"/>
      <c r="I209" t="s">
        <v>236</v>
      </c>
    </row>
    <row r="210">
      <c r="A210" s="210">
        <v>43533.903717361114</v>
      </c>
      <c r="B210" s="120" t="s">
        <v>85</v>
      </c>
      <c r="C210" s="120" t="s">
        <v>294</v>
      </c>
      <c r="E210" s="120" t="s">
        <v>803</v>
      </c>
      <c r="F210" s="120"/>
      <c r="G210" s="120"/>
      <c r="H210" s="120"/>
      <c r="I210" t="s">
        <v>236</v>
      </c>
    </row>
    <row r="211">
      <c r="A211" s="210">
        <v>43533.764666539355</v>
      </c>
      <c r="B211" s="120" t="s">
        <v>85</v>
      </c>
      <c r="C211" s="120" t="s">
        <v>294</v>
      </c>
      <c r="E211" s="120" t="s">
        <v>803</v>
      </c>
      <c r="F211" s="120"/>
      <c r="G211" s="120"/>
      <c r="H211" s="120"/>
      <c r="I211" t="s">
        <v>236</v>
      </c>
    </row>
    <row r="212">
      <c r="A212" s="210">
        <v>43533.69428418981</v>
      </c>
      <c r="B212" s="120" t="s">
        <v>85</v>
      </c>
      <c r="C212" s="120" t="s">
        <v>294</v>
      </c>
      <c r="E212" s="120" t="s">
        <v>803</v>
      </c>
      <c r="F212" s="120"/>
      <c r="G212" s="120"/>
      <c r="H212" s="120"/>
      <c r="I212" t="s">
        <v>236</v>
      </c>
    </row>
    <row r="213">
      <c r="A213" s="210">
        <v>43533.38547013889</v>
      </c>
      <c r="B213" s="120" t="s">
        <v>2113</v>
      </c>
      <c r="C213" s="120" t="s">
        <v>46</v>
      </c>
      <c r="D213" s="120" t="s">
        <v>472</v>
      </c>
      <c r="E213" s="120" t="s">
        <v>236</v>
      </c>
      <c r="G213" s="120" t="s">
        <v>2114</v>
      </c>
      <c r="I213" t="s">
        <v>236</v>
      </c>
    </row>
    <row r="214">
      <c r="A214" s="210">
        <v>43533.08448327547</v>
      </c>
      <c r="B214" s="120" t="s">
        <v>452</v>
      </c>
      <c r="C214" s="120" t="s">
        <v>65</v>
      </c>
      <c r="E214" s="120" t="s">
        <v>803</v>
      </c>
      <c r="F214" s="120"/>
      <c r="G214" s="120"/>
      <c r="H214" s="120"/>
      <c r="I214" t="s">
        <v>236</v>
      </c>
    </row>
    <row r="215">
      <c r="A215" s="210">
        <v>43533.03465134259</v>
      </c>
      <c r="B215" s="120" t="s">
        <v>379</v>
      </c>
      <c r="C215" s="120" t="s">
        <v>102</v>
      </c>
      <c r="D215" s="120" t="s">
        <v>131</v>
      </c>
      <c r="E215" s="120" t="s">
        <v>803</v>
      </c>
      <c r="F215" s="120"/>
      <c r="G215" s="120"/>
      <c r="H215" s="120"/>
      <c r="I215" t="s">
        <v>236</v>
      </c>
    </row>
    <row r="216">
      <c r="A216" s="210">
        <v>43533.02956388889</v>
      </c>
      <c r="B216" s="120" t="s">
        <v>463</v>
      </c>
      <c r="C216" s="120" t="s">
        <v>46</v>
      </c>
      <c r="E216" s="120" t="s">
        <v>803</v>
      </c>
      <c r="F216" s="120"/>
      <c r="G216" s="120"/>
      <c r="H216" s="120"/>
      <c r="I216" t="s">
        <v>236</v>
      </c>
    </row>
    <row r="217">
      <c r="A217" s="210">
        <v>43532.9535947338</v>
      </c>
      <c r="B217" s="120" t="s">
        <v>336</v>
      </c>
      <c r="C217" s="120" t="s">
        <v>102</v>
      </c>
      <c r="E217" s="120" t="s">
        <v>803</v>
      </c>
      <c r="F217" s="120"/>
      <c r="G217" s="120"/>
      <c r="H217" s="120"/>
      <c r="I217" t="s">
        <v>236</v>
      </c>
    </row>
    <row r="218">
      <c r="A218" s="210">
        <v>43532.931820937505</v>
      </c>
      <c r="B218" s="120" t="s">
        <v>452</v>
      </c>
      <c r="C218" s="120" t="s">
        <v>102</v>
      </c>
      <c r="E218" s="120" t="s">
        <v>803</v>
      </c>
      <c r="F218" s="120"/>
      <c r="G218" s="120"/>
      <c r="H218" s="120"/>
      <c r="I218" t="s">
        <v>236</v>
      </c>
    </row>
    <row r="219">
      <c r="A219" s="210">
        <v>43532.74693700232</v>
      </c>
      <c r="B219" s="120" t="s">
        <v>85</v>
      </c>
      <c r="C219" s="120" t="s">
        <v>294</v>
      </c>
      <c r="E219" s="120" t="s">
        <v>803</v>
      </c>
      <c r="F219" s="120"/>
      <c r="G219" s="120"/>
      <c r="H219" s="120"/>
      <c r="I219" t="s">
        <v>236</v>
      </c>
    </row>
    <row r="220">
      <c r="A220" s="210">
        <v>43532.69982679398</v>
      </c>
      <c r="B220" s="120" t="s">
        <v>2113</v>
      </c>
      <c r="C220" s="120" t="s">
        <v>46</v>
      </c>
      <c r="E220" s="120" t="s">
        <v>803</v>
      </c>
      <c r="F220" s="120"/>
      <c r="G220" s="120"/>
      <c r="H220" s="120"/>
      <c r="I220" t="s">
        <v>236</v>
      </c>
    </row>
    <row r="221">
      <c r="A221" s="210">
        <v>43532.689477314816</v>
      </c>
      <c r="B221" s="120" t="s">
        <v>381</v>
      </c>
      <c r="C221" s="120" t="s">
        <v>39</v>
      </c>
      <c r="D221" s="120" t="s">
        <v>2115</v>
      </c>
      <c r="E221" s="120" t="s">
        <v>803</v>
      </c>
      <c r="F221" s="120"/>
      <c r="G221" s="120"/>
      <c r="H221" s="120"/>
      <c r="I221" t="s">
        <v>236</v>
      </c>
    </row>
    <row r="222">
      <c r="A222" s="210">
        <v>43532.68796635416</v>
      </c>
      <c r="B222" s="120" t="s">
        <v>171</v>
      </c>
      <c r="C222" s="120" t="s">
        <v>301</v>
      </c>
      <c r="E222" s="120" t="s">
        <v>803</v>
      </c>
      <c r="F222" s="120"/>
      <c r="G222" s="120"/>
      <c r="H222" s="120"/>
      <c r="I222" t="s">
        <v>236</v>
      </c>
    </row>
    <row r="223">
      <c r="A223" s="210">
        <v>43532.668416562505</v>
      </c>
      <c r="B223" s="120" t="s">
        <v>381</v>
      </c>
      <c r="C223" s="120" t="s">
        <v>39</v>
      </c>
      <c r="D223" s="120" t="s">
        <v>2116</v>
      </c>
      <c r="E223" s="120" t="s">
        <v>803</v>
      </c>
      <c r="F223" s="120"/>
      <c r="G223" s="120"/>
      <c r="H223" s="120"/>
      <c r="I223" t="s">
        <v>236</v>
      </c>
    </row>
    <row r="224">
      <c r="A224" s="210">
        <v>43532.6287109838</v>
      </c>
      <c r="B224" s="120" t="s">
        <v>60</v>
      </c>
      <c r="C224" s="120" t="s">
        <v>39</v>
      </c>
      <c r="E224" s="120" t="s">
        <v>803</v>
      </c>
      <c r="F224" s="120"/>
      <c r="G224" s="120"/>
      <c r="H224" s="120"/>
      <c r="I224" t="s">
        <v>236</v>
      </c>
    </row>
    <row r="225">
      <c r="A225" s="210">
        <v>43532.46026449074</v>
      </c>
      <c r="B225" s="120" t="s">
        <v>336</v>
      </c>
      <c r="C225" s="120" t="s">
        <v>102</v>
      </c>
      <c r="E225" s="120" t="s">
        <v>803</v>
      </c>
      <c r="F225" s="120"/>
      <c r="G225" s="120"/>
      <c r="H225" s="120"/>
      <c r="I225" t="s">
        <v>236</v>
      </c>
    </row>
    <row r="226">
      <c r="A226" s="210">
        <v>43532.40711332176</v>
      </c>
      <c r="B226" s="120" t="s">
        <v>336</v>
      </c>
      <c r="C226" s="120" t="s">
        <v>102</v>
      </c>
      <c r="E226" s="120" t="s">
        <v>236</v>
      </c>
      <c r="G226" s="120" t="s">
        <v>2117</v>
      </c>
      <c r="I226" t="s">
        <v>236</v>
      </c>
    </row>
    <row r="227">
      <c r="A227" s="210">
        <v>43531.751273842594</v>
      </c>
      <c r="B227" s="120" t="s">
        <v>85</v>
      </c>
      <c r="C227" s="120" t="s">
        <v>301</v>
      </c>
      <c r="E227" s="120" t="s">
        <v>803</v>
      </c>
      <c r="F227" s="120"/>
      <c r="G227" s="120"/>
      <c r="H227" s="120"/>
      <c r="I227" t="s">
        <v>236</v>
      </c>
    </row>
    <row r="228">
      <c r="A228" s="210">
        <v>43531.66916990741</v>
      </c>
      <c r="B228" s="120" t="s">
        <v>60</v>
      </c>
      <c r="C228" s="120" t="s">
        <v>39</v>
      </c>
      <c r="E228" s="120" t="s">
        <v>803</v>
      </c>
      <c r="F228" s="120"/>
      <c r="G228" s="120"/>
      <c r="H228" s="120"/>
      <c r="I228" t="s">
        <v>236</v>
      </c>
    </row>
    <row r="229">
      <c r="A229" s="210">
        <v>43531.52653533565</v>
      </c>
      <c r="B229" s="120" t="s">
        <v>336</v>
      </c>
      <c r="C229" s="120" t="s">
        <v>294</v>
      </c>
      <c r="D229" s="120" t="s">
        <v>60</v>
      </c>
      <c r="E229" s="120" t="s">
        <v>803</v>
      </c>
      <c r="F229" s="120"/>
      <c r="G229" s="120"/>
      <c r="H229" s="120"/>
      <c r="I229" t="s">
        <v>236</v>
      </c>
    </row>
    <row r="230">
      <c r="A230" s="210">
        <v>43531.48935752315</v>
      </c>
      <c r="B230" s="120" t="s">
        <v>60</v>
      </c>
      <c r="C230" s="120" t="s">
        <v>358</v>
      </c>
      <c r="E230" s="120" t="s">
        <v>803</v>
      </c>
      <c r="F230" s="120"/>
      <c r="G230" s="120"/>
      <c r="H230" s="120"/>
      <c r="I230" t="s">
        <v>236</v>
      </c>
    </row>
    <row r="231">
      <c r="A231" s="210">
        <v>43531.1682609375</v>
      </c>
      <c r="B231" s="120" t="s">
        <v>452</v>
      </c>
      <c r="C231" s="120" t="s">
        <v>102</v>
      </c>
      <c r="E231" s="120" t="s">
        <v>803</v>
      </c>
      <c r="F231" s="120"/>
      <c r="G231" s="120"/>
      <c r="H231" s="120"/>
      <c r="I231" t="s">
        <v>236</v>
      </c>
    </row>
    <row r="232">
      <c r="A232" s="210">
        <v>43531.14832959491</v>
      </c>
      <c r="B232" s="120" t="s">
        <v>452</v>
      </c>
      <c r="C232" s="120" t="s">
        <v>102</v>
      </c>
      <c r="E232" s="120" t="s">
        <v>803</v>
      </c>
      <c r="F232" s="120"/>
      <c r="G232" s="120"/>
      <c r="H232" s="120"/>
      <c r="I232" t="s">
        <v>236</v>
      </c>
    </row>
    <row r="233">
      <c r="A233" s="210">
        <v>43531.06237398148</v>
      </c>
      <c r="B233" s="120" t="s">
        <v>452</v>
      </c>
      <c r="C233" s="120" t="s">
        <v>102</v>
      </c>
      <c r="E233" s="120" t="s">
        <v>803</v>
      </c>
      <c r="F233" s="120"/>
      <c r="G233" s="120"/>
      <c r="H233" s="120"/>
      <c r="I233" t="s">
        <v>236</v>
      </c>
    </row>
    <row r="234">
      <c r="A234" s="210">
        <v>43531.062086666665</v>
      </c>
      <c r="B234" s="120" t="s">
        <v>452</v>
      </c>
      <c r="C234" s="120" t="s">
        <v>102</v>
      </c>
      <c r="E234" s="120" t="s">
        <v>803</v>
      </c>
      <c r="F234" s="120"/>
      <c r="G234" s="120"/>
      <c r="H234" s="120"/>
      <c r="I234" t="s">
        <v>236</v>
      </c>
    </row>
    <row r="235">
      <c r="A235" s="210">
        <v>43531.025820243056</v>
      </c>
      <c r="B235" s="120" t="s">
        <v>40</v>
      </c>
      <c r="C235" s="120" t="s">
        <v>39</v>
      </c>
      <c r="E235" s="120" t="s">
        <v>236</v>
      </c>
      <c r="G235" s="120" t="s">
        <v>2118</v>
      </c>
      <c r="I235" t="s">
        <v>236</v>
      </c>
    </row>
    <row r="236">
      <c r="A236" s="210">
        <v>43531.02492700232</v>
      </c>
      <c r="B236" s="120" t="s">
        <v>40</v>
      </c>
      <c r="C236" s="120" t="s">
        <v>39</v>
      </c>
      <c r="E236" s="120" t="s">
        <v>803</v>
      </c>
      <c r="F236" s="120"/>
      <c r="G236" s="120"/>
      <c r="H236" s="120"/>
      <c r="I236" t="s">
        <v>236</v>
      </c>
    </row>
    <row r="237">
      <c r="A237" s="210">
        <v>43530.92326444444</v>
      </c>
      <c r="B237" s="120" t="s">
        <v>452</v>
      </c>
      <c r="C237" s="120" t="s">
        <v>102</v>
      </c>
      <c r="E237" s="120" t="s">
        <v>803</v>
      </c>
      <c r="F237" s="120"/>
      <c r="G237" s="120"/>
      <c r="H237" s="120"/>
      <c r="I237" t="s">
        <v>236</v>
      </c>
    </row>
    <row r="238">
      <c r="A238" s="210">
        <v>43530.908548067135</v>
      </c>
      <c r="B238" s="120" t="s">
        <v>452</v>
      </c>
      <c r="C238" s="120" t="s">
        <v>102</v>
      </c>
      <c r="E238" s="120" t="s">
        <v>803</v>
      </c>
      <c r="F238" s="120"/>
      <c r="G238" s="120"/>
      <c r="H238" s="120"/>
      <c r="I238" t="s">
        <v>236</v>
      </c>
    </row>
    <row r="239">
      <c r="A239" s="210">
        <v>43530.77413424768</v>
      </c>
      <c r="B239" s="120" t="s">
        <v>452</v>
      </c>
      <c r="C239" s="120" t="s">
        <v>102</v>
      </c>
      <c r="E239" s="120" t="s">
        <v>803</v>
      </c>
      <c r="F239" s="120"/>
      <c r="G239" s="120"/>
      <c r="H239" s="120"/>
      <c r="I239" t="s">
        <v>236</v>
      </c>
    </row>
    <row r="240">
      <c r="A240" s="210">
        <v>43529.912209629634</v>
      </c>
      <c r="B240" s="120" t="s">
        <v>650</v>
      </c>
      <c r="C240" s="120" t="s">
        <v>308</v>
      </c>
      <c r="E240" s="120" t="s">
        <v>803</v>
      </c>
      <c r="F240" s="120"/>
      <c r="G240" s="120"/>
      <c r="H240" s="120"/>
      <c r="I240" t="s">
        <v>236</v>
      </c>
    </row>
    <row r="241">
      <c r="A241" s="210">
        <v>43529.760890729165</v>
      </c>
      <c r="B241" s="120" t="s">
        <v>379</v>
      </c>
      <c r="C241" s="120" t="s">
        <v>294</v>
      </c>
      <c r="D241" s="120" t="s">
        <v>2109</v>
      </c>
      <c r="E241" s="120" t="s">
        <v>236</v>
      </c>
      <c r="G241" s="120" t="s">
        <v>2119</v>
      </c>
      <c r="I241" t="s">
        <v>236</v>
      </c>
    </row>
    <row r="242">
      <c r="A242" s="210">
        <v>43529.70168341435</v>
      </c>
      <c r="B242" s="120" t="s">
        <v>85</v>
      </c>
      <c r="C242" s="120" t="s">
        <v>301</v>
      </c>
      <c r="E242" s="120" t="s">
        <v>803</v>
      </c>
      <c r="F242" s="120"/>
      <c r="G242" s="120"/>
      <c r="H242" s="120"/>
      <c r="I242" t="s">
        <v>236</v>
      </c>
    </row>
    <row r="243">
      <c r="A243" s="210">
        <v>43529.10004622686</v>
      </c>
      <c r="B243" s="120" t="s">
        <v>123</v>
      </c>
      <c r="C243" s="120" t="s">
        <v>371</v>
      </c>
      <c r="D243" s="120" t="s">
        <v>131</v>
      </c>
      <c r="E243" s="120" t="s">
        <v>803</v>
      </c>
      <c r="F243" s="120"/>
      <c r="G243" s="120"/>
      <c r="H243" s="120"/>
      <c r="I243" t="s">
        <v>236</v>
      </c>
    </row>
    <row r="244">
      <c r="A244" s="210">
        <v>43528.89397528935</v>
      </c>
      <c r="B244" s="120" t="s">
        <v>338</v>
      </c>
      <c r="C244" s="120" t="s">
        <v>290</v>
      </c>
      <c r="E244" s="120" t="s">
        <v>803</v>
      </c>
      <c r="F244" s="120"/>
      <c r="G244" s="120"/>
      <c r="H244" s="120"/>
      <c r="I244" t="s">
        <v>236</v>
      </c>
    </row>
    <row r="245">
      <c r="A245" s="210">
        <v>43528.71766427084</v>
      </c>
      <c r="B245" s="120" t="s">
        <v>115</v>
      </c>
      <c r="C245" s="120" t="s">
        <v>358</v>
      </c>
      <c r="E245" s="120" t="s">
        <v>803</v>
      </c>
      <c r="F245" s="120"/>
      <c r="G245" s="120"/>
      <c r="H245" s="120"/>
      <c r="I245" t="s">
        <v>236</v>
      </c>
    </row>
    <row r="246">
      <c r="A246" s="210">
        <v>43528.45271210648</v>
      </c>
      <c r="B246" s="120" t="s">
        <v>171</v>
      </c>
      <c r="C246" s="120" t="s">
        <v>46</v>
      </c>
      <c r="E246" s="120" t="s">
        <v>803</v>
      </c>
      <c r="F246" s="120"/>
      <c r="G246" s="120"/>
      <c r="H246" s="120"/>
      <c r="I246" t="s">
        <v>236</v>
      </c>
    </row>
    <row r="247">
      <c r="A247" s="210">
        <v>43528.43764358797</v>
      </c>
      <c r="B247" s="120" t="s">
        <v>171</v>
      </c>
      <c r="C247" s="120" t="s">
        <v>46</v>
      </c>
      <c r="E247" s="120" t="s">
        <v>803</v>
      </c>
      <c r="F247" s="120"/>
      <c r="G247" s="120"/>
      <c r="H247" s="120"/>
      <c r="I247" t="s">
        <v>236</v>
      </c>
    </row>
    <row r="248">
      <c r="A248" s="210">
        <v>43527.7555422338</v>
      </c>
      <c r="B248" s="120" t="s">
        <v>480</v>
      </c>
      <c r="C248" s="120" t="s">
        <v>308</v>
      </c>
      <c r="D248" s="120" t="s">
        <v>2109</v>
      </c>
      <c r="E248" s="120" t="s">
        <v>803</v>
      </c>
      <c r="F248" s="120"/>
      <c r="G248" s="120"/>
      <c r="H248" s="120"/>
      <c r="I248" t="s">
        <v>236</v>
      </c>
    </row>
    <row r="249">
      <c r="A249" s="210">
        <v>43527.66811182871</v>
      </c>
      <c r="B249" s="120" t="s">
        <v>351</v>
      </c>
      <c r="C249" s="120" t="s">
        <v>55</v>
      </c>
      <c r="D249" s="120" t="s">
        <v>2120</v>
      </c>
      <c r="E249" s="120" t="s">
        <v>803</v>
      </c>
      <c r="F249" s="120" t="s">
        <v>85</v>
      </c>
      <c r="G249" s="120" t="s">
        <v>232</v>
      </c>
      <c r="H249" s="120" t="s">
        <v>301</v>
      </c>
      <c r="I249" t="s">
        <v>236</v>
      </c>
    </row>
    <row r="250">
      <c r="A250" s="210">
        <v>43527.5351253588</v>
      </c>
      <c r="B250" s="120" t="s">
        <v>442</v>
      </c>
      <c r="C250" s="120" t="s">
        <v>443</v>
      </c>
      <c r="D250" s="120" t="s">
        <v>2121</v>
      </c>
      <c r="E250" s="120" t="s">
        <v>803</v>
      </c>
      <c r="F250" s="120"/>
      <c r="G250" s="120"/>
      <c r="H250" s="120"/>
      <c r="I250" t="s">
        <v>236</v>
      </c>
    </row>
    <row r="251">
      <c r="A251" s="210">
        <v>43527.000523587965</v>
      </c>
      <c r="B251" s="120" t="s">
        <v>40</v>
      </c>
      <c r="C251" s="120" t="s">
        <v>97</v>
      </c>
      <c r="E251" s="120" t="s">
        <v>803</v>
      </c>
      <c r="F251" s="120"/>
      <c r="G251" s="120"/>
      <c r="H251" s="120"/>
      <c r="I251" t="s">
        <v>236</v>
      </c>
    </row>
    <row r="252">
      <c r="A252" s="210">
        <v>43526.97362909722</v>
      </c>
      <c r="B252" s="120" t="s">
        <v>435</v>
      </c>
      <c r="C252" s="120" t="s">
        <v>55</v>
      </c>
      <c r="E252" s="120" t="s">
        <v>803</v>
      </c>
      <c r="F252" s="120"/>
      <c r="G252" s="120"/>
      <c r="H252" s="120"/>
      <c r="I252" t="s">
        <v>236</v>
      </c>
    </row>
    <row r="253">
      <c r="A253" s="210">
        <v>43526.718884456015</v>
      </c>
      <c r="B253" s="120" t="s">
        <v>338</v>
      </c>
      <c r="C253" s="120" t="s">
        <v>290</v>
      </c>
      <c r="E253" s="120" t="s">
        <v>803</v>
      </c>
      <c r="F253" s="120"/>
      <c r="G253" s="120"/>
      <c r="H253" s="120"/>
      <c r="I253" t="s">
        <v>236</v>
      </c>
    </row>
    <row r="254">
      <c r="A254" s="210">
        <v>43526.6479747338</v>
      </c>
      <c r="B254" s="120" t="s">
        <v>60</v>
      </c>
      <c r="C254" s="120" t="s">
        <v>97</v>
      </c>
      <c r="E254" s="120" t="s">
        <v>236</v>
      </c>
      <c r="G254" s="120" t="s">
        <v>2122</v>
      </c>
      <c r="I254" t="s">
        <v>236</v>
      </c>
    </row>
    <row r="255">
      <c r="A255" s="210">
        <v>43526.37187297454</v>
      </c>
      <c r="B255" s="120" t="s">
        <v>60</v>
      </c>
      <c r="C255" s="120" t="s">
        <v>97</v>
      </c>
      <c r="E255" s="120" t="s">
        <v>803</v>
      </c>
      <c r="F255" s="120"/>
      <c r="G255" s="120"/>
      <c r="H255" s="120"/>
      <c r="I255" t="s">
        <v>236</v>
      </c>
    </row>
    <row r="256">
      <c r="A256" s="210">
        <v>43526.209204722225</v>
      </c>
      <c r="B256" s="120" t="s">
        <v>60</v>
      </c>
      <c r="C256" s="120" t="s">
        <v>97</v>
      </c>
      <c r="E256" s="120" t="s">
        <v>803</v>
      </c>
      <c r="F256" s="120"/>
      <c r="G256" s="120"/>
      <c r="H256" s="120"/>
      <c r="I256" t="s">
        <v>236</v>
      </c>
    </row>
    <row r="257">
      <c r="A257" s="210">
        <v>43526.09382178241</v>
      </c>
      <c r="B257" s="120" t="s">
        <v>382</v>
      </c>
      <c r="C257" s="120" t="s">
        <v>55</v>
      </c>
      <c r="E257" s="120" t="s">
        <v>803</v>
      </c>
      <c r="F257" s="120"/>
      <c r="G257" s="120"/>
      <c r="H257" s="120"/>
      <c r="I257" t="s">
        <v>236</v>
      </c>
    </row>
    <row r="258">
      <c r="A258" s="210">
        <v>43526.07701076389</v>
      </c>
      <c r="B258" s="120" t="s">
        <v>382</v>
      </c>
      <c r="C258" s="120" t="s">
        <v>55</v>
      </c>
      <c r="E258" s="120" t="s">
        <v>803</v>
      </c>
      <c r="F258" s="120"/>
      <c r="G258" s="120"/>
      <c r="H258" s="120"/>
      <c r="I258" t="s">
        <v>236</v>
      </c>
    </row>
    <row r="259">
      <c r="A259" s="210">
        <v>43526.026385115736</v>
      </c>
      <c r="B259" s="120" t="s">
        <v>480</v>
      </c>
      <c r="C259" s="120" t="s">
        <v>46</v>
      </c>
      <c r="D259" s="120" t="s">
        <v>2123</v>
      </c>
      <c r="E259" s="120" t="s">
        <v>803</v>
      </c>
      <c r="F259" s="120"/>
      <c r="G259" s="120"/>
      <c r="H259" s="120"/>
      <c r="I259" t="s">
        <v>236</v>
      </c>
    </row>
    <row r="260">
      <c r="A260" s="210">
        <v>43525.970353564815</v>
      </c>
      <c r="B260" s="120" t="s">
        <v>382</v>
      </c>
      <c r="C260" s="120" t="s">
        <v>55</v>
      </c>
      <c r="E260" s="120" t="s">
        <v>803</v>
      </c>
      <c r="F260" s="120"/>
      <c r="G260" s="120"/>
      <c r="H260" s="120"/>
      <c r="I260" t="s">
        <v>236</v>
      </c>
    </row>
    <row r="261">
      <c r="A261" s="210">
        <v>43525.956164351854</v>
      </c>
      <c r="B261" s="120" t="s">
        <v>382</v>
      </c>
      <c r="C261" s="120" t="s">
        <v>55</v>
      </c>
      <c r="E261" s="120" t="s">
        <v>803</v>
      </c>
      <c r="F261" s="120"/>
      <c r="G261" s="120"/>
      <c r="H261" s="120"/>
      <c r="I261" t="s">
        <v>236</v>
      </c>
    </row>
    <row r="262">
      <c r="A262" s="210">
        <v>43525.66317755787</v>
      </c>
      <c r="B262" s="120" t="s">
        <v>116</v>
      </c>
      <c r="C262" s="120" t="s">
        <v>55</v>
      </c>
      <c r="E262" s="120" t="s">
        <v>803</v>
      </c>
      <c r="F262" s="120"/>
      <c r="G262" s="120"/>
      <c r="H262" s="120"/>
      <c r="I262" t="s">
        <v>236</v>
      </c>
    </row>
    <row r="263">
      <c r="A263" s="210">
        <v>43524.16786341435</v>
      </c>
      <c r="B263" s="120" t="s">
        <v>518</v>
      </c>
      <c r="C263" s="120" t="s">
        <v>55</v>
      </c>
      <c r="E263" s="120" t="s">
        <v>803</v>
      </c>
      <c r="F263" s="120"/>
      <c r="G263" s="120"/>
      <c r="H263" s="120"/>
      <c r="I263" t="s">
        <v>236</v>
      </c>
    </row>
    <row r="264">
      <c r="A264" s="210">
        <v>43524.167497546296</v>
      </c>
      <c r="B264" s="120" t="s">
        <v>60</v>
      </c>
      <c r="C264" s="120" t="s">
        <v>65</v>
      </c>
      <c r="E264" s="120" t="s">
        <v>803</v>
      </c>
      <c r="F264" s="120"/>
      <c r="G264" s="120"/>
      <c r="H264" s="120"/>
      <c r="I264" t="s">
        <v>236</v>
      </c>
    </row>
    <row r="265">
      <c r="A265" s="210">
        <v>43524.1608374537</v>
      </c>
      <c r="B265" s="120" t="s">
        <v>60</v>
      </c>
      <c r="C265" s="120" t="s">
        <v>65</v>
      </c>
      <c r="E265" s="120" t="s">
        <v>803</v>
      </c>
      <c r="F265" s="120"/>
      <c r="G265" s="120"/>
      <c r="H265" s="120"/>
      <c r="I265" t="s">
        <v>236</v>
      </c>
    </row>
    <row r="266">
      <c r="A266" s="210">
        <v>43524.15947708333</v>
      </c>
      <c r="B266" s="120" t="s">
        <v>60</v>
      </c>
      <c r="C266" s="120" t="s">
        <v>65</v>
      </c>
      <c r="E266" s="120" t="s">
        <v>803</v>
      </c>
      <c r="F266" s="120"/>
      <c r="G266" s="120"/>
      <c r="H266" s="120"/>
      <c r="I266" t="s">
        <v>236</v>
      </c>
    </row>
    <row r="267">
      <c r="A267" s="210">
        <v>43524.09796907408</v>
      </c>
      <c r="B267" s="120" t="s">
        <v>382</v>
      </c>
      <c r="C267" s="120" t="s">
        <v>55</v>
      </c>
      <c r="E267" s="120" t="s">
        <v>803</v>
      </c>
      <c r="F267" s="120"/>
      <c r="G267" s="120"/>
      <c r="H267" s="120"/>
      <c r="I267" t="s">
        <v>236</v>
      </c>
    </row>
    <row r="268">
      <c r="A268" s="210">
        <v>43523.029962534725</v>
      </c>
      <c r="B268" s="120" t="s">
        <v>116</v>
      </c>
      <c r="C268" s="120" t="s">
        <v>55</v>
      </c>
      <c r="E268" s="120" t="s">
        <v>803</v>
      </c>
      <c r="F268" s="120"/>
      <c r="G268" s="120"/>
      <c r="H268" s="120"/>
      <c r="I268" t="s">
        <v>236</v>
      </c>
    </row>
    <row r="269">
      <c r="A269" s="210">
        <v>43522.69327546297</v>
      </c>
      <c r="B269" s="120" t="s">
        <v>474</v>
      </c>
      <c r="C269" s="120" t="s">
        <v>308</v>
      </c>
      <c r="E269" s="120" t="s">
        <v>803</v>
      </c>
      <c r="F269" s="120"/>
      <c r="G269" s="120"/>
      <c r="H269" s="120"/>
      <c r="I269" t="s">
        <v>236</v>
      </c>
    </row>
    <row r="270">
      <c r="A270" s="210">
        <v>43522.64703128472</v>
      </c>
      <c r="B270" s="120" t="s">
        <v>474</v>
      </c>
      <c r="C270" s="120" t="s">
        <v>308</v>
      </c>
      <c r="E270" s="120" t="s">
        <v>803</v>
      </c>
      <c r="F270" s="120"/>
      <c r="G270" s="120"/>
      <c r="H270" s="120"/>
      <c r="I270" t="s">
        <v>236</v>
      </c>
    </row>
    <row r="271">
      <c r="A271" s="210">
        <v>43522.64625893519</v>
      </c>
      <c r="B271" s="120" t="s">
        <v>60</v>
      </c>
      <c r="C271" s="120" t="s">
        <v>65</v>
      </c>
      <c r="E271" s="120" t="s">
        <v>803</v>
      </c>
      <c r="F271" s="120"/>
      <c r="G271" s="120"/>
      <c r="H271" s="120"/>
      <c r="I271" t="s">
        <v>236</v>
      </c>
    </row>
    <row r="272">
      <c r="A272" s="210">
        <v>43522.10063570602</v>
      </c>
      <c r="B272" s="120" t="s">
        <v>60</v>
      </c>
      <c r="C272" s="120" t="s">
        <v>65</v>
      </c>
      <c r="E272" s="120" t="s">
        <v>803</v>
      </c>
      <c r="F272" s="120"/>
      <c r="G272" s="120"/>
      <c r="H272" s="120"/>
      <c r="I272" t="s">
        <v>236</v>
      </c>
    </row>
    <row r="273">
      <c r="A273" s="210">
        <v>43521.999254270835</v>
      </c>
      <c r="B273" s="120" t="s">
        <v>474</v>
      </c>
      <c r="C273" s="120" t="s">
        <v>46</v>
      </c>
      <c r="E273" s="120" t="s">
        <v>236</v>
      </c>
      <c r="G273" s="120" t="s">
        <v>2124</v>
      </c>
      <c r="I273" t="s">
        <v>236</v>
      </c>
    </row>
    <row r="274">
      <c r="A274" s="210">
        <v>43521.96782875</v>
      </c>
      <c r="B274" s="120" t="s">
        <v>60</v>
      </c>
      <c r="C274" s="120" t="s">
        <v>65</v>
      </c>
      <c r="E274" s="120" t="s">
        <v>803</v>
      </c>
      <c r="F274" s="120"/>
      <c r="G274" s="120"/>
      <c r="H274" s="120"/>
      <c r="I274" t="s">
        <v>236</v>
      </c>
    </row>
    <row r="275">
      <c r="A275" s="210">
        <v>43521.96750493055</v>
      </c>
      <c r="B275" s="120" t="s">
        <v>60</v>
      </c>
      <c r="C275" s="120" t="s">
        <v>65</v>
      </c>
      <c r="E275" s="120" t="s">
        <v>803</v>
      </c>
      <c r="F275" s="120"/>
      <c r="G275" s="120"/>
      <c r="H275" s="120"/>
      <c r="I275" t="s">
        <v>236</v>
      </c>
    </row>
    <row r="276">
      <c r="A276" s="210">
        <v>43521.9483409838</v>
      </c>
      <c r="B276" s="120" t="s">
        <v>499</v>
      </c>
      <c r="C276" s="120" t="s">
        <v>46</v>
      </c>
      <c r="E276" s="120" t="s">
        <v>803</v>
      </c>
      <c r="F276" s="120"/>
      <c r="G276" s="120"/>
      <c r="H276" s="120"/>
      <c r="I276" t="s">
        <v>236</v>
      </c>
    </row>
    <row r="277">
      <c r="A277" s="210">
        <v>43521.671522731485</v>
      </c>
      <c r="B277" s="120" t="s">
        <v>40</v>
      </c>
      <c r="C277" s="120" t="s">
        <v>97</v>
      </c>
      <c r="E277" s="120" t="s">
        <v>803</v>
      </c>
      <c r="F277" s="120"/>
      <c r="G277" s="120"/>
      <c r="H277" s="120"/>
      <c r="I277" t="s">
        <v>236</v>
      </c>
    </row>
    <row r="278">
      <c r="A278" s="210">
        <v>43520.99327733796</v>
      </c>
      <c r="B278" s="120" t="s">
        <v>60</v>
      </c>
      <c r="C278" s="120" t="s">
        <v>102</v>
      </c>
      <c r="E278" s="120" t="s">
        <v>803</v>
      </c>
      <c r="F278" s="120"/>
      <c r="G278" s="120"/>
      <c r="H278" s="120"/>
      <c r="I278" t="s">
        <v>236</v>
      </c>
    </row>
    <row r="279">
      <c r="A279" s="210">
        <v>43520.90904265046</v>
      </c>
      <c r="B279" s="120" t="s">
        <v>60</v>
      </c>
      <c r="C279" s="120" t="s">
        <v>102</v>
      </c>
      <c r="E279" s="120" t="s">
        <v>803</v>
      </c>
      <c r="F279" s="120"/>
      <c r="G279" s="120"/>
      <c r="H279" s="120"/>
      <c r="I279" t="s">
        <v>236</v>
      </c>
    </row>
    <row r="280">
      <c r="A280" s="210">
        <v>43520.87075140046</v>
      </c>
      <c r="B280" s="120" t="s">
        <v>402</v>
      </c>
      <c r="C280" s="120" t="s">
        <v>97</v>
      </c>
      <c r="E280" s="120" t="s">
        <v>803</v>
      </c>
      <c r="F280" s="120"/>
      <c r="G280" s="120"/>
      <c r="H280" s="120"/>
      <c r="I280" t="s">
        <v>236</v>
      </c>
    </row>
    <row r="281">
      <c r="A281" s="210">
        <v>43520.86256739583</v>
      </c>
      <c r="B281" s="120" t="s">
        <v>379</v>
      </c>
      <c r="C281" s="120" t="s">
        <v>301</v>
      </c>
      <c r="D281" s="120" t="s">
        <v>2125</v>
      </c>
      <c r="E281" s="120" t="s">
        <v>803</v>
      </c>
      <c r="F281" s="120"/>
      <c r="G281" s="120"/>
      <c r="H281" s="120"/>
      <c r="I281" t="s">
        <v>236</v>
      </c>
    </row>
    <row r="282">
      <c r="A282" s="210">
        <v>43520.841498379625</v>
      </c>
      <c r="B282" s="120" t="s">
        <v>379</v>
      </c>
      <c r="C282" s="120" t="s">
        <v>301</v>
      </c>
      <c r="E282" s="120" t="s">
        <v>803</v>
      </c>
      <c r="F282" s="120"/>
      <c r="G282" s="120"/>
      <c r="H282" s="120"/>
      <c r="I282" t="s">
        <v>236</v>
      </c>
    </row>
    <row r="283">
      <c r="A283" s="210">
        <v>43520.838603842596</v>
      </c>
      <c r="B283" s="120" t="s">
        <v>123</v>
      </c>
      <c r="C283" s="120" t="s">
        <v>39</v>
      </c>
      <c r="D283" s="120" t="s">
        <v>131</v>
      </c>
      <c r="E283" s="120" t="s">
        <v>803</v>
      </c>
      <c r="F283" s="120"/>
      <c r="G283" s="120"/>
      <c r="H283" s="120"/>
      <c r="I283" t="s">
        <v>236</v>
      </c>
    </row>
    <row r="284">
      <c r="A284" s="210">
        <v>43520.78215724537</v>
      </c>
      <c r="B284" s="120" t="s">
        <v>402</v>
      </c>
      <c r="C284" s="120" t="s">
        <v>97</v>
      </c>
      <c r="E284" s="120" t="s">
        <v>803</v>
      </c>
      <c r="F284" s="120"/>
      <c r="G284" s="120"/>
      <c r="H284" s="120"/>
      <c r="I284" t="s">
        <v>236</v>
      </c>
    </row>
    <row r="285">
      <c r="A285" s="210">
        <v>43520.67652204861</v>
      </c>
      <c r="B285" s="120" t="s">
        <v>116</v>
      </c>
      <c r="C285" s="120" t="s">
        <v>55</v>
      </c>
      <c r="E285" s="120" t="s">
        <v>803</v>
      </c>
      <c r="F285" s="120"/>
      <c r="G285" s="120"/>
      <c r="H285" s="120"/>
      <c r="I285" t="s">
        <v>236</v>
      </c>
    </row>
    <row r="286">
      <c r="A286" s="210">
        <v>43520.25627104167</v>
      </c>
      <c r="B286" s="120" t="s">
        <v>499</v>
      </c>
      <c r="C286" s="120" t="s">
        <v>46</v>
      </c>
      <c r="D286" s="120" t="s">
        <v>2126</v>
      </c>
      <c r="E286" s="120" t="s">
        <v>803</v>
      </c>
      <c r="F286" s="120"/>
      <c r="G286" s="120"/>
      <c r="H286" s="120"/>
      <c r="I286" t="s">
        <v>236</v>
      </c>
    </row>
    <row r="287">
      <c r="A287" s="210">
        <v>43520.25561128472</v>
      </c>
      <c r="B287" s="120" t="s">
        <v>499</v>
      </c>
      <c r="C287" s="120" t="s">
        <v>46</v>
      </c>
      <c r="D287" s="120" t="s">
        <v>2126</v>
      </c>
      <c r="E287" s="120" t="s">
        <v>803</v>
      </c>
      <c r="F287" s="120"/>
      <c r="G287" s="120"/>
      <c r="H287" s="120"/>
      <c r="I287" t="s">
        <v>236</v>
      </c>
    </row>
    <row r="288">
      <c r="A288" s="210">
        <v>43520.19991943287</v>
      </c>
      <c r="B288" s="120" t="s">
        <v>2034</v>
      </c>
      <c r="C288" s="120" t="s">
        <v>102</v>
      </c>
      <c r="E288" s="120" t="s">
        <v>803</v>
      </c>
      <c r="F288" s="120"/>
      <c r="G288" s="120"/>
      <c r="H288" s="120"/>
      <c r="I288" t="s">
        <v>236</v>
      </c>
    </row>
    <row r="289">
      <c r="A289" s="210">
        <v>43519.526596689815</v>
      </c>
      <c r="B289" s="120" t="s">
        <v>60</v>
      </c>
      <c r="C289" s="120" t="s">
        <v>294</v>
      </c>
      <c r="E289" s="120" t="s">
        <v>803</v>
      </c>
      <c r="F289" s="120"/>
      <c r="G289" s="120"/>
      <c r="H289" s="120"/>
      <c r="I289" t="s">
        <v>236</v>
      </c>
    </row>
    <row r="290">
      <c r="A290" s="210">
        <v>43519.51485194445</v>
      </c>
      <c r="B290" s="120" t="s">
        <v>60</v>
      </c>
      <c r="C290" s="120" t="s">
        <v>294</v>
      </c>
      <c r="E290" s="120" t="s">
        <v>803</v>
      </c>
      <c r="F290" s="120"/>
      <c r="G290" s="120"/>
      <c r="H290" s="120"/>
      <c r="I290" t="s">
        <v>236</v>
      </c>
    </row>
    <row r="291">
      <c r="A291" s="210">
        <v>43519.22713623843</v>
      </c>
      <c r="B291" s="120" t="s">
        <v>60</v>
      </c>
      <c r="C291" s="120" t="s">
        <v>294</v>
      </c>
      <c r="E291" s="120" t="s">
        <v>236</v>
      </c>
      <c r="G291" s="120" t="s">
        <v>2127</v>
      </c>
      <c r="I291" t="s">
        <v>236</v>
      </c>
    </row>
    <row r="292">
      <c r="A292" s="210">
        <v>43519.226994212964</v>
      </c>
      <c r="B292" s="120" t="s">
        <v>60</v>
      </c>
      <c r="C292" s="120" t="s">
        <v>294</v>
      </c>
      <c r="E292" s="120" t="s">
        <v>236</v>
      </c>
      <c r="G292" s="120" t="s">
        <v>2127</v>
      </c>
      <c r="I292" t="s">
        <v>236</v>
      </c>
    </row>
    <row r="293">
      <c r="A293" s="210">
        <v>43519.22685015046</v>
      </c>
      <c r="B293" s="120" t="s">
        <v>60</v>
      </c>
      <c r="C293" s="120" t="s">
        <v>294</v>
      </c>
      <c r="E293" s="120" t="s">
        <v>236</v>
      </c>
      <c r="G293" s="120" t="s">
        <v>2128</v>
      </c>
      <c r="I293" t="s">
        <v>236</v>
      </c>
    </row>
    <row r="294">
      <c r="A294" s="210">
        <v>43519.22514565972</v>
      </c>
      <c r="B294" s="120" t="s">
        <v>60</v>
      </c>
      <c r="C294" s="120" t="s">
        <v>294</v>
      </c>
      <c r="E294" s="120" t="s">
        <v>803</v>
      </c>
      <c r="F294" s="120"/>
      <c r="G294" s="120"/>
      <c r="H294" s="120"/>
      <c r="I294" t="s">
        <v>236</v>
      </c>
    </row>
    <row r="295">
      <c r="A295" s="210">
        <v>43518.66504162037</v>
      </c>
      <c r="B295" s="120" t="s">
        <v>2129</v>
      </c>
      <c r="C295" s="120" t="s">
        <v>290</v>
      </c>
      <c r="E295" s="120" t="s">
        <v>803</v>
      </c>
      <c r="F295" s="120"/>
      <c r="G295" s="120"/>
      <c r="H295" s="120"/>
      <c r="I295" t="s">
        <v>236</v>
      </c>
    </row>
    <row r="296">
      <c r="A296" s="210">
        <v>43518.53896128472</v>
      </c>
      <c r="B296" s="120" t="s">
        <v>60</v>
      </c>
      <c r="C296" s="120" t="s">
        <v>294</v>
      </c>
      <c r="E296" s="120" t="s">
        <v>803</v>
      </c>
      <c r="F296" s="120"/>
      <c r="G296" s="120"/>
      <c r="H296" s="120"/>
      <c r="I296" t="s">
        <v>236</v>
      </c>
    </row>
    <row r="297">
      <c r="A297" s="210">
        <v>43517.93808796296</v>
      </c>
      <c r="B297" s="120" t="s">
        <v>116</v>
      </c>
      <c r="C297" s="120" t="s">
        <v>55</v>
      </c>
      <c r="E297" s="120" t="s">
        <v>803</v>
      </c>
      <c r="F297" s="120"/>
      <c r="G297" s="120"/>
      <c r="H297" s="120"/>
      <c r="I297" t="s">
        <v>236</v>
      </c>
    </row>
    <row r="298">
      <c r="A298" s="210">
        <v>43517.78112078704</v>
      </c>
      <c r="B298" s="120" t="s">
        <v>85</v>
      </c>
      <c r="C298" s="120" t="s">
        <v>290</v>
      </c>
      <c r="E298" s="120" t="s">
        <v>803</v>
      </c>
      <c r="F298" s="120"/>
      <c r="G298" s="120"/>
      <c r="H298" s="120"/>
      <c r="I298" t="s">
        <v>236</v>
      </c>
    </row>
    <row r="299">
      <c r="A299" s="210">
        <v>43516.85971761574</v>
      </c>
      <c r="B299" s="120" t="s">
        <v>379</v>
      </c>
      <c r="C299" s="120" t="s">
        <v>46</v>
      </c>
      <c r="E299" s="120" t="s">
        <v>236</v>
      </c>
      <c r="G299" s="120" t="s">
        <v>2130</v>
      </c>
      <c r="I299" t="s">
        <v>236</v>
      </c>
    </row>
    <row r="300">
      <c r="A300" s="210">
        <v>43516.74708877315</v>
      </c>
      <c r="B300" s="120" t="s">
        <v>40</v>
      </c>
      <c r="C300" s="120" t="s">
        <v>65</v>
      </c>
      <c r="E300" s="120" t="s">
        <v>803</v>
      </c>
      <c r="F300" s="120"/>
      <c r="G300" s="120"/>
      <c r="H300" s="120"/>
      <c r="I300" t="s">
        <v>236</v>
      </c>
    </row>
    <row r="301">
      <c r="A301" s="210">
        <v>43516.72615185185</v>
      </c>
      <c r="B301" s="120" t="s">
        <v>40</v>
      </c>
      <c r="C301" s="120" t="s">
        <v>65</v>
      </c>
      <c r="E301" s="120" t="s">
        <v>803</v>
      </c>
      <c r="F301" s="120"/>
      <c r="G301" s="120"/>
      <c r="H301" s="120"/>
      <c r="I301" t="s">
        <v>236</v>
      </c>
    </row>
    <row r="302">
      <c r="A302" s="210">
        <v>43516.207561840274</v>
      </c>
      <c r="B302" s="120" t="s">
        <v>518</v>
      </c>
      <c r="C302" s="120" t="s">
        <v>55</v>
      </c>
      <c r="E302" s="120" t="s">
        <v>803</v>
      </c>
      <c r="F302" s="120"/>
      <c r="G302" s="120"/>
      <c r="H302" s="120"/>
      <c r="I302" t="s">
        <v>236</v>
      </c>
    </row>
    <row r="303">
      <c r="A303" s="210">
        <v>43516.17660585648</v>
      </c>
      <c r="B303" s="120" t="s">
        <v>60</v>
      </c>
      <c r="C303" s="120" t="s">
        <v>301</v>
      </c>
      <c r="E303" s="120" t="s">
        <v>803</v>
      </c>
      <c r="F303" s="120"/>
      <c r="G303" s="120"/>
      <c r="H303" s="120"/>
      <c r="I303" t="s">
        <v>236</v>
      </c>
    </row>
    <row r="304">
      <c r="A304" s="210">
        <v>43515.77899086806</v>
      </c>
      <c r="B304" s="120" t="s">
        <v>2131</v>
      </c>
      <c r="C304" s="120" t="s">
        <v>308</v>
      </c>
      <c r="E304" s="120" t="s">
        <v>803</v>
      </c>
      <c r="F304" s="120"/>
      <c r="G304" s="120"/>
      <c r="H304" s="120"/>
      <c r="I304" t="s">
        <v>236</v>
      </c>
    </row>
    <row r="305">
      <c r="A305" s="210">
        <v>43515.521944409724</v>
      </c>
      <c r="B305" s="120" t="s">
        <v>518</v>
      </c>
      <c r="C305" s="120" t="s">
        <v>55</v>
      </c>
      <c r="E305" s="120" t="s">
        <v>803</v>
      </c>
      <c r="F305" s="120"/>
      <c r="G305" s="120"/>
      <c r="H305" s="120"/>
      <c r="I305" t="s">
        <v>236</v>
      </c>
    </row>
    <row r="306">
      <c r="A306" s="210">
        <v>43514.8217055787</v>
      </c>
      <c r="B306" s="120" t="s">
        <v>40</v>
      </c>
      <c r="C306" s="120" t="s">
        <v>102</v>
      </c>
      <c r="D306" s="120" t="s">
        <v>2109</v>
      </c>
      <c r="E306" s="120" t="s">
        <v>803</v>
      </c>
      <c r="F306" s="120"/>
      <c r="G306" s="120"/>
      <c r="H306" s="120"/>
      <c r="I306" t="s">
        <v>236</v>
      </c>
    </row>
    <row r="307">
      <c r="A307" s="210">
        <v>43514.69449934028</v>
      </c>
      <c r="B307" s="120" t="s">
        <v>40</v>
      </c>
      <c r="C307" s="120" t="s">
        <v>102</v>
      </c>
      <c r="E307" s="120" t="s">
        <v>236</v>
      </c>
      <c r="G307" s="120" t="s">
        <v>2132</v>
      </c>
      <c r="I307" t="s">
        <v>236</v>
      </c>
    </row>
    <row r="308">
      <c r="A308" s="210">
        <v>43514.66268725695</v>
      </c>
      <c r="B308" s="120" t="s">
        <v>85</v>
      </c>
      <c r="C308" s="120" t="s">
        <v>46</v>
      </c>
      <c r="E308" s="120" t="s">
        <v>803</v>
      </c>
      <c r="F308" s="120"/>
      <c r="G308" s="120"/>
      <c r="H308" s="120"/>
      <c r="I308" t="s">
        <v>236</v>
      </c>
    </row>
    <row r="309">
      <c r="A309" s="210">
        <v>43514.59359010417</v>
      </c>
      <c r="B309" s="120" t="s">
        <v>512</v>
      </c>
      <c r="C309" s="120" t="s">
        <v>46</v>
      </c>
      <c r="E309" s="120" t="s">
        <v>803</v>
      </c>
      <c r="F309" s="120"/>
      <c r="G309" s="120"/>
      <c r="H309" s="120"/>
      <c r="I309" t="s">
        <v>236</v>
      </c>
    </row>
    <row r="310">
      <c r="A310" s="210">
        <v>43514.5856690625</v>
      </c>
      <c r="B310" s="120" t="s">
        <v>60</v>
      </c>
      <c r="C310" s="120" t="s">
        <v>301</v>
      </c>
      <c r="E310" s="120" t="s">
        <v>803</v>
      </c>
      <c r="F310" s="120"/>
      <c r="G310" s="120"/>
      <c r="H310" s="120"/>
      <c r="I310" t="s">
        <v>236</v>
      </c>
    </row>
    <row r="311">
      <c r="A311" s="210">
        <v>43514.492868692134</v>
      </c>
      <c r="B311" s="120" t="s">
        <v>2133</v>
      </c>
      <c r="C311" s="120" t="s">
        <v>46</v>
      </c>
      <c r="E311" s="120" t="s">
        <v>803</v>
      </c>
      <c r="F311" s="120"/>
      <c r="G311" s="120"/>
      <c r="H311" s="120"/>
      <c r="I311" t="s">
        <v>236</v>
      </c>
    </row>
    <row r="312">
      <c r="A312" s="210">
        <v>43514.05234050926</v>
      </c>
      <c r="B312" s="120" t="s">
        <v>379</v>
      </c>
      <c r="C312" s="120" t="s">
        <v>46</v>
      </c>
      <c r="E312" s="120" t="s">
        <v>803</v>
      </c>
      <c r="F312" s="120"/>
      <c r="G312" s="120"/>
      <c r="H312" s="120"/>
      <c r="I312" t="s">
        <v>236</v>
      </c>
    </row>
    <row r="313">
      <c r="A313" s="210">
        <v>43513.920686840276</v>
      </c>
      <c r="B313" s="120" t="s">
        <v>85</v>
      </c>
      <c r="C313" s="120" t="s">
        <v>46</v>
      </c>
      <c r="D313" s="120" t="s">
        <v>2134</v>
      </c>
      <c r="E313" s="120" t="s">
        <v>803</v>
      </c>
      <c r="F313" s="120"/>
      <c r="G313" s="120"/>
      <c r="H313" s="120"/>
      <c r="I313" t="s">
        <v>236</v>
      </c>
    </row>
    <row r="314">
      <c r="A314" s="210">
        <v>43513.919904560185</v>
      </c>
      <c r="B314" s="120" t="s">
        <v>85</v>
      </c>
      <c r="C314" s="120" t="s">
        <v>46</v>
      </c>
      <c r="D314" s="120" t="s">
        <v>2135</v>
      </c>
      <c r="E314" s="120" t="s">
        <v>803</v>
      </c>
      <c r="F314" s="120"/>
      <c r="G314" s="120"/>
      <c r="H314" s="120"/>
      <c r="I314" t="s">
        <v>236</v>
      </c>
    </row>
    <row r="315">
      <c r="A315" s="210">
        <v>43513.62741054398</v>
      </c>
      <c r="B315" s="120" t="s">
        <v>432</v>
      </c>
      <c r="C315" s="120" t="s">
        <v>358</v>
      </c>
      <c r="E315" s="120" t="s">
        <v>803</v>
      </c>
      <c r="F315" s="120"/>
      <c r="G315" s="120"/>
      <c r="H315" s="120"/>
      <c r="I315" t="s">
        <v>236</v>
      </c>
    </row>
    <row r="316">
      <c r="A316" s="210">
        <v>43512.23393429398</v>
      </c>
      <c r="B316" s="120" t="s">
        <v>60</v>
      </c>
      <c r="C316" s="120" t="s">
        <v>301</v>
      </c>
      <c r="E316" s="120" t="s">
        <v>803</v>
      </c>
      <c r="F316" s="120"/>
      <c r="G316" s="120"/>
      <c r="H316" s="120"/>
      <c r="I316" t="s">
        <v>236</v>
      </c>
    </row>
    <row r="317">
      <c r="A317" s="210">
        <v>43512.18785300926</v>
      </c>
      <c r="B317" s="120" t="s">
        <v>60</v>
      </c>
      <c r="C317" s="120" t="s">
        <v>301</v>
      </c>
      <c r="E317" s="120" t="s">
        <v>803</v>
      </c>
      <c r="F317" s="120"/>
      <c r="G317" s="120"/>
      <c r="H317" s="120"/>
      <c r="I317" t="s">
        <v>236</v>
      </c>
    </row>
    <row r="318">
      <c r="A318" s="210">
        <v>43512.1659403588</v>
      </c>
      <c r="B318" s="120" t="s">
        <v>60</v>
      </c>
      <c r="C318" s="120" t="s">
        <v>301</v>
      </c>
      <c r="E318" s="120" t="s">
        <v>236</v>
      </c>
      <c r="G318" s="120" t="s">
        <v>1716</v>
      </c>
      <c r="I318" t="s">
        <v>236</v>
      </c>
    </row>
    <row r="319">
      <c r="A319" s="210">
        <v>43512.12288766204</v>
      </c>
      <c r="B319" s="120" t="s">
        <v>116</v>
      </c>
      <c r="C319" s="120" t="s">
        <v>55</v>
      </c>
      <c r="E319" s="120" t="s">
        <v>803</v>
      </c>
      <c r="F319" s="120"/>
      <c r="G319" s="120"/>
      <c r="H319" s="120"/>
      <c r="I319" t="s">
        <v>236</v>
      </c>
    </row>
    <row r="320">
      <c r="A320" s="210">
        <v>43512.12225892361</v>
      </c>
      <c r="B320" s="120" t="s">
        <v>116</v>
      </c>
      <c r="C320" s="120" t="s">
        <v>55</v>
      </c>
      <c r="E320" s="120" t="s">
        <v>803</v>
      </c>
      <c r="F320" s="120"/>
      <c r="G320" s="120"/>
      <c r="H320" s="120"/>
      <c r="I320" t="s">
        <v>236</v>
      </c>
    </row>
    <row r="321">
      <c r="A321" s="210">
        <v>43512.080699756945</v>
      </c>
      <c r="B321" s="120" t="s">
        <v>435</v>
      </c>
      <c r="C321" s="120" t="s">
        <v>55</v>
      </c>
      <c r="E321" s="120" t="s">
        <v>803</v>
      </c>
      <c r="F321" s="120"/>
      <c r="G321" s="120"/>
      <c r="H321" s="120"/>
      <c r="I321" t="s">
        <v>236</v>
      </c>
    </row>
    <row r="322">
      <c r="A322" s="210">
        <v>43511.62179311343</v>
      </c>
      <c r="B322" s="120" t="s">
        <v>85</v>
      </c>
      <c r="C322" s="120" t="s">
        <v>46</v>
      </c>
      <c r="E322" s="120" t="s">
        <v>803</v>
      </c>
      <c r="F322" s="120"/>
      <c r="G322" s="120"/>
      <c r="H322" s="120"/>
      <c r="I322" t="s">
        <v>236</v>
      </c>
    </row>
    <row r="323">
      <c r="A323" s="210">
        <v>43510.63427625</v>
      </c>
      <c r="B323" s="120" t="s">
        <v>60</v>
      </c>
      <c r="C323" s="120" t="s">
        <v>290</v>
      </c>
      <c r="E323" s="120" t="s">
        <v>803</v>
      </c>
      <c r="F323" s="120"/>
      <c r="G323" s="120"/>
      <c r="H323" s="120"/>
      <c r="I323" t="s">
        <v>236</v>
      </c>
    </row>
    <row r="324">
      <c r="A324" s="210">
        <v>43509.8347105787</v>
      </c>
      <c r="B324" s="120" t="s">
        <v>85</v>
      </c>
      <c r="C324" s="120" t="s">
        <v>46</v>
      </c>
      <c r="E324" s="120" t="s">
        <v>803</v>
      </c>
      <c r="F324" s="120"/>
      <c r="G324" s="120"/>
      <c r="H324" s="120"/>
      <c r="I324" t="s">
        <v>236</v>
      </c>
    </row>
    <row r="325">
      <c r="A325" s="210">
        <v>43509.55688251158</v>
      </c>
      <c r="B325" s="120" t="s">
        <v>402</v>
      </c>
      <c r="C325" s="120" t="s">
        <v>65</v>
      </c>
      <c r="E325" s="120" t="s">
        <v>236</v>
      </c>
      <c r="G325" s="120" t="s">
        <v>2009</v>
      </c>
      <c r="I325" t="s">
        <v>236</v>
      </c>
    </row>
    <row r="326">
      <c r="A326" s="210">
        <v>43509.506314479164</v>
      </c>
      <c r="B326" s="120" t="s">
        <v>432</v>
      </c>
      <c r="C326" s="120" t="s">
        <v>358</v>
      </c>
      <c r="E326" s="120" t="s">
        <v>236</v>
      </c>
      <c r="G326" s="120" t="s">
        <v>2136</v>
      </c>
      <c r="I326" t="s">
        <v>236</v>
      </c>
    </row>
    <row r="327">
      <c r="A327" s="210">
        <v>43509.49472908565</v>
      </c>
      <c r="B327" s="120" t="s">
        <v>60</v>
      </c>
      <c r="C327" s="120" t="s">
        <v>290</v>
      </c>
      <c r="E327" s="120" t="s">
        <v>803</v>
      </c>
      <c r="F327" s="120"/>
      <c r="G327" s="120"/>
      <c r="H327" s="120"/>
      <c r="I327" t="s">
        <v>236</v>
      </c>
    </row>
    <row r="328">
      <c r="A328" s="210">
        <v>43509.49154850694</v>
      </c>
      <c r="B328" s="120" t="s">
        <v>402</v>
      </c>
      <c r="C328" s="120" t="s">
        <v>65</v>
      </c>
      <c r="E328" s="120" t="s">
        <v>236</v>
      </c>
      <c r="G328" s="120" t="s">
        <v>2136</v>
      </c>
      <c r="I328" t="s">
        <v>236</v>
      </c>
    </row>
    <row r="329">
      <c r="A329" s="210">
        <v>43508.721353009256</v>
      </c>
      <c r="B329" s="120" t="s">
        <v>40</v>
      </c>
      <c r="C329" s="120" t="s">
        <v>294</v>
      </c>
      <c r="E329" s="120" t="s">
        <v>236</v>
      </c>
      <c r="G329" s="120" t="s">
        <v>2137</v>
      </c>
      <c r="I329" t="s">
        <v>236</v>
      </c>
    </row>
    <row r="330">
      <c r="A330" s="210">
        <v>43508.70517003472</v>
      </c>
      <c r="B330" s="120" t="s">
        <v>40</v>
      </c>
      <c r="C330" s="120" t="s">
        <v>294</v>
      </c>
      <c r="D330" s="120" t="s">
        <v>2109</v>
      </c>
      <c r="E330" s="120" t="s">
        <v>803</v>
      </c>
      <c r="F330" s="120"/>
      <c r="G330" s="120"/>
      <c r="H330" s="120"/>
      <c r="I330" t="s">
        <v>236</v>
      </c>
    </row>
    <row r="331">
      <c r="A331" s="210">
        <v>43508.70464881945</v>
      </c>
      <c r="B331" s="120" t="s">
        <v>2138</v>
      </c>
      <c r="C331" s="120" t="s">
        <v>294</v>
      </c>
      <c r="D331" s="120" t="s">
        <v>2109</v>
      </c>
      <c r="E331" s="120" t="s">
        <v>236</v>
      </c>
      <c r="G331" s="120" t="s">
        <v>2139</v>
      </c>
      <c r="I331" t="s">
        <v>236</v>
      </c>
    </row>
    <row r="332">
      <c r="A332" s="210">
        <v>43508.70418763889</v>
      </c>
      <c r="B332" s="120" t="s">
        <v>2138</v>
      </c>
      <c r="C332" s="120" t="s">
        <v>294</v>
      </c>
      <c r="D332" s="120" t="s">
        <v>2109</v>
      </c>
      <c r="E332" s="120" t="s">
        <v>236</v>
      </c>
      <c r="G332" s="120" t="s">
        <v>2140</v>
      </c>
      <c r="I332" t="s">
        <v>236</v>
      </c>
    </row>
    <row r="333">
      <c r="A333" s="210">
        <v>43508.40206791667</v>
      </c>
      <c r="B333" s="120" t="s">
        <v>382</v>
      </c>
      <c r="C333" s="120" t="s">
        <v>55</v>
      </c>
      <c r="E333" s="120" t="s">
        <v>803</v>
      </c>
      <c r="F333" s="120"/>
      <c r="G333" s="120"/>
      <c r="H333" s="120"/>
      <c r="I333" t="s">
        <v>236</v>
      </c>
    </row>
    <row r="334">
      <c r="A334" s="210">
        <v>43508.02569172454</v>
      </c>
      <c r="B334" s="120" t="s">
        <v>545</v>
      </c>
      <c r="C334" s="120" t="s">
        <v>46</v>
      </c>
      <c r="E334" s="120" t="s">
        <v>803</v>
      </c>
      <c r="F334" s="120"/>
      <c r="G334" s="120"/>
      <c r="H334" s="120"/>
      <c r="I334" t="s">
        <v>236</v>
      </c>
    </row>
    <row r="335">
      <c r="A335" s="210">
        <v>43508.02394824074</v>
      </c>
      <c r="B335" s="120" t="s">
        <v>545</v>
      </c>
      <c r="C335" s="120" t="s">
        <v>46</v>
      </c>
      <c r="E335" s="120" t="s">
        <v>803</v>
      </c>
      <c r="F335" s="120"/>
      <c r="G335" s="120"/>
      <c r="H335" s="120"/>
      <c r="I335" t="s">
        <v>236</v>
      </c>
    </row>
    <row r="336">
      <c r="A336" s="210">
        <v>43507.99611111111</v>
      </c>
      <c r="B336" s="120" t="s">
        <v>115</v>
      </c>
      <c r="C336" s="120" t="s">
        <v>50</v>
      </c>
      <c r="E336" s="120" t="s">
        <v>803</v>
      </c>
      <c r="F336" s="120"/>
      <c r="G336" s="120"/>
      <c r="H336" s="120"/>
      <c r="I336" t="s">
        <v>236</v>
      </c>
    </row>
    <row r="337">
      <c r="A337" s="210">
        <v>43507.92912652778</v>
      </c>
      <c r="B337" s="120" t="s">
        <v>57</v>
      </c>
      <c r="C337" s="120" t="s">
        <v>97</v>
      </c>
      <c r="E337" s="120" t="s">
        <v>803</v>
      </c>
      <c r="F337" s="120"/>
      <c r="G337" s="120"/>
      <c r="H337" s="120"/>
      <c r="I337" t="s">
        <v>236</v>
      </c>
    </row>
    <row r="338">
      <c r="A338" s="210">
        <v>43507.81819760417</v>
      </c>
      <c r="B338" s="120" t="s">
        <v>553</v>
      </c>
      <c r="C338" s="120" t="s">
        <v>308</v>
      </c>
      <c r="E338" s="120" t="s">
        <v>236</v>
      </c>
      <c r="G338" s="120" t="s">
        <v>2141</v>
      </c>
      <c r="I338" t="s">
        <v>236</v>
      </c>
    </row>
    <row r="339">
      <c r="A339" s="210">
        <v>43507.62262871528</v>
      </c>
      <c r="B339" s="120" t="s">
        <v>442</v>
      </c>
      <c r="C339" s="120" t="s">
        <v>39</v>
      </c>
      <c r="E339" s="120" t="s">
        <v>803</v>
      </c>
      <c r="F339" s="120"/>
      <c r="G339" s="120"/>
      <c r="H339" s="120"/>
      <c r="I339" t="s">
        <v>236</v>
      </c>
    </row>
    <row r="340">
      <c r="A340" s="210">
        <v>43507.6223206713</v>
      </c>
      <c r="B340" s="120" t="s">
        <v>442</v>
      </c>
      <c r="C340" s="120" t="s">
        <v>39</v>
      </c>
      <c r="E340" s="120" t="s">
        <v>803</v>
      </c>
      <c r="F340" s="120"/>
      <c r="G340" s="120"/>
      <c r="H340" s="120"/>
      <c r="I340" t="s">
        <v>236</v>
      </c>
    </row>
    <row r="341">
      <c r="A341" s="210">
        <v>43507.060839004625</v>
      </c>
      <c r="B341" s="120" t="s">
        <v>435</v>
      </c>
      <c r="C341" s="120" t="s">
        <v>55</v>
      </c>
      <c r="D341" s="120" t="s">
        <v>40</v>
      </c>
      <c r="E341" s="120" t="s">
        <v>803</v>
      </c>
      <c r="F341" s="120"/>
      <c r="G341" s="120"/>
      <c r="H341" s="120"/>
      <c r="I341" t="s">
        <v>236</v>
      </c>
    </row>
    <row r="342">
      <c r="A342" s="210">
        <v>43506.89165127315</v>
      </c>
      <c r="B342" s="120" t="s">
        <v>1223</v>
      </c>
      <c r="C342" s="120" t="s">
        <v>46</v>
      </c>
      <c r="D342" s="120" t="s">
        <v>1242</v>
      </c>
      <c r="E342" s="120" t="s">
        <v>803</v>
      </c>
      <c r="F342" s="120"/>
      <c r="G342" s="120"/>
      <c r="H342" s="120"/>
      <c r="I342" t="s">
        <v>236</v>
      </c>
    </row>
    <row r="343">
      <c r="A343" s="210">
        <v>43506.89134023148</v>
      </c>
      <c r="B343" s="120" t="s">
        <v>596</v>
      </c>
      <c r="C343" s="120" t="s">
        <v>290</v>
      </c>
      <c r="D343" s="120" t="s">
        <v>131</v>
      </c>
      <c r="E343" s="120" t="s">
        <v>803</v>
      </c>
      <c r="F343" s="120"/>
      <c r="G343" s="120"/>
      <c r="H343" s="120"/>
      <c r="I343" t="s">
        <v>236</v>
      </c>
    </row>
    <row r="344">
      <c r="A344" s="210">
        <v>43506.67885105324</v>
      </c>
      <c r="B344" s="120" t="s">
        <v>545</v>
      </c>
      <c r="C344" s="120" t="s">
        <v>46</v>
      </c>
      <c r="E344" s="120" t="s">
        <v>803</v>
      </c>
      <c r="F344" s="120"/>
      <c r="G344" s="277"/>
      <c r="H344" s="120"/>
      <c r="I344" t="s">
        <v>236</v>
      </c>
    </row>
    <row r="345">
      <c r="A345" s="210">
        <v>43506.64923809028</v>
      </c>
      <c r="B345" s="120" t="s">
        <v>57</v>
      </c>
      <c r="C345" s="120" t="s">
        <v>102</v>
      </c>
      <c r="E345" s="120" t="s">
        <v>803</v>
      </c>
      <c r="F345" s="120"/>
      <c r="G345" s="120"/>
      <c r="H345" s="120"/>
      <c r="I345" t="s">
        <v>236</v>
      </c>
    </row>
    <row r="346">
      <c r="A346" s="210">
        <v>43505.946109375</v>
      </c>
      <c r="B346" s="120" t="s">
        <v>545</v>
      </c>
      <c r="C346" s="120" t="s">
        <v>46</v>
      </c>
      <c r="E346" s="120" t="s">
        <v>803</v>
      </c>
      <c r="F346" s="120"/>
      <c r="G346" s="277"/>
      <c r="H346" s="120"/>
      <c r="I346" t="s">
        <v>236</v>
      </c>
    </row>
    <row r="347">
      <c r="A347" s="210">
        <v>43505.810020590274</v>
      </c>
      <c r="B347" s="120" t="s">
        <v>596</v>
      </c>
      <c r="C347" s="120" t="s">
        <v>290</v>
      </c>
      <c r="D347" s="120" t="s">
        <v>131</v>
      </c>
      <c r="E347" s="120" t="s">
        <v>803</v>
      </c>
      <c r="F347" s="120"/>
      <c r="G347" s="120"/>
      <c r="H347" s="120"/>
      <c r="I347" t="s">
        <v>236</v>
      </c>
    </row>
    <row r="348">
      <c r="A348" s="210">
        <v>43505.664351342595</v>
      </c>
      <c r="B348" s="120" t="s">
        <v>432</v>
      </c>
      <c r="C348" s="120" t="s">
        <v>97</v>
      </c>
      <c r="E348" s="120" t="s">
        <v>236</v>
      </c>
      <c r="G348" s="120" t="s">
        <v>2142</v>
      </c>
      <c r="I348" t="s">
        <v>236</v>
      </c>
    </row>
    <row r="349">
      <c r="A349" s="210">
        <v>43505.1621453588</v>
      </c>
      <c r="B349" s="120" t="s">
        <v>435</v>
      </c>
      <c r="C349" s="120" t="s">
        <v>55</v>
      </c>
      <c r="E349" s="120" t="s">
        <v>236</v>
      </c>
      <c r="G349" s="120" t="s">
        <v>2018</v>
      </c>
      <c r="I349" t="s">
        <v>236</v>
      </c>
    </row>
    <row r="350">
      <c r="A350" s="210">
        <v>43505.15385050926</v>
      </c>
      <c r="B350" s="120" t="s">
        <v>382</v>
      </c>
      <c r="C350" s="120" t="s">
        <v>358</v>
      </c>
      <c r="E350" s="120" t="s">
        <v>803</v>
      </c>
      <c r="F350" s="120"/>
      <c r="G350" s="120"/>
      <c r="H350" s="120"/>
      <c r="I350" t="s">
        <v>236</v>
      </c>
    </row>
    <row r="351">
      <c r="A351" s="210">
        <v>43505.119016550925</v>
      </c>
      <c r="B351" s="120" t="s">
        <v>2034</v>
      </c>
      <c r="C351" s="120" t="s">
        <v>294</v>
      </c>
      <c r="E351" s="120" t="s">
        <v>803</v>
      </c>
      <c r="F351" s="120"/>
      <c r="G351" s="120"/>
      <c r="H351" s="120"/>
      <c r="I351" t="s">
        <v>236</v>
      </c>
    </row>
    <row r="352">
      <c r="A352" s="210">
        <v>43505.1088678588</v>
      </c>
      <c r="B352" s="120" t="s">
        <v>2034</v>
      </c>
      <c r="C352" s="120" t="s">
        <v>294</v>
      </c>
      <c r="E352" s="120" t="s">
        <v>803</v>
      </c>
      <c r="F352" s="120"/>
      <c r="G352" s="120"/>
      <c r="H352" s="120"/>
      <c r="I352" t="s">
        <v>236</v>
      </c>
    </row>
    <row r="353">
      <c r="A353" s="210">
        <v>43505.10797059028</v>
      </c>
      <c r="B353" s="120" t="s">
        <v>2034</v>
      </c>
      <c r="C353" s="120" t="s">
        <v>294</v>
      </c>
      <c r="E353" s="120" t="s">
        <v>803</v>
      </c>
      <c r="F353" s="120"/>
      <c r="G353" s="120"/>
      <c r="H353" s="120"/>
      <c r="I353" t="s">
        <v>236</v>
      </c>
    </row>
    <row r="354">
      <c r="A354" s="210">
        <v>43505.10571206018</v>
      </c>
      <c r="B354" s="120" t="s">
        <v>2034</v>
      </c>
      <c r="C354" s="120" t="s">
        <v>294</v>
      </c>
      <c r="E354" s="120" t="s">
        <v>803</v>
      </c>
      <c r="F354" s="120"/>
      <c r="G354" s="120"/>
      <c r="H354" s="120"/>
      <c r="I354" t="s">
        <v>236</v>
      </c>
    </row>
    <row r="355">
      <c r="A355" s="210">
        <v>43505.10228559028</v>
      </c>
      <c r="B355" s="120" t="s">
        <v>382</v>
      </c>
      <c r="C355" s="120" t="s">
        <v>358</v>
      </c>
      <c r="E355" s="120" t="s">
        <v>236</v>
      </c>
      <c r="G355" s="120" t="s">
        <v>1737</v>
      </c>
      <c r="I355" t="s">
        <v>236</v>
      </c>
    </row>
    <row r="356">
      <c r="A356" s="210">
        <v>43505.02724063657</v>
      </c>
      <c r="B356" s="120" t="s">
        <v>2034</v>
      </c>
      <c r="C356" s="120" t="s">
        <v>294</v>
      </c>
      <c r="E356" s="120" t="s">
        <v>236</v>
      </c>
      <c r="G356" s="120" t="s">
        <v>1614</v>
      </c>
      <c r="I356" t="s">
        <v>236</v>
      </c>
    </row>
    <row r="357">
      <c r="A357" s="210">
        <v>43504.98316059027</v>
      </c>
      <c r="B357" s="120" t="s">
        <v>60</v>
      </c>
      <c r="C357" s="120" t="s">
        <v>290</v>
      </c>
      <c r="E357" s="120" t="s">
        <v>803</v>
      </c>
      <c r="F357" s="120"/>
      <c r="G357" s="120"/>
      <c r="H357" s="120"/>
      <c r="I357" t="s">
        <v>236</v>
      </c>
    </row>
    <row r="358">
      <c r="A358" s="210">
        <v>43504.950711805555</v>
      </c>
      <c r="B358" s="120" t="s">
        <v>2033</v>
      </c>
      <c r="C358" s="120" t="s">
        <v>294</v>
      </c>
      <c r="E358" s="120" t="s">
        <v>803</v>
      </c>
      <c r="F358" s="120"/>
      <c r="G358" s="120"/>
      <c r="H358" s="120"/>
      <c r="I358" t="s">
        <v>236</v>
      </c>
    </row>
    <row r="359">
      <c r="A359" s="210">
        <v>43504.83074701389</v>
      </c>
      <c r="B359" s="120" t="s">
        <v>40</v>
      </c>
      <c r="C359" s="120" t="s">
        <v>340</v>
      </c>
      <c r="D359" s="120" t="s">
        <v>2109</v>
      </c>
      <c r="E359" s="120" t="s">
        <v>236</v>
      </c>
      <c r="G359" s="120" t="s">
        <v>2143</v>
      </c>
      <c r="I359" t="s">
        <v>236</v>
      </c>
    </row>
    <row r="360">
      <c r="A360" s="210">
        <v>43504.55356770833</v>
      </c>
      <c r="B360" s="120" t="s">
        <v>432</v>
      </c>
      <c r="C360" s="120" t="s">
        <v>97</v>
      </c>
      <c r="E360" s="120" t="s">
        <v>803</v>
      </c>
      <c r="F360" s="120"/>
      <c r="G360" s="120"/>
      <c r="H360" s="120"/>
      <c r="I360" t="s">
        <v>236</v>
      </c>
    </row>
    <row r="361">
      <c r="A361" s="210">
        <v>43504.401602847225</v>
      </c>
      <c r="B361" s="120" t="s">
        <v>568</v>
      </c>
      <c r="C361" s="120" t="s">
        <v>301</v>
      </c>
      <c r="E361" s="120" t="s">
        <v>236</v>
      </c>
      <c r="G361" s="120" t="s">
        <v>2144</v>
      </c>
      <c r="I361" t="s">
        <v>236</v>
      </c>
    </row>
    <row r="362">
      <c r="A362" s="210">
        <v>43504.38215344907</v>
      </c>
      <c r="B362" s="120" t="s">
        <v>60</v>
      </c>
      <c r="C362" s="120" t="s">
        <v>308</v>
      </c>
      <c r="E362" s="120" t="s">
        <v>803</v>
      </c>
      <c r="F362" s="120"/>
      <c r="G362" s="120"/>
      <c r="H362" s="120"/>
      <c r="I362" t="s">
        <v>236</v>
      </c>
    </row>
    <row r="363">
      <c r="A363" s="210">
        <v>43504.380533703705</v>
      </c>
      <c r="B363" s="120" t="s">
        <v>568</v>
      </c>
      <c r="C363" s="120" t="s">
        <v>301</v>
      </c>
      <c r="E363" s="120" t="s">
        <v>803</v>
      </c>
      <c r="F363" s="120"/>
      <c r="G363" s="120"/>
      <c r="H363" s="120"/>
      <c r="I363" t="s">
        <v>236</v>
      </c>
    </row>
    <row r="364">
      <c r="A364" s="210">
        <v>43504.287962372684</v>
      </c>
      <c r="B364" s="120" t="s">
        <v>60</v>
      </c>
      <c r="C364" s="120" t="s">
        <v>308</v>
      </c>
      <c r="E364" s="120" t="s">
        <v>803</v>
      </c>
      <c r="F364" s="120"/>
      <c r="G364" s="120"/>
      <c r="H364" s="120"/>
      <c r="I364" t="s">
        <v>236</v>
      </c>
    </row>
    <row r="365">
      <c r="A365" s="210">
        <v>43504.100548055554</v>
      </c>
      <c r="B365" s="120" t="s">
        <v>573</v>
      </c>
      <c r="C365" s="120" t="s">
        <v>46</v>
      </c>
      <c r="E365" s="120" t="s">
        <v>803</v>
      </c>
      <c r="F365" s="120"/>
      <c r="G365" s="120"/>
      <c r="H365" s="120"/>
      <c r="I365" t="s">
        <v>236</v>
      </c>
    </row>
    <row r="366">
      <c r="A366" s="210">
        <v>43504.061808321756</v>
      </c>
      <c r="B366" s="120" t="s">
        <v>568</v>
      </c>
      <c r="C366" s="120" t="s">
        <v>301</v>
      </c>
      <c r="E366" s="120" t="s">
        <v>803</v>
      </c>
      <c r="F366" s="120"/>
      <c r="G366" s="120"/>
      <c r="H366" s="120"/>
      <c r="I366" t="s">
        <v>236</v>
      </c>
    </row>
    <row r="367">
      <c r="A367" s="210">
        <v>43504.02459681713</v>
      </c>
      <c r="B367" s="120" t="s">
        <v>568</v>
      </c>
      <c r="C367" s="120" t="s">
        <v>301</v>
      </c>
      <c r="E367" s="120" t="s">
        <v>236</v>
      </c>
      <c r="G367" s="120" t="s">
        <v>1739</v>
      </c>
      <c r="I367" t="s">
        <v>236</v>
      </c>
    </row>
    <row r="368">
      <c r="A368" s="210">
        <v>43504.02163525463</v>
      </c>
      <c r="B368" s="120" t="s">
        <v>568</v>
      </c>
      <c r="C368" s="120" t="s">
        <v>301</v>
      </c>
      <c r="E368" s="120" t="s">
        <v>803</v>
      </c>
      <c r="F368" s="120"/>
      <c r="G368" s="120"/>
      <c r="H368" s="120"/>
      <c r="I368" t="s">
        <v>236</v>
      </c>
    </row>
    <row r="369">
      <c r="A369" s="210">
        <v>43504.02128559028</v>
      </c>
      <c r="B369" s="120" t="s">
        <v>568</v>
      </c>
      <c r="C369" s="120" t="s">
        <v>301</v>
      </c>
      <c r="E369" s="120" t="s">
        <v>803</v>
      </c>
      <c r="F369" s="120"/>
      <c r="G369" s="120"/>
      <c r="H369" s="120"/>
      <c r="I369" t="s">
        <v>236</v>
      </c>
    </row>
    <row r="370">
      <c r="A370" s="210">
        <v>43504.020720370376</v>
      </c>
      <c r="B370" s="120" t="s">
        <v>568</v>
      </c>
      <c r="C370" s="120" t="s">
        <v>301</v>
      </c>
      <c r="E370" s="120" t="s">
        <v>803</v>
      </c>
      <c r="F370" s="120"/>
      <c r="G370" s="120"/>
      <c r="H370" s="120"/>
      <c r="I370" t="s">
        <v>236</v>
      </c>
    </row>
    <row r="371">
      <c r="A371" s="210">
        <v>43503.97190039352</v>
      </c>
      <c r="B371" s="120" t="s">
        <v>568</v>
      </c>
      <c r="C371" s="120" t="s">
        <v>301</v>
      </c>
      <c r="E371" s="120" t="s">
        <v>236</v>
      </c>
      <c r="G371" s="120" t="s">
        <v>2145</v>
      </c>
      <c r="I371" t="s">
        <v>236</v>
      </c>
    </row>
    <row r="372">
      <c r="A372" s="210">
        <v>43503.95591068287</v>
      </c>
      <c r="B372" s="120" t="s">
        <v>435</v>
      </c>
      <c r="C372" s="120" t="s">
        <v>55</v>
      </c>
      <c r="E372" s="120" t="s">
        <v>803</v>
      </c>
      <c r="F372" s="120"/>
      <c r="G372" s="120"/>
      <c r="H372" s="120"/>
      <c r="I372" t="s">
        <v>236</v>
      </c>
    </row>
    <row r="373">
      <c r="A373" s="210">
        <v>43503.87707877315</v>
      </c>
      <c r="B373" s="120" t="s">
        <v>115</v>
      </c>
      <c r="C373" s="120" t="s">
        <v>50</v>
      </c>
      <c r="E373" s="120" t="s">
        <v>803</v>
      </c>
      <c r="F373" s="120"/>
      <c r="G373" s="120"/>
      <c r="H373" s="120"/>
      <c r="I373" t="s">
        <v>236</v>
      </c>
    </row>
    <row r="374">
      <c r="A374" s="210">
        <v>43503.04619846065</v>
      </c>
      <c r="B374" s="120" t="s">
        <v>573</v>
      </c>
      <c r="C374" s="120" t="s">
        <v>46</v>
      </c>
      <c r="E374" s="120" t="s">
        <v>803</v>
      </c>
      <c r="F374" s="120"/>
      <c r="G374" s="120"/>
      <c r="H374" s="120"/>
      <c r="I374" t="s">
        <v>236</v>
      </c>
    </row>
    <row r="375">
      <c r="A375" s="210">
        <v>43503.03335565972</v>
      </c>
      <c r="B375" s="120" t="s">
        <v>570</v>
      </c>
      <c r="C375" s="120" t="s">
        <v>301</v>
      </c>
      <c r="E375" s="120" t="s">
        <v>236</v>
      </c>
      <c r="G375" s="120" t="s">
        <v>2146</v>
      </c>
      <c r="I375" t="s">
        <v>236</v>
      </c>
    </row>
    <row r="376">
      <c r="A376" s="210">
        <v>43503.032102083336</v>
      </c>
      <c r="B376" s="120" t="s">
        <v>570</v>
      </c>
      <c r="C376" s="120" t="s">
        <v>301</v>
      </c>
      <c r="E376" s="120" t="s">
        <v>236</v>
      </c>
      <c r="G376" s="120" t="s">
        <v>2147</v>
      </c>
      <c r="I376" t="s">
        <v>236</v>
      </c>
    </row>
    <row r="377">
      <c r="A377" s="210">
        <v>43502.94872755787</v>
      </c>
      <c r="B377" s="120" t="s">
        <v>698</v>
      </c>
      <c r="C377" s="120" t="s">
        <v>46</v>
      </c>
      <c r="E377" s="120" t="s">
        <v>803</v>
      </c>
      <c r="F377" s="120"/>
      <c r="G377" s="120"/>
      <c r="H377" s="120"/>
      <c r="I377" t="s">
        <v>236</v>
      </c>
    </row>
    <row r="378">
      <c r="A378" s="210">
        <v>43502.80943756945</v>
      </c>
      <c r="B378" s="120" t="s">
        <v>382</v>
      </c>
      <c r="C378" s="120" t="s">
        <v>358</v>
      </c>
      <c r="E378" s="120" t="s">
        <v>236</v>
      </c>
      <c r="G378" s="120" t="s">
        <v>2148</v>
      </c>
      <c r="I378" t="s">
        <v>236</v>
      </c>
    </row>
    <row r="379">
      <c r="A379" s="210">
        <v>43502.57663260416</v>
      </c>
      <c r="B379" s="120" t="s">
        <v>568</v>
      </c>
      <c r="C379" s="120" t="s">
        <v>290</v>
      </c>
      <c r="E379" s="120" t="s">
        <v>803</v>
      </c>
      <c r="F379" s="120"/>
      <c r="G379" s="120"/>
      <c r="H379" s="120"/>
      <c r="I379" t="s">
        <v>236</v>
      </c>
    </row>
    <row r="380">
      <c r="A380" s="210">
        <v>43502.570333587966</v>
      </c>
      <c r="B380" s="120" t="s">
        <v>568</v>
      </c>
      <c r="C380" s="120" t="s">
        <v>290</v>
      </c>
      <c r="E380" s="120" t="s">
        <v>803</v>
      </c>
      <c r="F380" s="120"/>
      <c r="G380" s="120"/>
      <c r="H380" s="120"/>
      <c r="I380" t="s">
        <v>236</v>
      </c>
    </row>
    <row r="381">
      <c r="A381" s="210">
        <v>43502.56937358796</v>
      </c>
      <c r="B381" s="120" t="s">
        <v>568</v>
      </c>
      <c r="C381" s="120" t="s">
        <v>290</v>
      </c>
      <c r="E381" s="120" t="s">
        <v>236</v>
      </c>
      <c r="G381" s="120" t="s">
        <v>1844</v>
      </c>
      <c r="I381" t="s">
        <v>236</v>
      </c>
    </row>
    <row r="382">
      <c r="A382" s="210">
        <v>43501.68445612269</v>
      </c>
      <c r="B382" s="120" t="s">
        <v>115</v>
      </c>
      <c r="C382" s="120" t="s">
        <v>50</v>
      </c>
      <c r="E382" s="120" t="s">
        <v>803</v>
      </c>
      <c r="F382" s="120"/>
      <c r="G382" s="120"/>
      <c r="H382" s="120"/>
      <c r="I382" t="s">
        <v>236</v>
      </c>
    </row>
    <row r="383">
      <c r="A383" s="210">
        <v>43501.65360694444</v>
      </c>
      <c r="B383" s="120" t="s">
        <v>432</v>
      </c>
      <c r="C383" s="120" t="s">
        <v>97</v>
      </c>
      <c r="E383" s="120" t="s">
        <v>236</v>
      </c>
      <c r="G383" s="120" t="s">
        <v>2149</v>
      </c>
      <c r="I383" t="s">
        <v>236</v>
      </c>
    </row>
    <row r="384">
      <c r="A384" s="210">
        <v>43500.82558741898</v>
      </c>
      <c r="B384" s="120" t="s">
        <v>435</v>
      </c>
      <c r="C384" s="120" t="s">
        <v>371</v>
      </c>
      <c r="E384" s="120" t="s">
        <v>803</v>
      </c>
      <c r="F384" s="120"/>
      <c r="G384" s="120"/>
      <c r="H384" s="120"/>
      <c r="I384" t="s">
        <v>236</v>
      </c>
    </row>
    <row r="385">
      <c r="A385" s="210">
        <v>43500.82493752315</v>
      </c>
      <c r="B385" s="120" t="s">
        <v>435</v>
      </c>
      <c r="C385" s="120" t="s">
        <v>371</v>
      </c>
      <c r="E385" s="120" t="s">
        <v>236</v>
      </c>
      <c r="G385" s="120" t="s">
        <v>2150</v>
      </c>
      <c r="I385" t="s">
        <v>236</v>
      </c>
    </row>
    <row r="386">
      <c r="A386" s="210">
        <v>43500.76295579861</v>
      </c>
      <c r="B386" s="120" t="s">
        <v>402</v>
      </c>
      <c r="C386" s="120" t="s">
        <v>102</v>
      </c>
      <c r="E386" s="120" t="s">
        <v>803</v>
      </c>
      <c r="F386" s="120"/>
      <c r="G386" s="120"/>
      <c r="H386" s="120"/>
      <c r="I386" t="s">
        <v>236</v>
      </c>
    </row>
    <row r="387">
      <c r="A387" s="210">
        <v>43500.7624612037</v>
      </c>
      <c r="B387" s="120" t="s">
        <v>402</v>
      </c>
      <c r="C387" s="120" t="s">
        <v>102</v>
      </c>
      <c r="E387" s="120" t="s">
        <v>803</v>
      </c>
      <c r="F387" s="120"/>
      <c r="G387" s="120"/>
      <c r="H387" s="120"/>
      <c r="I387" t="s">
        <v>236</v>
      </c>
    </row>
    <row r="388">
      <c r="A388" s="210">
        <v>43500.733386921296</v>
      </c>
      <c r="B388" s="120" t="s">
        <v>553</v>
      </c>
      <c r="C388" s="120" t="s">
        <v>46</v>
      </c>
      <c r="E388" s="120" t="s">
        <v>803</v>
      </c>
      <c r="F388" s="120"/>
      <c r="G388" s="120"/>
      <c r="H388" s="120"/>
      <c r="I388" t="s">
        <v>236</v>
      </c>
    </row>
    <row r="389">
      <c r="A389" s="210">
        <v>43500.15654628472</v>
      </c>
      <c r="B389" s="120" t="s">
        <v>573</v>
      </c>
      <c r="C389" s="120" t="s">
        <v>46</v>
      </c>
      <c r="D389" s="120" t="s">
        <v>57</v>
      </c>
      <c r="E389" s="120" t="s">
        <v>803</v>
      </c>
      <c r="F389" s="120"/>
      <c r="G389" s="120"/>
      <c r="H389" s="120"/>
      <c r="I389" t="s">
        <v>236</v>
      </c>
    </row>
    <row r="390">
      <c r="A390" s="278">
        <v>43500.04251157407</v>
      </c>
      <c r="B390" s="117" t="s">
        <v>570</v>
      </c>
      <c r="C390" s="117" t="s">
        <v>301</v>
      </c>
      <c r="D390" s="117"/>
      <c r="E390" s="117" t="s">
        <v>803</v>
      </c>
      <c r="F390" s="117"/>
      <c r="G390" s="117"/>
      <c r="H390" s="117"/>
      <c r="I390" s="213" t="s">
        <v>236</v>
      </c>
    </row>
    <row r="391">
      <c r="A391" s="210">
        <v>43500.042352662036</v>
      </c>
      <c r="B391" s="120" t="s">
        <v>570</v>
      </c>
      <c r="C391" s="120" t="s">
        <v>301</v>
      </c>
      <c r="D391" s="120" t="s">
        <v>351</v>
      </c>
      <c r="E391" s="120" t="s">
        <v>236</v>
      </c>
      <c r="G391" s="120" t="s">
        <v>1754</v>
      </c>
      <c r="I391" t="s">
        <v>236</v>
      </c>
    </row>
    <row r="392">
      <c r="A392" s="210">
        <v>43499.94053121528</v>
      </c>
      <c r="B392" s="120" t="s">
        <v>698</v>
      </c>
      <c r="C392" s="120" t="s">
        <v>46</v>
      </c>
      <c r="E392" s="120" t="s">
        <v>803</v>
      </c>
      <c r="F392" s="120"/>
      <c r="G392" s="120"/>
      <c r="H392" s="120"/>
      <c r="I392" t="s">
        <v>236</v>
      </c>
    </row>
    <row r="393">
      <c r="A393" s="210">
        <v>43499.90434010417</v>
      </c>
      <c r="B393" s="120" t="s">
        <v>57</v>
      </c>
      <c r="C393" s="120" t="s">
        <v>294</v>
      </c>
      <c r="E393" s="120" t="s">
        <v>803</v>
      </c>
      <c r="F393" s="120"/>
      <c r="G393" s="120"/>
      <c r="H393" s="120"/>
      <c r="I393" t="s">
        <v>236</v>
      </c>
    </row>
    <row r="394">
      <c r="A394" s="210">
        <v>43499.82852510417</v>
      </c>
      <c r="B394" s="120" t="s">
        <v>553</v>
      </c>
      <c r="C394" s="120" t="s">
        <v>46</v>
      </c>
      <c r="D394" s="120" t="s">
        <v>57</v>
      </c>
      <c r="E394" s="120" t="s">
        <v>803</v>
      </c>
      <c r="F394" s="120"/>
      <c r="G394" s="120"/>
      <c r="H394" s="120"/>
      <c r="I394" t="s">
        <v>236</v>
      </c>
    </row>
    <row r="395">
      <c r="A395" s="210">
        <v>43499.10378592592</v>
      </c>
      <c r="B395" s="120" t="s">
        <v>57</v>
      </c>
      <c r="C395" s="120" t="s">
        <v>340</v>
      </c>
      <c r="E395" s="120" t="s">
        <v>803</v>
      </c>
      <c r="F395" s="120"/>
      <c r="G395" s="120"/>
      <c r="H395" s="120"/>
      <c r="I395" t="s">
        <v>236</v>
      </c>
    </row>
    <row r="396">
      <c r="A396" s="210">
        <v>43499.103403298606</v>
      </c>
      <c r="B396" s="120" t="s">
        <v>57</v>
      </c>
      <c r="C396" s="120" t="s">
        <v>340</v>
      </c>
      <c r="E396" s="120" t="s">
        <v>803</v>
      </c>
      <c r="F396" s="120"/>
      <c r="G396" s="120"/>
      <c r="H396" s="120"/>
      <c r="I396" t="s">
        <v>236</v>
      </c>
    </row>
    <row r="397">
      <c r="A397" s="210">
        <v>43499.07273297454</v>
      </c>
      <c r="B397" s="120" t="s">
        <v>57</v>
      </c>
      <c r="C397" s="120" t="s">
        <v>340</v>
      </c>
      <c r="E397" s="120" t="s">
        <v>803</v>
      </c>
      <c r="F397" s="120"/>
      <c r="G397" s="120"/>
      <c r="H397" s="120"/>
      <c r="I397" t="s">
        <v>236</v>
      </c>
    </row>
    <row r="398">
      <c r="A398" s="210">
        <v>43499.03667771991</v>
      </c>
      <c r="B398" s="120" t="s">
        <v>351</v>
      </c>
      <c r="C398" s="120" t="s">
        <v>292</v>
      </c>
      <c r="D398" s="120" t="s">
        <v>2151</v>
      </c>
      <c r="E398" s="120" t="s">
        <v>803</v>
      </c>
      <c r="F398" s="120"/>
      <c r="G398" s="120"/>
      <c r="H398" s="120"/>
      <c r="I398" t="s">
        <v>236</v>
      </c>
    </row>
    <row r="399">
      <c r="A399" s="210">
        <v>43499.005761064815</v>
      </c>
      <c r="B399" s="120" t="s">
        <v>2152</v>
      </c>
      <c r="C399" s="120" t="s">
        <v>301</v>
      </c>
      <c r="D399" s="120" t="s">
        <v>2153</v>
      </c>
      <c r="E399" s="120" t="s">
        <v>803</v>
      </c>
      <c r="F399" s="120"/>
      <c r="G399" s="120"/>
      <c r="H399" s="120"/>
      <c r="I399" t="s">
        <v>236</v>
      </c>
    </row>
    <row r="400">
      <c r="A400" s="210">
        <v>43498.98860726852</v>
      </c>
      <c r="B400" s="120" t="s">
        <v>1033</v>
      </c>
      <c r="C400" s="120" t="s">
        <v>290</v>
      </c>
      <c r="E400" s="120" t="s">
        <v>803</v>
      </c>
      <c r="F400" s="120"/>
      <c r="G400" s="120"/>
      <c r="H400" s="120"/>
      <c r="I400" t="s">
        <v>236</v>
      </c>
    </row>
    <row r="401">
      <c r="A401" s="210">
        <v>43498.98786554398</v>
      </c>
      <c r="B401" s="120" t="s">
        <v>1033</v>
      </c>
      <c r="C401" s="120" t="s">
        <v>290</v>
      </c>
      <c r="E401" s="120" t="s">
        <v>803</v>
      </c>
      <c r="F401" s="120"/>
      <c r="G401" s="120"/>
      <c r="H401" s="120"/>
      <c r="I401" t="s">
        <v>236</v>
      </c>
    </row>
    <row r="402">
      <c r="A402" s="210">
        <v>43498.97535925926</v>
      </c>
      <c r="B402" s="120" t="s">
        <v>116</v>
      </c>
      <c r="C402" s="120" t="s">
        <v>292</v>
      </c>
      <c r="E402" s="120" t="s">
        <v>803</v>
      </c>
      <c r="F402" s="120"/>
      <c r="G402" s="120"/>
      <c r="H402" s="120"/>
      <c r="I402" t="s">
        <v>236</v>
      </c>
    </row>
    <row r="403">
      <c r="A403" s="210">
        <v>43498.9750575</v>
      </c>
      <c r="B403" s="120" t="s">
        <v>116</v>
      </c>
      <c r="C403" s="120" t="s">
        <v>292</v>
      </c>
      <c r="E403" s="120" t="s">
        <v>803</v>
      </c>
      <c r="F403" s="120"/>
      <c r="G403" s="120"/>
      <c r="H403" s="120"/>
      <c r="I403" t="s">
        <v>236</v>
      </c>
    </row>
    <row r="404">
      <c r="A404" s="210">
        <v>43498.9474055787</v>
      </c>
      <c r="B404" s="120" t="s">
        <v>40</v>
      </c>
      <c r="C404" s="120" t="s">
        <v>301</v>
      </c>
      <c r="D404" s="120" t="s">
        <v>2109</v>
      </c>
      <c r="E404" s="120" t="s">
        <v>803</v>
      </c>
      <c r="F404" s="120"/>
      <c r="G404" s="120"/>
      <c r="H404" s="120"/>
      <c r="I404" t="s">
        <v>236</v>
      </c>
    </row>
    <row r="405">
      <c r="A405" s="210">
        <v>43498.94712096065</v>
      </c>
      <c r="B405" s="120" t="s">
        <v>40</v>
      </c>
      <c r="C405" s="120" t="s">
        <v>301</v>
      </c>
      <c r="D405" s="120" t="s">
        <v>2109</v>
      </c>
      <c r="E405" s="120" t="s">
        <v>803</v>
      </c>
      <c r="F405" s="120"/>
      <c r="G405" s="120"/>
      <c r="H405" s="120"/>
      <c r="I405" t="s">
        <v>236</v>
      </c>
    </row>
    <row r="406">
      <c r="A406" s="210">
        <v>43498.77823028935</v>
      </c>
      <c r="B406" s="120" t="s">
        <v>432</v>
      </c>
      <c r="C406" s="120" t="s">
        <v>97</v>
      </c>
      <c r="E406" s="120" t="s">
        <v>803</v>
      </c>
      <c r="F406" s="120"/>
      <c r="G406" s="120"/>
      <c r="H406" s="120"/>
      <c r="I406" t="s">
        <v>236</v>
      </c>
    </row>
    <row r="407">
      <c r="A407" s="210">
        <v>43498.564468310185</v>
      </c>
      <c r="B407" s="120" t="s">
        <v>115</v>
      </c>
      <c r="C407" s="120" t="s">
        <v>50</v>
      </c>
      <c r="D407" s="120" t="s">
        <v>2154</v>
      </c>
      <c r="E407" s="120" t="s">
        <v>803</v>
      </c>
      <c r="F407" s="120"/>
      <c r="G407" s="120"/>
      <c r="H407" s="120"/>
      <c r="I407" t="s">
        <v>236</v>
      </c>
    </row>
    <row r="408">
      <c r="A408" s="210">
        <v>43498.49260986111</v>
      </c>
      <c r="B408" s="120" t="s">
        <v>2034</v>
      </c>
      <c r="C408" s="120" t="s">
        <v>301</v>
      </c>
      <c r="E408" s="120" t="s">
        <v>803</v>
      </c>
      <c r="F408" s="120"/>
      <c r="G408" s="120"/>
      <c r="H408" s="120"/>
      <c r="I408" t="s">
        <v>236</v>
      </c>
    </row>
    <row r="409">
      <c r="A409" s="210">
        <v>43498.455586145836</v>
      </c>
      <c r="B409" s="120" t="s">
        <v>2034</v>
      </c>
      <c r="C409" s="120" t="s">
        <v>301</v>
      </c>
      <c r="E409" s="120" t="s">
        <v>803</v>
      </c>
      <c r="F409" s="120"/>
      <c r="G409" s="120"/>
      <c r="H409" s="120"/>
      <c r="I409" t="s">
        <v>236</v>
      </c>
    </row>
    <row r="410">
      <c r="A410" s="210">
        <v>43498.04569435185</v>
      </c>
      <c r="B410" s="120" t="s">
        <v>60</v>
      </c>
      <c r="C410" s="120" t="s">
        <v>308</v>
      </c>
      <c r="E410" s="120" t="s">
        <v>803</v>
      </c>
      <c r="F410" s="120"/>
      <c r="G410" s="120"/>
      <c r="H410" s="120"/>
      <c r="I410" t="s">
        <v>236</v>
      </c>
    </row>
    <row r="411">
      <c r="A411" s="210">
        <v>43497.99080410879</v>
      </c>
      <c r="B411" s="120" t="s">
        <v>698</v>
      </c>
      <c r="C411" s="120" t="s">
        <v>46</v>
      </c>
      <c r="E411" s="120" t="s">
        <v>803</v>
      </c>
      <c r="F411" s="120"/>
      <c r="G411" s="120"/>
      <c r="H411" s="120"/>
      <c r="I411" t="s">
        <v>236</v>
      </c>
    </row>
    <row r="412">
      <c r="A412" s="210">
        <v>43497.692560219904</v>
      </c>
      <c r="B412" s="120" t="s">
        <v>57</v>
      </c>
      <c r="C412" s="120" t="s">
        <v>301</v>
      </c>
      <c r="E412" s="120" t="s">
        <v>803</v>
      </c>
      <c r="F412" s="120"/>
      <c r="G412" s="120"/>
      <c r="H412" s="120"/>
      <c r="I412" t="s">
        <v>236</v>
      </c>
    </row>
    <row r="413">
      <c r="A413" s="210">
        <v>43497.47449743055</v>
      </c>
      <c r="B413" s="120" t="s">
        <v>60</v>
      </c>
      <c r="C413" s="120" t="s">
        <v>308</v>
      </c>
      <c r="E413" s="120" t="s">
        <v>803</v>
      </c>
      <c r="F413" s="120"/>
      <c r="G413" s="120"/>
      <c r="H413" s="120"/>
      <c r="I413" t="s">
        <v>236</v>
      </c>
    </row>
    <row r="414">
      <c r="A414" s="210">
        <v>43497.25762484954</v>
      </c>
      <c r="B414" s="120" t="s">
        <v>60</v>
      </c>
      <c r="C414" s="120" t="s">
        <v>308</v>
      </c>
      <c r="E414" s="120" t="s">
        <v>803</v>
      </c>
      <c r="F414" s="120"/>
      <c r="G414" s="120"/>
      <c r="H414" s="120"/>
      <c r="I414" t="s">
        <v>236</v>
      </c>
    </row>
    <row r="415">
      <c r="A415" s="210">
        <v>43497.21465068287</v>
      </c>
      <c r="B415" s="120" t="s">
        <v>2034</v>
      </c>
      <c r="C415" s="120" t="s">
        <v>301</v>
      </c>
      <c r="E415" s="120" t="s">
        <v>803</v>
      </c>
      <c r="F415" s="120"/>
      <c r="G415" s="120"/>
      <c r="H415" s="120"/>
      <c r="I415" t="s">
        <v>236</v>
      </c>
    </row>
    <row r="416">
      <c r="A416" s="210">
        <v>43497.16071094907</v>
      </c>
      <c r="B416" s="120" t="s">
        <v>2034</v>
      </c>
      <c r="C416" s="120" t="s">
        <v>301</v>
      </c>
      <c r="E416" s="120" t="s">
        <v>803</v>
      </c>
      <c r="F416" s="120"/>
      <c r="G416" s="120"/>
      <c r="H416" s="120"/>
      <c r="I416" t="s">
        <v>236</v>
      </c>
    </row>
    <row r="417">
      <c r="A417" s="210">
        <v>43497.051683136575</v>
      </c>
      <c r="B417" s="120" t="s">
        <v>60</v>
      </c>
      <c r="C417" s="120" t="s">
        <v>308</v>
      </c>
      <c r="D417" s="120" t="s">
        <v>558</v>
      </c>
      <c r="E417" s="120" t="s">
        <v>803</v>
      </c>
      <c r="F417" s="120"/>
      <c r="G417" s="120"/>
      <c r="H417" s="120"/>
      <c r="I417" t="s">
        <v>236</v>
      </c>
    </row>
    <row r="418">
      <c r="A418" s="210">
        <v>43496.97275178241</v>
      </c>
      <c r="B418" s="120" t="s">
        <v>698</v>
      </c>
      <c r="C418" s="120" t="s">
        <v>46</v>
      </c>
      <c r="E418" s="120" t="s">
        <v>803</v>
      </c>
      <c r="F418" s="120"/>
      <c r="G418" s="120"/>
      <c r="H418" s="120"/>
      <c r="I418" t="s">
        <v>236</v>
      </c>
    </row>
    <row r="419">
      <c r="A419" s="210">
        <v>43496.87675513889</v>
      </c>
      <c r="B419" s="120" t="s">
        <v>698</v>
      </c>
      <c r="C419" s="120" t="s">
        <v>46</v>
      </c>
      <c r="E419" s="120" t="s">
        <v>803</v>
      </c>
      <c r="F419" s="120"/>
      <c r="G419" s="120"/>
      <c r="H419" s="120"/>
      <c r="I419" t="s">
        <v>236</v>
      </c>
    </row>
    <row r="420">
      <c r="A420" s="210">
        <v>43496.74067907408</v>
      </c>
      <c r="B420" s="120" t="s">
        <v>432</v>
      </c>
      <c r="C420" s="120" t="s">
        <v>65</v>
      </c>
      <c r="E420" s="120" t="s">
        <v>236</v>
      </c>
      <c r="G420" s="120" t="s">
        <v>2155</v>
      </c>
      <c r="I420" t="s">
        <v>236</v>
      </c>
    </row>
    <row r="421">
      <c r="A421" s="210">
        <v>43496.532721678246</v>
      </c>
      <c r="B421" s="120" t="s">
        <v>60</v>
      </c>
      <c r="C421" s="120" t="s">
        <v>46</v>
      </c>
      <c r="E421" s="120" t="s">
        <v>236</v>
      </c>
      <c r="G421" s="120" t="s">
        <v>2156</v>
      </c>
      <c r="I421" t="s">
        <v>236</v>
      </c>
    </row>
    <row r="422">
      <c r="A422" s="210">
        <v>43496.45575521991</v>
      </c>
      <c r="B422" s="120" t="s">
        <v>60</v>
      </c>
      <c r="C422" s="120" t="s">
        <v>46</v>
      </c>
      <c r="E422" s="120" t="s">
        <v>803</v>
      </c>
      <c r="F422" s="120"/>
      <c r="G422" s="120"/>
      <c r="H422" s="120"/>
      <c r="I422" t="s">
        <v>236</v>
      </c>
    </row>
    <row r="423">
      <c r="A423" s="210">
        <v>43495.63495712963</v>
      </c>
      <c r="B423" s="120" t="s">
        <v>608</v>
      </c>
      <c r="C423" s="120" t="s">
        <v>46</v>
      </c>
      <c r="E423" s="120" t="s">
        <v>803</v>
      </c>
      <c r="F423" s="120"/>
      <c r="G423" s="120"/>
      <c r="H423" s="120"/>
      <c r="I423" t="s">
        <v>236</v>
      </c>
    </row>
    <row r="424">
      <c r="A424" s="210">
        <v>43494.94979061343</v>
      </c>
      <c r="B424" s="120" t="s">
        <v>2034</v>
      </c>
      <c r="C424" s="120" t="s">
        <v>290</v>
      </c>
      <c r="E424" s="120" t="s">
        <v>236</v>
      </c>
      <c r="G424" s="120" t="s">
        <v>1687</v>
      </c>
      <c r="I424" t="s">
        <v>236</v>
      </c>
    </row>
    <row r="425">
      <c r="A425" s="210">
        <v>43494.75515710648</v>
      </c>
      <c r="B425" s="120" t="s">
        <v>432</v>
      </c>
      <c r="C425" s="120" t="s">
        <v>65</v>
      </c>
      <c r="E425" s="120" t="s">
        <v>803</v>
      </c>
      <c r="F425" s="120"/>
      <c r="G425" s="120"/>
      <c r="H425" s="120"/>
      <c r="I425" t="s">
        <v>236</v>
      </c>
    </row>
    <row r="426">
      <c r="A426" s="210">
        <v>43494.460969444444</v>
      </c>
      <c r="B426" s="120" t="s">
        <v>60</v>
      </c>
      <c r="C426" s="120" t="s">
        <v>46</v>
      </c>
      <c r="E426" s="120" t="s">
        <v>803</v>
      </c>
      <c r="F426" s="120"/>
      <c r="G426" s="120"/>
      <c r="H426" s="120"/>
      <c r="I426" t="s">
        <v>236</v>
      </c>
    </row>
    <row r="427">
      <c r="A427" s="210">
        <v>43493.707194097224</v>
      </c>
      <c r="B427" s="120" t="s">
        <v>608</v>
      </c>
      <c r="C427" s="120" t="s">
        <v>46</v>
      </c>
      <c r="E427" s="120" t="s">
        <v>803</v>
      </c>
      <c r="F427" s="120"/>
      <c r="G427" s="120"/>
      <c r="H427" s="120"/>
      <c r="I427" t="s">
        <v>236</v>
      </c>
    </row>
    <row r="428">
      <c r="A428" s="210">
        <v>43493.691938020835</v>
      </c>
      <c r="B428" s="120" t="s">
        <v>608</v>
      </c>
      <c r="C428" s="120" t="s">
        <v>46</v>
      </c>
      <c r="E428" s="120" t="s">
        <v>236</v>
      </c>
      <c r="G428" s="120" t="s">
        <v>1791</v>
      </c>
      <c r="I428" t="s">
        <v>236</v>
      </c>
    </row>
    <row r="429">
      <c r="A429" s="210">
        <v>43493.677281122684</v>
      </c>
      <c r="B429" s="120" t="s">
        <v>432</v>
      </c>
      <c r="C429" s="120" t="s">
        <v>65</v>
      </c>
      <c r="E429" s="120" t="s">
        <v>236</v>
      </c>
      <c r="G429" s="120" t="s">
        <v>1679</v>
      </c>
      <c r="I429" t="s">
        <v>236</v>
      </c>
    </row>
    <row r="430">
      <c r="A430" s="210">
        <v>43493.52004304398</v>
      </c>
      <c r="B430" s="120" t="s">
        <v>698</v>
      </c>
      <c r="C430" s="120" t="s">
        <v>46</v>
      </c>
      <c r="E430" s="120" t="s">
        <v>803</v>
      </c>
      <c r="F430" s="120"/>
      <c r="G430" s="120"/>
      <c r="H430" s="120"/>
      <c r="I430" t="s">
        <v>236</v>
      </c>
    </row>
    <row r="431">
      <c r="A431" s="210">
        <v>43493.03456263889</v>
      </c>
      <c r="B431" s="120" t="s">
        <v>586</v>
      </c>
      <c r="C431" s="120" t="s">
        <v>46</v>
      </c>
      <c r="E431" s="120" t="s">
        <v>803</v>
      </c>
      <c r="F431" s="120"/>
      <c r="G431" s="120"/>
      <c r="H431" s="120"/>
      <c r="I431" t="s">
        <v>236</v>
      </c>
    </row>
    <row r="432">
      <c r="A432" s="210">
        <v>43493.034271805554</v>
      </c>
      <c r="B432" s="120" t="s">
        <v>586</v>
      </c>
      <c r="C432" s="120" t="s">
        <v>46</v>
      </c>
      <c r="E432" s="120" t="s">
        <v>803</v>
      </c>
      <c r="F432" s="120"/>
      <c r="G432" s="120"/>
      <c r="H432" s="120"/>
      <c r="I432" t="s">
        <v>236</v>
      </c>
    </row>
    <row r="433">
      <c r="A433" s="210">
        <v>43493.02397034722</v>
      </c>
      <c r="B433" s="120" t="s">
        <v>587</v>
      </c>
      <c r="C433" s="120" t="s">
        <v>308</v>
      </c>
      <c r="E433" s="120" t="s">
        <v>803</v>
      </c>
      <c r="F433" s="120"/>
      <c r="G433" s="120"/>
      <c r="H433" s="120"/>
      <c r="I433" t="s">
        <v>236</v>
      </c>
    </row>
    <row r="434">
      <c r="A434" s="210">
        <v>43492.90769590277</v>
      </c>
      <c r="B434" s="120" t="s">
        <v>586</v>
      </c>
      <c r="C434" s="120" t="s">
        <v>46</v>
      </c>
      <c r="D434" s="120" t="s">
        <v>2153</v>
      </c>
      <c r="E434" s="120" t="s">
        <v>803</v>
      </c>
      <c r="F434" s="120"/>
      <c r="G434" s="120"/>
      <c r="H434" s="120"/>
      <c r="I434" t="s">
        <v>236</v>
      </c>
    </row>
    <row r="435">
      <c r="A435" s="210">
        <v>43492.90608990741</v>
      </c>
      <c r="B435" s="120" t="s">
        <v>586</v>
      </c>
      <c r="C435" s="120" t="s">
        <v>46</v>
      </c>
      <c r="D435" s="120" t="s">
        <v>2157</v>
      </c>
      <c r="E435" s="120" t="s">
        <v>803</v>
      </c>
      <c r="F435" s="120"/>
      <c r="G435" s="120"/>
      <c r="H435" s="120"/>
      <c r="I435" t="s">
        <v>236</v>
      </c>
    </row>
    <row r="436">
      <c r="A436" s="210">
        <v>43492.69096532407</v>
      </c>
      <c r="B436" s="120" t="s">
        <v>587</v>
      </c>
      <c r="C436" s="120" t="s">
        <v>308</v>
      </c>
      <c r="E436" s="120" t="s">
        <v>236</v>
      </c>
      <c r="G436" s="120" t="s">
        <v>2158</v>
      </c>
      <c r="I436" t="s">
        <v>236</v>
      </c>
    </row>
    <row r="437">
      <c r="A437" s="210">
        <v>43492.68808548611</v>
      </c>
      <c r="B437" s="120" t="s">
        <v>351</v>
      </c>
      <c r="C437" s="120" t="s">
        <v>371</v>
      </c>
      <c r="D437" s="120" t="s">
        <v>2159</v>
      </c>
      <c r="E437" s="120" t="s">
        <v>803</v>
      </c>
      <c r="F437" s="120"/>
      <c r="G437" s="120"/>
      <c r="H437" s="120"/>
      <c r="I437" t="s">
        <v>236</v>
      </c>
    </row>
    <row r="438">
      <c r="A438" s="210">
        <v>43492.68654594907</v>
      </c>
      <c r="B438" s="120" t="s">
        <v>351</v>
      </c>
      <c r="C438" s="120" t="s">
        <v>371</v>
      </c>
      <c r="D438" s="120" t="s">
        <v>2160</v>
      </c>
      <c r="E438" s="120" t="s">
        <v>803</v>
      </c>
      <c r="F438" s="120"/>
      <c r="G438" s="120"/>
      <c r="H438" s="120"/>
      <c r="I438" t="s">
        <v>236</v>
      </c>
    </row>
    <row r="439">
      <c r="A439" s="210">
        <v>43492.65143138889</v>
      </c>
      <c r="B439" s="120" t="s">
        <v>606</v>
      </c>
      <c r="C439" s="120" t="s">
        <v>46</v>
      </c>
      <c r="E439" s="120" t="s">
        <v>803</v>
      </c>
      <c r="F439" s="120"/>
      <c r="G439" s="120"/>
      <c r="H439" s="120"/>
      <c r="I439" t="s">
        <v>236</v>
      </c>
    </row>
    <row r="440">
      <c r="A440" s="210">
        <v>43492.64825097223</v>
      </c>
      <c r="B440" s="120" t="s">
        <v>40</v>
      </c>
      <c r="C440" s="120" t="s">
        <v>290</v>
      </c>
      <c r="D440" s="120" t="s">
        <v>2109</v>
      </c>
      <c r="E440" s="120" t="s">
        <v>236</v>
      </c>
      <c r="G440" s="120" t="s">
        <v>1815</v>
      </c>
      <c r="I440" t="s">
        <v>236</v>
      </c>
    </row>
    <row r="441">
      <c r="A441" s="210">
        <v>43492.5620346875</v>
      </c>
      <c r="B441" s="120" t="s">
        <v>40</v>
      </c>
      <c r="C441" s="120" t="s">
        <v>290</v>
      </c>
      <c r="D441" s="120" t="s">
        <v>2109</v>
      </c>
      <c r="E441" s="120" t="s">
        <v>236</v>
      </c>
      <c r="G441" s="120" t="s">
        <v>1772</v>
      </c>
      <c r="I441" t="s">
        <v>236</v>
      </c>
    </row>
    <row r="442">
      <c r="A442" s="210">
        <v>43492.48515184028</v>
      </c>
      <c r="B442" s="120" t="s">
        <v>115</v>
      </c>
      <c r="C442" s="120" t="s">
        <v>50</v>
      </c>
      <c r="E442" s="120" t="s">
        <v>803</v>
      </c>
      <c r="F442" s="120"/>
      <c r="G442" s="120"/>
      <c r="H442" s="120"/>
      <c r="I442" t="s">
        <v>236</v>
      </c>
    </row>
    <row r="443">
      <c r="A443" s="210">
        <v>43492.48443606481</v>
      </c>
      <c r="B443" s="120" t="s">
        <v>582</v>
      </c>
      <c r="C443" s="120" t="s">
        <v>308</v>
      </c>
      <c r="E443" s="120" t="s">
        <v>803</v>
      </c>
      <c r="F443" s="120"/>
      <c r="G443" s="120"/>
      <c r="H443" s="120"/>
      <c r="I443" t="s">
        <v>236</v>
      </c>
    </row>
    <row r="444">
      <c r="A444" s="210">
        <v>43492.437994340275</v>
      </c>
      <c r="B444" s="120" t="s">
        <v>582</v>
      </c>
      <c r="C444" s="120" t="s">
        <v>308</v>
      </c>
      <c r="E444" s="120" t="s">
        <v>236</v>
      </c>
      <c r="G444" s="120" t="s">
        <v>2161</v>
      </c>
      <c r="I444" t="s">
        <v>236</v>
      </c>
    </row>
    <row r="445">
      <c r="A445" s="210">
        <v>43492.1136408912</v>
      </c>
      <c r="B445" s="120" t="s">
        <v>40</v>
      </c>
      <c r="C445" s="120" t="s">
        <v>290</v>
      </c>
      <c r="D445" s="120" t="s">
        <v>2109</v>
      </c>
      <c r="E445" s="120" t="s">
        <v>803</v>
      </c>
      <c r="F445" s="120"/>
      <c r="G445" s="120"/>
      <c r="H445" s="120"/>
      <c r="I445" t="s">
        <v>236</v>
      </c>
    </row>
    <row r="446">
      <c r="A446" s="210">
        <v>43492.104310462964</v>
      </c>
      <c r="B446" s="120" t="s">
        <v>586</v>
      </c>
      <c r="C446" s="120" t="s">
        <v>46</v>
      </c>
      <c r="E446" s="120" t="s">
        <v>803</v>
      </c>
      <c r="F446" s="120"/>
      <c r="G446" s="120"/>
      <c r="H446" s="120"/>
      <c r="I446" t="s">
        <v>236</v>
      </c>
    </row>
    <row r="447">
      <c r="A447" s="210">
        <v>43492.03498625</v>
      </c>
      <c r="B447" s="120" t="s">
        <v>40</v>
      </c>
      <c r="C447" s="120" t="s">
        <v>290</v>
      </c>
      <c r="D447" s="120" t="s">
        <v>2109</v>
      </c>
      <c r="E447" s="120" t="s">
        <v>803</v>
      </c>
      <c r="F447" s="120"/>
      <c r="G447" s="120"/>
      <c r="H447" s="120"/>
      <c r="I447" t="s">
        <v>236</v>
      </c>
    </row>
    <row r="448">
      <c r="A448" s="210">
        <v>43492.012446423614</v>
      </c>
      <c r="B448" s="120" t="s">
        <v>570</v>
      </c>
      <c r="C448" s="120" t="s">
        <v>290</v>
      </c>
      <c r="D448" s="120" t="s">
        <v>2162</v>
      </c>
      <c r="E448" s="120" t="s">
        <v>803</v>
      </c>
      <c r="F448" s="120"/>
      <c r="G448" s="120"/>
      <c r="H448" s="120"/>
      <c r="I448" t="s">
        <v>236</v>
      </c>
    </row>
    <row r="449">
      <c r="A449" s="210">
        <v>43492.0114964699</v>
      </c>
      <c r="B449" s="120" t="s">
        <v>570</v>
      </c>
      <c r="C449" s="120" t="s">
        <v>290</v>
      </c>
      <c r="D449" s="120" t="s">
        <v>2162</v>
      </c>
      <c r="E449" s="120" t="s">
        <v>803</v>
      </c>
      <c r="F449" s="120"/>
      <c r="G449" s="120"/>
      <c r="H449" s="120"/>
      <c r="I449" t="s">
        <v>236</v>
      </c>
    </row>
    <row r="450">
      <c r="A450" s="210">
        <v>43491.99021428241</v>
      </c>
      <c r="B450" s="120" t="s">
        <v>351</v>
      </c>
      <c r="C450" s="120" t="s">
        <v>371</v>
      </c>
      <c r="D450" s="120" t="s">
        <v>2160</v>
      </c>
      <c r="E450" s="120" t="s">
        <v>236</v>
      </c>
      <c r="G450" s="120" t="s">
        <v>2163</v>
      </c>
      <c r="I450" t="s">
        <v>236</v>
      </c>
    </row>
    <row r="451">
      <c r="A451" s="210">
        <v>43491.96656482639</v>
      </c>
      <c r="B451" s="120" t="s">
        <v>1033</v>
      </c>
      <c r="C451" s="120" t="s">
        <v>290</v>
      </c>
      <c r="D451" s="120" t="s">
        <v>2164</v>
      </c>
      <c r="E451" s="120" t="s">
        <v>803</v>
      </c>
      <c r="F451" s="120"/>
      <c r="G451" s="120"/>
      <c r="H451" s="120"/>
      <c r="I451" t="s">
        <v>236</v>
      </c>
    </row>
    <row r="452">
      <c r="A452" s="210">
        <v>43491.96593715278</v>
      </c>
      <c r="B452" s="120" t="s">
        <v>1033</v>
      </c>
      <c r="C452" s="120" t="s">
        <v>290</v>
      </c>
      <c r="D452" s="120" t="s">
        <v>2164</v>
      </c>
      <c r="E452" s="120" t="s">
        <v>803</v>
      </c>
      <c r="F452" s="120"/>
      <c r="G452" s="120"/>
      <c r="H452" s="120"/>
      <c r="I452" t="s">
        <v>236</v>
      </c>
    </row>
    <row r="453">
      <c r="A453" s="210">
        <v>43491.951847916665</v>
      </c>
      <c r="B453" s="120" t="s">
        <v>587</v>
      </c>
      <c r="C453" s="120" t="s">
        <v>46</v>
      </c>
      <c r="E453" s="120" t="s">
        <v>803</v>
      </c>
      <c r="F453" s="120"/>
      <c r="G453" s="120"/>
      <c r="H453" s="120"/>
      <c r="I453" t="s">
        <v>236</v>
      </c>
    </row>
    <row r="454">
      <c r="A454" s="210">
        <v>43491.593289780096</v>
      </c>
      <c r="B454" s="120" t="s">
        <v>587</v>
      </c>
      <c r="C454" s="120" t="s">
        <v>46</v>
      </c>
      <c r="E454" s="120" t="s">
        <v>803</v>
      </c>
      <c r="F454" s="120"/>
      <c r="G454" s="120"/>
      <c r="H454" s="120"/>
      <c r="I454" t="s">
        <v>236</v>
      </c>
    </row>
    <row r="455">
      <c r="A455" s="210">
        <v>43491.01774974537</v>
      </c>
      <c r="B455" s="120" t="s">
        <v>586</v>
      </c>
      <c r="C455" s="120" t="s">
        <v>46</v>
      </c>
      <c r="E455" s="120" t="s">
        <v>803</v>
      </c>
      <c r="F455" s="120"/>
      <c r="G455" s="279"/>
      <c r="H455" s="120"/>
      <c r="I455" t="s">
        <v>236</v>
      </c>
    </row>
    <row r="456">
      <c r="A456" s="210">
        <v>43491.01631929398</v>
      </c>
      <c r="B456" s="120" t="s">
        <v>435</v>
      </c>
      <c r="C456" s="120" t="s">
        <v>97</v>
      </c>
      <c r="E456" s="120" t="s">
        <v>803</v>
      </c>
      <c r="F456" s="120"/>
      <c r="G456" s="120"/>
      <c r="H456" s="120"/>
      <c r="I456" t="s">
        <v>236</v>
      </c>
    </row>
    <row r="457">
      <c r="A457" s="210">
        <v>43491.01546190972</v>
      </c>
      <c r="B457" s="120" t="s">
        <v>587</v>
      </c>
      <c r="C457" s="120" t="s">
        <v>46</v>
      </c>
      <c r="E457" s="120" t="s">
        <v>803</v>
      </c>
      <c r="F457" s="120"/>
      <c r="G457" s="120"/>
      <c r="H457" s="120"/>
      <c r="I457" t="s">
        <v>236</v>
      </c>
    </row>
    <row r="458">
      <c r="A458" s="210">
        <v>43491.01466722222</v>
      </c>
      <c r="B458" s="120" t="s">
        <v>587</v>
      </c>
      <c r="C458" s="120" t="s">
        <v>46</v>
      </c>
      <c r="E458" s="120" t="s">
        <v>803</v>
      </c>
      <c r="F458" s="120"/>
      <c r="G458" s="120"/>
      <c r="H458" s="120"/>
      <c r="I458" t="s">
        <v>236</v>
      </c>
    </row>
    <row r="459">
      <c r="A459" s="210">
        <v>43491.01382759259</v>
      </c>
      <c r="B459" s="120" t="s">
        <v>586</v>
      </c>
      <c r="C459" s="120" t="s">
        <v>46</v>
      </c>
      <c r="E459" s="120" t="s">
        <v>803</v>
      </c>
      <c r="F459" s="120"/>
      <c r="G459" s="279"/>
      <c r="H459" s="120"/>
      <c r="I459" t="s">
        <v>236</v>
      </c>
    </row>
    <row r="460">
      <c r="A460" s="210">
        <v>43490.82194009259</v>
      </c>
      <c r="B460" s="120" t="s">
        <v>1033</v>
      </c>
      <c r="C460" s="120" t="s">
        <v>290</v>
      </c>
      <c r="D460" s="120" t="s">
        <v>2034</v>
      </c>
      <c r="E460" s="120" t="s">
        <v>803</v>
      </c>
      <c r="F460" s="120"/>
      <c r="G460" s="120"/>
      <c r="H460" s="120"/>
      <c r="I460" t="s">
        <v>236</v>
      </c>
    </row>
    <row r="461">
      <c r="A461" s="210">
        <v>43490.758929930555</v>
      </c>
      <c r="B461" s="120" t="s">
        <v>60</v>
      </c>
      <c r="C461" s="120" t="s">
        <v>46</v>
      </c>
      <c r="E461" s="120" t="s">
        <v>803</v>
      </c>
      <c r="F461" s="120"/>
      <c r="G461" s="120"/>
      <c r="H461" s="120"/>
      <c r="I461" t="s">
        <v>236</v>
      </c>
    </row>
    <row r="462">
      <c r="A462" s="210">
        <v>43490.74469746528</v>
      </c>
      <c r="B462" s="120" t="s">
        <v>435</v>
      </c>
      <c r="C462" s="120" t="s">
        <v>97</v>
      </c>
      <c r="E462" s="120" t="s">
        <v>803</v>
      </c>
      <c r="F462" s="120"/>
      <c r="G462" s="120"/>
      <c r="H462" s="120"/>
      <c r="I462" t="s">
        <v>236</v>
      </c>
    </row>
    <row r="463">
      <c r="A463" s="210">
        <v>43490.726040381945</v>
      </c>
      <c r="B463" s="120" t="s">
        <v>587</v>
      </c>
      <c r="C463" s="120" t="s">
        <v>46</v>
      </c>
      <c r="E463" s="120" t="s">
        <v>803</v>
      </c>
      <c r="F463" s="120"/>
      <c r="G463" s="120"/>
      <c r="H463" s="120"/>
      <c r="I463" t="s">
        <v>236</v>
      </c>
    </row>
    <row r="464">
      <c r="A464" s="210">
        <v>43490.72545625</v>
      </c>
      <c r="B464" s="120" t="s">
        <v>587</v>
      </c>
      <c r="C464" s="120" t="s">
        <v>46</v>
      </c>
      <c r="E464" s="120" t="s">
        <v>803</v>
      </c>
      <c r="F464" s="120"/>
      <c r="G464" s="120"/>
      <c r="H464" s="120"/>
      <c r="I464" t="s">
        <v>236</v>
      </c>
    </row>
    <row r="465">
      <c r="A465" s="210">
        <v>43490.69963174769</v>
      </c>
      <c r="B465" s="120" t="s">
        <v>582</v>
      </c>
      <c r="C465" s="120" t="s">
        <v>308</v>
      </c>
      <c r="E465" s="120" t="s">
        <v>236</v>
      </c>
      <c r="G465" s="120" t="s">
        <v>1681</v>
      </c>
      <c r="I465" t="s">
        <v>236</v>
      </c>
    </row>
    <row r="466">
      <c r="A466" s="210">
        <v>43490.68958881944</v>
      </c>
      <c r="B466" s="120" t="s">
        <v>587</v>
      </c>
      <c r="C466" s="120" t="s">
        <v>46</v>
      </c>
      <c r="E466" s="120" t="s">
        <v>236</v>
      </c>
      <c r="G466" s="120" t="s">
        <v>2165</v>
      </c>
      <c r="I466" t="s">
        <v>236</v>
      </c>
    </row>
    <row r="467">
      <c r="A467" s="210">
        <v>43490.66483119213</v>
      </c>
      <c r="B467" s="120" t="s">
        <v>587</v>
      </c>
      <c r="C467" s="120" t="s">
        <v>46</v>
      </c>
      <c r="E467" s="120" t="s">
        <v>803</v>
      </c>
      <c r="F467" s="120"/>
      <c r="G467" s="120"/>
      <c r="H467" s="120"/>
      <c r="I467" t="s">
        <v>236</v>
      </c>
    </row>
    <row r="468">
      <c r="A468" s="210">
        <v>43490.62709796296</v>
      </c>
      <c r="B468" s="120" t="s">
        <v>608</v>
      </c>
      <c r="C468" s="120" t="s">
        <v>46</v>
      </c>
      <c r="E468" s="120" t="s">
        <v>236</v>
      </c>
      <c r="G468" s="120" t="s">
        <v>2166</v>
      </c>
      <c r="I468" t="s">
        <v>236</v>
      </c>
    </row>
    <row r="469">
      <c r="A469" s="210">
        <v>43490.622751076386</v>
      </c>
      <c r="B469" s="120" t="s">
        <v>582</v>
      </c>
      <c r="C469" s="120" t="s">
        <v>308</v>
      </c>
      <c r="E469" s="120" t="s">
        <v>236</v>
      </c>
      <c r="G469" s="120" t="s">
        <v>2167</v>
      </c>
      <c r="I469" t="s">
        <v>236</v>
      </c>
    </row>
    <row r="470">
      <c r="A470" s="210">
        <v>43490.62200902778</v>
      </c>
      <c r="B470" s="120" t="s">
        <v>582</v>
      </c>
      <c r="C470" s="120" t="s">
        <v>308</v>
      </c>
      <c r="E470" s="120" t="s">
        <v>236</v>
      </c>
      <c r="G470" s="120" t="s">
        <v>2168</v>
      </c>
      <c r="I470" t="s">
        <v>236</v>
      </c>
    </row>
    <row r="471">
      <c r="A471" s="210">
        <v>43490.57804678241</v>
      </c>
      <c r="B471" s="120" t="s">
        <v>435</v>
      </c>
      <c r="C471" s="120" t="s">
        <v>97</v>
      </c>
      <c r="E471" s="120" t="s">
        <v>803</v>
      </c>
      <c r="F471" s="120"/>
      <c r="G471" s="120"/>
      <c r="H471" s="120"/>
      <c r="I471" t="s">
        <v>236</v>
      </c>
    </row>
    <row r="472">
      <c r="A472" s="210">
        <v>43490.01435195602</v>
      </c>
      <c r="B472" s="120" t="s">
        <v>586</v>
      </c>
      <c r="C472" s="120" t="s">
        <v>46</v>
      </c>
      <c r="E472" s="120" t="s">
        <v>803</v>
      </c>
      <c r="F472" s="120"/>
      <c r="G472" s="120"/>
      <c r="H472" s="120"/>
      <c r="I472" t="s">
        <v>236</v>
      </c>
    </row>
    <row r="473">
      <c r="A473" s="210">
        <v>43490.00163746528</v>
      </c>
      <c r="B473" s="120" t="s">
        <v>587</v>
      </c>
      <c r="C473" s="120" t="s">
        <v>46</v>
      </c>
      <c r="E473" s="120" t="s">
        <v>803</v>
      </c>
      <c r="F473" s="120"/>
      <c r="G473" s="120"/>
      <c r="H473" s="120"/>
      <c r="I473" t="s">
        <v>236</v>
      </c>
    </row>
    <row r="474">
      <c r="A474" s="210">
        <v>43489.82601414352</v>
      </c>
      <c r="B474" s="120" t="s">
        <v>587</v>
      </c>
      <c r="C474" s="120" t="s">
        <v>46</v>
      </c>
      <c r="E474" s="120" t="s">
        <v>803</v>
      </c>
      <c r="F474" s="120"/>
      <c r="G474" s="120"/>
      <c r="H474" s="120"/>
      <c r="I474" t="s">
        <v>236</v>
      </c>
    </row>
    <row r="475">
      <c r="A475" s="210">
        <v>43489.79461975694</v>
      </c>
      <c r="B475" s="120" t="s">
        <v>587</v>
      </c>
      <c r="C475" s="120" t="s">
        <v>46</v>
      </c>
      <c r="E475" s="120" t="s">
        <v>803</v>
      </c>
      <c r="F475" s="120"/>
      <c r="G475" s="120"/>
      <c r="H475" s="120"/>
      <c r="I475" t="s">
        <v>236</v>
      </c>
    </row>
    <row r="476">
      <c r="A476" s="210">
        <v>43489.56356571759</v>
      </c>
      <c r="B476" s="120" t="s">
        <v>432</v>
      </c>
      <c r="C476" s="120" t="s">
        <v>102</v>
      </c>
      <c r="E476" s="120" t="s">
        <v>236</v>
      </c>
      <c r="G476" s="120" t="s">
        <v>2169</v>
      </c>
      <c r="I476" t="s">
        <v>236</v>
      </c>
    </row>
    <row r="477">
      <c r="A477" s="210">
        <v>43489.387970138894</v>
      </c>
      <c r="B477" s="120" t="s">
        <v>382</v>
      </c>
      <c r="C477" s="120" t="s">
        <v>97</v>
      </c>
      <c r="E477" s="120" t="s">
        <v>803</v>
      </c>
      <c r="F477" s="120"/>
      <c r="G477" s="120"/>
      <c r="H477" s="120"/>
      <c r="I477" t="s">
        <v>236</v>
      </c>
    </row>
    <row r="478">
      <c r="A478" s="210">
        <v>43489.05994525463</v>
      </c>
      <c r="B478" s="120" t="s">
        <v>596</v>
      </c>
      <c r="C478" s="120" t="s">
        <v>308</v>
      </c>
      <c r="E478" s="120" t="s">
        <v>803</v>
      </c>
      <c r="F478" s="120" t="s">
        <v>60</v>
      </c>
      <c r="G478" s="120" t="s">
        <v>219</v>
      </c>
      <c r="H478" s="120" t="s">
        <v>345</v>
      </c>
      <c r="I478" t="s">
        <v>236</v>
      </c>
    </row>
    <row r="479">
      <c r="A479" s="210">
        <v>43488.78548873843</v>
      </c>
      <c r="B479" s="120" t="s">
        <v>115</v>
      </c>
      <c r="C479" s="120" t="s">
        <v>50</v>
      </c>
      <c r="D479" s="120" t="s">
        <v>2170</v>
      </c>
      <c r="E479" s="120" t="s">
        <v>803</v>
      </c>
      <c r="F479" s="120"/>
      <c r="G479" s="120"/>
      <c r="H479" s="120"/>
      <c r="I479" t="s">
        <v>236</v>
      </c>
    </row>
    <row r="480">
      <c r="A480" s="210">
        <v>43488.522923310185</v>
      </c>
      <c r="B480" s="120" t="s">
        <v>432</v>
      </c>
      <c r="C480" s="120" t="s">
        <v>102</v>
      </c>
      <c r="E480" s="120" t="s">
        <v>236</v>
      </c>
      <c r="G480" s="120" t="s">
        <v>2171</v>
      </c>
      <c r="I480" t="s">
        <v>236</v>
      </c>
    </row>
    <row r="481">
      <c r="A481" s="210">
        <v>43488.345759918986</v>
      </c>
      <c r="B481" s="120" t="s">
        <v>382</v>
      </c>
      <c r="C481" s="120" t="s">
        <v>97</v>
      </c>
      <c r="E481" s="120" t="s">
        <v>803</v>
      </c>
      <c r="F481" s="120"/>
      <c r="G481" s="120"/>
      <c r="H481" s="120"/>
      <c r="I481" t="s">
        <v>236</v>
      </c>
    </row>
    <row r="482">
      <c r="A482" s="210">
        <v>43488.208734988424</v>
      </c>
      <c r="B482" s="120" t="s">
        <v>382</v>
      </c>
      <c r="C482" s="120" t="s">
        <v>97</v>
      </c>
      <c r="E482" s="120" t="s">
        <v>236</v>
      </c>
      <c r="G482" s="120" t="s">
        <v>2172</v>
      </c>
      <c r="I482" t="s">
        <v>236</v>
      </c>
    </row>
    <row r="483">
      <c r="A483" s="210">
        <v>43488.20861782407</v>
      </c>
      <c r="B483" s="120" t="s">
        <v>382</v>
      </c>
      <c r="C483" s="120" t="s">
        <v>97</v>
      </c>
      <c r="E483" s="120" t="s">
        <v>236</v>
      </c>
      <c r="G483" s="120" t="s">
        <v>1730</v>
      </c>
      <c r="I483" t="s">
        <v>236</v>
      </c>
    </row>
    <row r="484">
      <c r="A484" s="210">
        <v>43488.19386650463</v>
      </c>
      <c r="B484" s="120" t="s">
        <v>382</v>
      </c>
      <c r="C484" s="120" t="s">
        <v>97</v>
      </c>
      <c r="E484" s="120" t="s">
        <v>803</v>
      </c>
      <c r="F484" s="120"/>
      <c r="G484" s="120"/>
      <c r="H484" s="120"/>
      <c r="I484" t="s">
        <v>236</v>
      </c>
    </row>
    <row r="485">
      <c r="A485" s="210">
        <v>43487.97550513889</v>
      </c>
      <c r="B485" s="120" t="s">
        <v>596</v>
      </c>
      <c r="C485" s="120" t="s">
        <v>46</v>
      </c>
      <c r="D485" s="120" t="s">
        <v>611</v>
      </c>
      <c r="E485" s="120" t="s">
        <v>803</v>
      </c>
      <c r="F485" s="120"/>
      <c r="G485" s="120"/>
      <c r="H485" s="120"/>
      <c r="I485" t="s">
        <v>236</v>
      </c>
    </row>
    <row r="486">
      <c r="A486" s="210">
        <v>43487.97495653935</v>
      </c>
      <c r="B486" s="120" t="s">
        <v>596</v>
      </c>
      <c r="C486" s="120" t="s">
        <v>46</v>
      </c>
      <c r="D486" s="120" t="s">
        <v>611</v>
      </c>
      <c r="E486" s="120" t="s">
        <v>803</v>
      </c>
      <c r="F486" s="120"/>
      <c r="G486" s="120"/>
      <c r="H486" s="120"/>
      <c r="I486" t="s">
        <v>236</v>
      </c>
    </row>
    <row r="487">
      <c r="A487" s="210">
        <v>43487.88032693287</v>
      </c>
      <c r="B487" s="120" t="s">
        <v>611</v>
      </c>
      <c r="C487" s="120" t="s">
        <v>294</v>
      </c>
      <c r="D487" s="120" t="s">
        <v>2109</v>
      </c>
      <c r="E487" s="120" t="s">
        <v>803</v>
      </c>
      <c r="F487" s="120"/>
      <c r="G487" s="120"/>
      <c r="H487" s="120"/>
      <c r="I487" t="s">
        <v>236</v>
      </c>
    </row>
    <row r="488">
      <c r="A488" s="210">
        <v>43487.84323097223</v>
      </c>
      <c r="B488" s="120" t="s">
        <v>402</v>
      </c>
      <c r="C488" s="120" t="s">
        <v>102</v>
      </c>
      <c r="E488" s="120" t="s">
        <v>236</v>
      </c>
      <c r="G488" s="120" t="s">
        <v>1712</v>
      </c>
      <c r="I488" t="s">
        <v>236</v>
      </c>
    </row>
    <row r="489">
      <c r="A489" s="210">
        <v>43487.83704662037</v>
      </c>
      <c r="B489" s="120" t="s">
        <v>697</v>
      </c>
      <c r="C489" s="120" t="s">
        <v>102</v>
      </c>
      <c r="E489" s="120" t="s">
        <v>803</v>
      </c>
      <c r="F489" s="120"/>
      <c r="G489" s="120"/>
      <c r="H489" s="120"/>
      <c r="I489" t="s">
        <v>236</v>
      </c>
    </row>
    <row r="490">
      <c r="A490" s="210">
        <v>43487.83202553241</v>
      </c>
      <c r="B490" s="120" t="s">
        <v>402</v>
      </c>
      <c r="C490" s="120" t="s">
        <v>102</v>
      </c>
      <c r="E490" s="120" t="s">
        <v>236</v>
      </c>
      <c r="G490" s="120" t="s">
        <v>2173</v>
      </c>
      <c r="I490" t="s">
        <v>236</v>
      </c>
    </row>
    <row r="491">
      <c r="A491" s="210">
        <v>43487.175575810186</v>
      </c>
      <c r="B491" s="120" t="s">
        <v>382</v>
      </c>
      <c r="C491" s="120" t="s">
        <v>97</v>
      </c>
      <c r="E491" s="120" t="s">
        <v>803</v>
      </c>
      <c r="F491" s="120"/>
      <c r="G491" s="120"/>
      <c r="H491" s="120"/>
      <c r="I491" t="s">
        <v>236</v>
      </c>
    </row>
    <row r="492">
      <c r="A492" s="210">
        <v>43486.7471515162</v>
      </c>
      <c r="B492" s="120" t="s">
        <v>596</v>
      </c>
      <c r="C492" s="120" t="s">
        <v>46</v>
      </c>
      <c r="E492" s="120" t="s">
        <v>803</v>
      </c>
      <c r="F492" s="120"/>
      <c r="G492" s="120"/>
      <c r="H492" s="120"/>
      <c r="I492" t="s">
        <v>236</v>
      </c>
    </row>
    <row r="493">
      <c r="A493" s="210">
        <v>43486.62059648148</v>
      </c>
      <c r="B493" s="120" t="s">
        <v>570</v>
      </c>
      <c r="C493" s="120" t="s">
        <v>46</v>
      </c>
      <c r="E493" s="120" t="s">
        <v>803</v>
      </c>
      <c r="F493" s="120"/>
      <c r="G493" s="120"/>
      <c r="H493" s="120"/>
      <c r="I493" t="s">
        <v>236</v>
      </c>
    </row>
    <row r="494">
      <c r="A494" s="210">
        <v>43486.58795206019</v>
      </c>
      <c r="B494" s="120" t="s">
        <v>570</v>
      </c>
      <c r="C494" s="120" t="s">
        <v>46</v>
      </c>
      <c r="E494" s="120" t="s">
        <v>236</v>
      </c>
      <c r="G494" s="120" t="s">
        <v>2174</v>
      </c>
      <c r="I494" t="s">
        <v>236</v>
      </c>
    </row>
    <row r="495">
      <c r="A495" s="210">
        <v>43485.90844113426</v>
      </c>
      <c r="B495" s="120" t="s">
        <v>596</v>
      </c>
      <c r="C495" s="120" t="s">
        <v>46</v>
      </c>
      <c r="E495" s="120" t="s">
        <v>803</v>
      </c>
      <c r="F495" s="120"/>
      <c r="G495" s="120"/>
      <c r="H495" s="120"/>
      <c r="I495" t="s">
        <v>236</v>
      </c>
    </row>
    <row r="496">
      <c r="A496" s="210">
        <v>43485.81789936342</v>
      </c>
      <c r="B496" s="120" t="s">
        <v>570</v>
      </c>
      <c r="C496" s="120" t="s">
        <v>46</v>
      </c>
      <c r="E496" s="120" t="s">
        <v>803</v>
      </c>
      <c r="F496" s="120"/>
      <c r="G496" s="120"/>
      <c r="H496" s="120"/>
      <c r="I496" t="s">
        <v>236</v>
      </c>
    </row>
    <row r="497">
      <c r="A497" s="210">
        <v>43485.16882574074</v>
      </c>
      <c r="B497" s="120" t="s">
        <v>626</v>
      </c>
      <c r="C497" s="120" t="s">
        <v>290</v>
      </c>
      <c r="D497" s="120" t="s">
        <v>2175</v>
      </c>
      <c r="E497" s="120" t="s">
        <v>803</v>
      </c>
      <c r="F497" s="120"/>
      <c r="G497" s="120"/>
      <c r="H497" s="120"/>
      <c r="I497" t="s">
        <v>236</v>
      </c>
    </row>
    <row r="498">
      <c r="A498" s="210">
        <v>43485.14810377314</v>
      </c>
      <c r="B498" s="120" t="s">
        <v>382</v>
      </c>
      <c r="C498" s="120" t="s">
        <v>97</v>
      </c>
      <c r="E498" s="120" t="s">
        <v>803</v>
      </c>
      <c r="F498" s="120"/>
      <c r="G498" s="120"/>
      <c r="H498" s="120"/>
      <c r="I498" t="s">
        <v>236</v>
      </c>
    </row>
    <row r="499">
      <c r="A499" s="210">
        <v>43485.05612238426</v>
      </c>
      <c r="B499" s="120" t="s">
        <v>706</v>
      </c>
      <c r="C499" s="120" t="s">
        <v>55</v>
      </c>
      <c r="E499" s="120" t="s">
        <v>803</v>
      </c>
      <c r="F499" s="120"/>
      <c r="G499" s="120"/>
      <c r="H499" s="120"/>
      <c r="I499" t="s">
        <v>236</v>
      </c>
    </row>
    <row r="500">
      <c r="A500" s="210">
        <v>43485.012488692126</v>
      </c>
      <c r="B500" s="120" t="s">
        <v>402</v>
      </c>
      <c r="C500" s="120" t="s">
        <v>102</v>
      </c>
      <c r="E500" s="120" t="s">
        <v>803</v>
      </c>
      <c r="F500" s="120"/>
      <c r="G500" s="120"/>
      <c r="H500" s="120"/>
      <c r="I500" t="s">
        <v>236</v>
      </c>
    </row>
    <row r="501">
      <c r="A501" s="210">
        <v>43484.99445079861</v>
      </c>
      <c r="B501" s="120" t="s">
        <v>570</v>
      </c>
      <c r="C501" s="120" t="s">
        <v>46</v>
      </c>
      <c r="E501" s="120" t="s">
        <v>803</v>
      </c>
      <c r="F501" s="120"/>
      <c r="G501" s="120"/>
      <c r="H501" s="120"/>
      <c r="I501" t="s">
        <v>236</v>
      </c>
    </row>
    <row r="502">
      <c r="A502" s="210">
        <v>43484.92378346065</v>
      </c>
      <c r="B502" s="120" t="s">
        <v>570</v>
      </c>
      <c r="C502" s="120" t="s">
        <v>46</v>
      </c>
      <c r="D502" s="120" t="s">
        <v>351</v>
      </c>
      <c r="E502" s="120" t="s">
        <v>803</v>
      </c>
      <c r="F502" s="120"/>
      <c r="G502" s="120"/>
      <c r="H502" s="120"/>
      <c r="I502" t="s">
        <v>236</v>
      </c>
    </row>
    <row r="503">
      <c r="A503" s="210">
        <v>43484.91744228009</v>
      </c>
      <c r="B503" s="120" t="s">
        <v>596</v>
      </c>
      <c r="C503" s="120" t="s">
        <v>46</v>
      </c>
      <c r="E503" s="120" t="s">
        <v>236</v>
      </c>
      <c r="G503" s="120" t="s">
        <v>2176</v>
      </c>
      <c r="I503" t="s">
        <v>236</v>
      </c>
    </row>
    <row r="504">
      <c r="A504" s="210">
        <v>43484.0653684375</v>
      </c>
      <c r="B504" s="120" t="s">
        <v>611</v>
      </c>
      <c r="C504" s="120" t="s">
        <v>340</v>
      </c>
      <c r="D504" s="120" t="s">
        <v>2109</v>
      </c>
      <c r="E504" s="120" t="s">
        <v>803</v>
      </c>
      <c r="F504" s="120"/>
      <c r="G504" s="120"/>
      <c r="H504" s="120"/>
      <c r="I504" t="s">
        <v>236</v>
      </c>
    </row>
    <row r="505">
      <c r="A505" s="210">
        <v>43484.02233037037</v>
      </c>
      <c r="B505" s="120" t="s">
        <v>611</v>
      </c>
      <c r="C505" s="120" t="s">
        <v>340</v>
      </c>
      <c r="D505" s="120" t="s">
        <v>291</v>
      </c>
      <c r="E505" s="120" t="s">
        <v>236</v>
      </c>
      <c r="G505" s="120" t="s">
        <v>2177</v>
      </c>
      <c r="I505" t="s">
        <v>236</v>
      </c>
    </row>
    <row r="506">
      <c r="A506" s="210">
        <v>43483.949211203704</v>
      </c>
      <c r="B506" s="120" t="s">
        <v>611</v>
      </c>
      <c r="C506" s="120" t="s">
        <v>340</v>
      </c>
      <c r="D506" s="120" t="s">
        <v>2109</v>
      </c>
      <c r="E506" s="120" t="s">
        <v>803</v>
      </c>
      <c r="F506" s="120"/>
      <c r="G506" s="120"/>
      <c r="H506" s="120"/>
      <c r="I506" t="s">
        <v>236</v>
      </c>
    </row>
    <row r="507">
      <c r="A507" s="210">
        <v>43483.92837686343</v>
      </c>
      <c r="B507" s="120" t="s">
        <v>568</v>
      </c>
      <c r="C507" s="120" t="s">
        <v>308</v>
      </c>
      <c r="E507" s="120" t="s">
        <v>236</v>
      </c>
      <c r="G507" s="120" t="s">
        <v>2178</v>
      </c>
      <c r="I507" t="s">
        <v>236</v>
      </c>
    </row>
    <row r="508">
      <c r="A508" s="210">
        <v>43483.928064618056</v>
      </c>
      <c r="B508" s="120" t="s">
        <v>568</v>
      </c>
      <c r="C508" s="120" t="s">
        <v>308</v>
      </c>
      <c r="E508" s="120" t="s">
        <v>236</v>
      </c>
      <c r="G508" s="120" t="s">
        <v>2179</v>
      </c>
      <c r="I508" t="s">
        <v>236</v>
      </c>
    </row>
    <row r="509">
      <c r="A509" s="210">
        <v>43483.84346645833</v>
      </c>
      <c r="B509" s="120" t="s">
        <v>568</v>
      </c>
      <c r="C509" s="120" t="s">
        <v>308</v>
      </c>
      <c r="E509" s="120" t="s">
        <v>236</v>
      </c>
      <c r="G509" s="120" t="s">
        <v>2180</v>
      </c>
      <c r="I509" t="s">
        <v>236</v>
      </c>
    </row>
    <row r="510">
      <c r="A510" s="210">
        <v>43483.82463346065</v>
      </c>
      <c r="B510" s="120" t="s">
        <v>645</v>
      </c>
      <c r="C510" s="120" t="s">
        <v>294</v>
      </c>
      <c r="E510" s="120" t="s">
        <v>803</v>
      </c>
      <c r="F510" s="120"/>
      <c r="G510" s="120"/>
      <c r="H510" s="120"/>
      <c r="I510" t="s">
        <v>236</v>
      </c>
    </row>
    <row r="511">
      <c r="A511" s="210">
        <v>43483.631158275464</v>
      </c>
      <c r="B511" s="120" t="s">
        <v>1252</v>
      </c>
      <c r="C511" s="120" t="s">
        <v>46</v>
      </c>
      <c r="E511" s="120" t="s">
        <v>803</v>
      </c>
      <c r="F511" s="120"/>
      <c r="G511" s="120"/>
      <c r="H511" s="120"/>
      <c r="I511" t="s">
        <v>236</v>
      </c>
    </row>
    <row r="512">
      <c r="A512" s="210">
        <v>43483.44388792824</v>
      </c>
      <c r="B512" s="120" t="s">
        <v>642</v>
      </c>
      <c r="C512" s="120" t="s">
        <v>301</v>
      </c>
      <c r="E512" s="120" t="s">
        <v>803</v>
      </c>
      <c r="F512" s="120"/>
      <c r="G512" s="120"/>
      <c r="H512" s="120"/>
      <c r="I512" t="s">
        <v>236</v>
      </c>
    </row>
    <row r="513">
      <c r="A513" s="210">
        <v>43483.371521284724</v>
      </c>
      <c r="B513" s="120" t="s">
        <v>432</v>
      </c>
      <c r="C513" s="120" t="s">
        <v>102</v>
      </c>
      <c r="E513" s="120" t="s">
        <v>236</v>
      </c>
      <c r="G513" s="120" t="s">
        <v>2181</v>
      </c>
      <c r="I513" t="s">
        <v>236</v>
      </c>
    </row>
    <row r="514">
      <c r="A514" s="210">
        <v>43483.35530605324</v>
      </c>
      <c r="B514" s="120" t="s">
        <v>432</v>
      </c>
      <c r="C514" s="120" t="s">
        <v>102</v>
      </c>
      <c r="E514" s="120" t="s">
        <v>236</v>
      </c>
      <c r="G514" s="120" t="s">
        <v>2182</v>
      </c>
      <c r="I514" t="s">
        <v>236</v>
      </c>
    </row>
    <row r="515">
      <c r="A515" s="210">
        <v>43483.04095222222</v>
      </c>
      <c r="B515" s="120" t="s">
        <v>123</v>
      </c>
      <c r="C515" s="120" t="s">
        <v>443</v>
      </c>
      <c r="D515" s="120" t="s">
        <v>123</v>
      </c>
      <c r="E515" s="120" t="s">
        <v>803</v>
      </c>
      <c r="F515" s="120"/>
      <c r="G515" s="120"/>
      <c r="H515" s="120"/>
      <c r="I515" t="s">
        <v>236</v>
      </c>
    </row>
    <row r="516">
      <c r="A516" s="210">
        <v>43482.73182494213</v>
      </c>
      <c r="B516" s="120" t="s">
        <v>611</v>
      </c>
      <c r="C516" s="120" t="s">
        <v>340</v>
      </c>
      <c r="D516" s="120" t="s">
        <v>2183</v>
      </c>
      <c r="E516" s="120" t="s">
        <v>803</v>
      </c>
      <c r="F516" s="120"/>
      <c r="G516" s="120"/>
      <c r="H516" s="120"/>
      <c r="I516" t="s">
        <v>236</v>
      </c>
    </row>
    <row r="517">
      <c r="A517" s="210">
        <v>43482.727639178236</v>
      </c>
      <c r="B517" s="120" t="s">
        <v>40</v>
      </c>
      <c r="C517" s="120" t="s">
        <v>308</v>
      </c>
      <c r="D517" s="120" t="s">
        <v>2184</v>
      </c>
      <c r="E517" s="120" t="s">
        <v>803</v>
      </c>
      <c r="F517" s="120"/>
      <c r="G517" s="120"/>
      <c r="H517" s="120"/>
      <c r="I517" t="s">
        <v>236</v>
      </c>
    </row>
    <row r="518">
      <c r="A518" s="210">
        <v>43482.59179258102</v>
      </c>
      <c r="B518" s="120" t="s">
        <v>626</v>
      </c>
      <c r="C518" s="120" t="s">
        <v>290</v>
      </c>
      <c r="D518" s="120" t="s">
        <v>645</v>
      </c>
      <c r="E518" s="120" t="s">
        <v>803</v>
      </c>
      <c r="F518" s="120"/>
      <c r="G518" s="120"/>
      <c r="H518" s="120"/>
      <c r="I518" t="s">
        <v>236</v>
      </c>
    </row>
    <row r="519">
      <c r="A519" s="210">
        <v>43482.590882627315</v>
      </c>
      <c r="B519" s="120" t="s">
        <v>626</v>
      </c>
      <c r="C519" s="120" t="s">
        <v>290</v>
      </c>
      <c r="D519" s="120" t="s">
        <v>645</v>
      </c>
      <c r="E519" s="120" t="s">
        <v>803</v>
      </c>
      <c r="F519" s="120"/>
      <c r="G519" s="120"/>
      <c r="H519" s="120"/>
      <c r="I519" t="s">
        <v>236</v>
      </c>
    </row>
    <row r="520">
      <c r="A520" s="210">
        <v>43482.590422037036</v>
      </c>
      <c r="B520" s="120" t="s">
        <v>626</v>
      </c>
      <c r="C520" s="120" t="s">
        <v>290</v>
      </c>
      <c r="D520" s="120" t="s">
        <v>645</v>
      </c>
      <c r="E520" s="120" t="s">
        <v>803</v>
      </c>
      <c r="F520" s="120"/>
      <c r="G520" s="120"/>
      <c r="H520" s="120"/>
      <c r="I520" t="s">
        <v>236</v>
      </c>
    </row>
    <row r="521">
      <c r="A521" s="210">
        <v>43482.264010162035</v>
      </c>
      <c r="B521" s="120" t="s">
        <v>40</v>
      </c>
      <c r="C521" s="120"/>
      <c r="D521" s="120" t="s">
        <v>117</v>
      </c>
      <c r="E521" s="120" t="s">
        <v>236</v>
      </c>
      <c r="G521" s="120" t="s">
        <v>2185</v>
      </c>
      <c r="I521" t="s">
        <v>236</v>
      </c>
    </row>
    <row r="522">
      <c r="A522" s="210">
        <v>43481.92600912037</v>
      </c>
      <c r="B522" s="120" t="s">
        <v>435</v>
      </c>
      <c r="C522" s="120" t="s">
        <v>39</v>
      </c>
      <c r="E522" s="120" t="s">
        <v>803</v>
      </c>
      <c r="I522" t="s">
        <v>236</v>
      </c>
    </row>
    <row r="523">
      <c r="A523" s="210">
        <v>43481.91342060185</v>
      </c>
      <c r="B523" s="120" t="s">
        <v>351</v>
      </c>
      <c r="C523" s="120" t="s">
        <v>371</v>
      </c>
      <c r="D523" s="120" t="s">
        <v>2186</v>
      </c>
      <c r="E523" s="120" t="s">
        <v>803</v>
      </c>
      <c r="F523" s="120"/>
      <c r="G523" s="120"/>
      <c r="H523" s="120"/>
      <c r="I523" t="s">
        <v>236</v>
      </c>
    </row>
    <row r="524">
      <c r="A524" s="210">
        <v>43481.85236208333</v>
      </c>
      <c r="B524" s="120" t="s">
        <v>1094</v>
      </c>
      <c r="C524" s="120" t="s">
        <v>46</v>
      </c>
      <c r="E524" s="120" t="s">
        <v>803</v>
      </c>
      <c r="F524" s="120"/>
      <c r="G524" s="120"/>
      <c r="H524" s="120"/>
      <c r="I524" t="s">
        <v>236</v>
      </c>
    </row>
    <row r="525">
      <c r="A525" s="210">
        <v>43481.82304618055</v>
      </c>
      <c r="B525" s="120" t="s">
        <v>40</v>
      </c>
      <c r="C525" s="120" t="s">
        <v>46</v>
      </c>
      <c r="D525" s="120" t="s">
        <v>357</v>
      </c>
      <c r="E525" s="120" t="s">
        <v>236</v>
      </c>
      <c r="G525" s="120" t="s">
        <v>2187</v>
      </c>
      <c r="I525" t="s">
        <v>236</v>
      </c>
    </row>
    <row r="526">
      <c r="A526" s="210">
        <v>43481.704617337964</v>
      </c>
      <c r="B526" s="120" t="s">
        <v>1163</v>
      </c>
      <c r="C526" s="120" t="s">
        <v>102</v>
      </c>
      <c r="E526" s="120" t="s">
        <v>803</v>
      </c>
      <c r="F526" s="120"/>
      <c r="G526" s="120"/>
      <c r="H526" s="120"/>
      <c r="I526" t="s">
        <v>236</v>
      </c>
    </row>
    <row r="527">
      <c r="A527" s="210">
        <v>43481.70369537037</v>
      </c>
      <c r="B527" s="120" t="s">
        <v>1163</v>
      </c>
      <c r="C527" s="120" t="s">
        <v>102</v>
      </c>
      <c r="E527" s="120" t="s">
        <v>803</v>
      </c>
      <c r="F527" s="120"/>
      <c r="G527" s="120"/>
      <c r="H527" s="120"/>
      <c r="I527" t="s">
        <v>236</v>
      </c>
    </row>
    <row r="528">
      <c r="A528" s="210">
        <v>43481.67297442129</v>
      </c>
      <c r="B528" s="120" t="s">
        <v>568</v>
      </c>
      <c r="C528" s="120" t="s">
        <v>46</v>
      </c>
      <c r="E528" s="120" t="s">
        <v>236</v>
      </c>
      <c r="G528" s="120" t="s">
        <v>2188</v>
      </c>
      <c r="I528" t="s">
        <v>236</v>
      </c>
    </row>
    <row r="529">
      <c r="A529" s="210">
        <v>43481.67269085648</v>
      </c>
      <c r="B529" s="120" t="s">
        <v>568</v>
      </c>
      <c r="C529" s="120" t="s">
        <v>46</v>
      </c>
      <c r="E529" s="120" t="s">
        <v>236</v>
      </c>
      <c r="G529" s="120" t="s">
        <v>2189</v>
      </c>
      <c r="I529" t="s">
        <v>236</v>
      </c>
    </row>
    <row r="530">
      <c r="A530" s="210">
        <v>43481.672466620366</v>
      </c>
      <c r="B530" s="120" t="s">
        <v>568</v>
      </c>
      <c r="C530" s="120" t="s">
        <v>46</v>
      </c>
      <c r="E530" s="120" t="s">
        <v>236</v>
      </c>
      <c r="G530" s="120" t="s">
        <v>1849</v>
      </c>
      <c r="I530" t="s">
        <v>236</v>
      </c>
    </row>
    <row r="531">
      <c r="A531" s="210">
        <v>43481.66144268519</v>
      </c>
      <c r="B531" s="120" t="s">
        <v>435</v>
      </c>
      <c r="C531" s="120" t="s">
        <v>39</v>
      </c>
      <c r="E531" s="120" t="s">
        <v>803</v>
      </c>
      <c r="F531" s="120"/>
      <c r="G531" s="120"/>
      <c r="H531" s="120"/>
      <c r="I531" t="s">
        <v>236</v>
      </c>
    </row>
    <row r="532">
      <c r="A532" s="210">
        <v>43481.63585747685</v>
      </c>
      <c r="B532" s="120" t="s">
        <v>568</v>
      </c>
      <c r="C532" s="120" t="s">
        <v>46</v>
      </c>
      <c r="E532" s="120" t="s">
        <v>236</v>
      </c>
      <c r="G532" s="120" t="s">
        <v>1849</v>
      </c>
      <c r="I532" t="s">
        <v>236</v>
      </c>
    </row>
    <row r="533">
      <c r="A533" s="210">
        <v>43481.62773876157</v>
      </c>
      <c r="B533" s="120" t="s">
        <v>568</v>
      </c>
      <c r="C533" s="120" t="s">
        <v>46</v>
      </c>
      <c r="E533" s="120" t="s">
        <v>803</v>
      </c>
      <c r="F533" s="120"/>
      <c r="G533" s="120"/>
      <c r="H533" s="120"/>
      <c r="I533" t="s">
        <v>236</v>
      </c>
    </row>
    <row r="534">
      <c r="A534" s="210">
        <v>43481.594548796296</v>
      </c>
      <c r="B534" s="120" t="s">
        <v>568</v>
      </c>
      <c r="C534" s="120" t="s">
        <v>46</v>
      </c>
      <c r="E534" s="120" t="s">
        <v>803</v>
      </c>
      <c r="F534" s="120"/>
      <c r="G534" s="120"/>
      <c r="H534" s="120"/>
      <c r="I534" t="s">
        <v>236</v>
      </c>
    </row>
    <row r="535">
      <c r="A535" s="210">
        <v>43481.577527326386</v>
      </c>
      <c r="B535" s="120" t="s">
        <v>115</v>
      </c>
      <c r="C535" s="120" t="s">
        <v>50</v>
      </c>
      <c r="D535" s="120" t="s">
        <v>2154</v>
      </c>
      <c r="E535" s="120" t="s">
        <v>803</v>
      </c>
      <c r="F535" s="120"/>
      <c r="G535" s="120"/>
      <c r="H535" s="120"/>
      <c r="I535" t="s">
        <v>236</v>
      </c>
    </row>
    <row r="536">
      <c r="A536" s="210">
        <v>43480.950292442125</v>
      </c>
      <c r="B536" s="120" t="s">
        <v>611</v>
      </c>
      <c r="C536" s="120" t="s">
        <v>340</v>
      </c>
      <c r="D536" s="120" t="s">
        <v>2109</v>
      </c>
      <c r="E536" s="120" t="s">
        <v>803</v>
      </c>
      <c r="F536" s="120"/>
      <c r="G536" s="280"/>
      <c r="H536" s="120"/>
      <c r="I536" t="s">
        <v>236</v>
      </c>
    </row>
    <row r="537">
      <c r="A537" s="210">
        <v>43480.88780798611</v>
      </c>
      <c r="B537" s="120" t="s">
        <v>40</v>
      </c>
      <c r="C537" s="120" t="s">
        <v>46</v>
      </c>
      <c r="D537" s="120" t="s">
        <v>2109</v>
      </c>
      <c r="E537" s="120" t="s">
        <v>803</v>
      </c>
      <c r="F537" s="120"/>
      <c r="G537" s="120"/>
      <c r="H537" s="120"/>
      <c r="I537" t="s">
        <v>236</v>
      </c>
    </row>
    <row r="538">
      <c r="A538" s="210">
        <v>43480.82953324074</v>
      </c>
      <c r="B538" s="120" t="s">
        <v>402</v>
      </c>
      <c r="C538" s="120" t="s">
        <v>102</v>
      </c>
      <c r="E538" s="120" t="s">
        <v>803</v>
      </c>
      <c r="F538" s="120"/>
      <c r="G538" s="120"/>
      <c r="H538" s="120"/>
      <c r="I538" t="s">
        <v>236</v>
      </c>
    </row>
    <row r="539">
      <c r="A539" s="210">
        <v>43480.79578061342</v>
      </c>
      <c r="B539" s="120" t="s">
        <v>402</v>
      </c>
      <c r="C539" s="120" t="s">
        <v>102</v>
      </c>
      <c r="E539" s="120" t="s">
        <v>236</v>
      </c>
      <c r="G539" s="120" t="s">
        <v>2190</v>
      </c>
      <c r="I539" t="s">
        <v>236</v>
      </c>
    </row>
    <row r="540">
      <c r="A540" s="210">
        <v>43480.56137105324</v>
      </c>
      <c r="B540" s="120" t="s">
        <v>432</v>
      </c>
      <c r="C540" s="120" t="s">
        <v>294</v>
      </c>
      <c r="E540" s="120" t="s">
        <v>236</v>
      </c>
      <c r="G540" s="120" t="s">
        <v>2191</v>
      </c>
      <c r="I540" t="s">
        <v>236</v>
      </c>
    </row>
    <row r="541">
      <c r="A541" s="210">
        <v>43480.45543570602</v>
      </c>
      <c r="B541" s="120" t="s">
        <v>642</v>
      </c>
      <c r="C541" s="120" t="s">
        <v>290</v>
      </c>
      <c r="E541" s="120" t="s">
        <v>803</v>
      </c>
      <c r="F541" s="120"/>
      <c r="G541" s="120"/>
      <c r="H541" s="120"/>
      <c r="I541" t="s">
        <v>236</v>
      </c>
    </row>
    <row r="542">
      <c r="A542" s="210">
        <v>43479.94237125</v>
      </c>
      <c r="B542" s="120" t="s">
        <v>40</v>
      </c>
      <c r="C542" s="120" t="s">
        <v>46</v>
      </c>
      <c r="D542" s="120" t="s">
        <v>2109</v>
      </c>
      <c r="E542" s="120" t="s">
        <v>803</v>
      </c>
      <c r="F542" s="120"/>
      <c r="G542" s="120"/>
      <c r="H542" s="120"/>
      <c r="I542" t="s">
        <v>236</v>
      </c>
    </row>
    <row r="543">
      <c r="A543" s="210">
        <v>43479.536005312504</v>
      </c>
      <c r="B543" s="120" t="s">
        <v>432</v>
      </c>
      <c r="C543" s="120" t="s">
        <v>294</v>
      </c>
      <c r="E543" s="120" t="s">
        <v>236</v>
      </c>
      <c r="G543" s="120" t="s">
        <v>2192</v>
      </c>
      <c r="I543" t="s">
        <v>236</v>
      </c>
    </row>
    <row r="544">
      <c r="A544" s="210">
        <v>43479.46162533565</v>
      </c>
      <c r="B544" s="120" t="s">
        <v>642</v>
      </c>
      <c r="C544" s="120" t="s">
        <v>308</v>
      </c>
      <c r="E544" s="120" t="s">
        <v>803</v>
      </c>
      <c r="F544" s="120"/>
      <c r="G544" s="120"/>
      <c r="H544" s="120"/>
      <c r="I544" t="s">
        <v>236</v>
      </c>
    </row>
    <row r="545">
      <c r="A545" s="210">
        <v>43478.89296082176</v>
      </c>
      <c r="B545" s="120" t="s">
        <v>117</v>
      </c>
      <c r="C545" s="120" t="s">
        <v>371</v>
      </c>
      <c r="E545" s="120" t="s">
        <v>803</v>
      </c>
      <c r="F545" s="120"/>
      <c r="G545" s="120"/>
      <c r="H545" s="120"/>
      <c r="I545" t="s">
        <v>236</v>
      </c>
    </row>
    <row r="546">
      <c r="A546" s="210">
        <v>43478.65950466435</v>
      </c>
      <c r="B546" s="120" t="s">
        <v>432</v>
      </c>
      <c r="C546" s="120" t="s">
        <v>294</v>
      </c>
      <c r="E546" s="120" t="s">
        <v>236</v>
      </c>
      <c r="G546" s="120" t="s">
        <v>2193</v>
      </c>
      <c r="I546" t="s">
        <v>236</v>
      </c>
    </row>
    <row r="547">
      <c r="A547" s="210">
        <v>43478.64005105324</v>
      </c>
      <c r="B547" s="120" t="s">
        <v>649</v>
      </c>
      <c r="C547" s="120" t="s">
        <v>46</v>
      </c>
      <c r="E547" s="120" t="s">
        <v>803</v>
      </c>
      <c r="F547" s="120"/>
      <c r="G547" s="120"/>
      <c r="H547" s="120"/>
      <c r="I547" t="s">
        <v>236</v>
      </c>
    </row>
    <row r="548">
      <c r="A548" s="210">
        <v>43478.62413795139</v>
      </c>
      <c r="B548" s="120" t="s">
        <v>480</v>
      </c>
      <c r="C548" s="120" t="s">
        <v>46</v>
      </c>
      <c r="E548" s="120" t="s">
        <v>803</v>
      </c>
      <c r="F548" s="120"/>
      <c r="G548" s="120"/>
      <c r="H548" s="120"/>
      <c r="I548" t="s">
        <v>236</v>
      </c>
    </row>
    <row r="549">
      <c r="A549" s="210">
        <v>43478.58049796296</v>
      </c>
      <c r="B549" s="120" t="s">
        <v>649</v>
      </c>
      <c r="C549" s="120" t="s">
        <v>46</v>
      </c>
      <c r="E549" s="120" t="s">
        <v>803</v>
      </c>
      <c r="F549" s="120"/>
      <c r="G549" s="120"/>
      <c r="H549" s="120"/>
      <c r="I549" t="s">
        <v>236</v>
      </c>
    </row>
    <row r="550">
      <c r="A550" s="210">
        <v>43478.4692072801</v>
      </c>
      <c r="B550" s="120" t="s">
        <v>645</v>
      </c>
      <c r="C550" s="120" t="s">
        <v>340</v>
      </c>
      <c r="E550" s="120" t="s">
        <v>803</v>
      </c>
      <c r="F550" s="120"/>
      <c r="G550" s="120"/>
      <c r="H550" s="120"/>
      <c r="I550" t="s">
        <v>236</v>
      </c>
    </row>
    <row r="551">
      <c r="A551" s="210">
        <v>43478.46887409722</v>
      </c>
      <c r="B551" s="120" t="s">
        <v>645</v>
      </c>
      <c r="C551" s="120" t="s">
        <v>340</v>
      </c>
      <c r="E551" s="120" t="s">
        <v>803</v>
      </c>
      <c r="F551" s="120"/>
      <c r="G551" s="120"/>
      <c r="H551" s="120"/>
      <c r="I551" t="s">
        <v>236</v>
      </c>
    </row>
    <row r="552">
      <c r="A552" s="210">
        <v>43478.45740392361</v>
      </c>
      <c r="B552" s="120" t="s">
        <v>432</v>
      </c>
      <c r="C552" s="120" t="s">
        <v>294</v>
      </c>
      <c r="E552" s="120" t="s">
        <v>236</v>
      </c>
      <c r="G552" s="120" t="s">
        <v>2013</v>
      </c>
      <c r="I552" t="s">
        <v>236</v>
      </c>
    </row>
    <row r="553">
      <c r="A553" s="210">
        <v>43478.08159429398</v>
      </c>
      <c r="B553" s="120" t="s">
        <v>628</v>
      </c>
      <c r="C553" s="120" t="s">
        <v>308</v>
      </c>
      <c r="D553" s="120" t="s">
        <v>2194</v>
      </c>
      <c r="E553" s="120" t="s">
        <v>803</v>
      </c>
      <c r="F553" s="120"/>
      <c r="G553" s="120"/>
      <c r="H553" s="120"/>
      <c r="I553" t="s">
        <v>236</v>
      </c>
    </row>
    <row r="554">
      <c r="A554" s="210">
        <v>43477.69229603009</v>
      </c>
      <c r="B554" s="120" t="s">
        <v>645</v>
      </c>
      <c r="C554" s="120" t="s">
        <v>301</v>
      </c>
      <c r="E554" s="120" t="s">
        <v>803</v>
      </c>
      <c r="F554" s="120"/>
      <c r="G554" s="120"/>
      <c r="H554" s="120"/>
      <c r="I554" t="s">
        <v>236</v>
      </c>
    </row>
    <row r="555">
      <c r="A555" s="210">
        <v>43477.339658020835</v>
      </c>
      <c r="B555" s="120" t="s">
        <v>382</v>
      </c>
      <c r="C555" s="120" t="s">
        <v>97</v>
      </c>
      <c r="E555" s="120" t="s">
        <v>803</v>
      </c>
      <c r="F555" s="120"/>
      <c r="G555" s="120"/>
      <c r="H555" s="120"/>
      <c r="I555" t="s">
        <v>236</v>
      </c>
    </row>
    <row r="556">
      <c r="A556" s="210">
        <v>43476.94736493056</v>
      </c>
      <c r="B556" s="120" t="s">
        <v>650</v>
      </c>
      <c r="C556" s="120" t="s">
        <v>46</v>
      </c>
      <c r="E556" s="120" t="s">
        <v>803</v>
      </c>
      <c r="F556" s="120"/>
      <c r="G556" s="120"/>
      <c r="H556" s="120"/>
      <c r="I556" t="s">
        <v>236</v>
      </c>
    </row>
    <row r="557">
      <c r="A557" s="210">
        <v>43476.91011321759</v>
      </c>
      <c r="B557" s="120" t="s">
        <v>382</v>
      </c>
      <c r="C557" s="120" t="s">
        <v>55</v>
      </c>
      <c r="E557" s="120" t="s">
        <v>803</v>
      </c>
      <c r="F557" s="120"/>
      <c r="G557" s="120"/>
      <c r="H557" s="120"/>
      <c r="I557" t="s">
        <v>236</v>
      </c>
    </row>
    <row r="558">
      <c r="A558" s="210">
        <v>43476.72332351852</v>
      </c>
      <c r="B558" s="120" t="s">
        <v>654</v>
      </c>
      <c r="C558" s="120" t="s">
        <v>97</v>
      </c>
      <c r="D558" s="120" t="s">
        <v>2109</v>
      </c>
      <c r="E558" s="120" t="s">
        <v>803</v>
      </c>
      <c r="F558" s="120"/>
      <c r="G558" s="120"/>
      <c r="H558" s="120"/>
      <c r="I558" t="s">
        <v>236</v>
      </c>
    </row>
    <row r="559">
      <c r="A559" s="210">
        <v>43475.93896233797</v>
      </c>
      <c r="B559" s="120" t="s">
        <v>115</v>
      </c>
      <c r="C559" s="120" t="s">
        <v>50</v>
      </c>
      <c r="E559" s="120" t="s">
        <v>803</v>
      </c>
      <c r="F559" s="120"/>
      <c r="G559" s="120"/>
      <c r="H559" s="120"/>
      <c r="I559" t="s">
        <v>236</v>
      </c>
    </row>
    <row r="560">
      <c r="A560" s="210">
        <v>43475.84452976852</v>
      </c>
      <c r="B560" s="120" t="s">
        <v>455</v>
      </c>
      <c r="C560" s="120" t="s">
        <v>102</v>
      </c>
      <c r="E560" s="120" t="s">
        <v>803</v>
      </c>
      <c r="F560" s="120"/>
      <c r="G560" s="120"/>
      <c r="H560" s="120"/>
      <c r="I560" t="s">
        <v>236</v>
      </c>
    </row>
    <row r="561">
      <c r="A561" s="210">
        <v>43475.799231111116</v>
      </c>
      <c r="B561" s="120" t="s">
        <v>123</v>
      </c>
      <c r="C561" s="120" t="s">
        <v>443</v>
      </c>
      <c r="E561" s="120" t="s">
        <v>803</v>
      </c>
      <c r="F561" s="120"/>
      <c r="G561" s="120"/>
      <c r="H561" s="120"/>
      <c r="I561" t="s">
        <v>236</v>
      </c>
    </row>
    <row r="562">
      <c r="A562" s="210">
        <v>43475.79866216435</v>
      </c>
      <c r="B562" s="120" t="s">
        <v>123</v>
      </c>
      <c r="C562" s="120" t="s">
        <v>443</v>
      </c>
      <c r="E562" s="120" t="s">
        <v>803</v>
      </c>
      <c r="F562" s="120"/>
      <c r="G562" s="120"/>
      <c r="H562" s="120"/>
      <c r="I562" t="s">
        <v>236</v>
      </c>
    </row>
    <row r="563">
      <c r="A563" s="210">
        <v>43475.79780584491</v>
      </c>
      <c r="B563" s="120" t="s">
        <v>123</v>
      </c>
      <c r="C563" s="120" t="s">
        <v>443</v>
      </c>
      <c r="E563" s="120" t="s">
        <v>803</v>
      </c>
      <c r="F563" s="120"/>
      <c r="G563" s="120"/>
      <c r="H563" s="120"/>
      <c r="I563" t="s">
        <v>236</v>
      </c>
    </row>
    <row r="564">
      <c r="A564" s="210">
        <v>43475.745460844904</v>
      </c>
      <c r="B564" s="120" t="s">
        <v>645</v>
      </c>
      <c r="C564" s="120" t="s">
        <v>301</v>
      </c>
      <c r="E564" s="120" t="s">
        <v>803</v>
      </c>
      <c r="I564" t="s">
        <v>236</v>
      </c>
    </row>
    <row r="565">
      <c r="A565" s="210">
        <v>43475.4439591088</v>
      </c>
      <c r="B565" s="120" t="s">
        <v>642</v>
      </c>
      <c r="C565" s="120" t="s">
        <v>46</v>
      </c>
      <c r="D565" s="120" t="s">
        <v>2034</v>
      </c>
      <c r="E565" s="120" t="s">
        <v>803</v>
      </c>
      <c r="F565" s="120"/>
      <c r="G565" s="120"/>
      <c r="H565" s="120"/>
      <c r="I565" t="s">
        <v>236</v>
      </c>
    </row>
    <row r="566">
      <c r="A566" s="210">
        <v>43474.87589214121</v>
      </c>
      <c r="B566" s="120" t="s">
        <v>291</v>
      </c>
      <c r="C566" s="120" t="s">
        <v>55</v>
      </c>
      <c r="E566" s="120" t="s">
        <v>803</v>
      </c>
      <c r="F566" s="120"/>
      <c r="G566" s="120"/>
      <c r="H566" s="120"/>
      <c r="I566" t="s">
        <v>236</v>
      </c>
    </row>
    <row r="567">
      <c r="A567" s="210">
        <v>43474.6541543287</v>
      </c>
      <c r="B567" s="120" t="s">
        <v>661</v>
      </c>
      <c r="C567" s="120" t="s">
        <v>46</v>
      </c>
      <c r="E567" s="120" t="s">
        <v>803</v>
      </c>
      <c r="F567" s="120"/>
      <c r="G567" s="120"/>
      <c r="H567" s="120"/>
      <c r="I567" t="s">
        <v>236</v>
      </c>
    </row>
    <row r="568">
      <c r="A568" s="210">
        <v>43474.62978766204</v>
      </c>
      <c r="B568" s="120" t="s">
        <v>645</v>
      </c>
      <c r="C568" s="120" t="s">
        <v>301</v>
      </c>
      <c r="E568" s="120" t="s">
        <v>803</v>
      </c>
      <c r="F568" s="120"/>
      <c r="G568" s="120"/>
      <c r="H568" s="120"/>
      <c r="I568" t="s">
        <v>236</v>
      </c>
    </row>
    <row r="569">
      <c r="A569" s="210">
        <v>43474.277306840275</v>
      </c>
      <c r="B569" s="120" t="s">
        <v>57</v>
      </c>
      <c r="C569" s="120" t="s">
        <v>301</v>
      </c>
      <c r="D569" s="120" t="s">
        <v>558</v>
      </c>
      <c r="E569" s="120" t="s">
        <v>803</v>
      </c>
      <c r="F569" s="120"/>
      <c r="G569" s="120"/>
      <c r="H569" s="120"/>
      <c r="I569" t="s">
        <v>236</v>
      </c>
    </row>
    <row r="570">
      <c r="A570" s="210">
        <v>43474.25982878472</v>
      </c>
      <c r="B570" s="120" t="s">
        <v>2034</v>
      </c>
      <c r="C570" s="120" t="s">
        <v>308</v>
      </c>
      <c r="D570" s="120" t="s">
        <v>2195</v>
      </c>
      <c r="E570" s="120" t="s">
        <v>236</v>
      </c>
      <c r="G570" s="120" t="s">
        <v>2196</v>
      </c>
      <c r="I570" t="s">
        <v>236</v>
      </c>
    </row>
    <row r="571">
      <c r="A571" s="210">
        <v>43474.25797935185</v>
      </c>
      <c r="B571" s="120" t="s">
        <v>57</v>
      </c>
      <c r="C571" s="120" t="s">
        <v>301</v>
      </c>
      <c r="D571" s="120" t="s">
        <v>2034</v>
      </c>
      <c r="E571" s="120" t="s">
        <v>236</v>
      </c>
      <c r="G571" s="120" t="s">
        <v>2197</v>
      </c>
      <c r="I571" t="s">
        <v>236</v>
      </c>
    </row>
    <row r="572">
      <c r="A572" s="210">
        <v>43473.95404482639</v>
      </c>
      <c r="B572" s="120" t="s">
        <v>57</v>
      </c>
      <c r="C572" s="120" t="s">
        <v>301</v>
      </c>
      <c r="E572" s="120" t="s">
        <v>236</v>
      </c>
      <c r="G572" s="120" t="s">
        <v>2198</v>
      </c>
      <c r="I572" t="s">
        <v>236</v>
      </c>
    </row>
    <row r="573">
      <c r="A573" s="210">
        <v>43473.90734988426</v>
      </c>
      <c r="B573" s="120" t="s">
        <v>455</v>
      </c>
      <c r="C573" s="120" t="s">
        <v>102</v>
      </c>
      <c r="E573" s="120" t="s">
        <v>803</v>
      </c>
      <c r="F573" s="120"/>
      <c r="G573" s="120"/>
      <c r="H573" s="120"/>
      <c r="I573" t="s">
        <v>236</v>
      </c>
    </row>
    <row r="574">
      <c r="A574" s="210">
        <v>43473.660397291664</v>
      </c>
      <c r="B574" s="120" t="s">
        <v>650</v>
      </c>
      <c r="C574" s="120" t="s">
        <v>46</v>
      </c>
      <c r="E574" s="120" t="s">
        <v>803</v>
      </c>
      <c r="F574" s="120"/>
      <c r="G574" s="120"/>
      <c r="H574" s="120"/>
      <c r="I574" t="s">
        <v>236</v>
      </c>
    </row>
    <row r="575">
      <c r="A575" s="210">
        <v>43473.659560451386</v>
      </c>
      <c r="B575" s="120" t="s">
        <v>650</v>
      </c>
      <c r="C575" s="120" t="s">
        <v>46</v>
      </c>
      <c r="E575" s="120" t="s">
        <v>803</v>
      </c>
      <c r="F575" s="120"/>
      <c r="G575" s="120"/>
      <c r="H575" s="120"/>
      <c r="I575" t="s">
        <v>236</v>
      </c>
    </row>
    <row r="576">
      <c r="A576" s="210">
        <v>43473.56540689815</v>
      </c>
      <c r="B576" s="120" t="s">
        <v>642</v>
      </c>
      <c r="C576" s="120" t="s">
        <v>46</v>
      </c>
      <c r="E576" s="120" t="s">
        <v>803</v>
      </c>
      <c r="F576" s="120"/>
      <c r="G576" s="120"/>
      <c r="H576" s="120"/>
      <c r="I576" t="s">
        <v>236</v>
      </c>
    </row>
    <row r="577">
      <c r="A577" s="210">
        <v>43473.56460783565</v>
      </c>
      <c r="B577" s="120" t="s">
        <v>642</v>
      </c>
      <c r="C577" s="120" t="s">
        <v>46</v>
      </c>
      <c r="E577" s="120" t="s">
        <v>803</v>
      </c>
      <c r="F577" s="120"/>
      <c r="G577" s="120"/>
      <c r="H577" s="120"/>
      <c r="I577" t="s">
        <v>236</v>
      </c>
    </row>
    <row r="578">
      <c r="A578" s="210">
        <v>43472.83454701389</v>
      </c>
      <c r="B578" s="120" t="s">
        <v>455</v>
      </c>
      <c r="C578" s="120" t="s">
        <v>102</v>
      </c>
      <c r="E578" s="120" t="s">
        <v>803</v>
      </c>
      <c r="F578" s="120"/>
      <c r="G578" s="120"/>
      <c r="H578" s="120"/>
      <c r="I578" t="s">
        <v>236</v>
      </c>
    </row>
    <row r="579">
      <c r="A579" s="210">
        <v>43472.621939097226</v>
      </c>
      <c r="B579" s="120" t="s">
        <v>645</v>
      </c>
      <c r="C579" s="120" t="s">
        <v>301</v>
      </c>
      <c r="E579" s="120" t="s">
        <v>803</v>
      </c>
      <c r="I579" t="s">
        <v>236</v>
      </c>
    </row>
    <row r="580">
      <c r="A580" s="210">
        <v>43472.507292361115</v>
      </c>
      <c r="B580" s="120" t="s">
        <v>57</v>
      </c>
      <c r="C580" s="120" t="s">
        <v>308</v>
      </c>
      <c r="E580" s="120" t="s">
        <v>803</v>
      </c>
      <c r="F580" s="120"/>
      <c r="G580" s="120"/>
      <c r="H580" s="120"/>
      <c r="I580" t="s">
        <v>236</v>
      </c>
    </row>
    <row r="581">
      <c r="A581" s="210">
        <v>43472.50414546297</v>
      </c>
      <c r="B581" s="120" t="s">
        <v>2034</v>
      </c>
      <c r="C581" s="120" t="s">
        <v>308</v>
      </c>
      <c r="E581" s="120" t="s">
        <v>803</v>
      </c>
      <c r="F581" s="120"/>
      <c r="G581" s="120"/>
      <c r="H581" s="120"/>
      <c r="I581" t="s">
        <v>236</v>
      </c>
    </row>
    <row r="582">
      <c r="A582" s="210">
        <v>43472.3218954051</v>
      </c>
      <c r="B582" s="120" t="s">
        <v>57</v>
      </c>
      <c r="C582" s="120" t="s">
        <v>308</v>
      </c>
      <c r="D582" s="120" t="s">
        <v>558</v>
      </c>
      <c r="E582" s="120" t="s">
        <v>803</v>
      </c>
      <c r="F582" s="120"/>
      <c r="G582" s="120"/>
      <c r="H582" s="120"/>
      <c r="I582" t="s">
        <v>236</v>
      </c>
    </row>
    <row r="583">
      <c r="A583" s="210">
        <v>43472.128507939815</v>
      </c>
      <c r="B583" s="120" t="s">
        <v>2034</v>
      </c>
      <c r="C583" s="120" t="s">
        <v>46</v>
      </c>
      <c r="E583" s="120" t="s">
        <v>803</v>
      </c>
      <c r="F583" s="120"/>
      <c r="G583" s="120"/>
      <c r="H583" s="120"/>
      <c r="I583" t="s">
        <v>236</v>
      </c>
    </row>
    <row r="584">
      <c r="A584" s="214">
        <v>43472.0</v>
      </c>
      <c r="B584" s="120" t="s">
        <v>442</v>
      </c>
      <c r="C584" s="120" t="s">
        <v>301</v>
      </c>
      <c r="E584" s="120" t="s">
        <v>803</v>
      </c>
      <c r="F584" s="120"/>
      <c r="G584" s="120"/>
      <c r="H584" s="120"/>
      <c r="I584" t="s">
        <v>236</v>
      </c>
    </row>
    <row r="585">
      <c r="A585" s="214">
        <v>43472.0</v>
      </c>
      <c r="B585" s="120" t="s">
        <v>115</v>
      </c>
      <c r="C585" s="120" t="s">
        <v>39</v>
      </c>
      <c r="D585" s="120"/>
      <c r="E585" s="120" t="s">
        <v>803</v>
      </c>
      <c r="F585" s="120"/>
      <c r="G585" s="120"/>
      <c r="H585" s="120"/>
      <c r="I585" t="s">
        <v>236</v>
      </c>
    </row>
    <row r="586">
      <c r="A586" s="210">
        <v>43471.80999894676</v>
      </c>
      <c r="B586" s="120" t="s">
        <v>291</v>
      </c>
      <c r="C586" s="120" t="s">
        <v>55</v>
      </c>
      <c r="E586" s="120" t="s">
        <v>803</v>
      </c>
      <c r="F586" s="120"/>
      <c r="G586" s="120"/>
      <c r="H586" s="120"/>
      <c r="I586" t="s">
        <v>236</v>
      </c>
    </row>
    <row r="587">
      <c r="A587" s="210">
        <v>43471.80715922454</v>
      </c>
      <c r="B587" s="120" t="s">
        <v>291</v>
      </c>
      <c r="C587" s="120" t="s">
        <v>55</v>
      </c>
      <c r="E587" s="120" t="s">
        <v>803</v>
      </c>
      <c r="F587" s="120"/>
      <c r="G587" s="120"/>
      <c r="H587" s="120"/>
      <c r="I587" t="s">
        <v>236</v>
      </c>
    </row>
    <row r="588">
      <c r="A588" s="210">
        <v>43471.801400509255</v>
      </c>
      <c r="B588" s="120" t="s">
        <v>1168</v>
      </c>
      <c r="C588" s="120" t="s">
        <v>46</v>
      </c>
      <c r="E588" s="120" t="s">
        <v>803</v>
      </c>
      <c r="F588" s="120"/>
      <c r="G588" s="120"/>
      <c r="H588" s="120"/>
      <c r="I588" t="s">
        <v>236</v>
      </c>
    </row>
    <row r="589">
      <c r="A589" s="210">
        <v>43471.71135844907</v>
      </c>
      <c r="B589" s="120" t="s">
        <v>117</v>
      </c>
      <c r="C589" s="120" t="s">
        <v>371</v>
      </c>
      <c r="E589" s="120" t="s">
        <v>803</v>
      </c>
      <c r="F589" s="120"/>
      <c r="G589" s="120"/>
      <c r="H589" s="120"/>
      <c r="I589" t="s">
        <v>236</v>
      </c>
    </row>
    <row r="590">
      <c r="A590" s="210">
        <v>43471.55547680556</v>
      </c>
      <c r="B590" s="120" t="s">
        <v>2034</v>
      </c>
      <c r="C590" s="120" t="s">
        <v>46</v>
      </c>
      <c r="D590" s="120" t="s">
        <v>2199</v>
      </c>
      <c r="E590" s="120" t="s">
        <v>803</v>
      </c>
      <c r="F590" s="120"/>
      <c r="G590" s="120"/>
      <c r="H590" s="120"/>
      <c r="I590" t="s">
        <v>236</v>
      </c>
    </row>
    <row r="591">
      <c r="A591" s="210">
        <v>43471.42840089121</v>
      </c>
      <c r="B591" s="120" t="s">
        <v>645</v>
      </c>
      <c r="C591" s="120" t="s">
        <v>301</v>
      </c>
      <c r="E591" s="120" t="s">
        <v>803</v>
      </c>
      <c r="I591" t="s">
        <v>236</v>
      </c>
    </row>
    <row r="592">
      <c r="A592" s="210">
        <v>43471.40486056713</v>
      </c>
      <c r="B592" s="120" t="s">
        <v>1168</v>
      </c>
      <c r="C592" s="120" t="s">
        <v>46</v>
      </c>
      <c r="E592" s="120" t="s">
        <v>803</v>
      </c>
      <c r="F592" s="120"/>
      <c r="G592" s="120"/>
      <c r="H592" s="120"/>
      <c r="I592" t="s">
        <v>236</v>
      </c>
    </row>
    <row r="593">
      <c r="A593" s="210">
        <v>43471.12131623842</v>
      </c>
      <c r="B593" s="120" t="s">
        <v>650</v>
      </c>
      <c r="C593" s="120" t="s">
        <v>46</v>
      </c>
      <c r="E593" s="120" t="s">
        <v>803</v>
      </c>
      <c r="F593" s="120"/>
      <c r="G593" s="120"/>
      <c r="H593" s="120"/>
      <c r="I593" t="s">
        <v>236</v>
      </c>
    </row>
    <row r="594">
      <c r="A594" s="210">
        <v>43470.98488425926</v>
      </c>
      <c r="B594" s="120" t="s">
        <v>1213</v>
      </c>
      <c r="C594" s="120" t="s">
        <v>102</v>
      </c>
      <c r="E594" s="120" t="s">
        <v>803</v>
      </c>
      <c r="F594" s="120"/>
      <c r="G594" s="281"/>
      <c r="H594" s="120"/>
      <c r="I594" t="s">
        <v>236</v>
      </c>
    </row>
    <row r="595">
      <c r="A595" s="210">
        <v>43470.93745591435</v>
      </c>
      <c r="B595" s="120" t="s">
        <v>628</v>
      </c>
      <c r="C595" s="120" t="s">
        <v>46</v>
      </c>
      <c r="D595" s="120" t="s">
        <v>2194</v>
      </c>
      <c r="E595" s="120" t="s">
        <v>803</v>
      </c>
      <c r="F595" s="120"/>
      <c r="G595" s="120"/>
      <c r="H595" s="120"/>
      <c r="I595" t="s">
        <v>236</v>
      </c>
    </row>
    <row r="596">
      <c r="A596" s="210">
        <v>43470.78126971065</v>
      </c>
      <c r="B596" s="120" t="s">
        <v>402</v>
      </c>
      <c r="C596" s="120" t="s">
        <v>102</v>
      </c>
      <c r="E596" s="120" t="s">
        <v>803</v>
      </c>
      <c r="F596" s="120"/>
      <c r="G596" s="120"/>
      <c r="H596" s="120"/>
      <c r="I596" t="s">
        <v>236</v>
      </c>
    </row>
    <row r="597">
      <c r="A597" s="210">
        <v>43470.76136379629</v>
      </c>
      <c r="B597" s="120" t="s">
        <v>1163</v>
      </c>
      <c r="C597" s="120" t="s">
        <v>102</v>
      </c>
      <c r="E597" s="120" t="s">
        <v>803</v>
      </c>
      <c r="F597" s="120"/>
      <c r="G597" s="120"/>
      <c r="H597" s="120"/>
      <c r="I597" t="s">
        <v>236</v>
      </c>
    </row>
    <row r="598">
      <c r="A598" s="210">
        <v>43470.746093483795</v>
      </c>
      <c r="B598" s="120" t="s">
        <v>432</v>
      </c>
      <c r="C598" s="120" t="s">
        <v>301</v>
      </c>
      <c r="E598" s="120" t="s">
        <v>803</v>
      </c>
      <c r="F598" s="120"/>
      <c r="G598" s="120"/>
      <c r="H598" s="120"/>
      <c r="I598" t="s">
        <v>236</v>
      </c>
    </row>
    <row r="599">
      <c r="A599" s="210">
        <v>43470.68331594908</v>
      </c>
      <c r="B599" s="120" t="s">
        <v>402</v>
      </c>
      <c r="C599" s="120" t="s">
        <v>102</v>
      </c>
      <c r="E599" s="120" t="s">
        <v>236</v>
      </c>
      <c r="G599" s="120" t="s">
        <v>2200</v>
      </c>
      <c r="I599" t="s">
        <v>236</v>
      </c>
    </row>
    <row r="600">
      <c r="A600" s="210">
        <v>43470.592700995374</v>
      </c>
      <c r="B600" s="120" t="s">
        <v>1163</v>
      </c>
      <c r="C600" s="120" t="s">
        <v>102</v>
      </c>
      <c r="E600" s="120" t="s">
        <v>803</v>
      </c>
      <c r="F600" s="120"/>
      <c r="G600" s="120"/>
      <c r="H600" s="120"/>
      <c r="I600" t="s">
        <v>236</v>
      </c>
    </row>
    <row r="601">
      <c r="A601" s="210">
        <v>43470.540317499996</v>
      </c>
      <c r="B601" s="120" t="s">
        <v>1168</v>
      </c>
      <c r="C601" s="120" t="s">
        <v>46</v>
      </c>
      <c r="D601" s="120" t="s">
        <v>435</v>
      </c>
      <c r="E601" s="120" t="s">
        <v>803</v>
      </c>
      <c r="F601" s="120"/>
      <c r="G601" s="120"/>
      <c r="H601" s="120"/>
      <c r="I601" t="s">
        <v>236</v>
      </c>
    </row>
    <row r="602">
      <c r="A602" s="210">
        <v>43470.4957203588</v>
      </c>
      <c r="B602" s="120" t="s">
        <v>432</v>
      </c>
      <c r="C602" s="120" t="s">
        <v>301</v>
      </c>
      <c r="E602" s="120" t="s">
        <v>236</v>
      </c>
      <c r="G602" s="120" t="s">
        <v>2201</v>
      </c>
      <c r="I602" t="s">
        <v>236</v>
      </c>
    </row>
    <row r="603">
      <c r="A603" s="210">
        <v>43470.49344792824</v>
      </c>
      <c r="B603" s="120" t="s">
        <v>1174</v>
      </c>
      <c r="C603" s="120" t="s">
        <v>301</v>
      </c>
      <c r="E603" s="120" t="s">
        <v>803</v>
      </c>
      <c r="F603" s="120"/>
      <c r="G603" s="120"/>
      <c r="H603" s="120"/>
      <c r="I603" t="s">
        <v>236</v>
      </c>
    </row>
    <row r="604">
      <c r="A604" s="210">
        <v>43470.487306979165</v>
      </c>
      <c r="B604" s="120" t="s">
        <v>432</v>
      </c>
      <c r="C604" s="120" t="s">
        <v>301</v>
      </c>
      <c r="E604" s="120" t="s">
        <v>803</v>
      </c>
      <c r="F604" s="120"/>
      <c r="G604" s="120"/>
      <c r="H604" s="120"/>
      <c r="I604" t="s">
        <v>236</v>
      </c>
    </row>
    <row r="605">
      <c r="A605" s="210">
        <v>43470.48721302084</v>
      </c>
      <c r="B605" s="120" t="s">
        <v>432</v>
      </c>
      <c r="C605" s="120" t="s">
        <v>301</v>
      </c>
      <c r="E605" s="120" t="s">
        <v>803</v>
      </c>
      <c r="F605" s="120"/>
      <c r="G605" s="120"/>
      <c r="H605" s="120"/>
      <c r="I605" t="s">
        <v>236</v>
      </c>
    </row>
    <row r="606">
      <c r="A606" s="210">
        <v>43470.47164200232</v>
      </c>
      <c r="B606" s="120" t="s">
        <v>1174</v>
      </c>
      <c r="C606" s="120" t="s">
        <v>301</v>
      </c>
      <c r="E606" s="120" t="s">
        <v>803</v>
      </c>
      <c r="F606" s="120"/>
      <c r="G606" s="120"/>
      <c r="H606" s="120"/>
      <c r="I606" t="s">
        <v>236</v>
      </c>
    </row>
    <row r="607">
      <c r="A607" s="210">
        <v>43470.471339375</v>
      </c>
      <c r="B607" s="120" t="s">
        <v>1174</v>
      </c>
      <c r="C607" s="120" t="s">
        <v>301</v>
      </c>
      <c r="E607" s="120" t="s">
        <v>803</v>
      </c>
      <c r="F607" s="120"/>
      <c r="G607" s="120"/>
      <c r="H607" s="120"/>
      <c r="I607" t="s">
        <v>236</v>
      </c>
    </row>
    <row r="608">
      <c r="A608" s="210">
        <v>43470.4550115625</v>
      </c>
      <c r="B608" s="120" t="s">
        <v>432</v>
      </c>
      <c r="C608" s="120" t="s">
        <v>301</v>
      </c>
      <c r="E608" s="120" t="s">
        <v>236</v>
      </c>
      <c r="G608" s="120" t="s">
        <v>2202</v>
      </c>
      <c r="I608" t="s">
        <v>236</v>
      </c>
    </row>
    <row r="609">
      <c r="A609" s="210">
        <v>43470.4355683912</v>
      </c>
      <c r="B609" s="120" t="s">
        <v>1174</v>
      </c>
      <c r="C609" s="120" t="s">
        <v>301</v>
      </c>
      <c r="E609" s="120" t="s">
        <v>236</v>
      </c>
      <c r="G609" s="120" t="s">
        <v>2202</v>
      </c>
      <c r="I609" t="s">
        <v>236</v>
      </c>
    </row>
    <row r="610">
      <c r="A610" s="210">
        <v>43470.42575334491</v>
      </c>
      <c r="B610" s="120" t="s">
        <v>1174</v>
      </c>
      <c r="C610" s="120" t="s">
        <v>65</v>
      </c>
      <c r="D610" s="120" t="s">
        <v>2203</v>
      </c>
      <c r="E610" s="120" t="s">
        <v>236</v>
      </c>
      <c r="G610" s="120" t="s">
        <v>2204</v>
      </c>
      <c r="I610" t="s">
        <v>236</v>
      </c>
    </row>
    <row r="611">
      <c r="A611" s="210">
        <v>43470.42544278935</v>
      </c>
      <c r="B611" s="120" t="s">
        <v>1174</v>
      </c>
      <c r="C611" s="120" t="s">
        <v>301</v>
      </c>
      <c r="D611" s="120" t="s">
        <v>2205</v>
      </c>
      <c r="E611" s="120" t="s">
        <v>236</v>
      </c>
      <c r="G611" s="120" t="s">
        <v>2204</v>
      </c>
      <c r="I611" t="s">
        <v>236</v>
      </c>
    </row>
    <row r="612">
      <c r="A612" s="210">
        <v>43470.39366230324</v>
      </c>
      <c r="B612" s="120" t="s">
        <v>2206</v>
      </c>
      <c r="C612" s="120" t="s">
        <v>301</v>
      </c>
      <c r="D612" s="120" t="s">
        <v>2207</v>
      </c>
      <c r="E612" s="120" t="s">
        <v>236</v>
      </c>
      <c r="G612" s="120" t="s">
        <v>2208</v>
      </c>
      <c r="I612" t="s">
        <v>236</v>
      </c>
    </row>
    <row r="613">
      <c r="A613" s="210">
        <v>43470.368329942125</v>
      </c>
      <c r="B613" s="120" t="s">
        <v>1174</v>
      </c>
      <c r="C613" s="120" t="s">
        <v>301</v>
      </c>
      <c r="E613" s="120" t="s">
        <v>803</v>
      </c>
      <c r="F613" s="120"/>
      <c r="G613" s="120"/>
      <c r="H613" s="120"/>
      <c r="I613" t="s">
        <v>236</v>
      </c>
    </row>
    <row r="614">
      <c r="A614" s="210">
        <v>43470.2646284375</v>
      </c>
      <c r="B614" s="120" t="s">
        <v>678</v>
      </c>
      <c r="C614" s="120" t="s">
        <v>50</v>
      </c>
      <c r="D614" s="120" t="s">
        <v>2209</v>
      </c>
      <c r="E614" s="120" t="s">
        <v>803</v>
      </c>
      <c r="F614" s="120"/>
      <c r="G614" s="120"/>
      <c r="H614" s="120"/>
      <c r="I614" t="s">
        <v>236</v>
      </c>
    </row>
    <row r="615">
      <c r="A615" s="210">
        <v>43470.16832517361</v>
      </c>
      <c r="B615" s="120" t="s">
        <v>382</v>
      </c>
      <c r="C615" s="120" t="s">
        <v>65</v>
      </c>
      <c r="E615" s="120" t="s">
        <v>803</v>
      </c>
      <c r="F615" s="120"/>
      <c r="G615" s="120"/>
      <c r="H615" s="120"/>
      <c r="I615" t="s">
        <v>236</v>
      </c>
    </row>
    <row r="616">
      <c r="A616" s="210">
        <v>43470.16465332176</v>
      </c>
      <c r="B616" s="120" t="s">
        <v>382</v>
      </c>
      <c r="C616" s="120" t="s">
        <v>65</v>
      </c>
      <c r="E616" s="120" t="s">
        <v>803</v>
      </c>
      <c r="F616" s="120"/>
      <c r="G616" s="120"/>
      <c r="H616" s="120"/>
      <c r="I616" t="s">
        <v>236</v>
      </c>
    </row>
    <row r="617">
      <c r="A617" s="210">
        <v>43469.89580997685</v>
      </c>
      <c r="B617" s="120" t="s">
        <v>442</v>
      </c>
      <c r="C617" s="120" t="s">
        <v>39</v>
      </c>
      <c r="E617" s="120" t="s">
        <v>803</v>
      </c>
      <c r="F617" s="120"/>
      <c r="G617" s="120"/>
      <c r="H617" s="120"/>
      <c r="I617" t="s">
        <v>236</v>
      </c>
    </row>
    <row r="618">
      <c r="A618" s="210">
        <v>43469.86734041666</v>
      </c>
      <c r="B618" s="120" t="s">
        <v>442</v>
      </c>
      <c r="C618" s="120" t="s">
        <v>39</v>
      </c>
      <c r="E618" s="120" t="s">
        <v>803</v>
      </c>
      <c r="F618" s="120"/>
      <c r="G618" s="120"/>
      <c r="H618" s="120"/>
      <c r="I618" t="s">
        <v>236</v>
      </c>
    </row>
    <row r="619">
      <c r="A619" s="210">
        <v>43469.42070857639</v>
      </c>
      <c r="B619" s="120" t="s">
        <v>432</v>
      </c>
      <c r="C619" s="120" t="s">
        <v>301</v>
      </c>
      <c r="E619" s="120" t="s">
        <v>236</v>
      </c>
      <c r="G619" s="120" t="s">
        <v>2210</v>
      </c>
      <c r="I619" t="s">
        <v>236</v>
      </c>
    </row>
    <row r="620">
      <c r="A620" s="210">
        <v>43469.413230798615</v>
      </c>
      <c r="B620" s="120" t="s">
        <v>432</v>
      </c>
      <c r="C620" s="120" t="s">
        <v>301</v>
      </c>
      <c r="E620" s="120" t="s">
        <v>236</v>
      </c>
      <c r="G620" s="120" t="s">
        <v>2211</v>
      </c>
      <c r="I620" t="s">
        <v>236</v>
      </c>
    </row>
    <row r="621">
      <c r="A621" s="210">
        <v>43469.02492603009</v>
      </c>
      <c r="B621" s="120" t="s">
        <v>402</v>
      </c>
      <c r="C621" s="120" t="s">
        <v>102</v>
      </c>
      <c r="E621" s="120" t="s">
        <v>803</v>
      </c>
      <c r="F621" s="120"/>
      <c r="G621" s="120"/>
      <c r="H621" s="120"/>
      <c r="I621" t="s">
        <v>236</v>
      </c>
    </row>
    <row r="622">
      <c r="A622" s="210">
        <v>43468.905399166666</v>
      </c>
      <c r="B622" s="120" t="s">
        <v>402</v>
      </c>
      <c r="C622" s="120" t="s">
        <v>340</v>
      </c>
      <c r="E622" s="120" t="s">
        <v>803</v>
      </c>
      <c r="F622" s="120"/>
      <c r="G622" s="120"/>
      <c r="H622" s="120"/>
      <c r="I622" t="s">
        <v>236</v>
      </c>
    </row>
    <row r="623">
      <c r="A623" s="210">
        <v>43468.599296747685</v>
      </c>
      <c r="B623" s="120" t="s">
        <v>402</v>
      </c>
      <c r="C623" s="120" t="s">
        <v>340</v>
      </c>
      <c r="E623" s="120" t="s">
        <v>236</v>
      </c>
      <c r="G623" s="120" t="s">
        <v>2212</v>
      </c>
      <c r="I623" t="s">
        <v>236</v>
      </c>
    </row>
    <row r="624">
      <c r="A624" s="210">
        <v>43468.40400744213</v>
      </c>
      <c r="B624" s="120" t="s">
        <v>645</v>
      </c>
      <c r="C624" s="120" t="s">
        <v>301</v>
      </c>
      <c r="E624" s="120" t="s">
        <v>803</v>
      </c>
      <c r="F624" s="120"/>
      <c r="G624" s="120"/>
      <c r="H624" s="120"/>
      <c r="I624" t="s">
        <v>236</v>
      </c>
    </row>
    <row r="625">
      <c r="A625" s="210">
        <v>43468.3754046875</v>
      </c>
      <c r="B625" s="120" t="s">
        <v>382</v>
      </c>
      <c r="C625" s="120" t="s">
        <v>65</v>
      </c>
      <c r="E625" s="120" t="s">
        <v>803</v>
      </c>
      <c r="F625" s="120"/>
      <c r="G625" s="120"/>
      <c r="H625" s="120"/>
      <c r="I625" t="s">
        <v>236</v>
      </c>
    </row>
    <row r="626">
      <c r="A626" s="210">
        <v>43468.338556145834</v>
      </c>
      <c r="B626" s="120" t="s">
        <v>382</v>
      </c>
      <c r="C626" s="120" t="s">
        <v>65</v>
      </c>
      <c r="E626" s="120" t="s">
        <v>803</v>
      </c>
      <c r="F626" s="120"/>
      <c r="G626" s="120"/>
      <c r="H626" s="120"/>
      <c r="I626" t="s">
        <v>236</v>
      </c>
    </row>
    <row r="627">
      <c r="A627" s="210">
        <v>43468.238452488426</v>
      </c>
      <c r="B627" s="120" t="s">
        <v>382</v>
      </c>
      <c r="C627" s="120" t="s">
        <v>65</v>
      </c>
      <c r="E627" s="120" t="s">
        <v>803</v>
      </c>
      <c r="F627" s="120"/>
      <c r="G627" s="120"/>
      <c r="H627" s="120"/>
      <c r="I627" t="s">
        <v>236</v>
      </c>
    </row>
    <row r="628">
      <c r="A628" s="210">
        <v>43468.0436337037</v>
      </c>
      <c r="B628" s="120" t="s">
        <v>640</v>
      </c>
      <c r="C628" s="120" t="s">
        <v>97</v>
      </c>
      <c r="E628" s="120" t="s">
        <v>803</v>
      </c>
      <c r="F628" s="120"/>
      <c r="G628" s="120"/>
      <c r="H628" s="120"/>
      <c r="I628" t="s">
        <v>236</v>
      </c>
    </row>
    <row r="629">
      <c r="A629" s="210">
        <v>43467.84744989584</v>
      </c>
      <c r="B629" s="120" t="s">
        <v>442</v>
      </c>
      <c r="C629" s="120" t="s">
        <v>358</v>
      </c>
      <c r="E629" s="120" t="s">
        <v>803</v>
      </c>
      <c r="F629" s="120"/>
      <c r="G629" s="120"/>
      <c r="H629" s="120"/>
      <c r="I629" t="s">
        <v>236</v>
      </c>
    </row>
    <row r="630">
      <c r="A630" s="210">
        <v>43467.789041655094</v>
      </c>
      <c r="B630" s="120" t="s">
        <v>442</v>
      </c>
      <c r="C630" s="120" t="s">
        <v>358</v>
      </c>
      <c r="E630" s="120" t="s">
        <v>236</v>
      </c>
      <c r="G630" s="120" t="s">
        <v>2213</v>
      </c>
      <c r="I630" t="s">
        <v>236</v>
      </c>
    </row>
    <row r="631">
      <c r="A631" s="210">
        <v>43467.73280686342</v>
      </c>
      <c r="B631" s="120" t="s">
        <v>402</v>
      </c>
      <c r="C631" s="120" t="s">
        <v>301</v>
      </c>
      <c r="E631" s="120" t="s">
        <v>803</v>
      </c>
      <c r="F631" s="120"/>
      <c r="G631" s="120"/>
      <c r="H631" s="120"/>
      <c r="I631" t="s">
        <v>236</v>
      </c>
    </row>
    <row r="632">
      <c r="A632" s="210">
        <v>43466.929213043986</v>
      </c>
      <c r="B632" s="120" t="s">
        <v>442</v>
      </c>
      <c r="C632" s="120" t="s">
        <v>358</v>
      </c>
      <c r="E632" s="120" t="s">
        <v>803</v>
      </c>
      <c r="F632" s="120"/>
      <c r="G632" s="120"/>
      <c r="H632" s="120"/>
      <c r="I632" t="s">
        <v>236</v>
      </c>
    </row>
    <row r="633">
      <c r="A633" s="210">
        <v>43466.927417430554</v>
      </c>
      <c r="B633" s="120" t="s">
        <v>640</v>
      </c>
      <c r="C633" s="120" t="s">
        <v>97</v>
      </c>
      <c r="E633" s="120" t="s">
        <v>803</v>
      </c>
      <c r="F633" s="120"/>
      <c r="G633" s="120"/>
      <c r="H633" s="120"/>
      <c r="I633" t="s">
        <v>236</v>
      </c>
    </row>
    <row r="634">
      <c r="A634" s="210">
        <v>43466.040749155094</v>
      </c>
      <c r="B634" s="120" t="s">
        <v>637</v>
      </c>
      <c r="C634" s="120" t="s">
        <v>308</v>
      </c>
      <c r="D634" s="120" t="s">
        <v>382</v>
      </c>
      <c r="E634" s="120" t="s">
        <v>803</v>
      </c>
      <c r="F634" s="120"/>
      <c r="G634" s="120"/>
      <c r="H634" s="120"/>
      <c r="I634" t="s">
        <v>236</v>
      </c>
    </row>
    <row r="635">
      <c r="A635" s="210">
        <v>43465.6035787037</v>
      </c>
      <c r="B635" s="120" t="s">
        <v>291</v>
      </c>
      <c r="C635" s="120" t="s">
        <v>55</v>
      </c>
      <c r="E635" s="120" t="s">
        <v>803</v>
      </c>
      <c r="F635" s="120"/>
      <c r="G635" s="120"/>
      <c r="H635" s="120"/>
      <c r="I635" t="s">
        <v>236</v>
      </c>
    </row>
    <row r="636">
      <c r="A636" s="210">
        <v>43465.19750229167</v>
      </c>
      <c r="B636" s="120" t="s">
        <v>435</v>
      </c>
      <c r="C636" s="120" t="s">
        <v>39</v>
      </c>
      <c r="E636" s="120" t="s">
        <v>803</v>
      </c>
      <c r="F636" s="120"/>
      <c r="G636" s="120"/>
      <c r="H636" s="120"/>
      <c r="I636" t="s">
        <v>236</v>
      </c>
    </row>
    <row r="637">
      <c r="A637" s="210">
        <v>43465.19678783565</v>
      </c>
      <c r="B637" s="120" t="s">
        <v>435</v>
      </c>
      <c r="C637" s="120" t="s">
        <v>39</v>
      </c>
      <c r="E637" s="120" t="s">
        <v>803</v>
      </c>
      <c r="F637" s="120"/>
      <c r="G637" s="120"/>
      <c r="H637" s="120"/>
      <c r="I637" t="s">
        <v>236</v>
      </c>
    </row>
    <row r="638">
      <c r="A638" s="210">
        <v>43464.447747094906</v>
      </c>
      <c r="B638" s="120" t="s">
        <v>677</v>
      </c>
      <c r="C638" s="120" t="s">
        <v>340</v>
      </c>
      <c r="E638" s="120" t="s">
        <v>803</v>
      </c>
      <c r="F638" s="120"/>
      <c r="G638" s="120"/>
      <c r="H638" s="120"/>
      <c r="I638" t="s">
        <v>236</v>
      </c>
    </row>
    <row r="639">
      <c r="A639" s="210">
        <v>43464.38210163194</v>
      </c>
      <c r="B639" s="120" t="s">
        <v>677</v>
      </c>
      <c r="C639" s="120" t="s">
        <v>340</v>
      </c>
      <c r="D639" s="120" t="s">
        <v>382</v>
      </c>
      <c r="E639" s="120" t="s">
        <v>803</v>
      </c>
      <c r="F639" s="120"/>
      <c r="G639" s="120"/>
      <c r="H639" s="120"/>
      <c r="I639" t="s">
        <v>236</v>
      </c>
    </row>
    <row r="640">
      <c r="A640" s="210">
        <v>43464.28688053241</v>
      </c>
      <c r="B640" s="120" t="s">
        <v>382</v>
      </c>
      <c r="C640" s="120" t="s">
        <v>65</v>
      </c>
      <c r="E640" s="120" t="s">
        <v>803</v>
      </c>
      <c r="F640" s="120" t="s">
        <v>57</v>
      </c>
      <c r="G640" s="120" t="s">
        <v>1627</v>
      </c>
      <c r="H640" s="120" t="s">
        <v>308</v>
      </c>
      <c r="I640" t="s">
        <v>236</v>
      </c>
    </row>
    <row r="641">
      <c r="A641" s="210">
        <v>43464.2864021875</v>
      </c>
      <c r="B641" s="120" t="s">
        <v>382</v>
      </c>
      <c r="C641" s="120" t="s">
        <v>65</v>
      </c>
      <c r="E641" s="120" t="s">
        <v>803</v>
      </c>
      <c r="F641" s="120"/>
      <c r="G641" s="120"/>
      <c r="H641" s="120"/>
      <c r="I641" t="s">
        <v>236</v>
      </c>
    </row>
    <row r="642">
      <c r="A642" s="210">
        <v>43464.27325891204</v>
      </c>
      <c r="B642" s="120" t="s">
        <v>382</v>
      </c>
      <c r="C642" s="120" t="s">
        <v>65</v>
      </c>
      <c r="E642" s="120" t="s">
        <v>803</v>
      </c>
      <c r="F642" s="120"/>
      <c r="G642" s="120"/>
      <c r="H642" s="120"/>
      <c r="I642" t="s">
        <v>236</v>
      </c>
    </row>
    <row r="643">
      <c r="A643" s="210">
        <v>43464.11375770833</v>
      </c>
      <c r="B643" s="120" t="s">
        <v>382</v>
      </c>
      <c r="C643" s="120" t="s">
        <v>65</v>
      </c>
      <c r="E643" s="120" t="s">
        <v>803</v>
      </c>
      <c r="F643" s="120"/>
      <c r="G643" s="120"/>
      <c r="H643" s="120"/>
      <c r="I643" t="s">
        <v>236</v>
      </c>
    </row>
    <row r="644">
      <c r="A644" s="210">
        <v>43464.07284760417</v>
      </c>
      <c r="B644" s="120" t="s">
        <v>382</v>
      </c>
      <c r="C644" s="120" t="s">
        <v>65</v>
      </c>
      <c r="E644" s="120" t="s">
        <v>803</v>
      </c>
      <c r="F644" s="120"/>
      <c r="G644" s="120"/>
      <c r="H644" s="120"/>
      <c r="I644" t="s">
        <v>236</v>
      </c>
    </row>
    <row r="645">
      <c r="A645" s="210">
        <v>43464.060924247686</v>
      </c>
      <c r="B645" s="120" t="s">
        <v>382</v>
      </c>
      <c r="C645" s="120" t="s">
        <v>65</v>
      </c>
      <c r="E645" s="120" t="s">
        <v>803</v>
      </c>
      <c r="F645" s="120"/>
      <c r="G645" s="120"/>
      <c r="H645" s="120"/>
      <c r="I645" t="s">
        <v>236</v>
      </c>
    </row>
    <row r="646">
      <c r="A646" s="210">
        <v>43463.97489835648</v>
      </c>
      <c r="B646" s="120" t="s">
        <v>640</v>
      </c>
      <c r="C646" s="120" t="s">
        <v>46</v>
      </c>
      <c r="E646" s="120" t="s">
        <v>803</v>
      </c>
      <c r="F646" s="120"/>
      <c r="G646" s="120"/>
      <c r="H646" s="120"/>
      <c r="I646" t="s">
        <v>236</v>
      </c>
    </row>
    <row r="647">
      <c r="A647" s="210">
        <v>43463.703249583334</v>
      </c>
      <c r="B647" s="120" t="s">
        <v>402</v>
      </c>
      <c r="C647" s="120" t="s">
        <v>301</v>
      </c>
      <c r="E647" s="120" t="s">
        <v>803</v>
      </c>
      <c r="F647" s="120"/>
      <c r="G647" s="120"/>
      <c r="H647" s="120"/>
      <c r="I647" t="s">
        <v>236</v>
      </c>
    </row>
    <row r="648">
      <c r="A648" s="210">
        <v>43463.70274324074</v>
      </c>
      <c r="B648" s="120" t="s">
        <v>402</v>
      </c>
      <c r="C648" s="120" t="s">
        <v>301</v>
      </c>
      <c r="E648" s="120" t="s">
        <v>803</v>
      </c>
      <c r="F648" s="120"/>
      <c r="G648" s="120"/>
      <c r="H648" s="120"/>
      <c r="I648" t="s">
        <v>236</v>
      </c>
    </row>
    <row r="649">
      <c r="A649" s="210">
        <v>43463.65809081019</v>
      </c>
      <c r="B649" s="120" t="s">
        <v>402</v>
      </c>
      <c r="C649" s="120" t="s">
        <v>290</v>
      </c>
      <c r="E649" s="120" t="s">
        <v>236</v>
      </c>
      <c r="G649" s="120" t="s">
        <v>2214</v>
      </c>
      <c r="I649" t="s">
        <v>236</v>
      </c>
    </row>
    <row r="650">
      <c r="A650" s="210">
        <v>43463.59657991898</v>
      </c>
      <c r="B650" s="120" t="s">
        <v>382</v>
      </c>
      <c r="C650" s="120" t="s">
        <v>65</v>
      </c>
      <c r="E650" s="120" t="s">
        <v>803</v>
      </c>
      <c r="F650" s="120"/>
      <c r="G650" s="120"/>
      <c r="H650" s="120"/>
      <c r="I650" t="s">
        <v>236</v>
      </c>
    </row>
    <row r="651">
      <c r="A651" s="210">
        <v>43463.54853854167</v>
      </c>
      <c r="B651" s="120" t="s">
        <v>382</v>
      </c>
      <c r="C651" s="120" t="s">
        <v>65</v>
      </c>
      <c r="E651" s="120" t="s">
        <v>803</v>
      </c>
      <c r="F651" s="120"/>
      <c r="G651" s="120"/>
      <c r="H651" s="120"/>
      <c r="I651" t="s">
        <v>236</v>
      </c>
    </row>
    <row r="652">
      <c r="A652" s="210">
        <v>43463.52160136574</v>
      </c>
      <c r="B652" s="120" t="s">
        <v>382</v>
      </c>
      <c r="C652" s="120" t="s">
        <v>65</v>
      </c>
      <c r="E652" s="120" t="s">
        <v>803</v>
      </c>
      <c r="F652" s="120"/>
      <c r="G652" s="120"/>
      <c r="H652" s="120"/>
      <c r="I652" t="s">
        <v>236</v>
      </c>
    </row>
    <row r="653">
      <c r="A653" s="210">
        <v>43463.31887700231</v>
      </c>
      <c r="B653" s="120" t="s">
        <v>123</v>
      </c>
      <c r="C653" s="120" t="s">
        <v>443</v>
      </c>
      <c r="E653" s="120" t="s">
        <v>803</v>
      </c>
      <c r="F653" s="120"/>
      <c r="G653" s="120"/>
      <c r="H653" s="120"/>
      <c r="I653" t="s">
        <v>236</v>
      </c>
    </row>
    <row r="654">
      <c r="A654" s="210">
        <v>43463.23407521991</v>
      </c>
      <c r="B654" s="120" t="s">
        <v>382</v>
      </c>
      <c r="C654" s="120" t="s">
        <v>65</v>
      </c>
      <c r="E654" s="120" t="s">
        <v>803</v>
      </c>
      <c r="F654" s="120"/>
      <c r="G654" s="120"/>
      <c r="H654" s="120"/>
      <c r="I654" t="s">
        <v>236</v>
      </c>
    </row>
    <row r="655">
      <c r="A655" s="210">
        <v>43463.081876446755</v>
      </c>
      <c r="B655" s="120" t="s">
        <v>1213</v>
      </c>
      <c r="C655" s="120" t="s">
        <v>102</v>
      </c>
      <c r="D655" s="120" t="s">
        <v>2215</v>
      </c>
      <c r="E655" s="120" t="s">
        <v>803</v>
      </c>
      <c r="F655" s="120"/>
      <c r="G655" s="120"/>
      <c r="H655" s="120"/>
      <c r="I655" t="s">
        <v>236</v>
      </c>
    </row>
    <row r="656">
      <c r="A656" s="210">
        <v>43462.98841489584</v>
      </c>
      <c r="B656" s="120" t="s">
        <v>1213</v>
      </c>
      <c r="C656" s="120" t="s">
        <v>294</v>
      </c>
      <c r="D656" s="120" t="s">
        <v>2215</v>
      </c>
      <c r="E656" s="120" t="s">
        <v>803</v>
      </c>
      <c r="F656" s="120"/>
      <c r="G656" s="120"/>
      <c r="H656" s="120"/>
      <c r="I656" t="s">
        <v>236</v>
      </c>
    </row>
    <row r="657">
      <c r="A657" s="210">
        <v>43462.98182349537</v>
      </c>
      <c r="B657" s="120" t="s">
        <v>1213</v>
      </c>
      <c r="C657" s="120" t="s">
        <v>294</v>
      </c>
      <c r="D657" s="120" t="s">
        <v>2216</v>
      </c>
      <c r="E657" s="120" t="s">
        <v>236</v>
      </c>
      <c r="G657" s="120" t="s">
        <v>1965</v>
      </c>
      <c r="I657" t="s">
        <v>236</v>
      </c>
    </row>
    <row r="658">
      <c r="A658" s="210">
        <v>43462.66679847222</v>
      </c>
      <c r="B658" s="120" t="s">
        <v>645</v>
      </c>
      <c r="C658" s="120" t="s">
        <v>308</v>
      </c>
      <c r="E658" s="120" t="s">
        <v>803</v>
      </c>
      <c r="F658" s="120"/>
      <c r="G658" s="120"/>
      <c r="H658" s="120"/>
      <c r="I658" t="s">
        <v>236</v>
      </c>
    </row>
    <row r="659">
      <c r="A659" s="210">
        <v>43462.56730141204</v>
      </c>
      <c r="B659" s="120" t="s">
        <v>115</v>
      </c>
      <c r="C659" s="120" t="s">
        <v>55</v>
      </c>
      <c r="E659" s="120" t="s">
        <v>803</v>
      </c>
      <c r="F659" s="120"/>
      <c r="G659" s="120"/>
      <c r="H659" s="120"/>
      <c r="I659" t="s">
        <v>236</v>
      </c>
    </row>
    <row r="660">
      <c r="A660" s="210">
        <v>43462.54848369213</v>
      </c>
      <c r="B660" s="120" t="s">
        <v>382</v>
      </c>
      <c r="C660" s="120" t="s">
        <v>65</v>
      </c>
      <c r="E660" s="120" t="s">
        <v>803</v>
      </c>
      <c r="F660" s="120"/>
      <c r="G660" s="120"/>
      <c r="H660" s="120"/>
      <c r="I660" t="s">
        <v>236</v>
      </c>
    </row>
    <row r="661">
      <c r="A661" s="210">
        <v>43462.548141956024</v>
      </c>
      <c r="B661" s="120" t="s">
        <v>382</v>
      </c>
      <c r="C661" s="120" t="s">
        <v>65</v>
      </c>
      <c r="E661" s="120" t="s">
        <v>803</v>
      </c>
      <c r="F661" s="120"/>
      <c r="G661" s="120"/>
      <c r="H661" s="120"/>
      <c r="I661" t="s">
        <v>236</v>
      </c>
    </row>
    <row r="662">
      <c r="A662" s="210">
        <v>43462.4598446875</v>
      </c>
      <c r="B662" s="120" t="s">
        <v>382</v>
      </c>
      <c r="C662" s="120" t="s">
        <v>65</v>
      </c>
      <c r="E662" s="120" t="s">
        <v>803</v>
      </c>
      <c r="F662" s="120"/>
      <c r="G662" s="120"/>
      <c r="H662" s="120"/>
      <c r="I662" t="s">
        <v>236</v>
      </c>
    </row>
    <row r="663">
      <c r="A663" s="210">
        <v>43462.21271673611</v>
      </c>
      <c r="B663" s="120" t="s">
        <v>382</v>
      </c>
      <c r="C663" s="120" t="s">
        <v>65</v>
      </c>
      <c r="E663" s="120" t="s">
        <v>803</v>
      </c>
      <c r="F663" s="120"/>
      <c r="G663" s="120"/>
      <c r="H663" s="120"/>
      <c r="I663" t="s">
        <v>236</v>
      </c>
    </row>
    <row r="664">
      <c r="A664" s="210">
        <v>43462.09220746528</v>
      </c>
      <c r="B664" s="120" t="s">
        <v>351</v>
      </c>
      <c r="C664" s="120" t="s">
        <v>39</v>
      </c>
      <c r="E664" s="120" t="s">
        <v>803</v>
      </c>
      <c r="F664" s="120"/>
      <c r="G664" s="120"/>
      <c r="H664" s="120"/>
      <c r="I664" t="s">
        <v>236</v>
      </c>
    </row>
    <row r="665">
      <c r="A665" s="210">
        <v>43462.087908009256</v>
      </c>
      <c r="B665" s="120" t="s">
        <v>291</v>
      </c>
      <c r="C665" s="120" t="s">
        <v>55</v>
      </c>
      <c r="E665" s="120" t="s">
        <v>803</v>
      </c>
      <c r="F665" s="120"/>
      <c r="G665" s="120"/>
      <c r="H665" s="120"/>
      <c r="I665" t="s">
        <v>236</v>
      </c>
    </row>
    <row r="666">
      <c r="A666" s="210">
        <v>43462.06678633102</v>
      </c>
      <c r="B666" s="120" t="s">
        <v>291</v>
      </c>
      <c r="C666" s="120" t="s">
        <v>55</v>
      </c>
      <c r="E666" s="120" t="s">
        <v>803</v>
      </c>
      <c r="G666" s="120" t="s">
        <v>1659</v>
      </c>
      <c r="I666" t="s">
        <v>236</v>
      </c>
    </row>
    <row r="667">
      <c r="A667" s="210">
        <v>43460.928198912035</v>
      </c>
      <c r="B667" s="120" t="s">
        <v>442</v>
      </c>
      <c r="C667" s="120" t="s">
        <v>97</v>
      </c>
      <c r="E667" s="120" t="s">
        <v>236</v>
      </c>
      <c r="G667" s="120" t="s">
        <v>2217</v>
      </c>
      <c r="I667" t="s">
        <v>236</v>
      </c>
    </row>
    <row r="668">
      <c r="A668" s="210">
        <v>43460.89713650463</v>
      </c>
      <c r="B668" s="120" t="s">
        <v>697</v>
      </c>
      <c r="C668" s="120" t="s">
        <v>340</v>
      </c>
      <c r="E668" s="120" t="s">
        <v>236</v>
      </c>
      <c r="G668" s="120" t="s">
        <v>2218</v>
      </c>
      <c r="I668" t="s">
        <v>236</v>
      </c>
    </row>
    <row r="669">
      <c r="A669" s="210">
        <v>43460.896085671295</v>
      </c>
      <c r="B669" s="120" t="s">
        <v>697</v>
      </c>
      <c r="C669" s="120" t="s">
        <v>340</v>
      </c>
      <c r="E669" s="120" t="s">
        <v>236</v>
      </c>
      <c r="G669" s="120" t="s">
        <v>2219</v>
      </c>
      <c r="I669" t="s">
        <v>236</v>
      </c>
    </row>
    <row r="670">
      <c r="A670" s="210">
        <v>43460.889709375</v>
      </c>
      <c r="B670" s="120" t="s">
        <v>442</v>
      </c>
      <c r="C670" s="120" t="s">
        <v>97</v>
      </c>
      <c r="E670" s="120" t="s">
        <v>236</v>
      </c>
      <c r="G670" s="120" t="s">
        <v>2217</v>
      </c>
      <c r="I670" t="s">
        <v>236</v>
      </c>
    </row>
    <row r="671">
      <c r="A671" s="210">
        <v>43460.37212962963</v>
      </c>
      <c r="B671" s="120" t="s">
        <v>654</v>
      </c>
      <c r="C671" s="120" t="s">
        <v>2220</v>
      </c>
      <c r="E671" s="120" t="s">
        <v>803</v>
      </c>
      <c r="F671" s="120" t="s">
        <v>40</v>
      </c>
      <c r="G671" s="120" t="s">
        <v>214</v>
      </c>
      <c r="H671" s="120" t="s">
        <v>50</v>
      </c>
      <c r="I671" t="s">
        <v>236</v>
      </c>
    </row>
    <row r="672">
      <c r="A672" s="210">
        <v>43459.90216221065</v>
      </c>
      <c r="B672" s="120" t="s">
        <v>291</v>
      </c>
      <c r="C672" s="120" t="s">
        <v>55</v>
      </c>
      <c r="E672" s="120" t="s">
        <v>236</v>
      </c>
      <c r="G672" s="120" t="s">
        <v>2221</v>
      </c>
      <c r="I672" t="s">
        <v>236</v>
      </c>
    </row>
    <row r="673">
      <c r="A673" s="210">
        <v>43459.8897836574</v>
      </c>
      <c r="B673" s="120" t="s">
        <v>291</v>
      </c>
      <c r="C673" s="120" t="s">
        <v>55</v>
      </c>
      <c r="E673" s="120" t="s">
        <v>236</v>
      </c>
      <c r="G673" s="120" t="s">
        <v>2222</v>
      </c>
      <c r="I673" t="s">
        <v>236</v>
      </c>
    </row>
    <row r="674">
      <c r="A674" s="210">
        <v>43458.5479253125</v>
      </c>
      <c r="B674" s="120" t="s">
        <v>291</v>
      </c>
      <c r="C674" s="120" t="s">
        <v>55</v>
      </c>
      <c r="E674" s="120" t="s">
        <v>803</v>
      </c>
      <c r="F674" s="120"/>
      <c r="G674" s="120"/>
      <c r="H674" s="120"/>
      <c r="I674" t="s">
        <v>236</v>
      </c>
    </row>
    <row r="675">
      <c r="A675" s="210">
        <v>43458.52563797454</v>
      </c>
      <c r="B675" s="120" t="s">
        <v>645</v>
      </c>
      <c r="C675" s="120" t="s">
        <v>308</v>
      </c>
      <c r="E675" s="120" t="s">
        <v>803</v>
      </c>
      <c r="F675" s="120"/>
      <c r="G675" s="120"/>
      <c r="H675" s="120"/>
      <c r="I675" t="s">
        <v>236</v>
      </c>
    </row>
    <row r="676">
      <c r="A676" s="210">
        <v>43458.092328935185</v>
      </c>
      <c r="B676" s="120" t="s">
        <v>402</v>
      </c>
      <c r="C676" s="120" t="s">
        <v>308</v>
      </c>
      <c r="D676" s="120" t="s">
        <v>303</v>
      </c>
      <c r="E676" s="120" t="s">
        <v>803</v>
      </c>
      <c r="F676" s="120"/>
      <c r="G676" s="120"/>
      <c r="H676" s="120"/>
      <c r="I676" t="s">
        <v>236</v>
      </c>
    </row>
    <row r="677">
      <c r="A677" s="210">
        <v>43458.030783078706</v>
      </c>
      <c r="B677" s="120" t="s">
        <v>291</v>
      </c>
      <c r="C677" s="120" t="s">
        <v>55</v>
      </c>
      <c r="E677" s="120" t="s">
        <v>236</v>
      </c>
      <c r="G677" s="120" t="s">
        <v>2223</v>
      </c>
      <c r="I677" t="s">
        <v>236</v>
      </c>
    </row>
    <row r="678">
      <c r="A678" s="210">
        <v>43458.028373368055</v>
      </c>
      <c r="B678" s="120" t="s">
        <v>291</v>
      </c>
      <c r="C678" s="120" t="s">
        <v>55</v>
      </c>
      <c r="E678" s="120" t="s">
        <v>236</v>
      </c>
      <c r="G678" s="120" t="s">
        <v>2224</v>
      </c>
      <c r="I678" t="s">
        <v>236</v>
      </c>
    </row>
    <row r="679">
      <c r="A679" s="210">
        <v>43457.08108275463</v>
      </c>
      <c r="B679" s="120" t="s">
        <v>742</v>
      </c>
      <c r="C679" s="120" t="s">
        <v>301</v>
      </c>
      <c r="E679" s="120" t="s">
        <v>236</v>
      </c>
      <c r="G679" s="120" t="s">
        <v>2225</v>
      </c>
      <c r="I679" t="s">
        <v>236</v>
      </c>
    </row>
    <row r="680">
      <c r="A680" s="210">
        <v>43456.97083832176</v>
      </c>
      <c r="B680" s="120" t="s">
        <v>1111</v>
      </c>
      <c r="C680" s="120" t="s">
        <v>290</v>
      </c>
      <c r="E680" s="120" t="s">
        <v>236</v>
      </c>
      <c r="G680" s="120" t="s">
        <v>2226</v>
      </c>
      <c r="I680" t="s">
        <v>236</v>
      </c>
    </row>
    <row r="681">
      <c r="A681" s="210">
        <v>43456.80817863426</v>
      </c>
      <c r="B681" s="120" t="s">
        <v>645</v>
      </c>
      <c r="C681" s="120" t="s">
        <v>46</v>
      </c>
      <c r="E681" s="120" t="s">
        <v>803</v>
      </c>
      <c r="F681" s="120"/>
      <c r="G681" s="120"/>
      <c r="H681" s="120"/>
      <c r="I681" t="s">
        <v>236</v>
      </c>
    </row>
    <row r="682">
      <c r="A682" s="210">
        <v>43456.62086931713</v>
      </c>
      <c r="B682" s="120" t="s">
        <v>432</v>
      </c>
      <c r="C682" s="120" t="s">
        <v>301</v>
      </c>
      <c r="E682" s="120" t="s">
        <v>803</v>
      </c>
      <c r="F682" s="120"/>
      <c r="G682" s="120"/>
      <c r="H682" s="120"/>
      <c r="I682" t="s">
        <v>236</v>
      </c>
    </row>
    <row r="683">
      <c r="A683" s="210">
        <v>43456.56691219908</v>
      </c>
      <c r="B683" s="120" t="s">
        <v>432</v>
      </c>
      <c r="C683" s="120" t="s">
        <v>301</v>
      </c>
      <c r="E683" s="120" t="s">
        <v>236</v>
      </c>
      <c r="G683" s="120" t="s">
        <v>1947</v>
      </c>
      <c r="I683" t="s">
        <v>236</v>
      </c>
    </row>
    <row r="684">
      <c r="A684" s="210">
        <v>43456.12829699074</v>
      </c>
      <c r="B684" s="120" t="s">
        <v>382</v>
      </c>
      <c r="C684" s="120" t="s">
        <v>294</v>
      </c>
      <c r="D684" s="249" t="s">
        <v>351</v>
      </c>
      <c r="E684" s="120" t="s">
        <v>236</v>
      </c>
      <c r="G684" s="120" t="s">
        <v>2227</v>
      </c>
      <c r="I684" t="s">
        <v>236</v>
      </c>
    </row>
    <row r="685">
      <c r="A685" s="210">
        <v>43456.127127430555</v>
      </c>
      <c r="B685" s="120" t="s">
        <v>382</v>
      </c>
      <c r="C685" s="120" t="s">
        <v>294</v>
      </c>
      <c r="D685" s="249" t="s">
        <v>351</v>
      </c>
      <c r="E685" s="120" t="s">
        <v>236</v>
      </c>
      <c r="G685" s="120" t="s">
        <v>2228</v>
      </c>
      <c r="I685" t="s">
        <v>236</v>
      </c>
    </row>
    <row r="686">
      <c r="A686" s="210">
        <v>43456.126656168984</v>
      </c>
      <c r="B686" s="120" t="s">
        <v>382</v>
      </c>
      <c r="C686" s="120" t="s">
        <v>294</v>
      </c>
      <c r="D686" s="249" t="s">
        <v>351</v>
      </c>
      <c r="E686" s="120" t="s">
        <v>236</v>
      </c>
      <c r="G686" s="120" t="s">
        <v>2229</v>
      </c>
      <c r="I686" t="s">
        <v>236</v>
      </c>
    </row>
    <row r="687">
      <c r="A687" s="210">
        <v>43456.12643149306</v>
      </c>
      <c r="B687" s="120" t="s">
        <v>382</v>
      </c>
      <c r="C687" s="120" t="s">
        <v>294</v>
      </c>
      <c r="D687" s="120" t="s">
        <v>351</v>
      </c>
      <c r="E687" s="120" t="s">
        <v>236</v>
      </c>
      <c r="G687" s="120" t="s">
        <v>2230</v>
      </c>
      <c r="I687" t="s">
        <v>236</v>
      </c>
    </row>
    <row r="688">
      <c r="A688" s="210">
        <v>43455.80001961805</v>
      </c>
      <c r="B688" s="120" t="s">
        <v>432</v>
      </c>
      <c r="C688" s="120" t="s">
        <v>301</v>
      </c>
      <c r="E688" s="120" t="s">
        <v>236</v>
      </c>
      <c r="G688" s="120" t="s">
        <v>2231</v>
      </c>
      <c r="I688" t="s">
        <v>236</v>
      </c>
    </row>
    <row r="689">
      <c r="A689" s="210">
        <v>43455.785093645834</v>
      </c>
      <c r="B689" s="120" t="s">
        <v>432</v>
      </c>
      <c r="C689" s="120" t="s">
        <v>301</v>
      </c>
      <c r="D689" s="249"/>
      <c r="E689" s="120" t="s">
        <v>803</v>
      </c>
      <c r="F689" s="120"/>
      <c r="G689" s="120"/>
      <c r="H689" s="120"/>
      <c r="I689" t="s">
        <v>236</v>
      </c>
    </row>
    <row r="690">
      <c r="A690" s="210">
        <v>43455.68261658565</v>
      </c>
      <c r="B690" s="120" t="s">
        <v>432</v>
      </c>
      <c r="C690" s="120" t="s">
        <v>301</v>
      </c>
      <c r="D690" s="249"/>
      <c r="E690" s="120" t="s">
        <v>236</v>
      </c>
      <c r="G690" s="120" t="s">
        <v>2232</v>
      </c>
      <c r="I690" t="s">
        <v>236</v>
      </c>
    </row>
    <row r="691">
      <c r="A691" s="210">
        <v>43455.6378419213</v>
      </c>
      <c r="B691" s="120" t="s">
        <v>760</v>
      </c>
      <c r="C691" s="120" t="s">
        <v>55</v>
      </c>
      <c r="E691" s="120" t="s">
        <v>803</v>
      </c>
      <c r="F691" s="120"/>
      <c r="G691" s="120"/>
      <c r="H691" s="120"/>
      <c r="I691" t="s">
        <v>236</v>
      </c>
    </row>
    <row r="692">
      <c r="A692" s="210">
        <v>43455.517969085646</v>
      </c>
      <c r="B692" s="120" t="s">
        <v>432</v>
      </c>
      <c r="C692" s="120" t="s">
        <v>290</v>
      </c>
      <c r="E692" s="120" t="s">
        <v>803</v>
      </c>
      <c r="F692" s="120"/>
      <c r="G692" s="120"/>
      <c r="H692" s="120"/>
      <c r="I692" t="s">
        <v>236</v>
      </c>
    </row>
    <row r="693">
      <c r="A693" s="210">
        <v>43455.468025787035</v>
      </c>
      <c r="B693" s="120" t="s">
        <v>432</v>
      </c>
      <c r="C693" s="120" t="s">
        <v>290</v>
      </c>
      <c r="E693" s="120" t="s">
        <v>803</v>
      </c>
      <c r="F693" s="120"/>
      <c r="G693" s="120"/>
      <c r="H693" s="120"/>
      <c r="I693" t="s">
        <v>236</v>
      </c>
    </row>
    <row r="694">
      <c r="A694" s="210">
        <v>43455.319705393515</v>
      </c>
      <c r="B694" s="120" t="s">
        <v>432</v>
      </c>
      <c r="C694" s="120" t="s">
        <v>290</v>
      </c>
      <c r="E694" s="120" t="s">
        <v>803</v>
      </c>
      <c r="F694" s="120"/>
      <c r="G694" s="120"/>
      <c r="H694" s="120"/>
      <c r="I694" t="s">
        <v>236</v>
      </c>
    </row>
    <row r="695">
      <c r="A695" s="210">
        <v>43455.25301417824</v>
      </c>
      <c r="B695" s="120" t="s">
        <v>382</v>
      </c>
      <c r="C695" s="120" t="s">
        <v>294</v>
      </c>
      <c r="E695" s="120" t="s">
        <v>803</v>
      </c>
      <c r="F695" s="120"/>
      <c r="G695" s="120"/>
      <c r="H695" s="120"/>
      <c r="I695" t="s">
        <v>236</v>
      </c>
    </row>
    <row r="696">
      <c r="A696" s="210">
        <v>43454.75613869213</v>
      </c>
      <c r="B696" s="120" t="s">
        <v>435</v>
      </c>
      <c r="C696" s="120" t="s">
        <v>358</v>
      </c>
      <c r="E696" s="120" t="s">
        <v>803</v>
      </c>
      <c r="F696" s="120"/>
      <c r="G696" s="120"/>
      <c r="H696" s="120"/>
      <c r="I696" t="s">
        <v>236</v>
      </c>
    </row>
    <row r="697">
      <c r="A697" s="210">
        <v>43454.71825831018</v>
      </c>
      <c r="B697" s="120" t="s">
        <v>432</v>
      </c>
      <c r="C697" s="120" t="s">
        <v>308</v>
      </c>
      <c r="E697" s="120" t="s">
        <v>803</v>
      </c>
      <c r="F697" s="120"/>
      <c r="G697" s="120"/>
      <c r="H697" s="120"/>
      <c r="I697" t="s">
        <v>236</v>
      </c>
    </row>
    <row r="698">
      <c r="A698" s="210">
        <v>43454.513103171295</v>
      </c>
      <c r="B698" s="120" t="s">
        <v>432</v>
      </c>
      <c r="C698" s="120" t="s">
        <v>308</v>
      </c>
      <c r="D698" s="120" t="s">
        <v>382</v>
      </c>
      <c r="E698" s="120" t="s">
        <v>803</v>
      </c>
      <c r="F698" s="120"/>
      <c r="G698" s="120"/>
      <c r="H698" s="120"/>
      <c r="I698" t="s">
        <v>236</v>
      </c>
    </row>
    <row r="699">
      <c r="A699" s="210">
        <v>43453.902831423606</v>
      </c>
      <c r="B699" s="120" t="s">
        <v>382</v>
      </c>
      <c r="C699" s="120" t="s">
        <v>294</v>
      </c>
      <c r="E699" s="120" t="s">
        <v>803</v>
      </c>
      <c r="F699" s="120"/>
      <c r="G699" s="120"/>
      <c r="H699" s="120"/>
      <c r="I699" t="s">
        <v>236</v>
      </c>
    </row>
    <row r="700">
      <c r="A700" s="210">
        <v>43453.850053692135</v>
      </c>
      <c r="B700" s="120" t="s">
        <v>432</v>
      </c>
      <c r="C700" s="120" t="s">
        <v>308</v>
      </c>
      <c r="E700" s="120" t="s">
        <v>803</v>
      </c>
      <c r="F700" s="120"/>
      <c r="G700" s="120"/>
      <c r="H700" s="120"/>
      <c r="I700" t="s">
        <v>236</v>
      </c>
    </row>
    <row r="701">
      <c r="A701" s="210">
        <v>43453.821607499995</v>
      </c>
      <c r="B701" s="120" t="s">
        <v>432</v>
      </c>
      <c r="C701" s="120" t="s">
        <v>308</v>
      </c>
      <c r="E701" s="120" t="s">
        <v>803</v>
      </c>
      <c r="F701" s="120"/>
      <c r="G701" s="120"/>
      <c r="H701" s="120"/>
      <c r="I701" t="s">
        <v>236</v>
      </c>
    </row>
    <row r="702">
      <c r="A702" s="210">
        <v>43453.7504499537</v>
      </c>
      <c r="B702" s="120" t="s">
        <v>611</v>
      </c>
      <c r="C702" s="120" t="s">
        <v>340</v>
      </c>
      <c r="D702" s="120" t="s">
        <v>351</v>
      </c>
      <c r="E702" s="120" t="s">
        <v>803</v>
      </c>
      <c r="F702" s="120"/>
      <c r="G702" s="120"/>
      <c r="H702" s="120"/>
      <c r="I702" t="s">
        <v>236</v>
      </c>
    </row>
    <row r="703">
      <c r="A703" s="210">
        <v>43453.58077854167</v>
      </c>
      <c r="B703" s="120" t="s">
        <v>432</v>
      </c>
      <c r="C703" s="120" t="s">
        <v>308</v>
      </c>
      <c r="E703" s="120" t="s">
        <v>236</v>
      </c>
      <c r="G703" s="120" t="s">
        <v>2233</v>
      </c>
      <c r="I703" t="s">
        <v>236</v>
      </c>
    </row>
    <row r="704">
      <c r="A704" s="210">
        <v>43453.010375439815</v>
      </c>
      <c r="B704" s="120" t="s">
        <v>382</v>
      </c>
      <c r="C704" s="120" t="s">
        <v>340</v>
      </c>
      <c r="E704" s="120" t="s">
        <v>236</v>
      </c>
      <c r="G704" s="120" t="s">
        <v>2234</v>
      </c>
      <c r="I704" t="s">
        <v>236</v>
      </c>
    </row>
    <row r="705">
      <c r="A705" s="210">
        <v>43453.00912825231</v>
      </c>
      <c r="B705" s="120" t="s">
        <v>382</v>
      </c>
      <c r="C705" s="120" t="s">
        <v>340</v>
      </c>
      <c r="E705" s="120" t="s">
        <v>236</v>
      </c>
      <c r="G705" s="120" t="s">
        <v>2235</v>
      </c>
      <c r="I705" t="s">
        <v>236</v>
      </c>
    </row>
    <row r="706">
      <c r="A706" s="210">
        <v>43452.75060295139</v>
      </c>
      <c r="B706" s="120" t="s">
        <v>432</v>
      </c>
      <c r="C706" s="120" t="s">
        <v>308</v>
      </c>
      <c r="E706" s="120" t="s">
        <v>803</v>
      </c>
      <c r="F706" s="120"/>
      <c r="G706" s="120"/>
      <c r="H706" s="120"/>
      <c r="I706" t="s">
        <v>236</v>
      </c>
    </row>
    <row r="707">
      <c r="A707" s="210">
        <v>43452.6615312037</v>
      </c>
      <c r="B707" s="120" t="s">
        <v>697</v>
      </c>
      <c r="C707" s="120" t="s">
        <v>290</v>
      </c>
      <c r="E707" s="120" t="s">
        <v>803</v>
      </c>
      <c r="F707" s="120"/>
      <c r="G707" s="120"/>
      <c r="H707" s="120"/>
      <c r="I707" t="s">
        <v>236</v>
      </c>
    </row>
    <row r="708">
      <c r="A708" s="210">
        <v>43452.52037351852</v>
      </c>
      <c r="B708" s="120" t="s">
        <v>432</v>
      </c>
      <c r="C708" s="120" t="s">
        <v>46</v>
      </c>
      <c r="D708" s="120" t="s">
        <v>697</v>
      </c>
      <c r="E708" s="120" t="s">
        <v>803</v>
      </c>
      <c r="F708" s="120"/>
      <c r="G708" s="120"/>
      <c r="H708" s="120"/>
      <c r="I708" t="s">
        <v>236</v>
      </c>
    </row>
    <row r="709">
      <c r="A709" s="210">
        <v>43452.51965015046</v>
      </c>
      <c r="B709" s="120" t="s">
        <v>432</v>
      </c>
      <c r="C709" s="120" t="s">
        <v>46</v>
      </c>
      <c r="E709" s="120" t="s">
        <v>803</v>
      </c>
      <c r="F709" s="120"/>
      <c r="G709" s="120"/>
      <c r="H709" s="120"/>
      <c r="I709" t="s">
        <v>236</v>
      </c>
    </row>
    <row r="710">
      <c r="A710" s="210">
        <v>43452.464568125</v>
      </c>
      <c r="B710" s="120" t="s">
        <v>432</v>
      </c>
      <c r="C710" s="120" t="s">
        <v>46</v>
      </c>
      <c r="E710" s="120" t="s">
        <v>803</v>
      </c>
      <c r="F710" s="120"/>
      <c r="G710" s="120"/>
      <c r="H710" s="120"/>
      <c r="I710" t="s">
        <v>236</v>
      </c>
    </row>
    <row r="711">
      <c r="A711" s="210">
        <v>43452.11644243056</v>
      </c>
      <c r="B711" s="120" t="s">
        <v>382</v>
      </c>
      <c r="C711" s="120" t="s">
        <v>340</v>
      </c>
      <c r="E711" s="120" t="s">
        <v>803</v>
      </c>
      <c r="F711" s="120"/>
      <c r="G711" s="120"/>
      <c r="H711" s="120"/>
      <c r="I711" t="s">
        <v>236</v>
      </c>
    </row>
    <row r="712">
      <c r="A712" s="210">
        <v>43451.876077928246</v>
      </c>
      <c r="B712" s="120" t="s">
        <v>432</v>
      </c>
      <c r="C712" s="120" t="s">
        <v>46</v>
      </c>
      <c r="E712" s="120" t="s">
        <v>803</v>
      </c>
      <c r="F712" s="120"/>
      <c r="G712" s="120"/>
      <c r="H712" s="120"/>
      <c r="I712" t="s">
        <v>236</v>
      </c>
    </row>
    <row r="713">
      <c r="A713" s="210">
        <v>43451.80826027778</v>
      </c>
      <c r="B713" s="120" t="s">
        <v>432</v>
      </c>
      <c r="C713" s="120" t="s">
        <v>46</v>
      </c>
      <c r="E713" s="120" t="s">
        <v>803</v>
      </c>
      <c r="F713" s="120"/>
      <c r="G713" s="120"/>
      <c r="H713" s="120"/>
      <c r="I713" t="s">
        <v>236</v>
      </c>
    </row>
    <row r="714">
      <c r="A714" s="210">
        <v>43450.9505418287</v>
      </c>
      <c r="B714" s="120" t="s">
        <v>611</v>
      </c>
      <c r="C714" s="120" t="s">
        <v>301</v>
      </c>
      <c r="D714" s="120" t="s">
        <v>351</v>
      </c>
      <c r="E714" s="120" t="s">
        <v>803</v>
      </c>
      <c r="F714" s="120"/>
      <c r="G714" s="120"/>
      <c r="H714" s="120"/>
      <c r="I714" t="s">
        <v>236</v>
      </c>
    </row>
    <row r="715">
      <c r="A715" s="210">
        <v>43450.93516502315</v>
      </c>
      <c r="B715" s="120" t="s">
        <v>747</v>
      </c>
      <c r="C715" s="120" t="s">
        <v>340</v>
      </c>
      <c r="E715" s="120" t="s">
        <v>803</v>
      </c>
      <c r="F715" s="120"/>
      <c r="G715" s="120"/>
      <c r="H715" s="120"/>
      <c r="I715" t="s">
        <v>236</v>
      </c>
    </row>
    <row r="716">
      <c r="A716" s="210">
        <v>43450.80229765046</v>
      </c>
      <c r="B716" s="120" t="s">
        <v>697</v>
      </c>
      <c r="C716" s="120" t="s">
        <v>290</v>
      </c>
      <c r="E716" s="120" t="s">
        <v>803</v>
      </c>
      <c r="F716" s="120"/>
      <c r="G716" s="120"/>
      <c r="H716" s="120"/>
      <c r="I716" t="s">
        <v>236</v>
      </c>
    </row>
    <row r="717">
      <c r="A717" s="210">
        <v>43448.811309247685</v>
      </c>
      <c r="B717" s="120" t="s">
        <v>697</v>
      </c>
      <c r="C717" s="120" t="s">
        <v>46</v>
      </c>
      <c r="E717" s="120" t="s">
        <v>803</v>
      </c>
      <c r="F717" s="120"/>
      <c r="G717" s="120"/>
      <c r="H717" s="120"/>
      <c r="I717" t="s">
        <v>236</v>
      </c>
    </row>
    <row r="718">
      <c r="A718" s="210">
        <v>43448.556809166665</v>
      </c>
      <c r="B718" s="120" t="s">
        <v>697</v>
      </c>
      <c r="C718" s="120" t="s">
        <v>46</v>
      </c>
      <c r="E718" s="120" t="s">
        <v>803</v>
      </c>
      <c r="F718" s="120"/>
      <c r="G718" s="120"/>
      <c r="H718" s="120"/>
      <c r="I718" t="s">
        <v>236</v>
      </c>
    </row>
    <row r="719">
      <c r="A719" s="210">
        <v>43447.82889613426</v>
      </c>
      <c r="B719" s="120" t="s">
        <v>351</v>
      </c>
      <c r="C719" s="120" t="s">
        <v>97</v>
      </c>
      <c r="E719" s="120" t="s">
        <v>803</v>
      </c>
      <c r="F719" s="120"/>
      <c r="G719" s="120"/>
      <c r="H719" s="120"/>
      <c r="I719" t="s">
        <v>236</v>
      </c>
    </row>
    <row r="720">
      <c r="A720" s="210">
        <v>43447.74888293981</v>
      </c>
      <c r="B720" s="120" t="s">
        <v>728</v>
      </c>
      <c r="C720" s="120" t="s">
        <v>301</v>
      </c>
      <c r="E720" s="120" t="s">
        <v>803</v>
      </c>
      <c r="F720" s="120"/>
      <c r="G720" s="120"/>
      <c r="H720" s="120"/>
      <c r="I720" t="s">
        <v>236</v>
      </c>
    </row>
    <row r="721">
      <c r="A721" s="210">
        <v>43445.96307519676</v>
      </c>
      <c r="B721" s="120" t="s">
        <v>611</v>
      </c>
      <c r="C721" s="120" t="s">
        <v>290</v>
      </c>
      <c r="D721" s="120" t="s">
        <v>2236</v>
      </c>
      <c r="E721" s="120" t="s">
        <v>236</v>
      </c>
      <c r="G721" s="120" t="s">
        <v>2237</v>
      </c>
      <c r="I721" t="s">
        <v>236</v>
      </c>
    </row>
    <row r="722">
      <c r="A722" s="210">
        <v>43445.962564270834</v>
      </c>
      <c r="B722" s="120" t="s">
        <v>611</v>
      </c>
      <c r="C722" s="120" t="s">
        <v>290</v>
      </c>
      <c r="D722" s="120" t="s">
        <v>2109</v>
      </c>
      <c r="E722" s="120" t="s">
        <v>803</v>
      </c>
      <c r="F722" s="120"/>
      <c r="G722" s="120"/>
      <c r="H722" s="120"/>
      <c r="I722" t="s">
        <v>236</v>
      </c>
    </row>
    <row r="723">
      <c r="A723" s="210">
        <v>43445.91364341435</v>
      </c>
      <c r="B723" s="120" t="s">
        <v>611</v>
      </c>
      <c r="C723" s="120" t="s">
        <v>290</v>
      </c>
      <c r="D723" s="120" t="s">
        <v>120</v>
      </c>
      <c r="E723" s="120" t="s">
        <v>803</v>
      </c>
      <c r="F723" s="120"/>
      <c r="G723" s="120"/>
      <c r="H723" s="120"/>
      <c r="I723" t="s">
        <v>236</v>
      </c>
    </row>
    <row r="724">
      <c r="A724" s="210">
        <v>43445.78191502315</v>
      </c>
      <c r="B724" s="120" t="s">
        <v>1111</v>
      </c>
      <c r="C724" s="120" t="s">
        <v>290</v>
      </c>
      <c r="E724" s="120" t="s">
        <v>803</v>
      </c>
      <c r="F724" s="120"/>
      <c r="G724" s="120"/>
      <c r="H724" s="120"/>
      <c r="I724" t="s">
        <v>236</v>
      </c>
    </row>
    <row r="725">
      <c r="A725" s="210">
        <v>43445.03848971065</v>
      </c>
      <c r="B725" s="120" t="s">
        <v>351</v>
      </c>
      <c r="C725" s="120" t="s">
        <v>97</v>
      </c>
      <c r="E725" s="120" t="s">
        <v>803</v>
      </c>
      <c r="F725" s="120"/>
      <c r="G725" s="120"/>
      <c r="H725" s="120"/>
      <c r="I725" t="s">
        <v>236</v>
      </c>
    </row>
    <row r="726">
      <c r="A726" s="210">
        <v>43444.91935143519</v>
      </c>
      <c r="B726" s="120" t="s">
        <v>120</v>
      </c>
      <c r="C726" s="120" t="s">
        <v>50</v>
      </c>
      <c r="E726" s="120" t="s">
        <v>803</v>
      </c>
      <c r="F726" s="120"/>
      <c r="G726" s="120"/>
      <c r="H726" s="120"/>
      <c r="I726" t="s">
        <v>236</v>
      </c>
    </row>
    <row r="727">
      <c r="A727" s="210">
        <v>43444.85253539352</v>
      </c>
      <c r="B727" s="120" t="s">
        <v>435</v>
      </c>
      <c r="C727" s="120" t="s">
        <v>358</v>
      </c>
      <c r="E727" s="120" t="s">
        <v>803</v>
      </c>
      <c r="F727" s="120"/>
      <c r="G727" s="120"/>
      <c r="H727" s="120"/>
      <c r="I727" t="s">
        <v>236</v>
      </c>
    </row>
    <row r="728">
      <c r="A728" s="210">
        <v>43444.81402640046</v>
      </c>
      <c r="B728" s="120" t="s">
        <v>120</v>
      </c>
      <c r="C728" s="120" t="s">
        <v>50</v>
      </c>
      <c r="D728" s="120" t="s">
        <v>2238</v>
      </c>
      <c r="E728" s="120" t="s">
        <v>803</v>
      </c>
      <c r="F728" s="120"/>
      <c r="G728" s="120"/>
      <c r="H728" s="120"/>
      <c r="I728" t="s">
        <v>236</v>
      </c>
    </row>
    <row r="729">
      <c r="A729" s="210">
        <v>43444.70475188657</v>
      </c>
      <c r="B729" s="120" t="s">
        <v>611</v>
      </c>
      <c r="C729" s="120" t="s">
        <v>308</v>
      </c>
      <c r="D729" s="120" t="s">
        <v>2109</v>
      </c>
      <c r="E729" s="120" t="s">
        <v>236</v>
      </c>
      <c r="G729" s="120" t="s">
        <v>2239</v>
      </c>
      <c r="I729" t="s">
        <v>236</v>
      </c>
    </row>
    <row r="730">
      <c r="A730" s="210">
        <v>43444.70367239583</v>
      </c>
      <c r="B730" s="120" t="s">
        <v>611</v>
      </c>
      <c r="C730" s="120" t="s">
        <v>308</v>
      </c>
      <c r="D730" s="120" t="s">
        <v>2109</v>
      </c>
      <c r="E730" s="120" t="s">
        <v>803</v>
      </c>
      <c r="F730" s="120"/>
      <c r="G730" s="120"/>
      <c r="H730" s="120"/>
      <c r="I730" t="s">
        <v>236</v>
      </c>
    </row>
    <row r="731">
      <c r="A731" s="210">
        <v>43444.66808797454</v>
      </c>
      <c r="B731" s="120" t="s">
        <v>741</v>
      </c>
      <c r="C731" s="120" t="s">
        <v>308</v>
      </c>
      <c r="D731" s="120" t="s">
        <v>2240</v>
      </c>
      <c r="E731" s="120" t="s">
        <v>803</v>
      </c>
      <c r="F731" s="120"/>
      <c r="G731" s="120"/>
      <c r="H731" s="120"/>
      <c r="I731" t="s">
        <v>236</v>
      </c>
    </row>
    <row r="732">
      <c r="A732" s="210">
        <v>43444.25005304399</v>
      </c>
      <c r="B732" s="120" t="s">
        <v>382</v>
      </c>
      <c r="C732" s="120" t="s">
        <v>301</v>
      </c>
      <c r="E732" s="120" t="s">
        <v>803</v>
      </c>
      <c r="F732" s="120"/>
      <c r="G732" s="120"/>
      <c r="H732" s="120"/>
      <c r="I732" t="s">
        <v>236</v>
      </c>
    </row>
    <row r="733">
      <c r="A733" s="210">
        <v>43443.760145266206</v>
      </c>
      <c r="B733" s="120" t="s">
        <v>755</v>
      </c>
      <c r="C733" s="120" t="s">
        <v>371</v>
      </c>
      <c r="D733" s="120" t="s">
        <v>131</v>
      </c>
      <c r="E733" s="120" t="s">
        <v>803</v>
      </c>
      <c r="F733" s="120"/>
      <c r="G733" s="120"/>
      <c r="H733" s="120"/>
      <c r="I733" t="s">
        <v>236</v>
      </c>
    </row>
    <row r="734">
      <c r="A734" s="210">
        <v>43443.65755173611</v>
      </c>
      <c r="B734" s="120" t="s">
        <v>742</v>
      </c>
      <c r="C734" s="120" t="s">
        <v>290</v>
      </c>
      <c r="E734" s="120" t="s">
        <v>803</v>
      </c>
      <c r="F734" s="120"/>
      <c r="G734" s="120"/>
      <c r="H734" s="120"/>
      <c r="I734" t="s">
        <v>236</v>
      </c>
    </row>
    <row r="735">
      <c r="A735" s="210">
        <v>43443.18555052084</v>
      </c>
      <c r="B735" s="120" t="s">
        <v>742</v>
      </c>
      <c r="C735" s="120" t="s">
        <v>290</v>
      </c>
      <c r="E735" s="120" t="s">
        <v>803</v>
      </c>
      <c r="F735" s="120"/>
      <c r="G735" s="120"/>
      <c r="H735" s="120"/>
      <c r="I735" t="s">
        <v>236</v>
      </c>
    </row>
    <row r="736">
      <c r="A736" s="210">
        <v>43443.18530034722</v>
      </c>
      <c r="B736" s="120" t="s">
        <v>742</v>
      </c>
      <c r="C736" s="120" t="s">
        <v>290</v>
      </c>
      <c r="E736" s="120" t="s">
        <v>803</v>
      </c>
      <c r="F736" s="120"/>
      <c r="G736" s="120"/>
      <c r="H736" s="120"/>
      <c r="I736" t="s">
        <v>236</v>
      </c>
    </row>
    <row r="737">
      <c r="A737" s="210">
        <v>43443.182829513884</v>
      </c>
      <c r="B737" s="120" t="s">
        <v>382</v>
      </c>
      <c r="C737" s="120" t="s">
        <v>301</v>
      </c>
      <c r="E737" s="120" t="s">
        <v>803</v>
      </c>
      <c r="F737" s="120"/>
      <c r="G737" s="120"/>
      <c r="H737" s="120"/>
      <c r="I737" t="s">
        <v>236</v>
      </c>
    </row>
    <row r="738">
      <c r="A738" s="210">
        <v>43442.99361696759</v>
      </c>
      <c r="B738" s="120" t="s">
        <v>742</v>
      </c>
      <c r="C738" s="120" t="s">
        <v>290</v>
      </c>
      <c r="E738" s="120" t="s">
        <v>236</v>
      </c>
      <c r="G738" s="120" t="s">
        <v>2241</v>
      </c>
      <c r="I738" t="s">
        <v>236</v>
      </c>
    </row>
    <row r="739">
      <c r="A739" s="210">
        <v>43442.94871016203</v>
      </c>
      <c r="B739" s="120" t="s">
        <v>382</v>
      </c>
      <c r="C739" s="120" t="s">
        <v>308</v>
      </c>
      <c r="E739" s="120" t="s">
        <v>803</v>
      </c>
      <c r="F739" s="120"/>
      <c r="G739" s="120"/>
      <c r="H739" s="120"/>
      <c r="I739" t="s">
        <v>236</v>
      </c>
    </row>
    <row r="740">
      <c r="A740" s="210">
        <v>43442.947586608796</v>
      </c>
      <c r="B740" s="120" t="s">
        <v>382</v>
      </c>
      <c r="C740" s="120" t="s">
        <v>308</v>
      </c>
      <c r="E740" s="120" t="s">
        <v>803</v>
      </c>
      <c r="F740" s="120"/>
      <c r="G740" s="120"/>
      <c r="H740" s="120"/>
      <c r="I740" t="s">
        <v>236</v>
      </c>
    </row>
    <row r="741">
      <c r="A741" s="210">
        <v>43442.94717247685</v>
      </c>
      <c r="B741" s="120" t="s">
        <v>382</v>
      </c>
      <c r="C741" s="120" t="s">
        <v>308</v>
      </c>
      <c r="E741" s="120" t="s">
        <v>803</v>
      </c>
      <c r="F741" s="120"/>
      <c r="G741" s="120"/>
      <c r="H741" s="120"/>
      <c r="I741" t="s">
        <v>236</v>
      </c>
    </row>
    <row r="742">
      <c r="A742" s="210">
        <v>43442.94665865741</v>
      </c>
      <c r="B742" s="120" t="s">
        <v>382</v>
      </c>
      <c r="C742" s="120" t="s">
        <v>308</v>
      </c>
      <c r="E742" s="120" t="s">
        <v>803</v>
      </c>
      <c r="F742" s="120"/>
      <c r="G742" s="120"/>
      <c r="H742" s="120"/>
      <c r="I742" t="s">
        <v>236</v>
      </c>
    </row>
    <row r="743">
      <c r="A743" s="210">
        <v>43441.868323518516</v>
      </c>
      <c r="B743" s="120" t="s">
        <v>382</v>
      </c>
      <c r="C743" s="120" t="s">
        <v>308</v>
      </c>
      <c r="E743" s="120" t="s">
        <v>803</v>
      </c>
      <c r="F743" s="120"/>
      <c r="G743" s="120"/>
      <c r="H743" s="120"/>
      <c r="I743" t="s">
        <v>236</v>
      </c>
    </row>
    <row r="744">
      <c r="A744" s="210">
        <v>43441.8397534838</v>
      </c>
      <c r="B744" s="120" t="s">
        <v>442</v>
      </c>
      <c r="C744" s="120" t="s">
        <v>102</v>
      </c>
      <c r="D744" s="120" t="s">
        <v>2242</v>
      </c>
      <c r="E744" s="120" t="s">
        <v>803</v>
      </c>
      <c r="F744" s="120"/>
      <c r="G744" s="120"/>
      <c r="H744" s="120"/>
      <c r="I744" t="s">
        <v>236</v>
      </c>
    </row>
    <row r="745">
      <c r="A745" s="210">
        <v>43441.835638344906</v>
      </c>
      <c r="B745" s="120" t="s">
        <v>442</v>
      </c>
      <c r="C745" s="120" t="s">
        <v>102</v>
      </c>
      <c r="E745" s="120" t="s">
        <v>803</v>
      </c>
      <c r="F745" s="120"/>
      <c r="G745" s="120"/>
      <c r="H745" s="120"/>
      <c r="I745" t="s">
        <v>236</v>
      </c>
    </row>
    <row r="746">
      <c r="A746" s="210">
        <v>43441.83468760416</v>
      </c>
      <c r="B746" s="120" t="s">
        <v>442</v>
      </c>
      <c r="C746" s="120" t="s">
        <v>102</v>
      </c>
      <c r="D746" s="120" t="s">
        <v>2242</v>
      </c>
      <c r="E746" s="120" t="s">
        <v>803</v>
      </c>
      <c r="F746" s="120"/>
      <c r="G746" s="120"/>
      <c r="H746" s="120"/>
      <c r="I746" t="s">
        <v>236</v>
      </c>
    </row>
    <row r="747">
      <c r="A747" s="210">
        <v>43441.830513333334</v>
      </c>
      <c r="B747" s="120" t="s">
        <v>291</v>
      </c>
      <c r="C747" s="120" t="s">
        <v>443</v>
      </c>
      <c r="E747" s="120" t="s">
        <v>803</v>
      </c>
      <c r="F747" s="120"/>
      <c r="G747" s="120"/>
      <c r="H747" s="120"/>
      <c r="I747" t="s">
        <v>236</v>
      </c>
    </row>
    <row r="748">
      <c r="A748" s="210">
        <v>43440.88414378472</v>
      </c>
      <c r="B748" s="120" t="s">
        <v>737</v>
      </c>
      <c r="C748" s="120" t="s">
        <v>46</v>
      </c>
      <c r="D748" s="120" t="s">
        <v>2243</v>
      </c>
      <c r="E748" s="120" t="s">
        <v>803</v>
      </c>
      <c r="F748" s="120"/>
      <c r="G748" s="120"/>
      <c r="H748" s="120"/>
      <c r="I748" t="s">
        <v>236</v>
      </c>
    </row>
    <row r="749">
      <c r="A749" s="210">
        <v>43440.881840462964</v>
      </c>
      <c r="B749" s="120" t="s">
        <v>737</v>
      </c>
      <c r="C749" s="120" t="s">
        <v>46</v>
      </c>
      <c r="D749" s="120" t="s">
        <v>2243</v>
      </c>
      <c r="E749" s="120" t="s">
        <v>803</v>
      </c>
      <c r="F749" s="120"/>
      <c r="G749" s="120"/>
      <c r="H749" s="120"/>
      <c r="I749" t="s">
        <v>236</v>
      </c>
    </row>
    <row r="750">
      <c r="A750" s="210">
        <v>43440.87343115741</v>
      </c>
      <c r="B750" s="120" t="s">
        <v>611</v>
      </c>
      <c r="C750" s="120" t="s">
        <v>308</v>
      </c>
      <c r="D750" s="120" t="s">
        <v>2244</v>
      </c>
      <c r="E750" s="120" t="s">
        <v>803</v>
      </c>
      <c r="F750" s="120"/>
      <c r="G750" s="120"/>
      <c r="H750" s="120"/>
      <c r="I750" t="s">
        <v>236</v>
      </c>
    </row>
    <row r="751">
      <c r="A751" s="210">
        <v>43440.09000041666</v>
      </c>
      <c r="B751" s="120" t="s">
        <v>755</v>
      </c>
      <c r="C751" s="120" t="s">
        <v>371</v>
      </c>
      <c r="E751" s="120" t="s">
        <v>803</v>
      </c>
      <c r="F751" s="120"/>
      <c r="G751" s="120"/>
      <c r="H751" s="120"/>
      <c r="I751" t="s">
        <v>236</v>
      </c>
    </row>
    <row r="752">
      <c r="A752" s="210">
        <v>43439.93927157407</v>
      </c>
      <c r="B752" s="120" t="s">
        <v>351</v>
      </c>
      <c r="C752" s="120" t="s">
        <v>97</v>
      </c>
      <c r="E752" s="120" t="s">
        <v>803</v>
      </c>
      <c r="F752" s="120"/>
      <c r="G752" s="120"/>
      <c r="H752" s="120"/>
      <c r="I752" t="s">
        <v>236</v>
      </c>
    </row>
    <row r="753">
      <c r="A753" s="210">
        <v>43439.77500327546</v>
      </c>
      <c r="B753" s="120" t="s">
        <v>291</v>
      </c>
      <c r="C753" s="120" t="s">
        <v>443</v>
      </c>
      <c r="E753" s="120" t="s">
        <v>803</v>
      </c>
      <c r="F753" s="120"/>
      <c r="G753" s="120"/>
      <c r="H753" s="120"/>
      <c r="I753" t="s">
        <v>236</v>
      </c>
    </row>
    <row r="754">
      <c r="A754" s="210">
        <v>43439.38809306713</v>
      </c>
      <c r="B754" s="120" t="s">
        <v>382</v>
      </c>
      <c r="C754" s="120" t="s">
        <v>46</v>
      </c>
      <c r="E754" s="120" t="s">
        <v>803</v>
      </c>
      <c r="F754" s="120"/>
      <c r="G754" s="120"/>
      <c r="H754" s="120"/>
      <c r="I754" t="s">
        <v>236</v>
      </c>
    </row>
    <row r="755">
      <c r="A755" s="210">
        <v>43439.00469461805</v>
      </c>
      <c r="B755" s="120" t="s">
        <v>1092</v>
      </c>
      <c r="C755" s="120" t="s">
        <v>290</v>
      </c>
      <c r="E755" s="120" t="s">
        <v>803</v>
      </c>
      <c r="F755" s="120"/>
      <c r="G755" s="120"/>
      <c r="H755" s="120"/>
      <c r="I755" t="s">
        <v>236</v>
      </c>
    </row>
    <row r="756">
      <c r="A756" s="210">
        <v>43438.94883609954</v>
      </c>
      <c r="B756" s="120" t="s">
        <v>115</v>
      </c>
      <c r="C756" s="120" t="s">
        <v>371</v>
      </c>
      <c r="E756" s="120" t="s">
        <v>803</v>
      </c>
      <c r="F756" s="120"/>
      <c r="G756" s="120"/>
      <c r="H756" s="120"/>
      <c r="I756" t="s">
        <v>236</v>
      </c>
    </row>
    <row r="757">
      <c r="A757" s="210">
        <v>43438.35724857639</v>
      </c>
      <c r="B757" s="120" t="s">
        <v>382</v>
      </c>
      <c r="C757" s="120" t="s">
        <v>46</v>
      </c>
      <c r="E757" s="120" t="s">
        <v>803</v>
      </c>
      <c r="F757" s="120"/>
      <c r="G757" s="120"/>
      <c r="H757" s="120"/>
      <c r="I757" t="s">
        <v>236</v>
      </c>
    </row>
    <row r="758">
      <c r="A758" s="210">
        <v>43438.20318023148</v>
      </c>
      <c r="B758" s="120" t="s">
        <v>382</v>
      </c>
      <c r="C758" s="120" t="s">
        <v>46</v>
      </c>
      <c r="E758" s="120" t="s">
        <v>803</v>
      </c>
      <c r="F758" s="120"/>
      <c r="G758" s="120"/>
      <c r="H758" s="120"/>
      <c r="I758" t="s">
        <v>236</v>
      </c>
    </row>
    <row r="759">
      <c r="A759" s="210">
        <v>43438.18963342592</v>
      </c>
      <c r="B759" s="120" t="s">
        <v>382</v>
      </c>
      <c r="C759" s="120" t="s">
        <v>46</v>
      </c>
      <c r="E759" s="120" t="s">
        <v>803</v>
      </c>
      <c r="F759" s="120"/>
      <c r="G759" s="120"/>
      <c r="H759" s="120"/>
      <c r="I759" t="s">
        <v>236</v>
      </c>
    </row>
    <row r="760">
      <c r="A760" s="210">
        <v>43437.87571226852</v>
      </c>
      <c r="B760" s="120" t="s">
        <v>382</v>
      </c>
      <c r="C760" s="120" t="s">
        <v>46</v>
      </c>
      <c r="E760" s="120" t="s">
        <v>803</v>
      </c>
      <c r="F760" s="120"/>
      <c r="G760" s="120"/>
      <c r="H760" s="120"/>
      <c r="I760" t="s">
        <v>236</v>
      </c>
    </row>
    <row r="761">
      <c r="A761" s="210">
        <v>43437.78348454861</v>
      </c>
      <c r="B761" s="120" t="s">
        <v>115</v>
      </c>
      <c r="C761" s="120" t="s">
        <v>371</v>
      </c>
      <c r="D761" s="120" t="s">
        <v>2245</v>
      </c>
      <c r="E761" s="120" t="s">
        <v>803</v>
      </c>
      <c r="F761" s="120"/>
      <c r="G761" s="120"/>
      <c r="H761" s="120"/>
      <c r="I761" t="s">
        <v>236</v>
      </c>
    </row>
    <row r="762">
      <c r="A762" s="210">
        <v>43436.780249641204</v>
      </c>
      <c r="B762" s="120" t="s">
        <v>678</v>
      </c>
      <c r="C762" s="120" t="s">
        <v>443</v>
      </c>
      <c r="E762" s="120" t="s">
        <v>803</v>
      </c>
      <c r="F762" s="120"/>
      <c r="G762" s="120"/>
      <c r="H762" s="120"/>
      <c r="I762" t="s">
        <v>236</v>
      </c>
    </row>
    <row r="763">
      <c r="A763" s="210">
        <v>43435.79792675926</v>
      </c>
      <c r="B763" s="120" t="s">
        <v>455</v>
      </c>
      <c r="C763" s="120" t="s">
        <v>308</v>
      </c>
      <c r="E763" s="120" t="s">
        <v>803</v>
      </c>
      <c r="F763" s="120"/>
      <c r="G763" s="120"/>
      <c r="H763" s="120"/>
      <c r="I763" t="s">
        <v>236</v>
      </c>
    </row>
    <row r="764">
      <c r="A764" s="210">
        <v>43435.129251631944</v>
      </c>
      <c r="B764" s="120" t="s">
        <v>455</v>
      </c>
      <c r="C764" s="120" t="s">
        <v>308</v>
      </c>
      <c r="E764" s="120" t="s">
        <v>803</v>
      </c>
      <c r="F764" s="120"/>
      <c r="G764" s="120"/>
      <c r="H764" s="120"/>
      <c r="I764" t="s">
        <v>236</v>
      </c>
    </row>
    <row r="765">
      <c r="A765" s="210">
        <v>43433.64714493055</v>
      </c>
      <c r="B765" s="120" t="s">
        <v>115</v>
      </c>
      <c r="C765" s="120" t="s">
        <v>39</v>
      </c>
      <c r="D765" s="120" t="s">
        <v>2246</v>
      </c>
      <c r="E765" s="120" t="s">
        <v>803</v>
      </c>
      <c r="F765" s="120"/>
      <c r="G765" s="120"/>
      <c r="H765" s="120"/>
      <c r="I765" t="s">
        <v>236</v>
      </c>
    </row>
    <row r="766">
      <c r="A766" s="210">
        <v>43433.02128497685</v>
      </c>
      <c r="B766" s="120" t="s">
        <v>115</v>
      </c>
      <c r="C766" s="120" t="s">
        <v>39</v>
      </c>
      <c r="D766" s="120" t="s">
        <v>2154</v>
      </c>
      <c r="E766" s="120" t="s">
        <v>803</v>
      </c>
      <c r="F766" s="120"/>
      <c r="G766" s="120"/>
      <c r="H766" s="120"/>
      <c r="I766" t="s">
        <v>236</v>
      </c>
    </row>
    <row r="767">
      <c r="A767" s="210">
        <v>43432.88513451389</v>
      </c>
      <c r="B767" s="120" t="s">
        <v>1071</v>
      </c>
      <c r="C767" s="120" t="s">
        <v>290</v>
      </c>
      <c r="D767" s="120" t="s">
        <v>2247</v>
      </c>
      <c r="E767" s="120" t="s">
        <v>236</v>
      </c>
      <c r="G767" s="120" t="s">
        <v>2248</v>
      </c>
      <c r="I767" t="s">
        <v>236</v>
      </c>
    </row>
    <row r="768">
      <c r="A768" s="210">
        <v>43432.880374189815</v>
      </c>
      <c r="B768" s="120" t="s">
        <v>2249</v>
      </c>
      <c r="C768" s="120" t="s">
        <v>290</v>
      </c>
      <c r="D768" s="120" t="s">
        <v>2250</v>
      </c>
      <c r="E768" s="120" t="s">
        <v>803</v>
      </c>
      <c r="F768" s="120"/>
      <c r="G768" s="120"/>
      <c r="H768" s="120"/>
      <c r="I768" t="s">
        <v>236</v>
      </c>
    </row>
    <row r="769">
      <c r="A769" s="210">
        <v>43431.952455</v>
      </c>
      <c r="B769" s="120" t="s">
        <v>768</v>
      </c>
      <c r="C769" s="120" t="s">
        <v>46</v>
      </c>
      <c r="E769" s="120" t="s">
        <v>236</v>
      </c>
      <c r="I769" t="s">
        <v>236</v>
      </c>
    </row>
    <row r="770">
      <c r="A770" s="210">
        <v>43431.75352570602</v>
      </c>
      <c r="B770" s="120" t="s">
        <v>442</v>
      </c>
      <c r="C770" s="120" t="s">
        <v>102</v>
      </c>
      <c r="E770" s="120" t="s">
        <v>803</v>
      </c>
      <c r="F770" s="120"/>
      <c r="G770" s="120"/>
      <c r="H770" s="120"/>
      <c r="I770" t="s">
        <v>236</v>
      </c>
    </row>
    <row r="771">
      <c r="A771" s="210">
        <v>43431.64275284723</v>
      </c>
      <c r="B771" s="120" t="s">
        <v>772</v>
      </c>
      <c r="C771" s="120" t="s">
        <v>46</v>
      </c>
      <c r="E771" s="120" t="s">
        <v>236</v>
      </c>
      <c r="I771" t="s">
        <v>236</v>
      </c>
    </row>
    <row r="772">
      <c r="A772" s="210">
        <v>43431.04574428241</v>
      </c>
      <c r="B772" s="120" t="s">
        <v>442</v>
      </c>
      <c r="C772" s="120" t="s">
        <v>294</v>
      </c>
      <c r="E772" s="120" t="s">
        <v>803</v>
      </c>
      <c r="F772" s="120"/>
      <c r="G772" s="120"/>
      <c r="H772" s="120"/>
      <c r="I772" t="s">
        <v>236</v>
      </c>
    </row>
    <row r="773">
      <c r="A773" s="210">
        <v>43430.97133119213</v>
      </c>
      <c r="B773" s="120" t="s">
        <v>435</v>
      </c>
      <c r="C773" s="120" t="s">
        <v>65</v>
      </c>
      <c r="E773" s="120" t="s">
        <v>236</v>
      </c>
      <c r="I773" t="s">
        <v>236</v>
      </c>
    </row>
    <row r="774">
      <c r="A774" s="210">
        <v>43430.84904457176</v>
      </c>
      <c r="B774" s="120" t="s">
        <v>747</v>
      </c>
      <c r="C774" s="120" t="s">
        <v>290</v>
      </c>
      <c r="D774" s="120" t="s">
        <v>435</v>
      </c>
      <c r="E774" s="120" t="s">
        <v>236</v>
      </c>
      <c r="I774" t="s">
        <v>236</v>
      </c>
    </row>
    <row r="775">
      <c r="A775" s="210">
        <v>43430.83901994213</v>
      </c>
      <c r="B775" s="120" t="s">
        <v>351</v>
      </c>
      <c r="C775" s="120" t="s">
        <v>102</v>
      </c>
      <c r="D775" s="120" t="s">
        <v>435</v>
      </c>
      <c r="E775" s="120" t="s">
        <v>236</v>
      </c>
      <c r="I775" t="s">
        <v>236</v>
      </c>
    </row>
    <row r="776">
      <c r="A776" s="210">
        <v>43430.838369398145</v>
      </c>
      <c r="B776" s="120" t="s">
        <v>747</v>
      </c>
      <c r="C776" s="120" t="s">
        <v>290</v>
      </c>
      <c r="D776" s="120" t="s">
        <v>435</v>
      </c>
      <c r="E776" s="120" t="s">
        <v>236</v>
      </c>
      <c r="I776" t="s">
        <v>236</v>
      </c>
    </row>
    <row r="777">
      <c r="A777" s="210">
        <v>43430.56819280093</v>
      </c>
      <c r="B777" s="120" t="s">
        <v>678</v>
      </c>
      <c r="C777" s="120" t="s">
        <v>55</v>
      </c>
      <c r="D777" s="120" t="s">
        <v>2251</v>
      </c>
      <c r="E777" s="120" t="s">
        <v>803</v>
      </c>
      <c r="F777" s="120"/>
      <c r="G777" s="120"/>
      <c r="H777" s="120"/>
      <c r="I777" t="s">
        <v>236</v>
      </c>
    </row>
    <row r="778">
      <c r="A778" s="210">
        <v>43430.11182386574</v>
      </c>
      <c r="B778" s="120" t="s">
        <v>435</v>
      </c>
      <c r="C778" s="120" t="s">
        <v>97</v>
      </c>
      <c r="D778" s="120" t="s">
        <v>2252</v>
      </c>
      <c r="E778" s="120" t="s">
        <v>803</v>
      </c>
      <c r="F778" s="120"/>
      <c r="G778" s="120"/>
      <c r="H778" s="120"/>
      <c r="I778" t="s">
        <v>236</v>
      </c>
    </row>
    <row r="779">
      <c r="A779" s="210">
        <v>43430.0430646412</v>
      </c>
      <c r="B779" s="120" t="s">
        <v>351</v>
      </c>
      <c r="C779" s="120" t="s">
        <v>102</v>
      </c>
      <c r="D779" s="120" t="s">
        <v>778</v>
      </c>
      <c r="E779" s="120" t="s">
        <v>236</v>
      </c>
      <c r="I779" t="s">
        <v>236</v>
      </c>
    </row>
    <row r="780">
      <c r="A780" s="210">
        <v>43429.97856059027</v>
      </c>
      <c r="B780" s="120" t="s">
        <v>435</v>
      </c>
      <c r="C780" s="120" t="s">
        <v>65</v>
      </c>
      <c r="E780" s="120" t="s">
        <v>803</v>
      </c>
      <c r="F780" s="120"/>
      <c r="G780" s="120"/>
      <c r="H780" s="120"/>
      <c r="I780" t="s">
        <v>236</v>
      </c>
    </row>
    <row r="781">
      <c r="A781" s="210">
        <v>43429.977012812495</v>
      </c>
      <c r="B781" s="120" t="s">
        <v>778</v>
      </c>
      <c r="C781" s="120" t="s">
        <v>290</v>
      </c>
      <c r="E781" s="120" t="s">
        <v>236</v>
      </c>
      <c r="I781" t="s">
        <v>236</v>
      </c>
    </row>
    <row r="782">
      <c r="A782" s="210">
        <v>43429.90235505787</v>
      </c>
      <c r="B782" s="120" t="s">
        <v>351</v>
      </c>
      <c r="C782" s="120" t="s">
        <v>102</v>
      </c>
      <c r="D782" s="120" t="s">
        <v>778</v>
      </c>
      <c r="E782" s="120" t="s">
        <v>803</v>
      </c>
      <c r="F782" s="120"/>
      <c r="G782" s="120"/>
      <c r="H782" s="120"/>
      <c r="I782" t="s">
        <v>236</v>
      </c>
    </row>
    <row r="783">
      <c r="A783" s="210">
        <v>43429.8703345949</v>
      </c>
      <c r="B783" s="120" t="s">
        <v>351</v>
      </c>
      <c r="C783" s="120" t="s">
        <v>102</v>
      </c>
      <c r="E783" s="120" t="s">
        <v>803</v>
      </c>
      <c r="F783" s="120"/>
      <c r="G783" s="120"/>
      <c r="H783" s="120"/>
      <c r="I783" t="s">
        <v>236</v>
      </c>
    </row>
    <row r="784">
      <c r="A784" s="210">
        <v>43429.858948587964</v>
      </c>
      <c r="B784" s="120" t="s">
        <v>778</v>
      </c>
      <c r="C784" s="120" t="s">
        <v>290</v>
      </c>
      <c r="E784" s="120" t="s">
        <v>803</v>
      </c>
      <c r="F784" s="120"/>
      <c r="G784" s="120"/>
      <c r="H784" s="120"/>
      <c r="I784" t="s">
        <v>236</v>
      </c>
    </row>
    <row r="785">
      <c r="A785" s="210">
        <v>43429.85864114584</v>
      </c>
      <c r="B785" s="120" t="s">
        <v>778</v>
      </c>
      <c r="C785" s="120" t="s">
        <v>290</v>
      </c>
      <c r="E785" s="120" t="s">
        <v>803</v>
      </c>
      <c r="F785" s="120"/>
      <c r="G785" s="120"/>
      <c r="H785" s="120"/>
      <c r="I785" t="s">
        <v>236</v>
      </c>
    </row>
    <row r="786">
      <c r="A786" s="210">
        <v>43429.723959849536</v>
      </c>
      <c r="B786" s="120" t="s">
        <v>555</v>
      </c>
      <c r="C786" s="120" t="s">
        <v>301</v>
      </c>
      <c r="E786" s="120" t="s">
        <v>236</v>
      </c>
      <c r="I786" t="s">
        <v>236</v>
      </c>
    </row>
    <row r="787">
      <c r="A787" s="210">
        <v>43429.72372243056</v>
      </c>
      <c r="B787" s="120" t="s">
        <v>555</v>
      </c>
      <c r="C787" s="120" t="s">
        <v>301</v>
      </c>
      <c r="E787" s="120" t="s">
        <v>803</v>
      </c>
      <c r="F787" s="120"/>
      <c r="G787" s="120"/>
      <c r="H787" s="120"/>
      <c r="I787" t="s">
        <v>236</v>
      </c>
    </row>
    <row r="788">
      <c r="A788" s="210">
        <v>43429.64337318287</v>
      </c>
      <c r="B788" s="120" t="s">
        <v>778</v>
      </c>
      <c r="C788" s="120" t="s">
        <v>290</v>
      </c>
      <c r="E788" s="120" t="s">
        <v>803</v>
      </c>
      <c r="F788" s="120"/>
      <c r="G788" s="120"/>
      <c r="H788" s="120"/>
      <c r="I788" t="s">
        <v>236</v>
      </c>
    </row>
    <row r="789">
      <c r="A789" s="210">
        <v>43429.64299760417</v>
      </c>
      <c r="B789" s="120" t="s">
        <v>778</v>
      </c>
      <c r="C789" s="120" t="s">
        <v>290</v>
      </c>
      <c r="E789" s="120" t="s">
        <v>236</v>
      </c>
      <c r="I789" t="s">
        <v>236</v>
      </c>
    </row>
    <row r="790">
      <c r="A790" s="210">
        <v>43429.639934004634</v>
      </c>
      <c r="B790" s="120" t="s">
        <v>351</v>
      </c>
      <c r="C790" s="120" t="s">
        <v>102</v>
      </c>
      <c r="E790" s="120" t="s">
        <v>803</v>
      </c>
      <c r="F790" s="120"/>
      <c r="G790" s="120"/>
      <c r="H790" s="120"/>
      <c r="I790" t="s">
        <v>236</v>
      </c>
    </row>
    <row r="791">
      <c r="A791" s="210">
        <v>43429.07013978009</v>
      </c>
      <c r="B791" s="120" t="s">
        <v>351</v>
      </c>
      <c r="C791" s="120" t="s">
        <v>102</v>
      </c>
      <c r="D791" s="120" t="s">
        <v>747</v>
      </c>
      <c r="E791" s="120" t="s">
        <v>803</v>
      </c>
      <c r="F791" s="120"/>
      <c r="G791" s="120"/>
      <c r="H791" s="120"/>
      <c r="I791" t="s">
        <v>236</v>
      </c>
    </row>
    <row r="792">
      <c r="A792" s="210">
        <v>43429.04466677083</v>
      </c>
      <c r="B792" s="120" t="s">
        <v>351</v>
      </c>
      <c r="C792" s="120" t="s">
        <v>102</v>
      </c>
      <c r="E792" s="120" t="s">
        <v>803</v>
      </c>
      <c r="F792" s="120"/>
      <c r="G792" s="120"/>
      <c r="H792" s="120"/>
      <c r="I792" t="s">
        <v>236</v>
      </c>
    </row>
    <row r="793">
      <c r="A793" s="210">
        <v>43429.01767028935</v>
      </c>
      <c r="B793" s="120" t="s">
        <v>351</v>
      </c>
      <c r="C793" s="120" t="s">
        <v>102</v>
      </c>
      <c r="D793" s="120" t="s">
        <v>435</v>
      </c>
      <c r="E793" s="120" t="s">
        <v>803</v>
      </c>
      <c r="F793" s="120"/>
      <c r="G793" s="120"/>
      <c r="H793" s="120"/>
      <c r="I793" t="s">
        <v>236</v>
      </c>
    </row>
    <row r="794">
      <c r="A794" s="210">
        <v>43429.01670927083</v>
      </c>
      <c r="B794" s="120" t="s">
        <v>435</v>
      </c>
      <c r="C794" s="120" t="s">
        <v>65</v>
      </c>
      <c r="E794" s="120" t="s">
        <v>803</v>
      </c>
      <c r="F794" s="120"/>
      <c r="G794" s="120"/>
      <c r="H794" s="120"/>
      <c r="I794" t="s">
        <v>236</v>
      </c>
    </row>
    <row r="795">
      <c r="A795" s="210">
        <v>43428.93496413194</v>
      </c>
      <c r="B795" s="120" t="s">
        <v>291</v>
      </c>
      <c r="C795" s="120" t="s">
        <v>292</v>
      </c>
      <c r="E795" s="120" t="s">
        <v>803</v>
      </c>
      <c r="F795" s="120"/>
      <c r="G795" s="120"/>
      <c r="H795" s="120"/>
      <c r="I795" t="s">
        <v>236</v>
      </c>
    </row>
    <row r="796">
      <c r="A796" s="210">
        <v>43428.58893346065</v>
      </c>
      <c r="B796" s="120" t="s">
        <v>760</v>
      </c>
      <c r="C796" s="120" t="s">
        <v>371</v>
      </c>
      <c r="E796" s="120" t="s">
        <v>803</v>
      </c>
      <c r="F796" s="120"/>
      <c r="G796" s="120"/>
      <c r="H796" s="120"/>
      <c r="I796" t="s">
        <v>236</v>
      </c>
    </row>
    <row r="797">
      <c r="A797" s="210">
        <v>43427.81250991898</v>
      </c>
      <c r="B797" s="120" t="s">
        <v>351</v>
      </c>
      <c r="C797" s="120" t="s">
        <v>102</v>
      </c>
      <c r="E797" s="120" t="s">
        <v>803</v>
      </c>
      <c r="F797" s="120"/>
      <c r="G797" s="120"/>
      <c r="H797" s="120"/>
      <c r="I797" t="s">
        <v>236</v>
      </c>
    </row>
    <row r="798">
      <c r="A798" s="210">
        <v>43427.74341180555</v>
      </c>
      <c r="B798" s="120" t="s">
        <v>778</v>
      </c>
      <c r="C798" s="120" t="s">
        <v>308</v>
      </c>
      <c r="E798" s="120" t="s">
        <v>236</v>
      </c>
      <c r="I798" t="s">
        <v>236</v>
      </c>
    </row>
    <row r="799">
      <c r="A799" s="210">
        <v>43427.67006255787</v>
      </c>
      <c r="B799" s="120" t="s">
        <v>778</v>
      </c>
      <c r="C799" s="120" t="s">
        <v>308</v>
      </c>
      <c r="E799" s="120" t="s">
        <v>236</v>
      </c>
      <c r="I799" t="s">
        <v>236</v>
      </c>
    </row>
    <row r="800">
      <c r="A800" s="210">
        <v>43427.66990501157</v>
      </c>
      <c r="B800" s="120" t="s">
        <v>778</v>
      </c>
      <c r="C800" s="120" t="s">
        <v>308</v>
      </c>
      <c r="E800" s="120" t="s">
        <v>236</v>
      </c>
      <c r="I800" t="s">
        <v>236</v>
      </c>
    </row>
    <row r="801">
      <c r="A801" s="210">
        <v>43427.579803009256</v>
      </c>
      <c r="B801" s="120" t="s">
        <v>778</v>
      </c>
      <c r="C801" s="120" t="s">
        <v>308</v>
      </c>
      <c r="E801" s="120" t="s">
        <v>803</v>
      </c>
      <c r="F801" s="120"/>
      <c r="G801" s="120"/>
      <c r="H801" s="120"/>
      <c r="I801" t="s">
        <v>236</v>
      </c>
    </row>
    <row r="802">
      <c r="A802" s="210">
        <v>43427.083325590276</v>
      </c>
      <c r="B802" s="120" t="s">
        <v>778</v>
      </c>
      <c r="C802" s="120" t="s">
        <v>308</v>
      </c>
      <c r="E802" s="120" t="s">
        <v>236</v>
      </c>
      <c r="I802" t="s">
        <v>236</v>
      </c>
    </row>
    <row r="803">
      <c r="A803" s="210">
        <v>43427.07090150463</v>
      </c>
      <c r="B803" s="120" t="s">
        <v>778</v>
      </c>
      <c r="C803" s="120" t="s">
        <v>308</v>
      </c>
      <c r="E803" s="120" t="s">
        <v>803</v>
      </c>
      <c r="F803" s="120"/>
      <c r="G803" s="120"/>
      <c r="H803" s="120"/>
      <c r="I803" t="s">
        <v>236</v>
      </c>
    </row>
    <row r="804">
      <c r="A804" s="210">
        <v>43427.07048715278</v>
      </c>
      <c r="B804" s="120" t="s">
        <v>778</v>
      </c>
      <c r="C804" s="120" t="s">
        <v>46</v>
      </c>
      <c r="E804" s="120" t="s">
        <v>803</v>
      </c>
      <c r="F804" s="120"/>
      <c r="G804" s="120"/>
      <c r="H804" s="120"/>
      <c r="I804" t="s">
        <v>236</v>
      </c>
    </row>
    <row r="805">
      <c r="A805" s="210">
        <v>43426.81803400463</v>
      </c>
      <c r="B805" s="120" t="s">
        <v>782</v>
      </c>
      <c r="C805" s="120" t="s">
        <v>46</v>
      </c>
      <c r="E805" s="120" t="s">
        <v>803</v>
      </c>
      <c r="F805" s="120"/>
      <c r="G805" s="120"/>
      <c r="H805" s="120"/>
      <c r="I805" t="s">
        <v>236</v>
      </c>
    </row>
    <row r="806">
      <c r="A806" s="210">
        <v>43426.12829013889</v>
      </c>
      <c r="B806" s="120" t="s">
        <v>778</v>
      </c>
      <c r="C806" s="120" t="s">
        <v>46</v>
      </c>
      <c r="E806" s="120" t="s">
        <v>803</v>
      </c>
      <c r="F806" s="120"/>
      <c r="G806" s="120"/>
      <c r="H806" s="120"/>
      <c r="I806" t="s">
        <v>236</v>
      </c>
    </row>
    <row r="807">
      <c r="A807" s="210">
        <v>43426.10588924769</v>
      </c>
      <c r="B807" s="120" t="s">
        <v>778</v>
      </c>
      <c r="C807" s="120" t="s">
        <v>46</v>
      </c>
      <c r="E807" s="120" t="s">
        <v>803</v>
      </c>
      <c r="F807" s="120"/>
      <c r="G807" s="120"/>
      <c r="H807" s="120"/>
      <c r="I807" t="s">
        <v>236</v>
      </c>
    </row>
    <row r="808">
      <c r="A808" s="210">
        <v>43426.00629478009</v>
      </c>
      <c r="B808" s="120" t="s">
        <v>778</v>
      </c>
      <c r="C808" s="120" t="s">
        <v>46</v>
      </c>
      <c r="D808" s="120" t="s">
        <v>435</v>
      </c>
      <c r="E808" s="120" t="s">
        <v>803</v>
      </c>
      <c r="F808" s="120"/>
      <c r="G808" s="120"/>
      <c r="H808" s="120"/>
      <c r="I808" t="s">
        <v>236</v>
      </c>
    </row>
    <row r="809">
      <c r="A809" s="210">
        <v>43425.9970340625</v>
      </c>
      <c r="B809" s="120" t="s">
        <v>782</v>
      </c>
      <c r="C809" s="120" t="s">
        <v>46</v>
      </c>
      <c r="D809" s="120" t="s">
        <v>435</v>
      </c>
      <c r="E809" s="120" t="s">
        <v>803</v>
      </c>
      <c r="F809" s="120"/>
      <c r="G809" s="120"/>
      <c r="H809" s="120"/>
      <c r="I809" t="s">
        <v>236</v>
      </c>
    </row>
    <row r="810">
      <c r="A810" s="210">
        <v>43425.827008622684</v>
      </c>
      <c r="B810" s="120" t="s">
        <v>435</v>
      </c>
      <c r="C810" s="120" t="s">
        <v>294</v>
      </c>
      <c r="D810" s="120" t="s">
        <v>351</v>
      </c>
      <c r="E810" s="120" t="s">
        <v>803</v>
      </c>
      <c r="F810" s="120"/>
      <c r="G810" s="120"/>
      <c r="H810" s="120"/>
      <c r="I810" t="s">
        <v>236</v>
      </c>
    </row>
    <row r="811">
      <c r="A811" s="210">
        <v>43425.82622418982</v>
      </c>
      <c r="B811" s="120" t="s">
        <v>351</v>
      </c>
      <c r="C811" s="120" t="s">
        <v>102</v>
      </c>
      <c r="D811" s="120" t="s">
        <v>435</v>
      </c>
      <c r="E811" s="120" t="s">
        <v>803</v>
      </c>
      <c r="F811" s="120"/>
      <c r="G811" s="120"/>
      <c r="H811" s="120"/>
      <c r="I811" t="s">
        <v>236</v>
      </c>
    </row>
    <row r="812">
      <c r="A812" s="210">
        <v>43425.80945269676</v>
      </c>
      <c r="B812" s="120" t="s">
        <v>435</v>
      </c>
      <c r="C812" s="120" t="s">
        <v>294</v>
      </c>
      <c r="D812" s="120" t="s">
        <v>351</v>
      </c>
      <c r="E812" s="120" t="s">
        <v>803</v>
      </c>
      <c r="F812" s="120"/>
      <c r="G812" s="120"/>
      <c r="H812" s="120"/>
      <c r="I812" t="s">
        <v>236</v>
      </c>
    </row>
    <row r="813">
      <c r="A813" s="210">
        <v>43425.80879383102</v>
      </c>
      <c r="B813" s="120" t="s">
        <v>351</v>
      </c>
      <c r="C813" s="120" t="s">
        <v>102</v>
      </c>
      <c r="D813" s="120" t="s">
        <v>435</v>
      </c>
      <c r="E813" s="120" t="s">
        <v>803</v>
      </c>
      <c r="F813" s="120"/>
      <c r="G813" s="120"/>
      <c r="H813" s="120"/>
      <c r="I813" t="s">
        <v>236</v>
      </c>
    </row>
    <row r="814">
      <c r="A814" s="210">
        <v>43424.89212387732</v>
      </c>
      <c r="B814" s="120" t="s">
        <v>291</v>
      </c>
      <c r="C814" s="120" t="s">
        <v>292</v>
      </c>
      <c r="E814" s="120" t="s">
        <v>803</v>
      </c>
      <c r="F814" s="120"/>
      <c r="G814" s="120"/>
      <c r="H814" s="120"/>
      <c r="I814" t="s">
        <v>236</v>
      </c>
    </row>
    <row r="815">
      <c r="A815" s="210">
        <v>43424.80608538195</v>
      </c>
      <c r="B815" s="120" t="s">
        <v>351</v>
      </c>
      <c r="C815" s="120" t="s">
        <v>102</v>
      </c>
      <c r="D815" s="120" t="s">
        <v>435</v>
      </c>
      <c r="E815" s="120" t="s">
        <v>803</v>
      </c>
      <c r="F815" s="120"/>
      <c r="G815" s="120"/>
      <c r="H815" s="120"/>
      <c r="I815" t="s">
        <v>236</v>
      </c>
    </row>
    <row r="816">
      <c r="A816" s="210">
        <v>43424.80403428241</v>
      </c>
      <c r="B816" s="120" t="s">
        <v>435</v>
      </c>
      <c r="C816" s="120" t="s">
        <v>294</v>
      </c>
      <c r="E816" s="120" t="s">
        <v>236</v>
      </c>
      <c r="I816" t="s">
        <v>236</v>
      </c>
    </row>
    <row r="817">
      <c r="A817" s="210">
        <v>43424.101485879626</v>
      </c>
      <c r="B817" s="120" t="s">
        <v>351</v>
      </c>
      <c r="C817" s="120" t="s">
        <v>102</v>
      </c>
      <c r="D817" s="120" t="s">
        <v>115</v>
      </c>
      <c r="E817" s="120" t="s">
        <v>236</v>
      </c>
      <c r="I817" t="s">
        <v>236</v>
      </c>
    </row>
    <row r="818">
      <c r="A818" s="210">
        <v>43424.08322770833</v>
      </c>
      <c r="B818" s="120" t="s">
        <v>351</v>
      </c>
      <c r="C818" s="120" t="s">
        <v>102</v>
      </c>
      <c r="D818" s="120" t="s">
        <v>115</v>
      </c>
      <c r="E818" s="120" t="s">
        <v>803</v>
      </c>
      <c r="F818" s="120"/>
      <c r="G818" s="120"/>
      <c r="H818" s="120"/>
      <c r="I818" t="s">
        <v>236</v>
      </c>
    </row>
    <row r="819">
      <c r="A819" s="210">
        <v>43424.05648719908</v>
      </c>
      <c r="B819" s="120" t="s">
        <v>351</v>
      </c>
      <c r="C819" s="120" t="s">
        <v>102</v>
      </c>
      <c r="D819" s="120" t="s">
        <v>435</v>
      </c>
      <c r="E819" s="120" t="s">
        <v>803</v>
      </c>
      <c r="F819" s="120"/>
      <c r="G819" s="120"/>
      <c r="H819" s="120"/>
      <c r="I819" t="s">
        <v>236</v>
      </c>
    </row>
    <row r="820">
      <c r="A820" s="210">
        <v>43424.02901521991</v>
      </c>
      <c r="B820" s="120" t="s">
        <v>351</v>
      </c>
      <c r="C820" s="120" t="s">
        <v>294</v>
      </c>
      <c r="E820" s="120" t="s">
        <v>803</v>
      </c>
      <c r="F820" s="120"/>
      <c r="G820" s="120"/>
      <c r="H820" s="120"/>
      <c r="I820" t="s">
        <v>236</v>
      </c>
    </row>
    <row r="821">
      <c r="A821" s="248">
        <v>43405.0</v>
      </c>
      <c r="B821" s="120" t="s">
        <v>2253</v>
      </c>
      <c r="C821" s="120" t="s">
        <v>115</v>
      </c>
      <c r="E821" s="120" t="s">
        <v>803</v>
      </c>
      <c r="H821" s="120"/>
      <c r="I821" t="s">
        <v>236</v>
      </c>
    </row>
    <row r="822">
      <c r="A822" s="248">
        <v>43405.0</v>
      </c>
      <c r="B822" s="120" t="s">
        <v>2253</v>
      </c>
      <c r="C822" s="120" t="s">
        <v>115</v>
      </c>
      <c r="E822" s="120" t="s">
        <v>803</v>
      </c>
      <c r="H822" s="120"/>
      <c r="I822" t="s">
        <v>236</v>
      </c>
    </row>
    <row r="823">
      <c r="A823" s="248">
        <v>43405.0</v>
      </c>
      <c r="B823" s="120" t="s">
        <v>2253</v>
      </c>
      <c r="C823" s="120" t="s">
        <v>115</v>
      </c>
      <c r="E823" s="120" t="s">
        <v>803</v>
      </c>
      <c r="H823" s="120"/>
      <c r="I823" t="s">
        <v>236</v>
      </c>
    </row>
    <row r="824">
      <c r="A824" s="248">
        <v>43405.0</v>
      </c>
      <c r="B824" s="120" t="s">
        <v>2253</v>
      </c>
      <c r="C824" s="120" t="s">
        <v>115</v>
      </c>
      <c r="E824" s="120" t="s">
        <v>803</v>
      </c>
      <c r="H824" s="120"/>
      <c r="I824" t="s">
        <v>236</v>
      </c>
    </row>
    <row r="825">
      <c r="A825" s="248">
        <v>43405.0</v>
      </c>
      <c r="B825" s="120" t="s">
        <v>2253</v>
      </c>
      <c r="C825" s="120" t="s">
        <v>115</v>
      </c>
      <c r="E825" s="120" t="s">
        <v>803</v>
      </c>
      <c r="H825" s="120"/>
      <c r="I825" t="s">
        <v>236</v>
      </c>
    </row>
    <row r="826">
      <c r="A826" s="248">
        <v>43405.0</v>
      </c>
      <c r="B826" s="120" t="s">
        <v>2253</v>
      </c>
      <c r="C826" s="120" t="s">
        <v>115</v>
      </c>
      <c r="E826" s="120" t="s">
        <v>803</v>
      </c>
      <c r="H826" s="120"/>
      <c r="I826" t="s">
        <v>236</v>
      </c>
    </row>
    <row r="827">
      <c r="A827" s="248">
        <v>43405.0</v>
      </c>
      <c r="B827" s="120" t="s">
        <v>2253</v>
      </c>
      <c r="C827" s="120" t="s">
        <v>115</v>
      </c>
      <c r="E827" s="120" t="s">
        <v>803</v>
      </c>
      <c r="H827" s="120"/>
      <c r="I827" t="s">
        <v>236</v>
      </c>
    </row>
    <row r="828">
      <c r="A828" s="248">
        <v>43405.0</v>
      </c>
      <c r="B828" s="120" t="s">
        <v>2253</v>
      </c>
      <c r="C828" s="120" t="s">
        <v>115</v>
      </c>
      <c r="E828" s="120" t="s">
        <v>803</v>
      </c>
      <c r="H828" s="120"/>
      <c r="I828" t="s">
        <v>236</v>
      </c>
    </row>
    <row r="829">
      <c r="A829" s="248">
        <v>43405.0</v>
      </c>
      <c r="B829" s="120" t="s">
        <v>2253</v>
      </c>
      <c r="C829" s="120" t="s">
        <v>115</v>
      </c>
      <c r="D829" s="120"/>
      <c r="E829" s="120" t="s">
        <v>803</v>
      </c>
      <c r="F829" s="283"/>
      <c r="G829" s="283"/>
      <c r="H829" s="120"/>
      <c r="I829" t="s">
        <v>236</v>
      </c>
    </row>
    <row r="830">
      <c r="A830" s="248">
        <v>43405.0</v>
      </c>
      <c r="B830" s="120" t="s">
        <v>2253</v>
      </c>
      <c r="C830" s="120" t="s">
        <v>115</v>
      </c>
      <c r="E830" s="120" t="s">
        <v>803</v>
      </c>
      <c r="H830" s="120"/>
      <c r="I830" t="s">
        <v>236</v>
      </c>
    </row>
    <row r="831">
      <c r="A831" s="248">
        <v>43405.0</v>
      </c>
      <c r="B831" s="120" t="s">
        <v>2253</v>
      </c>
      <c r="C831" s="120" t="s">
        <v>115</v>
      </c>
      <c r="E831" s="120" t="s">
        <v>803</v>
      </c>
      <c r="H831" s="120"/>
      <c r="I831" t="s">
        <v>236</v>
      </c>
    </row>
    <row r="832">
      <c r="A832" s="248">
        <v>43405.0</v>
      </c>
      <c r="B832" s="120" t="s">
        <v>2253</v>
      </c>
      <c r="C832" s="120" t="s">
        <v>115</v>
      </c>
      <c r="E832" s="120" t="s">
        <v>803</v>
      </c>
      <c r="H832" s="120"/>
      <c r="I832" t="s">
        <v>236</v>
      </c>
    </row>
    <row r="833">
      <c r="A833" s="248">
        <v>43405.0</v>
      </c>
      <c r="B833" s="120" t="s">
        <v>2253</v>
      </c>
      <c r="C833" s="120" t="s">
        <v>115</v>
      </c>
      <c r="E833" s="120" t="s">
        <v>803</v>
      </c>
      <c r="H833" s="120"/>
      <c r="I833" t="s">
        <v>236</v>
      </c>
    </row>
    <row r="834">
      <c r="A834" s="248">
        <v>43405.0</v>
      </c>
      <c r="B834" s="120" t="s">
        <v>2253</v>
      </c>
      <c r="C834" s="120" t="s">
        <v>115</v>
      </c>
      <c r="E834" s="120" t="s">
        <v>803</v>
      </c>
      <c r="F834" s="120"/>
      <c r="G834" s="284"/>
      <c r="H834" s="120"/>
      <c r="I834" t="s">
        <v>236</v>
      </c>
    </row>
    <row r="835">
      <c r="A835" s="248">
        <v>43405.0</v>
      </c>
      <c r="B835" s="120" t="s">
        <v>2253</v>
      </c>
      <c r="C835" s="120" t="s">
        <v>115</v>
      </c>
      <c r="E835" s="120" t="s">
        <v>803</v>
      </c>
      <c r="H835" s="120"/>
      <c r="I835" t="s">
        <v>236</v>
      </c>
    </row>
    <row r="836">
      <c r="A836" s="248">
        <v>43405.0</v>
      </c>
      <c r="B836" s="120" t="s">
        <v>2253</v>
      </c>
      <c r="C836" s="120" t="s">
        <v>115</v>
      </c>
      <c r="E836" s="120" t="s">
        <v>803</v>
      </c>
      <c r="F836" s="120"/>
      <c r="G836" s="120"/>
      <c r="H836" s="120"/>
      <c r="I836" t="s">
        <v>236</v>
      </c>
    </row>
    <row r="837">
      <c r="A837" s="248">
        <v>43405.0</v>
      </c>
      <c r="B837" s="120" t="s">
        <v>2253</v>
      </c>
      <c r="C837" s="120" t="s">
        <v>115</v>
      </c>
      <c r="E837" s="120" t="s">
        <v>803</v>
      </c>
      <c r="H837" s="120"/>
      <c r="I837" t="s">
        <v>236</v>
      </c>
    </row>
    <row r="838">
      <c r="A838" s="248">
        <v>43405.0</v>
      </c>
      <c r="B838" s="120" t="s">
        <v>2253</v>
      </c>
      <c r="C838" s="120" t="s">
        <v>115</v>
      </c>
      <c r="E838" s="120" t="s">
        <v>803</v>
      </c>
      <c r="H838" s="120"/>
      <c r="I838" t="s">
        <v>236</v>
      </c>
    </row>
    <row r="839">
      <c r="A839" s="248">
        <v>43405.0</v>
      </c>
      <c r="B839" s="120" t="s">
        <v>2253</v>
      </c>
      <c r="C839" s="120" t="s">
        <v>115</v>
      </c>
      <c r="E839" s="120" t="s">
        <v>803</v>
      </c>
      <c r="H839" s="120"/>
      <c r="I839" t="s">
        <v>236</v>
      </c>
    </row>
    <row r="840">
      <c r="A840" s="248">
        <v>43387.0</v>
      </c>
      <c r="B840" s="120" t="s">
        <v>2254</v>
      </c>
      <c r="C840" s="120" t="s">
        <v>115</v>
      </c>
      <c r="E840" s="120" t="s">
        <v>803</v>
      </c>
      <c r="F840" s="120"/>
      <c r="H840" s="120"/>
      <c r="I840" t="s">
        <v>236</v>
      </c>
    </row>
    <row r="841">
      <c r="A841" s="210"/>
      <c r="I841" t="s">
        <v>194</v>
      </c>
    </row>
    <row r="842">
      <c r="A842" s="210"/>
      <c r="I842" t="s">
        <v>194</v>
      </c>
    </row>
    <row r="843">
      <c r="A843" s="210"/>
      <c r="I843" t="s">
        <v>194</v>
      </c>
    </row>
    <row r="844">
      <c r="A844" s="210"/>
      <c r="I844" t="s">
        <v>194</v>
      </c>
    </row>
    <row r="845">
      <c r="A845" s="248"/>
      <c r="B845" s="120"/>
      <c r="C845" s="120"/>
      <c r="E845" s="120"/>
      <c r="F845" s="120"/>
      <c r="G845" s="120"/>
      <c r="H845" s="120"/>
      <c r="I845" t="s">
        <v>194</v>
      </c>
    </row>
    <row r="846">
      <c r="A846" s="210"/>
      <c r="B846" s="120"/>
      <c r="C846" s="120"/>
      <c r="E846" s="120"/>
      <c r="F846" s="120"/>
      <c r="G846" s="120"/>
      <c r="H846" s="120"/>
      <c r="I846" t="s">
        <v>194</v>
      </c>
    </row>
    <row r="847">
      <c r="A847" s="210"/>
      <c r="I847" t="s">
        <v>194</v>
      </c>
    </row>
    <row r="848">
      <c r="A848" s="210"/>
      <c r="I848" t="s">
        <v>194</v>
      </c>
    </row>
    <row r="849">
      <c r="A849" s="210"/>
      <c r="I849" t="s">
        <v>194</v>
      </c>
    </row>
    <row r="850">
      <c r="A850" s="251"/>
      <c r="C850" s="120" t="s">
        <v>50</v>
      </c>
      <c r="E850" s="120" t="s">
        <v>803</v>
      </c>
      <c r="I850" t="s">
        <v>194</v>
      </c>
    </row>
    <row r="851">
      <c r="A851" s="210"/>
      <c r="I851" t="s">
        <v>194</v>
      </c>
    </row>
    <row r="852">
      <c r="A852" s="210"/>
      <c r="I852" t="s">
        <v>194</v>
      </c>
    </row>
    <row r="853">
      <c r="A853" s="210"/>
      <c r="I853" t="s">
        <v>194</v>
      </c>
    </row>
    <row r="854">
      <c r="A854" s="210"/>
      <c r="I854" t="s">
        <v>194</v>
      </c>
    </row>
    <row r="855">
      <c r="A855" s="210"/>
      <c r="B855" s="120"/>
      <c r="I855" t="s">
        <v>194</v>
      </c>
    </row>
    <row r="856">
      <c r="A856" s="210"/>
      <c r="B856" s="120"/>
      <c r="C856" s="120"/>
      <c r="E856" s="120"/>
      <c r="F856" s="120"/>
      <c r="G856" s="120"/>
      <c r="H856" s="120"/>
      <c r="I856" t="s">
        <v>194</v>
      </c>
    </row>
    <row r="857">
      <c r="A857" s="210"/>
      <c r="B857" s="120"/>
      <c r="C857" s="120"/>
      <c r="E857" s="120"/>
      <c r="F857" s="120"/>
      <c r="G857" s="120"/>
      <c r="I857" t="s">
        <v>194</v>
      </c>
    </row>
    <row r="858">
      <c r="A858" s="210"/>
      <c r="I858" t="s">
        <v>194</v>
      </c>
    </row>
    <row r="859">
      <c r="A859" s="210"/>
      <c r="I859" t="s">
        <v>194</v>
      </c>
    </row>
    <row r="860">
      <c r="A860" s="210"/>
      <c r="I860" t="s">
        <v>194</v>
      </c>
    </row>
    <row r="861">
      <c r="A861" s="210"/>
      <c r="I861" t="s">
        <v>194</v>
      </c>
    </row>
    <row r="862">
      <c r="A862" s="210"/>
      <c r="I862" t="s">
        <v>194</v>
      </c>
    </row>
    <row r="863">
      <c r="A863" s="248"/>
      <c r="I863" t="s">
        <v>194</v>
      </c>
    </row>
    <row r="864">
      <c r="A864" s="248"/>
      <c r="I864" t="s">
        <v>194</v>
      </c>
    </row>
    <row r="865">
      <c r="A865" s="210"/>
      <c r="I865" t="s">
        <v>194</v>
      </c>
    </row>
    <row r="866">
      <c r="A866" s="210"/>
      <c r="I866" t="s">
        <v>194</v>
      </c>
    </row>
    <row r="867">
      <c r="A867" s="248"/>
      <c r="I867" t="s">
        <v>194</v>
      </c>
    </row>
    <row r="868">
      <c r="A868" s="210"/>
      <c r="I868" t="s">
        <v>194</v>
      </c>
    </row>
    <row r="869">
      <c r="A869" s="210"/>
      <c r="I869" t="s">
        <v>194</v>
      </c>
    </row>
    <row r="870">
      <c r="A870" s="210"/>
      <c r="I870" t="s">
        <v>194</v>
      </c>
    </row>
    <row r="871">
      <c r="A871" s="210"/>
      <c r="I871" t="s">
        <v>194</v>
      </c>
    </row>
    <row r="872">
      <c r="A872" s="210"/>
      <c r="I872" t="s">
        <v>194</v>
      </c>
    </row>
    <row r="873">
      <c r="A873" s="210"/>
      <c r="I873" t="s">
        <v>194</v>
      </c>
    </row>
    <row r="874">
      <c r="A874" s="210"/>
      <c r="I874" t="s">
        <v>194</v>
      </c>
    </row>
    <row r="875">
      <c r="A875" s="210"/>
      <c r="I875" t="s">
        <v>194</v>
      </c>
    </row>
    <row r="876">
      <c r="A876" s="210"/>
      <c r="I876" t="s">
        <v>194</v>
      </c>
    </row>
    <row r="877">
      <c r="A877" s="210"/>
      <c r="I877" t="s">
        <v>194</v>
      </c>
    </row>
    <row r="878">
      <c r="A878" s="210"/>
      <c r="I878" t="s">
        <v>194</v>
      </c>
    </row>
    <row r="879">
      <c r="A879" s="210"/>
      <c r="I879" t="s">
        <v>194</v>
      </c>
    </row>
    <row r="880">
      <c r="I880" t="s">
        <v>194</v>
      </c>
    </row>
    <row r="881">
      <c r="I881" t="s">
        <v>194</v>
      </c>
    </row>
    <row r="882">
      <c r="I882" t="s">
        <v>194</v>
      </c>
    </row>
    <row r="883">
      <c r="I883" t="s">
        <v>194</v>
      </c>
    </row>
    <row r="884">
      <c r="I884" t="s">
        <v>194</v>
      </c>
    </row>
    <row r="885">
      <c r="I885" t="s">
        <v>194</v>
      </c>
    </row>
    <row r="886">
      <c r="I886" t="s">
        <v>194</v>
      </c>
    </row>
    <row r="887">
      <c r="I887" t="s">
        <v>194</v>
      </c>
    </row>
    <row r="888">
      <c r="I888" t="s">
        <v>194</v>
      </c>
    </row>
    <row r="889">
      <c r="I889" t="s">
        <v>194</v>
      </c>
    </row>
    <row r="890">
      <c r="I890" t="s">
        <v>194</v>
      </c>
    </row>
    <row r="891">
      <c r="I891" t="s">
        <v>194</v>
      </c>
    </row>
    <row r="892">
      <c r="I892" t="s">
        <v>194</v>
      </c>
    </row>
    <row r="893">
      <c r="I893" t="s">
        <v>194</v>
      </c>
    </row>
    <row r="894">
      <c r="I894" t="s">
        <v>194</v>
      </c>
    </row>
    <row r="895">
      <c r="I895" t="s">
        <v>194</v>
      </c>
    </row>
    <row r="896">
      <c r="I896" t="s">
        <v>194</v>
      </c>
    </row>
    <row r="897">
      <c r="I897" t="s">
        <v>194</v>
      </c>
    </row>
    <row r="898">
      <c r="I898" t="s">
        <v>194</v>
      </c>
    </row>
    <row r="899">
      <c r="I899" t="s">
        <v>194</v>
      </c>
    </row>
    <row r="900">
      <c r="I900" t="s">
        <v>194</v>
      </c>
    </row>
    <row r="901">
      <c r="I901" t="s">
        <v>194</v>
      </c>
    </row>
    <row r="902">
      <c r="I902" t="s">
        <v>194</v>
      </c>
    </row>
    <row r="903">
      <c r="I903" t="s">
        <v>194</v>
      </c>
    </row>
    <row r="904">
      <c r="I904" t="s">
        <v>194</v>
      </c>
    </row>
    <row r="905">
      <c r="I905" t="s">
        <v>194</v>
      </c>
    </row>
    <row r="906">
      <c r="I906" t="s">
        <v>194</v>
      </c>
    </row>
    <row r="907">
      <c r="I907" t="s">
        <v>194</v>
      </c>
    </row>
    <row r="908">
      <c r="I908" t="s">
        <v>194</v>
      </c>
    </row>
    <row r="909">
      <c r="I909" t="s">
        <v>194</v>
      </c>
    </row>
    <row r="910">
      <c r="I910" t="s">
        <v>194</v>
      </c>
    </row>
    <row r="911">
      <c r="I911" t="s">
        <v>194</v>
      </c>
    </row>
    <row r="912">
      <c r="I912" t="s">
        <v>194</v>
      </c>
    </row>
    <row r="913">
      <c r="I913" t="s">
        <v>194</v>
      </c>
    </row>
    <row r="914">
      <c r="I914" t="s">
        <v>194</v>
      </c>
    </row>
    <row r="915">
      <c r="I915" t="s">
        <v>194</v>
      </c>
    </row>
    <row r="916">
      <c r="I916" t="s">
        <v>194</v>
      </c>
    </row>
    <row r="917">
      <c r="I917" t="s">
        <v>194</v>
      </c>
    </row>
    <row r="918">
      <c r="I918" t="s">
        <v>194</v>
      </c>
    </row>
    <row r="919">
      <c r="I919" t="s">
        <v>194</v>
      </c>
    </row>
    <row r="920">
      <c r="I920" t="s">
        <v>194</v>
      </c>
    </row>
    <row r="921">
      <c r="I921" t="s">
        <v>194</v>
      </c>
    </row>
    <row r="922">
      <c r="I922" t="s">
        <v>194</v>
      </c>
    </row>
    <row r="923">
      <c r="I923" t="s">
        <v>194</v>
      </c>
    </row>
    <row r="924">
      <c r="I924" t="s">
        <v>194</v>
      </c>
    </row>
    <row r="925">
      <c r="I925" t="s">
        <v>194</v>
      </c>
    </row>
    <row r="926">
      <c r="I926" t="s">
        <v>194</v>
      </c>
    </row>
    <row r="927">
      <c r="I927" t="s">
        <v>194</v>
      </c>
    </row>
    <row r="928">
      <c r="I928" t="s">
        <v>194</v>
      </c>
    </row>
    <row r="929">
      <c r="I929" t="s">
        <v>194</v>
      </c>
    </row>
    <row r="930">
      <c r="I930" t="s">
        <v>194</v>
      </c>
    </row>
    <row r="931">
      <c r="I931" t="s">
        <v>194</v>
      </c>
    </row>
    <row r="932">
      <c r="I932" t="s">
        <v>194</v>
      </c>
    </row>
    <row r="933">
      <c r="I933" t="s">
        <v>194</v>
      </c>
    </row>
    <row r="934">
      <c r="I934" t="s">
        <v>194</v>
      </c>
    </row>
    <row r="935">
      <c r="I935" t="s">
        <v>194</v>
      </c>
    </row>
    <row r="936">
      <c r="I936" t="s">
        <v>194</v>
      </c>
    </row>
    <row r="937">
      <c r="I937" t="s">
        <v>194</v>
      </c>
    </row>
    <row r="938">
      <c r="I938" t="s">
        <v>194</v>
      </c>
    </row>
    <row r="939">
      <c r="I939" t="s">
        <v>194</v>
      </c>
    </row>
    <row r="940">
      <c r="I940" t="s">
        <v>194</v>
      </c>
    </row>
    <row r="941">
      <c r="I941" t="s">
        <v>194</v>
      </c>
    </row>
    <row r="942">
      <c r="I942" t="s">
        <v>194</v>
      </c>
    </row>
    <row r="943">
      <c r="I943" t="s">
        <v>194</v>
      </c>
    </row>
    <row r="944">
      <c r="I944" t="s">
        <v>194</v>
      </c>
    </row>
    <row r="945">
      <c r="I945" t="s">
        <v>194</v>
      </c>
    </row>
    <row r="946">
      <c r="I946" t="s">
        <v>194</v>
      </c>
    </row>
    <row r="947">
      <c r="I947" t="s">
        <v>194</v>
      </c>
    </row>
    <row r="948">
      <c r="I948" t="s">
        <v>194</v>
      </c>
    </row>
    <row r="949">
      <c r="I949" t="s">
        <v>194</v>
      </c>
    </row>
    <row r="950">
      <c r="I950" t="s">
        <v>194</v>
      </c>
    </row>
    <row r="951">
      <c r="I951" t="s">
        <v>194</v>
      </c>
    </row>
    <row r="952">
      <c r="I952" t="s">
        <v>194</v>
      </c>
    </row>
    <row r="953">
      <c r="I953" t="s">
        <v>194</v>
      </c>
    </row>
    <row r="954">
      <c r="I954" t="s">
        <v>194</v>
      </c>
    </row>
    <row r="955">
      <c r="I955" t="s">
        <v>194</v>
      </c>
    </row>
    <row r="956">
      <c r="I956" t="s">
        <v>194</v>
      </c>
    </row>
    <row r="957">
      <c r="I957" t="s">
        <v>194</v>
      </c>
    </row>
    <row r="958">
      <c r="I958" t="s">
        <v>194</v>
      </c>
    </row>
    <row r="959">
      <c r="I959" t="s">
        <v>194</v>
      </c>
    </row>
    <row r="960">
      <c r="I960" t="s">
        <v>194</v>
      </c>
    </row>
    <row r="961">
      <c r="I961" t="s">
        <v>194</v>
      </c>
    </row>
    <row r="962">
      <c r="I962" t="s">
        <v>194</v>
      </c>
    </row>
    <row r="963">
      <c r="I963" t="s">
        <v>194</v>
      </c>
    </row>
    <row r="964">
      <c r="I964" t="s">
        <v>194</v>
      </c>
    </row>
    <row r="965">
      <c r="I965" t="s">
        <v>194</v>
      </c>
    </row>
    <row r="966">
      <c r="I966" t="s">
        <v>194</v>
      </c>
    </row>
    <row r="967">
      <c r="I967" t="s">
        <v>194</v>
      </c>
    </row>
    <row r="968">
      <c r="I968" t="s">
        <v>194</v>
      </c>
    </row>
    <row r="969">
      <c r="I969" t="s">
        <v>194</v>
      </c>
    </row>
    <row r="970">
      <c r="I970" t="s">
        <v>194</v>
      </c>
    </row>
    <row r="971">
      <c r="I971" t="s">
        <v>194</v>
      </c>
    </row>
    <row r="972">
      <c r="I972" t="s">
        <v>194</v>
      </c>
    </row>
    <row r="973">
      <c r="I973" t="s">
        <v>194</v>
      </c>
    </row>
    <row r="974">
      <c r="I974" t="s">
        <v>194</v>
      </c>
    </row>
    <row r="975">
      <c r="I975" t="s">
        <v>194</v>
      </c>
    </row>
    <row r="976">
      <c r="I976" t="s">
        <v>194</v>
      </c>
    </row>
    <row r="977">
      <c r="I977" t="s">
        <v>194</v>
      </c>
    </row>
    <row r="978">
      <c r="I978" t="s">
        <v>194</v>
      </c>
    </row>
    <row r="979">
      <c r="I979" t="s">
        <v>194</v>
      </c>
    </row>
    <row r="980">
      <c r="I980" t="s">
        <v>194</v>
      </c>
    </row>
    <row r="981">
      <c r="I981" t="s">
        <v>194</v>
      </c>
    </row>
    <row r="982">
      <c r="I982" t="s">
        <v>194</v>
      </c>
    </row>
    <row r="983">
      <c r="I983" t="s">
        <v>194</v>
      </c>
    </row>
    <row r="984">
      <c r="I984" t="s">
        <v>194</v>
      </c>
    </row>
    <row r="985">
      <c r="I985" t="s">
        <v>194</v>
      </c>
    </row>
    <row r="986">
      <c r="I986" t="s">
        <v>194</v>
      </c>
    </row>
    <row r="987">
      <c r="I987" t="s">
        <v>194</v>
      </c>
    </row>
    <row r="988">
      <c r="I988" t="s">
        <v>194</v>
      </c>
    </row>
    <row r="989">
      <c r="I989" t="s">
        <v>194</v>
      </c>
    </row>
    <row r="990">
      <c r="I990" t="s">
        <v>194</v>
      </c>
    </row>
    <row r="991">
      <c r="I991" t="s">
        <v>194</v>
      </c>
    </row>
    <row r="992">
      <c r="I992" t="s">
        <v>194</v>
      </c>
    </row>
    <row r="993">
      <c r="I993" t="s">
        <v>194</v>
      </c>
    </row>
    <row r="994">
      <c r="I994" t="s">
        <v>194</v>
      </c>
    </row>
    <row r="995">
      <c r="I995" t="s">
        <v>194</v>
      </c>
    </row>
    <row r="996">
      <c r="I996" t="s">
        <v>194</v>
      </c>
    </row>
    <row r="997">
      <c r="I997" t="s">
        <v>194</v>
      </c>
    </row>
    <row r="998">
      <c r="I998" t="s">
        <v>194</v>
      </c>
    </row>
    <row r="999">
      <c r="I999" t="s">
        <v>194</v>
      </c>
    </row>
    <row r="1000">
      <c r="I1000" t="s">
        <v>194</v>
      </c>
    </row>
    <row r="1001">
      <c r="I1001" t="s">
        <v>194</v>
      </c>
    </row>
    <row r="1002">
      <c r="I1002" t="s">
        <v>194</v>
      </c>
    </row>
    <row r="1003">
      <c r="I1003" t="s">
        <v>194</v>
      </c>
    </row>
    <row r="1004">
      <c r="I1004" t="s">
        <v>194</v>
      </c>
    </row>
    <row r="1005">
      <c r="I1005" t="s">
        <v>194</v>
      </c>
    </row>
    <row r="1006">
      <c r="I1006" t="s">
        <v>194</v>
      </c>
    </row>
    <row r="1007">
      <c r="I1007" t="s">
        <v>194</v>
      </c>
    </row>
    <row r="1008">
      <c r="I1008" t="s">
        <v>194</v>
      </c>
    </row>
    <row r="1009">
      <c r="I1009" t="s">
        <v>194</v>
      </c>
    </row>
    <row r="1010">
      <c r="I1010" t="s">
        <v>194</v>
      </c>
    </row>
    <row r="1011">
      <c r="I1011" t="s">
        <v>194</v>
      </c>
    </row>
    <row r="1012">
      <c r="I1012" t="s">
        <v>194</v>
      </c>
    </row>
    <row r="1013">
      <c r="I1013" t="s">
        <v>194</v>
      </c>
    </row>
    <row r="1014">
      <c r="I1014" t="s">
        <v>194</v>
      </c>
    </row>
    <row r="1015">
      <c r="I1015" t="s">
        <v>194</v>
      </c>
    </row>
    <row r="1016">
      <c r="I1016" t="s">
        <v>194</v>
      </c>
    </row>
    <row r="1017">
      <c r="I1017" t="s">
        <v>194</v>
      </c>
    </row>
    <row r="1018">
      <c r="I1018" t="s">
        <v>194</v>
      </c>
    </row>
    <row r="1019">
      <c r="I1019" t="s">
        <v>194</v>
      </c>
    </row>
    <row r="1020">
      <c r="I1020" t="s">
        <v>194</v>
      </c>
    </row>
    <row r="1021">
      <c r="I1021" t="s">
        <v>194</v>
      </c>
    </row>
    <row r="1022">
      <c r="I1022" t="s">
        <v>194</v>
      </c>
    </row>
    <row r="1023">
      <c r="I1023" t="s">
        <v>194</v>
      </c>
    </row>
    <row r="1024">
      <c r="I1024" t="s">
        <v>194</v>
      </c>
    </row>
    <row r="1025">
      <c r="I1025" t="s">
        <v>194</v>
      </c>
    </row>
    <row r="1026">
      <c r="I1026" t="s">
        <v>194</v>
      </c>
    </row>
  </sheetData>
  <drawing r:id="rId1"/>
</worksheet>
</file>