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defaultThemeVersion="166925"/>
  <mc:AlternateContent xmlns:mc="http://schemas.openxmlformats.org/markup-compatibility/2006">
    <mc:Choice Requires="x15">
      <x15ac:absPath xmlns:x15ac="http://schemas.microsoft.com/office/spreadsheetml/2010/11/ac" url="/Users/liamkendall/Dropbox/PhD/Rprojects/phylo-foraging/dat/"/>
    </mc:Choice>
  </mc:AlternateContent>
  <xr:revisionPtr revIDLastSave="0" documentId="13_ncr:1_{05A53F5F-CB19-2748-9CFA-A5F64A0B03FD}" xr6:coauthVersionLast="45" xr6:coauthVersionMax="45" xr10:uidLastSave="{00000000-0000-0000-0000-000000000000}"/>
  <bookViews>
    <workbookView xWindow="220" yWindow="460" windowWidth="39780" windowHeight="21540" xr2:uid="{00000000-000D-0000-FFFF-FFFF00000000}"/>
  </bookViews>
  <sheets>
    <sheet name="Bee-foraging" sheetId="1" r:id="rId1"/>
    <sheet name="Excluded studies" sheetId="24" r:id="rId2"/>
    <sheet name="Abbreviations" sheetId="2" r:id="rId3"/>
    <sheet name="Zurbuchen et al 2010" sheetId="17" r:id="rId4"/>
    <sheet name="Danner 2017" sheetId="26" r:id="rId5"/>
    <sheet name="Lihoreau Fig summary" sheetId="25" r:id="rId6"/>
    <sheet name="Greenleaf S1, S2, S3" sheetId="19" r:id="rId7"/>
    <sheet name="Greenleaf + Zurbuchen" sheetId="18" r:id="rId8"/>
    <sheet name="References" sheetId="3" r:id="rId9"/>
    <sheet name="Vicens and Bosch 2000" sheetId="23" r:id="rId10"/>
    <sheet name="Dhaliwal and Sharma 1974" sheetId="22" r:id="rId11"/>
    <sheet name="Garbuzov et al 2015" sheetId="20" r:id="rId12"/>
    <sheet name="Rodrigues Ribieiero 2014 Fig 2" sheetId="14" r:id="rId13"/>
    <sheet name="Sheet3" sheetId="16" r:id="rId14"/>
    <sheet name="Bennet et al 2017 Table 3" sheetId="4" r:id="rId15"/>
    <sheet name="Pasquet et al. (2008)" sheetId="13" r:id="rId16"/>
    <sheet name="Desjardins 2006" sheetId="6" r:id="rId17"/>
    <sheet name="Pahl et al. 2011 Fig 1" sheetId="12" r:id="rId18"/>
    <sheet name="Kreyer et al Table 1" sheetId="9" r:id="rId19"/>
    <sheet name="Kuhn-Neto et al. (2009)" sheetId="10" r:id="rId20"/>
    <sheet name="Elliot 2009 Plot" sheetId="7" r:id="rId21"/>
    <sheet name="Guedot et al.2009 Table 1" sheetId="8" r:id="rId22"/>
  </sheets>
  <definedNames>
    <definedName name="_ftn1" localSheetId="0">'Bee-foraging'!#REF!</definedName>
    <definedName name="_ftn2" localSheetId="0">'Bee-foraging'!#REF!</definedName>
    <definedName name="_ftn3" localSheetId="0">'Bee-foraging'!#REF!</definedName>
    <definedName name="_ftn4" localSheetId="0">'Bee-foraging'!#REF!</definedName>
    <definedName name="_ftn5" localSheetId="0">'Bee-foraging'!#REF!</definedName>
    <definedName name="_ftn6" localSheetId="0">'Bee-foraging'!#REF!</definedName>
    <definedName name="_ftn7" localSheetId="0">'Bee-foraging'!#REF!</definedName>
    <definedName name="_ftnref1" localSheetId="0">'Bee-foraging'!#REF!</definedName>
    <definedName name="_ftnref2" localSheetId="0">'Bee-foraging'!#REF!</definedName>
    <definedName name="_ftnref3" localSheetId="0">'Bee-foraging'!#REF!</definedName>
    <definedName name="_ftnref4" localSheetId="0">'Bee-foraging'!#REF!</definedName>
    <definedName name="_ftnref5" localSheetId="0">'Bee-foraging'!#REF!</definedName>
    <definedName name="_ftnref6" localSheetId="0">'Bee-foraging'!#REF!</definedName>
    <definedName name="_ftnref7" localSheetId="0">'Bee-foraging'!#REF!</definedName>
    <definedName name="bbib25" localSheetId="8">References!$A$82</definedName>
    <definedName name="bbib63" localSheetId="8">References!$A$85</definedName>
    <definedName name="bbib64" localSheetId="8">References!$A$84</definedName>
    <definedName name="bbib67" localSheetId="8">References!$A$91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46" i="1" l="1"/>
  <c r="AA246" i="1"/>
  <c r="Y246" i="1"/>
  <c r="X246" i="1"/>
  <c r="Y219" i="1" l="1"/>
  <c r="Y218" i="1"/>
  <c r="X216" i="1"/>
  <c r="X217" i="1"/>
  <c r="C21" i="25"/>
  <c r="C15" i="25"/>
  <c r="C14" i="25"/>
  <c r="C17" i="25"/>
  <c r="C23" i="25"/>
  <c r="C22" i="25"/>
  <c r="C20" i="25"/>
  <c r="C16" i="25"/>
  <c r="X233" i="1"/>
  <c r="Y233" i="1"/>
  <c r="X65" i="1"/>
  <c r="AG245" i="1" l="1"/>
  <c r="AA245" i="1"/>
  <c r="Y245" i="1"/>
  <c r="X245" i="1"/>
  <c r="X95" i="1"/>
  <c r="X94" i="1"/>
  <c r="X232" i="1" l="1"/>
  <c r="X310" i="1" l="1"/>
  <c r="X313" i="1"/>
  <c r="X314" i="1"/>
  <c r="X312" i="1"/>
  <c r="X284" i="1"/>
  <c r="X287" i="1"/>
  <c r="X282" i="1"/>
  <c r="E30" i="14"/>
  <c r="AA213" i="1" l="1"/>
  <c r="AA212" i="1"/>
  <c r="AG213" i="1"/>
  <c r="AG212" i="1"/>
  <c r="X213" i="1"/>
  <c r="X212" i="1"/>
  <c r="X83" i="1" s="1"/>
  <c r="N9" i="10" l="1"/>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8" i="10"/>
  <c r="J117" i="10"/>
  <c r="I117" i="10"/>
  <c r="J116" i="10"/>
  <c r="I116" i="10"/>
  <c r="J115" i="10"/>
  <c r="I115" i="10"/>
  <c r="J114" i="10"/>
  <c r="I114" i="10"/>
  <c r="J113" i="10"/>
  <c r="I113" i="10"/>
  <c r="J112" i="10"/>
  <c r="I112" i="10"/>
  <c r="J111" i="10"/>
  <c r="I111" i="10"/>
  <c r="J110" i="10"/>
  <c r="I110" i="10"/>
  <c r="J109" i="10"/>
  <c r="I109" i="10"/>
  <c r="J108" i="10"/>
  <c r="I108" i="10"/>
  <c r="J107" i="10"/>
  <c r="I107" i="10"/>
  <c r="J106" i="10"/>
  <c r="I106" i="10"/>
  <c r="J105" i="10"/>
  <c r="I105" i="10"/>
  <c r="J104" i="10"/>
  <c r="I104" i="10"/>
  <c r="J103" i="10"/>
  <c r="I103" i="10"/>
  <c r="J102" i="10"/>
  <c r="I102" i="10"/>
  <c r="J101" i="10"/>
  <c r="I101" i="10"/>
  <c r="J100" i="10"/>
  <c r="I100" i="10"/>
  <c r="J99" i="10"/>
  <c r="I99" i="10"/>
  <c r="J98" i="10"/>
  <c r="I98" i="10"/>
  <c r="J97" i="10"/>
  <c r="I97" i="10"/>
  <c r="J96" i="10"/>
  <c r="I96" i="10"/>
  <c r="J95" i="10"/>
  <c r="I95" i="10"/>
  <c r="J94" i="10"/>
  <c r="I94" i="10"/>
  <c r="J93" i="10"/>
  <c r="I93" i="10"/>
  <c r="J92" i="10"/>
  <c r="I92" i="10"/>
  <c r="J91" i="10"/>
  <c r="I91" i="10"/>
  <c r="J90" i="10"/>
  <c r="I90" i="10"/>
  <c r="J89" i="10"/>
  <c r="I89" i="10"/>
  <c r="J88" i="10"/>
  <c r="I88" i="10"/>
  <c r="J87" i="10"/>
  <c r="I87" i="10"/>
  <c r="J86" i="10"/>
  <c r="I86" i="10"/>
  <c r="J85" i="10"/>
  <c r="I85" i="10"/>
  <c r="J84" i="10"/>
  <c r="I84" i="10"/>
  <c r="J83" i="10"/>
  <c r="I83" i="10"/>
  <c r="J82" i="10"/>
  <c r="I82" i="10"/>
  <c r="J81" i="10"/>
  <c r="I81" i="10"/>
  <c r="J80" i="10"/>
  <c r="I80" i="10"/>
  <c r="J79" i="10"/>
  <c r="I79" i="10"/>
  <c r="J78" i="10"/>
  <c r="I78" i="10"/>
  <c r="J77" i="10"/>
  <c r="I77" i="10"/>
  <c r="J76" i="10"/>
  <c r="I76" i="10"/>
  <c r="J75" i="10"/>
  <c r="I75" i="10"/>
  <c r="J74" i="10"/>
  <c r="I74" i="10"/>
  <c r="J73" i="10"/>
  <c r="I73" i="10"/>
  <c r="J72" i="10"/>
  <c r="I72" i="10"/>
  <c r="J71" i="10"/>
  <c r="I71" i="10"/>
  <c r="J70" i="10"/>
  <c r="I70" i="10"/>
  <c r="J69" i="10"/>
  <c r="I69" i="10"/>
  <c r="J68" i="10"/>
  <c r="I68" i="10"/>
  <c r="J67" i="10"/>
  <c r="I67" i="10"/>
  <c r="J66" i="10"/>
  <c r="I66" i="10"/>
  <c r="J65" i="10"/>
  <c r="I65" i="10"/>
  <c r="J64" i="10"/>
  <c r="I64" i="10"/>
  <c r="J63" i="10"/>
  <c r="I63" i="10"/>
  <c r="J62" i="10"/>
  <c r="I62" i="10"/>
  <c r="J61" i="10"/>
  <c r="I61" i="10"/>
  <c r="J60" i="10"/>
  <c r="I60" i="10"/>
  <c r="J59" i="10"/>
  <c r="I59" i="10"/>
  <c r="J58" i="10"/>
  <c r="I58" i="10"/>
  <c r="J57" i="10"/>
  <c r="I57" i="10"/>
  <c r="J56" i="10"/>
  <c r="I56" i="10"/>
  <c r="J55" i="10"/>
  <c r="I55" i="10"/>
  <c r="J54" i="10"/>
  <c r="I54" i="10"/>
  <c r="J53" i="10"/>
  <c r="I53" i="10"/>
  <c r="J52" i="10"/>
  <c r="I52" i="10"/>
  <c r="J51" i="10"/>
  <c r="I51" i="10"/>
  <c r="J50" i="10"/>
  <c r="I50" i="10"/>
  <c r="J49" i="10"/>
  <c r="I49" i="10"/>
  <c r="J48" i="10"/>
  <c r="I48" i="10"/>
  <c r="J47" i="10"/>
  <c r="I47" i="10"/>
  <c r="J46" i="10"/>
  <c r="I46" i="10"/>
  <c r="J45" i="10"/>
  <c r="I45" i="10"/>
  <c r="J44" i="10"/>
  <c r="I44" i="10"/>
  <c r="J43" i="10"/>
  <c r="I43" i="10"/>
  <c r="J42" i="10"/>
  <c r="I42" i="10"/>
  <c r="J41" i="10"/>
  <c r="I41" i="10"/>
  <c r="J40" i="10"/>
  <c r="I40" i="10"/>
  <c r="J39" i="10"/>
  <c r="I39" i="10"/>
  <c r="J38" i="10"/>
  <c r="I38" i="10"/>
  <c r="J37" i="10"/>
  <c r="I37" i="10"/>
  <c r="J36" i="10"/>
  <c r="I36" i="10"/>
  <c r="J35" i="10"/>
  <c r="I35" i="10"/>
  <c r="J34" i="10"/>
  <c r="I34" i="10"/>
  <c r="J33" i="10"/>
  <c r="I33" i="10"/>
  <c r="J32" i="10"/>
  <c r="I32" i="10"/>
  <c r="J31" i="10"/>
  <c r="I31" i="10"/>
  <c r="J30" i="10"/>
  <c r="I30" i="10"/>
  <c r="J29" i="10"/>
  <c r="I29" i="10"/>
  <c r="J28" i="10"/>
  <c r="I28" i="10"/>
  <c r="J27" i="10"/>
  <c r="I27" i="10"/>
  <c r="J26" i="10"/>
  <c r="I26" i="10"/>
  <c r="J25" i="10"/>
  <c r="I25" i="10"/>
  <c r="J24" i="10"/>
  <c r="I24" i="10"/>
  <c r="J23" i="10"/>
  <c r="I23" i="10"/>
  <c r="J22" i="10"/>
  <c r="I22" i="10"/>
  <c r="J21" i="10"/>
  <c r="I21" i="10"/>
  <c r="J20" i="10"/>
  <c r="I20" i="10"/>
  <c r="J19" i="10"/>
  <c r="I19" i="10"/>
  <c r="J18" i="10"/>
  <c r="I18" i="10"/>
  <c r="J17" i="10"/>
  <c r="I17" i="10"/>
  <c r="J16" i="10"/>
  <c r="I16" i="10"/>
  <c r="J15" i="10"/>
  <c r="I15" i="10"/>
  <c r="J14" i="10"/>
  <c r="I14" i="10"/>
  <c r="J13" i="10"/>
  <c r="I13" i="10"/>
  <c r="J12" i="10"/>
  <c r="I12" i="10"/>
  <c r="J11" i="10"/>
  <c r="I11" i="10"/>
  <c r="J10" i="10"/>
  <c r="I10" i="10"/>
  <c r="J9" i="10"/>
  <c r="I9" i="10"/>
  <c r="J8" i="10"/>
  <c r="I8" i="10"/>
  <c r="C9" i="10"/>
  <c r="D9" i="10"/>
  <c r="C10" i="10"/>
  <c r="D10" i="10"/>
  <c r="C11" i="10"/>
  <c r="D11" i="10"/>
  <c r="C12" i="10"/>
  <c r="D12" i="10"/>
  <c r="C13" i="10"/>
  <c r="D13" i="10"/>
  <c r="C14" i="10"/>
  <c r="D14" i="10"/>
  <c r="C15" i="10"/>
  <c r="D15" i="10"/>
  <c r="C16" i="10"/>
  <c r="D16" i="10"/>
  <c r="C17" i="10"/>
  <c r="D17" i="10"/>
  <c r="C18" i="10"/>
  <c r="D18" i="10"/>
  <c r="C19" i="10"/>
  <c r="D19" i="10"/>
  <c r="C20" i="10"/>
  <c r="D20" i="10"/>
  <c r="C21" i="10"/>
  <c r="D21" i="10"/>
  <c r="C22" i="10"/>
  <c r="D22" i="10"/>
  <c r="C23" i="10"/>
  <c r="D23" i="10"/>
  <c r="C24" i="10"/>
  <c r="D24" i="10"/>
  <c r="C25" i="10"/>
  <c r="D25" i="10"/>
  <c r="C26" i="10"/>
  <c r="D26" i="10"/>
  <c r="C27" i="10"/>
  <c r="D27" i="10"/>
  <c r="C28" i="10"/>
  <c r="D28" i="10"/>
  <c r="C29" i="10"/>
  <c r="D29" i="10"/>
  <c r="C30" i="10"/>
  <c r="D30" i="10"/>
  <c r="C31" i="10"/>
  <c r="D31" i="10"/>
  <c r="C32" i="10"/>
  <c r="D32" i="10"/>
  <c r="C33" i="10"/>
  <c r="D33" i="10"/>
  <c r="C34" i="10"/>
  <c r="D34" i="10"/>
  <c r="C35" i="10"/>
  <c r="D35" i="10"/>
  <c r="C36" i="10"/>
  <c r="D36" i="10"/>
  <c r="C37" i="10"/>
  <c r="D37" i="10"/>
  <c r="C38" i="10"/>
  <c r="D38" i="10"/>
  <c r="C39" i="10"/>
  <c r="D39" i="10"/>
  <c r="C40" i="10"/>
  <c r="D40" i="10"/>
  <c r="C41" i="10"/>
  <c r="D41" i="10"/>
  <c r="C42" i="10"/>
  <c r="D42" i="10"/>
  <c r="C43" i="10"/>
  <c r="D43" i="10"/>
  <c r="C44" i="10"/>
  <c r="D44" i="10"/>
  <c r="C45" i="10"/>
  <c r="D45" i="10"/>
  <c r="C46" i="10"/>
  <c r="D46" i="10"/>
  <c r="C47" i="10"/>
  <c r="D47" i="10"/>
  <c r="C48" i="10"/>
  <c r="D48" i="10"/>
  <c r="C49" i="10"/>
  <c r="D49" i="10"/>
  <c r="C50" i="10"/>
  <c r="D50" i="10"/>
  <c r="C51" i="10"/>
  <c r="D51" i="10"/>
  <c r="C52" i="10"/>
  <c r="D52" i="10"/>
  <c r="C53" i="10"/>
  <c r="D53" i="10"/>
  <c r="C54" i="10"/>
  <c r="D54" i="10"/>
  <c r="C55" i="10"/>
  <c r="D55" i="10"/>
  <c r="C56" i="10"/>
  <c r="D56" i="10"/>
  <c r="C57" i="10"/>
  <c r="D57" i="10"/>
  <c r="C58" i="10"/>
  <c r="D58" i="10"/>
  <c r="C59" i="10"/>
  <c r="D59" i="10"/>
  <c r="C60" i="10"/>
  <c r="D60" i="10"/>
  <c r="C61" i="10"/>
  <c r="D61" i="10"/>
  <c r="C62" i="10"/>
  <c r="D62" i="10"/>
  <c r="C63" i="10"/>
  <c r="D63" i="10"/>
  <c r="C64" i="10"/>
  <c r="D64" i="10"/>
  <c r="C65" i="10"/>
  <c r="D65" i="10"/>
  <c r="C66" i="10"/>
  <c r="D66" i="10"/>
  <c r="C67" i="10"/>
  <c r="D67" i="10"/>
  <c r="C68" i="10"/>
  <c r="D68" i="10"/>
  <c r="C69" i="10"/>
  <c r="D69" i="10"/>
  <c r="C70" i="10"/>
  <c r="D70" i="10"/>
  <c r="C71" i="10"/>
  <c r="D71" i="10"/>
  <c r="C72" i="10"/>
  <c r="D72" i="10"/>
  <c r="C73" i="10"/>
  <c r="D73" i="10"/>
  <c r="C74" i="10"/>
  <c r="D74" i="10"/>
  <c r="C75" i="10"/>
  <c r="D75" i="10"/>
  <c r="C76" i="10"/>
  <c r="D76" i="10"/>
  <c r="C77" i="10"/>
  <c r="D77" i="10"/>
  <c r="C78" i="10"/>
  <c r="D78" i="10"/>
  <c r="C79" i="10"/>
  <c r="D79" i="10"/>
  <c r="C80" i="10"/>
  <c r="D80" i="10"/>
  <c r="C81" i="10"/>
  <c r="D81" i="10"/>
  <c r="C82" i="10"/>
  <c r="D82" i="10"/>
  <c r="C83" i="10"/>
  <c r="D83" i="10"/>
  <c r="C84" i="10"/>
  <c r="D84" i="10"/>
  <c r="C85" i="10"/>
  <c r="D85" i="10"/>
  <c r="C86" i="10"/>
  <c r="D86" i="10"/>
  <c r="C87" i="10"/>
  <c r="D87" i="10"/>
  <c r="C88" i="10"/>
  <c r="D88" i="10"/>
  <c r="C89" i="10"/>
  <c r="D89" i="10"/>
  <c r="C90" i="10"/>
  <c r="D90" i="10"/>
  <c r="C91" i="10"/>
  <c r="D91" i="10"/>
  <c r="C92" i="10"/>
  <c r="D92" i="10"/>
  <c r="C93" i="10"/>
  <c r="D93" i="10"/>
  <c r="C94" i="10"/>
  <c r="D94" i="10"/>
  <c r="C95" i="10"/>
  <c r="D95" i="10"/>
  <c r="C96" i="10"/>
  <c r="D96" i="10"/>
  <c r="C97" i="10"/>
  <c r="D97" i="10"/>
  <c r="C98" i="10"/>
  <c r="D98" i="10"/>
  <c r="C99" i="10"/>
  <c r="D99" i="10"/>
  <c r="C100" i="10"/>
  <c r="D100" i="10"/>
  <c r="C101" i="10"/>
  <c r="D101" i="10"/>
  <c r="C102" i="10"/>
  <c r="D102" i="10"/>
  <c r="C103" i="10"/>
  <c r="D103" i="10"/>
  <c r="C104" i="10"/>
  <c r="D104" i="10"/>
  <c r="C105" i="10"/>
  <c r="D105" i="10"/>
  <c r="C106" i="10"/>
  <c r="D106" i="10"/>
  <c r="C107" i="10"/>
  <c r="D107" i="10"/>
  <c r="C108" i="10"/>
  <c r="D108" i="10"/>
  <c r="C109" i="10"/>
  <c r="D109" i="10"/>
  <c r="C110" i="10"/>
  <c r="D110" i="10"/>
  <c r="C111" i="10"/>
  <c r="D111" i="10"/>
  <c r="C112" i="10"/>
  <c r="D112" i="10"/>
  <c r="C113" i="10"/>
  <c r="D113" i="10"/>
  <c r="C114" i="10"/>
  <c r="D114" i="10"/>
  <c r="C115" i="10"/>
  <c r="D115" i="10"/>
  <c r="C116" i="10"/>
  <c r="D116" i="10"/>
  <c r="C117" i="10"/>
  <c r="D117" i="10"/>
  <c r="C118" i="10"/>
  <c r="D118" i="10"/>
  <c r="C8" i="10"/>
  <c r="D8" i="10"/>
  <c r="X171" i="1"/>
  <c r="H4" i="10" l="1"/>
  <c r="H3" i="10"/>
  <c r="H5" i="10"/>
  <c r="X148" i="1"/>
  <c r="D11" i="7"/>
  <c r="C11" i="7"/>
  <c r="B11" i="7"/>
  <c r="D26" i="4" l="1"/>
  <c r="C26" i="4"/>
  <c r="D25" i="4"/>
  <c r="D24" i="4"/>
  <c r="C25" i="4"/>
  <c r="C24" i="4"/>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Liam Kendall</author>
  </authors>
  <commentList>
    <comment ref="A16" authorId="0" shapeId="0" xr:uid="{00000000-0006-0000-0000-000002000000}">
      <text>
        <r>
          <rPr>
            <b/>
            <sz val="10"/>
            <color rgb="FF000000"/>
            <rFont val="Tahoma"/>
            <family val="2"/>
          </rPr>
          <t>Liam Kendall:</t>
        </r>
        <r>
          <rPr>
            <sz val="10"/>
            <color rgb="FF000000"/>
            <rFont val="Tahoma"/>
            <family val="2"/>
          </rPr>
          <t xml:space="preserve">
</t>
        </r>
        <r>
          <rPr>
            <sz val="10"/>
            <color rgb="FF000000"/>
            <rFont val="Tahoma"/>
            <family val="2"/>
          </rPr>
          <t xml:space="preserve">CHECK REF
</t>
        </r>
      </text>
    </comment>
    <comment ref="X122" authorId="0" shapeId="0" xr:uid="{00000000-0006-0000-0000-00001F000000}">
      <text>
        <r>
          <rPr>
            <b/>
            <sz val="10"/>
            <color rgb="FF000000"/>
            <rFont val="Tahoma"/>
            <family val="2"/>
          </rPr>
          <t>Liam Kendall:</t>
        </r>
        <r>
          <rPr>
            <sz val="10"/>
            <color rgb="FF000000"/>
            <rFont val="Tahoma"/>
            <family val="2"/>
          </rPr>
          <t xml:space="preserve">
</t>
        </r>
        <r>
          <rPr>
            <sz val="10"/>
            <color rgb="FF000000"/>
            <rFont val="Tahoma"/>
            <family val="2"/>
          </rPr>
          <t xml:space="preserve">All together	</t>
        </r>
      </text>
    </comment>
    <comment ref="Y123" authorId="0" shapeId="0" xr:uid="{00000000-0006-0000-0000-000022000000}">
      <text>
        <r>
          <rPr>
            <b/>
            <sz val="10"/>
            <color rgb="FF000000"/>
            <rFont val="Tahoma"/>
            <family val="2"/>
          </rPr>
          <t>Liam Kendall:</t>
        </r>
        <r>
          <rPr>
            <sz val="10"/>
            <color rgb="FF000000"/>
            <rFont val="Tahoma"/>
            <family val="2"/>
          </rPr>
          <t xml:space="preserve">
</t>
        </r>
        <r>
          <rPr>
            <sz val="10"/>
            <color rgb="FF000000"/>
            <rFont val="Tahoma"/>
            <family val="2"/>
          </rPr>
          <t xml:space="preserve">top of bell curve (right skewed) Fig 3
</t>
        </r>
      </text>
    </comment>
    <comment ref="U132" authorId="0" shapeId="0" xr:uid="{00000000-0006-0000-0000-000007000000}">
      <text>
        <r>
          <rPr>
            <b/>
            <sz val="9"/>
            <color indexed="81"/>
            <rFont val="Tahoma"/>
            <family val="2"/>
          </rPr>
          <t>Liam Kendall:</t>
        </r>
        <r>
          <rPr>
            <sz val="9"/>
            <color indexed="81"/>
            <rFont val="Tahoma"/>
            <family val="2"/>
          </rPr>
          <t xml:space="preserve">
Guedot et al (2009)
</t>
        </r>
      </text>
    </comment>
    <comment ref="Y145" authorId="0" shapeId="0" xr:uid="{00000000-0006-0000-0000-000001000000}">
      <text>
        <r>
          <rPr>
            <b/>
            <sz val="10"/>
            <color rgb="FF000000"/>
            <rFont val="Tahoma"/>
            <family val="2"/>
          </rPr>
          <t>Liam Kendall:</t>
        </r>
        <r>
          <rPr>
            <sz val="10"/>
            <color rgb="FF000000"/>
            <rFont val="Tahoma"/>
            <family val="2"/>
          </rPr>
          <t xml:space="preserve">
</t>
        </r>
        <r>
          <rPr>
            <sz val="10"/>
            <color rgb="FF000000"/>
            <rFont val="Tahoma"/>
            <family val="2"/>
          </rPr>
          <t xml:space="preserve">9/10 returned
</t>
        </r>
      </text>
    </comment>
    <comment ref="U158" authorId="0" shapeId="0" xr:uid="{00000000-0006-0000-0000-000009000000}">
      <text>
        <r>
          <rPr>
            <b/>
            <sz val="9"/>
            <color rgb="FF000000"/>
            <rFont val="Tahoma"/>
            <family val="2"/>
          </rPr>
          <t>Liam Kendall:</t>
        </r>
        <r>
          <rPr>
            <sz val="9"/>
            <color rgb="FF000000"/>
            <rFont val="Tahoma"/>
            <family val="2"/>
          </rPr>
          <t xml:space="preserve">
</t>
        </r>
        <r>
          <rPr>
            <sz val="9"/>
            <color rgb="FF000000"/>
            <rFont val="Tahoma"/>
            <family val="2"/>
          </rPr>
          <t xml:space="preserve">Guedot et al (2009)
</t>
        </r>
      </text>
    </comment>
    <comment ref="U160" authorId="0" shapeId="0" xr:uid="{00000000-0006-0000-0000-000008000000}">
      <text>
        <r>
          <rPr>
            <b/>
            <sz val="9"/>
            <color indexed="81"/>
            <rFont val="Tahoma"/>
            <family val="2"/>
          </rPr>
          <t>Liam Kendall:</t>
        </r>
        <r>
          <rPr>
            <sz val="9"/>
            <color indexed="81"/>
            <rFont val="Tahoma"/>
            <family val="2"/>
          </rPr>
          <t xml:space="preserve">
Guedot et al (2009)
</t>
        </r>
      </text>
    </comment>
    <comment ref="Y161" authorId="0" shapeId="0" xr:uid="{00000000-0006-0000-0000-000021000000}">
      <text>
        <r>
          <rPr>
            <b/>
            <sz val="9"/>
            <color rgb="FF000000"/>
            <rFont val="Tahoma"/>
            <family val="2"/>
          </rPr>
          <t>Liam Kendall:</t>
        </r>
        <r>
          <rPr>
            <sz val="9"/>
            <color rgb="FF000000"/>
            <rFont val="Tahoma"/>
            <family val="2"/>
          </rPr>
          <t xml:space="preserve">
</t>
        </r>
        <r>
          <rPr>
            <sz val="9"/>
            <color rgb="FF000000"/>
            <rFont val="Tahoma"/>
            <family val="2"/>
          </rPr>
          <t xml:space="preserve">50% RETURNED
</t>
        </r>
      </text>
    </comment>
    <comment ref="Y162" authorId="0" shapeId="0" xr:uid="{00000000-0006-0000-0000-000003000000}">
      <text>
        <r>
          <rPr>
            <b/>
            <sz val="10"/>
            <color rgb="FF000000"/>
            <rFont val="Tahoma"/>
            <family val="2"/>
          </rPr>
          <t>Liam Kendall:</t>
        </r>
        <r>
          <rPr>
            <sz val="10"/>
            <color rgb="FF000000"/>
            <rFont val="Tahoma"/>
            <family val="2"/>
          </rPr>
          <t xml:space="preserve">
</t>
        </r>
        <r>
          <rPr>
            <sz val="10"/>
            <color rgb="FF000000"/>
            <rFont val="Tahoma"/>
            <family val="2"/>
          </rPr>
          <t xml:space="preserve">"Typical" Greenleaf S1
</t>
        </r>
      </text>
    </comment>
    <comment ref="AD162" authorId="0" shapeId="0" xr:uid="{00000000-0006-0000-0000-000004000000}">
      <text>
        <r>
          <rPr>
            <b/>
            <sz val="10"/>
            <color rgb="FF000000"/>
            <rFont val="Tahoma"/>
            <family val="2"/>
          </rPr>
          <t>Liam Kendall:</t>
        </r>
        <r>
          <rPr>
            <sz val="10"/>
            <color rgb="FF000000"/>
            <rFont val="Tahoma"/>
            <family val="2"/>
          </rPr>
          <t xml:space="preserve">
</t>
        </r>
        <r>
          <rPr>
            <sz val="10"/>
            <color rgb="FF000000"/>
            <rFont val="Tahoma"/>
            <family val="2"/>
          </rPr>
          <t xml:space="preserve">Straight from GL Table S1
</t>
        </r>
      </text>
    </comment>
    <comment ref="AD166" authorId="0" shapeId="0" xr:uid="{00000000-0006-0000-0000-00000B000000}">
      <text>
        <r>
          <rPr>
            <b/>
            <sz val="10"/>
            <color rgb="FF000000"/>
            <rFont val="Tahoma"/>
            <family val="2"/>
          </rPr>
          <t>Liam Kendall:</t>
        </r>
        <r>
          <rPr>
            <sz val="10"/>
            <color rgb="FF000000"/>
            <rFont val="Tahoma"/>
            <family val="2"/>
          </rPr>
          <t xml:space="preserve">
</t>
        </r>
        <r>
          <rPr>
            <sz val="10"/>
            <color rgb="FF000000"/>
            <rFont val="Tahoma"/>
            <family val="2"/>
          </rPr>
          <t xml:space="preserve">base of log-curve
</t>
        </r>
      </text>
    </comment>
    <comment ref="Y174" authorId="0" shapeId="0" xr:uid="{00000000-0006-0000-0000-00001D000000}">
      <text>
        <r>
          <rPr>
            <b/>
            <sz val="9"/>
            <color indexed="81"/>
            <rFont val="Tahoma"/>
            <family val="2"/>
          </rPr>
          <t>Liam Kendall:</t>
        </r>
        <r>
          <rPr>
            <sz val="9"/>
            <color indexed="81"/>
            <rFont val="Tahoma"/>
            <family val="2"/>
          </rPr>
          <t xml:space="preserve">
50%
</t>
        </r>
      </text>
    </comment>
    <comment ref="X182" authorId="0" shapeId="0" xr:uid="{00000000-0006-0000-0000-00000E000000}">
      <text>
        <r>
          <rPr>
            <b/>
            <sz val="9"/>
            <color indexed="81"/>
            <rFont val="Tahoma"/>
            <family val="2"/>
          </rPr>
          <t>Liam Kendall:</t>
        </r>
        <r>
          <rPr>
            <sz val="9"/>
            <color indexed="81"/>
            <rFont val="Tahoma"/>
            <family val="2"/>
          </rPr>
          <t xml:space="preserve">
1 individual &gt;0 away</t>
        </r>
      </text>
    </comment>
    <comment ref="X183" authorId="0" shapeId="0" xr:uid="{00000000-0006-0000-0000-00000D000000}">
      <text>
        <r>
          <rPr>
            <b/>
            <sz val="9"/>
            <color indexed="81"/>
            <rFont val="Tahoma"/>
            <family val="2"/>
          </rPr>
          <t>Liam Kendall:</t>
        </r>
        <r>
          <rPr>
            <sz val="9"/>
            <color indexed="81"/>
            <rFont val="Tahoma"/>
            <family val="2"/>
          </rPr>
          <t xml:space="preserve">
7 individauls &gt; 0 away
</t>
        </r>
      </text>
    </comment>
    <comment ref="Y195" authorId="0" shapeId="0" xr:uid="{00000000-0006-0000-0000-000006000000}">
      <text>
        <r>
          <rPr>
            <b/>
            <sz val="10"/>
            <color rgb="FF000000"/>
            <rFont val="Tahoma"/>
            <family val="2"/>
          </rPr>
          <t>Liam Kendall:</t>
        </r>
        <r>
          <rPr>
            <sz val="10"/>
            <color rgb="FF000000"/>
            <rFont val="Tahoma"/>
            <family val="2"/>
          </rPr>
          <t xml:space="preserve">
</t>
        </r>
        <r>
          <rPr>
            <sz val="10"/>
            <color rgb="FF000000"/>
            <rFont val="Tahoma"/>
            <family val="2"/>
          </rPr>
          <t xml:space="preserve">Typical
</t>
        </r>
      </text>
    </comment>
    <comment ref="X197" authorId="0" shapeId="0" xr:uid="{00000000-0006-0000-0000-00001C000000}">
      <text>
        <r>
          <rPr>
            <b/>
            <sz val="9"/>
            <color rgb="FF000000"/>
            <rFont val="Tahoma"/>
            <family val="2"/>
          </rPr>
          <t>Liam Kendall:</t>
        </r>
        <r>
          <rPr>
            <sz val="9"/>
            <color rgb="FF000000"/>
            <rFont val="Tahoma"/>
            <family val="2"/>
          </rPr>
          <t xml:space="preserve">
</t>
        </r>
        <r>
          <rPr>
            <sz val="9"/>
            <color rgb="FF000000"/>
            <rFont val="Tahoma"/>
            <family val="2"/>
          </rPr>
          <t xml:space="preserve">From df in model 
</t>
        </r>
      </text>
    </comment>
    <comment ref="Y217" authorId="0" shapeId="0" xr:uid="{00000000-0006-0000-0000-000005000000}">
      <text>
        <r>
          <rPr>
            <b/>
            <sz val="10"/>
            <color rgb="FF000000"/>
            <rFont val="Tahoma"/>
            <family val="2"/>
          </rPr>
          <t>Liam Kendall:</t>
        </r>
        <r>
          <rPr>
            <sz val="10"/>
            <color rgb="FF000000"/>
            <rFont val="Tahoma"/>
            <family val="2"/>
          </rPr>
          <t xml:space="preserve">
</t>
        </r>
        <r>
          <rPr>
            <sz val="10"/>
            <color rgb="FF000000"/>
            <rFont val="Tahoma"/>
            <family val="2"/>
          </rPr>
          <t xml:space="preserve">highest percentage return
</t>
        </r>
      </text>
    </comment>
    <comment ref="U231" authorId="0" shapeId="0" xr:uid="{00000000-0006-0000-0000-00000A000000}">
      <text>
        <r>
          <rPr>
            <b/>
            <sz val="9"/>
            <color rgb="FF000000"/>
            <rFont val="Tahoma"/>
            <family val="2"/>
          </rPr>
          <t>Liam Kendall:</t>
        </r>
        <r>
          <rPr>
            <sz val="9"/>
            <color rgb="FF000000"/>
            <rFont val="Tahoma"/>
            <family val="2"/>
          </rPr>
          <t xml:space="preserve">
</t>
        </r>
        <r>
          <rPr>
            <sz val="9"/>
            <color rgb="FF000000"/>
            <rFont val="Tahoma"/>
            <family val="2"/>
          </rPr>
          <t xml:space="preserve">Guedot et al (2009)
</t>
        </r>
      </text>
    </comment>
    <comment ref="AA278" authorId="0" shapeId="0" xr:uid="{00000000-0006-0000-0000-00001E000000}">
      <text>
        <r>
          <rPr>
            <b/>
            <sz val="9"/>
            <color indexed="81"/>
            <rFont val="Tahoma"/>
            <family val="2"/>
          </rPr>
          <t>Liam Kendall:</t>
        </r>
        <r>
          <rPr>
            <sz val="9"/>
            <color indexed="81"/>
            <rFont val="Tahoma"/>
            <family val="2"/>
          </rPr>
          <t xml:space="preserve">
50% RETURN
</t>
        </r>
      </text>
    </comment>
    <comment ref="X282" authorId="0" shapeId="0" xr:uid="{00000000-0006-0000-0000-00000F000000}">
      <text>
        <r>
          <rPr>
            <b/>
            <sz val="9"/>
            <color indexed="81"/>
            <rFont val="Tahoma"/>
            <family val="2"/>
          </rPr>
          <t>Liam Kendall:</t>
        </r>
        <r>
          <rPr>
            <sz val="9"/>
            <color indexed="81"/>
            <rFont val="Tahoma"/>
            <family val="2"/>
          </rPr>
          <t xml:space="preserve">
=1137/3
</t>
        </r>
      </text>
    </comment>
    <comment ref="X288" authorId="0" shapeId="0" xr:uid="{00000000-0006-0000-0000-000010000000}">
      <text>
        <r>
          <rPr>
            <b/>
            <sz val="9"/>
            <color rgb="FF000000"/>
            <rFont val="Tahoma"/>
            <family val="2"/>
          </rPr>
          <t>Liam Kendall:</t>
        </r>
        <r>
          <rPr>
            <sz val="9"/>
            <color rgb="FF000000"/>
            <rFont val="Tahoma"/>
            <family val="2"/>
          </rPr>
          <t xml:space="preserve">
</t>
        </r>
        <r>
          <rPr>
            <sz val="9"/>
            <color rgb="FF000000"/>
            <rFont val="Tahoma"/>
            <family val="2"/>
          </rPr>
          <t xml:space="preserve">Total N = 376
</t>
        </r>
      </text>
    </comment>
    <comment ref="X289" authorId="0" shapeId="0" xr:uid="{00000000-0006-0000-0000-000011000000}">
      <text>
        <r>
          <rPr>
            <b/>
            <sz val="9"/>
            <color rgb="FF000000"/>
            <rFont val="Tahoma"/>
            <family val="2"/>
          </rPr>
          <t>Liam Kendall:</t>
        </r>
        <r>
          <rPr>
            <sz val="9"/>
            <color rgb="FF000000"/>
            <rFont val="Tahoma"/>
            <family val="2"/>
          </rPr>
          <t xml:space="preserve">
</t>
        </r>
        <r>
          <rPr>
            <sz val="9"/>
            <color rgb="FF000000"/>
            <rFont val="Tahoma"/>
            <family val="2"/>
          </rPr>
          <t xml:space="preserve">Total N = 376
</t>
        </r>
      </text>
    </comment>
    <comment ref="X290" authorId="0" shapeId="0" xr:uid="{00000000-0006-0000-0000-000012000000}">
      <text>
        <r>
          <rPr>
            <b/>
            <sz val="9"/>
            <color rgb="FF000000"/>
            <rFont val="Tahoma"/>
            <family val="2"/>
          </rPr>
          <t>Liam Kendall:</t>
        </r>
        <r>
          <rPr>
            <sz val="9"/>
            <color rgb="FF000000"/>
            <rFont val="Tahoma"/>
            <family val="2"/>
          </rPr>
          <t xml:space="preserve">
</t>
        </r>
        <r>
          <rPr>
            <sz val="9"/>
            <color rgb="FF000000"/>
            <rFont val="Tahoma"/>
            <family val="2"/>
          </rPr>
          <t xml:space="preserve">Total N = 376
</t>
        </r>
      </text>
    </comment>
    <comment ref="X291" authorId="0" shapeId="0" xr:uid="{00000000-0006-0000-0000-000013000000}">
      <text>
        <r>
          <rPr>
            <b/>
            <sz val="9"/>
            <color indexed="81"/>
            <rFont val="Tahoma"/>
            <family val="2"/>
          </rPr>
          <t>Liam Kendall:</t>
        </r>
        <r>
          <rPr>
            <sz val="9"/>
            <color indexed="81"/>
            <rFont val="Tahoma"/>
            <family val="2"/>
          </rPr>
          <t xml:space="preserve">
Total N = 376
</t>
        </r>
      </text>
    </comment>
    <comment ref="X292" authorId="0" shapeId="0" xr:uid="{00000000-0006-0000-0000-000014000000}">
      <text>
        <r>
          <rPr>
            <b/>
            <sz val="9"/>
            <color indexed="81"/>
            <rFont val="Tahoma"/>
            <family val="2"/>
          </rPr>
          <t>Liam Kendall:</t>
        </r>
        <r>
          <rPr>
            <sz val="9"/>
            <color indexed="81"/>
            <rFont val="Tahoma"/>
            <family val="2"/>
          </rPr>
          <t xml:space="preserve">
Total N = 376
</t>
        </r>
      </text>
    </comment>
    <comment ref="X293" authorId="0" shapeId="0" xr:uid="{00000000-0006-0000-0000-000015000000}">
      <text>
        <r>
          <rPr>
            <b/>
            <sz val="9"/>
            <color indexed="81"/>
            <rFont val="Tahoma"/>
            <family val="2"/>
          </rPr>
          <t>Liam Kendall:</t>
        </r>
        <r>
          <rPr>
            <sz val="9"/>
            <color indexed="81"/>
            <rFont val="Tahoma"/>
            <family val="2"/>
          </rPr>
          <t xml:space="preserve">
Total N = 376
</t>
        </r>
      </text>
    </comment>
    <comment ref="X294" authorId="0" shapeId="0" xr:uid="{00000000-0006-0000-0000-000016000000}">
      <text>
        <r>
          <rPr>
            <b/>
            <sz val="9"/>
            <color indexed="81"/>
            <rFont val="Tahoma"/>
            <family val="2"/>
          </rPr>
          <t>Liam Kendall:</t>
        </r>
        <r>
          <rPr>
            <sz val="9"/>
            <color indexed="81"/>
            <rFont val="Tahoma"/>
            <family val="2"/>
          </rPr>
          <t xml:space="preserve">
Total N = 688
</t>
        </r>
      </text>
    </comment>
    <comment ref="X295" authorId="0" shapeId="0" xr:uid="{00000000-0006-0000-0000-000017000000}">
      <text>
        <r>
          <rPr>
            <b/>
            <sz val="9"/>
            <color rgb="FF000000"/>
            <rFont val="Tahoma"/>
            <family val="2"/>
          </rPr>
          <t>Liam Kendall:</t>
        </r>
        <r>
          <rPr>
            <sz val="9"/>
            <color rgb="FF000000"/>
            <rFont val="Tahoma"/>
            <family val="2"/>
          </rPr>
          <t xml:space="preserve">
</t>
        </r>
        <r>
          <rPr>
            <sz val="9"/>
            <color rgb="FF000000"/>
            <rFont val="Tahoma"/>
            <family val="2"/>
          </rPr>
          <t xml:space="preserve">Total N = 688
</t>
        </r>
      </text>
    </comment>
    <comment ref="X296" authorId="0" shapeId="0" xr:uid="{00000000-0006-0000-0000-000018000000}">
      <text>
        <r>
          <rPr>
            <b/>
            <sz val="9"/>
            <color indexed="81"/>
            <rFont val="Tahoma"/>
            <family val="2"/>
          </rPr>
          <t>Liam Kendall:</t>
        </r>
        <r>
          <rPr>
            <sz val="9"/>
            <color indexed="81"/>
            <rFont val="Tahoma"/>
            <family val="2"/>
          </rPr>
          <t xml:space="preserve">
Total N = 688
</t>
        </r>
      </text>
    </comment>
    <comment ref="X297" authorId="0" shapeId="0" xr:uid="{00000000-0006-0000-0000-000019000000}">
      <text>
        <r>
          <rPr>
            <b/>
            <sz val="9"/>
            <color indexed="81"/>
            <rFont val="Tahoma"/>
            <family val="2"/>
          </rPr>
          <t>Liam Kendall:</t>
        </r>
        <r>
          <rPr>
            <sz val="9"/>
            <color indexed="81"/>
            <rFont val="Tahoma"/>
            <family val="2"/>
          </rPr>
          <t xml:space="preserve">
Total N = 688
</t>
        </r>
      </text>
    </comment>
    <comment ref="X298" authorId="0" shapeId="0" xr:uid="{00000000-0006-0000-0000-00001A000000}">
      <text>
        <r>
          <rPr>
            <b/>
            <sz val="9"/>
            <color indexed="81"/>
            <rFont val="Tahoma"/>
            <family val="2"/>
          </rPr>
          <t>Liam Kendall:</t>
        </r>
        <r>
          <rPr>
            <sz val="9"/>
            <color indexed="81"/>
            <rFont val="Tahoma"/>
            <family val="2"/>
          </rPr>
          <t xml:space="preserve">
Total N = 688
</t>
        </r>
      </text>
    </comment>
    <comment ref="X299" authorId="0" shapeId="0" xr:uid="{00000000-0006-0000-0000-00001B000000}">
      <text>
        <r>
          <rPr>
            <b/>
            <sz val="9"/>
            <color rgb="FF000000"/>
            <rFont val="Tahoma"/>
            <family val="2"/>
          </rPr>
          <t>Liam Kendall:</t>
        </r>
        <r>
          <rPr>
            <sz val="9"/>
            <color rgb="FF000000"/>
            <rFont val="Tahoma"/>
            <family val="2"/>
          </rPr>
          <t xml:space="preserve">
</t>
        </r>
        <r>
          <rPr>
            <sz val="9"/>
            <color rgb="FF000000"/>
            <rFont val="Tahoma"/>
            <family val="2"/>
          </rPr>
          <t xml:space="preserve">Total N = 688
</t>
        </r>
      </text>
    </comment>
    <comment ref="C335" authorId="0" shapeId="0" xr:uid="{E7085C87-0861-A24C-B26A-5BDFDE42969A}">
      <text>
        <r>
          <rPr>
            <b/>
            <sz val="10"/>
            <color rgb="FF000000"/>
            <rFont val="Tahoma"/>
            <family val="2"/>
          </rPr>
          <t>Liam Kendall:</t>
        </r>
        <r>
          <rPr>
            <sz val="10"/>
            <color rgb="FF000000"/>
            <rFont val="Tahoma"/>
            <family val="2"/>
          </rPr>
          <t xml:space="preserve">
</t>
        </r>
        <r>
          <rPr>
            <sz val="10"/>
            <color rgb="FF000000"/>
            <rFont val="Tahoma"/>
            <family val="2"/>
          </rPr>
          <t>BL</t>
        </r>
      </text>
    </comment>
    <comment ref="A338" authorId="0" shapeId="0" xr:uid="{00000000-0006-0000-0000-00000C000000}">
      <text>
        <r>
          <rPr>
            <b/>
            <sz val="10"/>
            <color rgb="FF000000"/>
            <rFont val="Tahoma"/>
            <family val="2"/>
          </rPr>
          <t>Liam Kendall:</t>
        </r>
        <r>
          <rPr>
            <sz val="10"/>
            <color rgb="FF000000"/>
            <rFont val="Tahoma"/>
            <family val="2"/>
          </rPr>
          <t xml:space="preserve">
</t>
        </r>
        <r>
          <rPr>
            <sz val="10"/>
            <color rgb="FF000000"/>
            <rFont val="Tahoma"/>
            <family val="2"/>
          </rPr>
          <t xml:space="preserve">page 6
</t>
        </r>
      </text>
    </comment>
    <comment ref="AA343" authorId="0" shapeId="0" xr:uid="{00000000-0006-0000-0000-000020000000}">
      <text>
        <r>
          <rPr>
            <b/>
            <sz val="9"/>
            <color indexed="81"/>
            <rFont val="Tahoma"/>
            <family val="2"/>
          </rPr>
          <t>Liam Kendall:</t>
        </r>
        <r>
          <rPr>
            <sz val="9"/>
            <color indexed="81"/>
            <rFont val="Tahoma"/>
            <family val="2"/>
          </rPr>
          <t xml:space="preserve">
50%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Liam Kendall</author>
  </authors>
  <commentList>
    <comment ref="AB31" authorId="0" shapeId="0" xr:uid="{00000000-0006-0000-0100-000001000000}">
      <text>
        <r>
          <rPr>
            <b/>
            <sz val="10"/>
            <color rgb="FF000000"/>
            <rFont val="Tahoma"/>
            <family val="2"/>
          </rPr>
          <t>Liam Kendall:</t>
        </r>
        <r>
          <rPr>
            <sz val="10"/>
            <color rgb="FF000000"/>
            <rFont val="Tahoma"/>
            <family val="2"/>
          </rPr>
          <t xml:space="preserve">
</t>
        </r>
        <r>
          <rPr>
            <sz val="10"/>
            <color rgb="FF000000"/>
            <rFont val="Tahoma"/>
            <family val="2"/>
          </rPr>
          <t xml:space="preserve">USING LINEAR REGRESSION PROVIDED
</t>
        </r>
      </text>
    </comment>
    <comment ref="Y35" authorId="0" shapeId="0" xr:uid="{00000000-0006-0000-0100-000002000000}">
      <text>
        <r>
          <rPr>
            <b/>
            <sz val="10"/>
            <color rgb="FF000000"/>
            <rFont val="Tahoma"/>
            <family val="2"/>
          </rPr>
          <t>Liam Kendall:</t>
        </r>
        <r>
          <rPr>
            <sz val="10"/>
            <color rgb="FF000000"/>
            <rFont val="Tahoma"/>
            <family val="2"/>
          </rPr>
          <t xml:space="preserve">
</t>
        </r>
        <r>
          <rPr>
            <sz val="10"/>
            <color rgb="FF000000"/>
            <rFont val="Tahoma"/>
            <family val="2"/>
          </rPr>
          <t xml:space="preserve">may have flown further over the horizon
</t>
        </r>
      </text>
    </comment>
  </commentList>
</comments>
</file>

<file path=xl/sharedStrings.xml><?xml version="1.0" encoding="utf-8"?>
<sst xmlns="http://schemas.openxmlformats.org/spreadsheetml/2006/main" count="9058" uniqueCount="1653">
  <si>
    <t>Species</t>
  </si>
  <si>
    <t>Location</t>
  </si>
  <si>
    <t>Source</t>
  </si>
  <si>
    <t>Europe</t>
  </si>
  <si>
    <t>Abrol (1988)</t>
  </si>
  <si>
    <t>F</t>
  </si>
  <si>
    <t>W</t>
  </si>
  <si>
    <t xml:space="preserve">W </t>
  </si>
  <si>
    <t>Appanah (1979) in Appanah (1982)</t>
  </si>
  <si>
    <t>M</t>
  </si>
  <si>
    <t>Genus</t>
  </si>
  <si>
    <t>Gender</t>
  </si>
  <si>
    <t>Family</t>
  </si>
  <si>
    <t>Andrenidae</t>
  </si>
  <si>
    <t>Apidae</t>
  </si>
  <si>
    <t>Colletidae</t>
  </si>
  <si>
    <t>Halictidae</t>
  </si>
  <si>
    <t>Megachilidae</t>
  </si>
  <si>
    <t>barbilabris</t>
  </si>
  <si>
    <t>cineraria</t>
  </si>
  <si>
    <t>clarkella</t>
  </si>
  <si>
    <t>flavipes</t>
  </si>
  <si>
    <t>vaga</t>
  </si>
  <si>
    <t>banksianus</t>
  </si>
  <si>
    <t>texana</t>
  </si>
  <si>
    <t>florea</t>
  </si>
  <si>
    <t>fulvitarsis</t>
  </si>
  <si>
    <t>linsleyi</t>
  </si>
  <si>
    <t>lapidarius</t>
  </si>
  <si>
    <t>lucorum</t>
  </si>
  <si>
    <t>muscorum</t>
  </si>
  <si>
    <t>terrestris</t>
  </si>
  <si>
    <t>pascuorum</t>
  </si>
  <si>
    <t>pratorum</t>
  </si>
  <si>
    <t>fasciata</t>
  </si>
  <si>
    <t>flavipennis</t>
  </si>
  <si>
    <t>panamica</t>
  </si>
  <si>
    <t>luteipennis</t>
  </si>
  <si>
    <t>dentata</t>
  </si>
  <si>
    <t>capitata</t>
  </si>
  <si>
    <t>erythrogastra</t>
  </si>
  <si>
    <t>rufa</t>
  </si>
  <si>
    <t>violacea</t>
  </si>
  <si>
    <t>cunicularius</t>
  </si>
  <si>
    <t>malachurum</t>
  </si>
  <si>
    <t>pauxillum</t>
  </si>
  <si>
    <t>melanderi</t>
  </si>
  <si>
    <t>planidens</t>
  </si>
  <si>
    <t>parietina</t>
  </si>
  <si>
    <t>sicula</t>
  </si>
  <si>
    <t>florisomne</t>
  </si>
  <si>
    <t>rapunculi</t>
  </si>
  <si>
    <t>lapponica</t>
  </si>
  <si>
    <t>nana</t>
  </si>
  <si>
    <t>rotundata</t>
  </si>
  <si>
    <t>anthocopoides</t>
  </si>
  <si>
    <t>lignaria propinqua</t>
  </si>
  <si>
    <t>maritime</t>
  </si>
  <si>
    <t>mustelina</t>
  </si>
  <si>
    <t>pedicornis</t>
  </si>
  <si>
    <t>NA</t>
  </si>
  <si>
    <t>Reference</t>
  </si>
  <si>
    <t>MR</t>
  </si>
  <si>
    <t>Subfamily</t>
  </si>
  <si>
    <t>Tribe</t>
  </si>
  <si>
    <t>Andreninae</t>
  </si>
  <si>
    <t>Andrenini</t>
  </si>
  <si>
    <t>Andrena</t>
  </si>
  <si>
    <t>Panurginae</t>
  </si>
  <si>
    <t>Panurgini</t>
  </si>
  <si>
    <t>Apinae</t>
  </si>
  <si>
    <t>Anthophorini</t>
  </si>
  <si>
    <t>Bombini</t>
  </si>
  <si>
    <t>Bombus</t>
  </si>
  <si>
    <t>Meliponini</t>
  </si>
  <si>
    <t>Xylocopinae</t>
  </si>
  <si>
    <t>Xylocopini</t>
  </si>
  <si>
    <t>Colletinae</t>
  </si>
  <si>
    <t>Colletini</t>
  </si>
  <si>
    <t>Halictinae</t>
  </si>
  <si>
    <t>Halictini</t>
  </si>
  <si>
    <t>Nominae</t>
  </si>
  <si>
    <t>Nomiini</t>
  </si>
  <si>
    <t>Megachilinae</t>
  </si>
  <si>
    <t>Megachilini</t>
  </si>
  <si>
    <t>Osmiini</t>
  </si>
  <si>
    <t>Apini</t>
  </si>
  <si>
    <t>Rophitinae</t>
  </si>
  <si>
    <t>Rophitini</t>
  </si>
  <si>
    <t>Panurgus</t>
  </si>
  <si>
    <t>Macrotera</t>
  </si>
  <si>
    <t>Apis</t>
  </si>
  <si>
    <t>Anthophora</t>
  </si>
  <si>
    <t>Melipona</t>
  </si>
  <si>
    <t>Scaptotrigona</t>
  </si>
  <si>
    <t>Tetraloniella</t>
  </si>
  <si>
    <t>Cephalotrigona</t>
  </si>
  <si>
    <t>Heterotrigona</t>
  </si>
  <si>
    <t>Xylocopa</t>
  </si>
  <si>
    <t>Colletes</t>
  </si>
  <si>
    <t>Lasioglossum</t>
  </si>
  <si>
    <t>Nomia</t>
  </si>
  <si>
    <t>Systropha</t>
  </si>
  <si>
    <t>Megachile</t>
  </si>
  <si>
    <t>Chelostoma</t>
  </si>
  <si>
    <t>Hoplitis</t>
  </si>
  <si>
    <t>Osmia</t>
  </si>
  <si>
    <t>ITD</t>
  </si>
  <si>
    <t>Type</t>
  </si>
  <si>
    <t>Germany</t>
  </si>
  <si>
    <t>UK</t>
  </si>
  <si>
    <t>PM</t>
  </si>
  <si>
    <t>BT</t>
  </si>
  <si>
    <t>H</t>
  </si>
  <si>
    <t>Japan</t>
  </si>
  <si>
    <t>USA</t>
  </si>
  <si>
    <t>Region</t>
  </si>
  <si>
    <t>Asia</t>
  </si>
  <si>
    <t>Americas</t>
  </si>
  <si>
    <t>NorthAmerica</t>
  </si>
  <si>
    <t>Europe/Africa</t>
  </si>
  <si>
    <t>Cosmo</t>
  </si>
  <si>
    <t>Mark-recapture</t>
  </si>
  <si>
    <t>Pollen Mapping</t>
  </si>
  <si>
    <t>Bee tracking</t>
  </si>
  <si>
    <t>FT</t>
  </si>
  <si>
    <t>NPA</t>
  </si>
  <si>
    <t>NSA</t>
  </si>
  <si>
    <t>Not available</t>
  </si>
  <si>
    <t>Nest-plant association</t>
  </si>
  <si>
    <t>Feeder training</t>
  </si>
  <si>
    <t>Nest site addition</t>
  </si>
  <si>
    <t>Homing</t>
  </si>
  <si>
    <t>Male</t>
  </si>
  <si>
    <t>Female</t>
  </si>
  <si>
    <t>Sociality</t>
  </si>
  <si>
    <t>Solitary</t>
  </si>
  <si>
    <t>Subgenus</t>
  </si>
  <si>
    <t>Nesting</t>
  </si>
  <si>
    <t>AG</t>
  </si>
  <si>
    <t>Eusocial</t>
  </si>
  <si>
    <t>ES</t>
  </si>
  <si>
    <t>Aggregating</t>
  </si>
  <si>
    <t>SO</t>
  </si>
  <si>
    <t>Worker</t>
  </si>
  <si>
    <t>Cavity</t>
  </si>
  <si>
    <t>Soil</t>
  </si>
  <si>
    <t>Social_strict</t>
  </si>
  <si>
    <t>Social_three</t>
  </si>
  <si>
    <t>Apoidea</t>
  </si>
  <si>
    <t>Superfamily</t>
  </si>
  <si>
    <t>Melanobombus</t>
  </si>
  <si>
    <t>Thoracobombus</t>
  </si>
  <si>
    <t>Shafir et al. (2006)</t>
  </si>
  <si>
    <t>Kenta et al. (2004)</t>
  </si>
  <si>
    <t>Knight et al. (2005)</t>
  </si>
  <si>
    <t>Carvell et al. (2012)</t>
  </si>
  <si>
    <t>Charman et al. (2010)</t>
  </si>
  <si>
    <t>Subterraneobombus</t>
  </si>
  <si>
    <t>Euglossa</t>
  </si>
  <si>
    <t>Eulaema</t>
  </si>
  <si>
    <t>Exaerete</t>
  </si>
  <si>
    <t>Tetragonula</t>
  </si>
  <si>
    <t>Trigona</t>
  </si>
  <si>
    <t>Tetragonisca</t>
  </si>
  <si>
    <t>C. O’Toole (personal communication 7/14/04)</t>
  </si>
  <si>
    <t>Munster-Swendsen (1968)</t>
  </si>
  <si>
    <t>Neff and Danforth (1991)</t>
  </si>
  <si>
    <t>Linsley and McSwain (1942)</t>
  </si>
  <si>
    <t>Walther-Hellwig and Frankl (2000a)</t>
  </si>
  <si>
    <t>Walther-Hellwig and Frankl (2000b)</t>
  </si>
  <si>
    <t>Dramstad (1996)</t>
  </si>
  <si>
    <t>Saville et al. (1997)</t>
  </si>
  <si>
    <t>Darvill et al. (2004)</t>
  </si>
  <si>
    <t>Osborne et al. (1999)</t>
  </si>
  <si>
    <t>Schaffer and Wratten (1994)</t>
  </si>
  <si>
    <t>Roubik and Aluja (1983)</t>
  </si>
  <si>
    <t>Wille (1976)</t>
  </si>
  <si>
    <t>Nieh and Roubik (1995)</t>
  </si>
  <si>
    <t>Roubik (1989)</t>
  </si>
  <si>
    <t>Westrich (1996)</t>
  </si>
  <si>
    <t>Bohart and Nye (1956)</t>
  </si>
  <si>
    <t>Vansell and Todd (1946)</t>
  </si>
  <si>
    <t>Menke (1954)</t>
  </si>
  <si>
    <t>Packer (1970)</t>
  </si>
  <si>
    <t>Fabre (1914)</t>
  </si>
  <si>
    <t>Kapyla (1978)</t>
  </si>
  <si>
    <t>Gathmann and Tscharntke (2002)</t>
  </si>
  <si>
    <t>Tepedino (1983)</t>
  </si>
  <si>
    <t>Robertson (1966)</t>
  </si>
  <si>
    <t>Tasei and Delaude (1984)</t>
  </si>
  <si>
    <t>Rust (1990)</t>
  </si>
  <si>
    <t>Kitamura (1969)</t>
  </si>
  <si>
    <t>Kawamura (1954) in Kitamura (1969)</t>
  </si>
  <si>
    <t>Steffan-Dewenter and Kuhn (2003)</t>
  </si>
  <si>
    <t>Desjardins and De Oliveir (2006)</t>
  </si>
  <si>
    <t>Westphal et al. (2006)</t>
  </si>
  <si>
    <t>Chapman et al. (2003)</t>
  </si>
  <si>
    <t>Kreyer et al. (2004)</t>
  </si>
  <si>
    <t>Wolf and Moritz (2008)</t>
  </si>
  <si>
    <t>Kraus et al. (2009)</t>
  </si>
  <si>
    <t>Rao and Strange (2012)</t>
  </si>
  <si>
    <t>Wikelski et al. (2010)</t>
  </si>
  <si>
    <t>Kuhn-Neto et al. (2009)</t>
  </si>
  <si>
    <t>Biddinger et al. (2013)</t>
  </si>
  <si>
    <t>Van Nieuwstadt and Iraheta (1996)</t>
  </si>
  <si>
    <t>Pasquet et al. (2008)</t>
  </si>
  <si>
    <t>Dawson et al. (1997)</t>
  </si>
  <si>
    <t>Euglossini</t>
  </si>
  <si>
    <t>PA</t>
  </si>
  <si>
    <t>Kleptoparasitic</t>
  </si>
  <si>
    <t>VAR (SF, SE, CONF.INT)</t>
  </si>
  <si>
    <t>VAR.TYPE</t>
  </si>
  <si>
    <t>Australasia</t>
  </si>
  <si>
    <t>Author</t>
  </si>
  <si>
    <t>Title</t>
  </si>
  <si>
    <t>Year</t>
  </si>
  <si>
    <t>Journal</t>
  </si>
  <si>
    <t>Volume</t>
  </si>
  <si>
    <t>Issue</t>
  </si>
  <si>
    <t>Art. No.</t>
  </si>
  <si>
    <t>Page start</t>
  </si>
  <si>
    <t>Page end</t>
  </si>
  <si>
    <t>Page count</t>
  </si>
  <si>
    <t>Cited by</t>
  </si>
  <si>
    <t>DOI</t>
  </si>
  <si>
    <t>Link</t>
  </si>
  <si>
    <t>Abstract</t>
  </si>
  <si>
    <t>Document Type</t>
  </si>
  <si>
    <t>EID</t>
  </si>
  <si>
    <t>Beekman M., Ratnieks F.L.W.</t>
  </si>
  <si>
    <t>Long-range foraging by the honey-bee, Apis mellifera L.</t>
  </si>
  <si>
    <t>Functional Ecology</t>
  </si>
  <si>
    <t>10.1046/j.1365-2435.2000.00443.x</t>
  </si>
  <si>
    <t>https://www.scopus.com/inward/record.uri?eid=2-s2.0-0033825613&amp;doi=10.1046%2fj.1365-2435.2000.00443.x&amp;partnerID=40&amp;md5=c4eb7fa25984500310fe5a027462a60a</t>
  </si>
  <si>
    <t>1. Waggle dances of honey-bees (Apis mellifera L.) were decoded to determine where and how far the bees foraged during the blooming of heather (Calluna vulgaris L.) in August 1996 using a hive located in Sheffield, UK, east of the heather moors. The median distance foraged was 6.1 km, and the mean 5.5 km. Only 10% of the bees foraged within 0.5 km of the hive whereas 50% went more than 6 km, 25% more than 7.5 km and 10% more than 9.5 km from the hive. 2. These results are in sharp contrast with previous studies in which foraging distances were much closer to the hive. In May 1997 the mean foraging distance was 1 km, showing that long-range dancing is not the rule in Sheffield. 3. The observed foraging distances described in this study may not be exceptional in a patchy environment where differences in patch size and patch quality are large. When travel distances to patches are large, distant patches can probably be utilized only by individuals that live in groups and recruit foragers to the patches found. Only then are the benefits of scouting for distant patches high enough to enable the exploitation of these patches.</t>
  </si>
  <si>
    <t>Article</t>
  </si>
  <si>
    <t>Scopus</t>
  </si>
  <si>
    <t>2-s2.0-0033825613</t>
  </si>
  <si>
    <t>Bhattacharya A.</t>
  </si>
  <si>
    <t>Novel mechanism of distance-oriented bee movement, secondary pollen dispersal and reticulate pollination - A case study in Melipona panamica</t>
  </si>
  <si>
    <t>Current Science</t>
  </si>
  <si>
    <t>https://www.scopus.com/inward/record.uri?eid=2-s2.0-4444342198&amp;partnerID=40&amp;md5=217706de0b22c8c1a63cbf4b9c2c55e3</t>
  </si>
  <si>
    <t>The efficiency of secondary pollen dispersal, effect of distance isolation, and possible consequence of reticulate pollination were assessed specifically by movements of stingless bees (Melipona panamica) in lowland Neotropical forest vegetation in Panama, because this insect is one of the predominant pollen vectors there. The trial consisted of two identical strips (9 m x 45 m) along the forest ground-level discrete vegetation having herbaceous diversity. The design was a 'V', truncated in such a way that the zone, without any vegetation, between the two strips varied from 4.5 to 18 m in width. A nest of M. panamica colony was placed at 12 m from the top of the 'V'. Three equal sectors (135 m2) were identified in each strip. The bees were marked with different colours according to each sector of one strip, named the donor strip. Almost all bees were marked until their number was nearly balanced between the three sectors. Then, marked and unmarked bees were counted on the donor and recipient strips. Results showed that the foraging area in a given strip is about 405 m2 and that a mean proportion of 3.45% of marked bees/total number of bees in colony was recovered in the recipient strip. It was found that a barren zone from 4.5 to 18 m in width was not sufficient to completely discourage bees from crossing between two identical resources, but that it significantly reduced cross-pollination. The bees dispersed pollens by bee-bee interactions within the nest, showing high diversity of pollens from outgoing bees, rather than incoming ones. The pollen viability study along the body of exiting bees showed that the pollens remained viable (48-51 %) within the bee nest, indicating a possibility of out-crossing by exiting bees at the time of their forage patch and trip change.</t>
  </si>
  <si>
    <t>2-s2.0-4444342198</t>
  </si>
  <si>
    <t>Buatois A., Lihoreau M.</t>
  </si>
  <si>
    <t>Evidence of trapline foraging in honeybees</t>
  </si>
  <si>
    <t>Journal of Experimental Biology</t>
  </si>
  <si>
    <t>10.1242/jeb.143214</t>
  </si>
  <si>
    <t>https://www.scopus.com/inward/record.uri?eid=2-s2.0-84984684806&amp;doi=10.1242%2fjeb.143214&amp;partnerID=40&amp;md5=819992dc45c243dcf7dfad1a3ac269a3</t>
  </si>
  <si>
    <t>Central-place foragers exploiting floral resources often use multi-destination routes (traplines) to maximise their foraging efficiency. Recent studies on bumblebees have showed how solitary foragers can learn traplines, minimising travel costs between multiple replenishing feeding locations. Here we demonstrate a similar routing strategy in the honeybee (Apis mellifera), a major pollinator known to recruit nestmates to discovered food resources. Individual honeybees trained to collect sucrose solution from four artificial flowers arranged within 10 m of the hive location developed repeatable visitation sequences both in the laboratory and in the field. A 10-fold increase of between-flower distances considerably intensified this routing behaviour, with bees establishing more stable and more efficient routes at larger spatial scales. In these advanced social insects, trapline foraging may complement cooperative foraging for exploiting food resources near the hive (where dance recruitment is not used) or when resources are not large enough to sustain multiple foragers at once. © 2016, The Company of Biologists Ltd. All rights reserved.</t>
  </si>
  <si>
    <t>2-s2.0-84984684806</t>
  </si>
  <si>
    <t>Burns J.G., Thomson J.D.</t>
  </si>
  <si>
    <t>A test of spatial memory and movement patterns of bumblebees at multiple spatial and temporal scales</t>
  </si>
  <si>
    <t>Behavioral Ecology</t>
  </si>
  <si>
    <t>10.1093/beheco/arj002</t>
  </si>
  <si>
    <t>https://www.scopus.com/inward/record.uri?eid=2-s2.0-28544438827&amp;doi=10.1093%2fbeheco%2farj002&amp;partnerID=40&amp;md5=797da57606075acb87bb9510abce448a</t>
  </si>
  <si>
    <t>Naive bumblebee foragers appear to use movement rules at small spatial and temporal scales, but it is not clear whether these rules determine movement patterns as the scales increase. One strategy for efficient foraging used by bumblebees is near-far search, involving short flights when in good patches of flowers and longer flights when in poor patches. Bumblebees also demonstrate the use of a spatial memory strategy by returning repeatedly to patches of flowers, and even following the same route between flowers, over periods of days. We attempted to determine at what spatial scales bumblebees use spatial memory while foraging within a patch and after how many flower visits spatial memory outweighs near-far search. Bumblebees in the laboratory foraged on a 4 X 4 array of artificial flowers with distances ranging from 10 to 80 cm between flowers in two simple spatial patterns. The proportion of visits to flowers containing a sucrose reward was monitored for either 100 or 400 flower visits in two separate experiments, after which the locations of the rewarding and nonrewarding flowers were interchanged, producing a mirror image. A drop in accuracy after the mirror image switch would indicate that the bees had memorized the location of rewarding flowers. Mirror image tests, and comparisons to a simulation model of near-far search based on actual flight distances, indicate that naive bumblebees used near-far search on flowers 10 cm apart but increasingly used spatial memory as experience and spatial separation increased. Bumblebees thus have multiple tactics available to forage efficiently in different environments. © The Author 2005. Published by Oxford University Press on behalf of the International Society for Behavioral Ecology. All rights reserved.</t>
  </si>
  <si>
    <t>2-s2.0-28544438827</t>
  </si>
  <si>
    <t>Cartar R.V., Real L.A.</t>
  </si>
  <si>
    <t>Habitat structure and animal movement: The behaviour of bumble bees in uniform and random spatial resource distributions</t>
  </si>
  <si>
    <t>Oecologia</t>
  </si>
  <si>
    <t>10.1007/s004420050329</t>
  </si>
  <si>
    <t>https://www.scopus.com/inward/record.uri?eid=2-s2.0-0030856823&amp;doi=10.1007%2fs004420050329&amp;partnerID=40&amp;md5=39d92ce7df92a823080c22227626a891</t>
  </si>
  <si>
    <t>Foraging organisms (like bumble bees) move between resource points (like flowers) whose natural distributions vary enormously: from hyperdispersed to random to clumped. These differences in habitat structure may significantly influence the fitness of both plant and pollinator. To examine the effect of habitat structure on pollinator movement and fitness, we observed captive worker bumble bees collecting nectar from artificial flowers containing equal volumes of reward and arranged in two spatial configurations: a hexagonal array with constant distances between flowers ('constant'), and an 'exploded hexagonal' array, with variable distances between flowers ('variable'). The mean nearest-neighbour distance was the same in both arrays, as was the general hexagonal appearance. The experiment therefore compares how resource dispersion, independent of nearest-neighbour distance, influences bee behaviour. Bees in the variable array showed decreased directionality, higher revisitation frequencies, and greater inter-flower flight distances than shown in the constant array. As a consequence, bees in the variable array had a 19% lower gross rate of nectar collection. Our results suggest that wild-foraging bees should prefer regularly spaced flowers (when all else, including mean nearest-neighbour distance, is equal), and that plants can decrease self-pollination by regular spacing between flowers, inflorescences, or individuals.</t>
  </si>
  <si>
    <t>2-s2.0-0030856823</t>
  </si>
  <si>
    <t>Carvell C., Jordan W.C., Bourke A.F.G., Pickles R., Redhead J.W., Heard M.S.</t>
  </si>
  <si>
    <t>Molecular and spatial analyses reveal links between colony-specific foraging distance and landscape-level resource availability in two bumblebee species</t>
  </si>
  <si>
    <t>Oikos</t>
  </si>
  <si>
    <t>10.1111/j.1600-0706.2011.19832.x</t>
  </si>
  <si>
    <t>https://www.scopus.com/inward/record.uri?eid=2-s2.0-84859706074&amp;doi=10.1111%2fj.1600-0706.2011.19832.x&amp;partnerID=40&amp;md5=2384c3cd24eeb197d31a27db06a42e54</t>
  </si>
  <si>
    <t>Foraging distance is a key determinant of colony survival and pollination potential in bumblebees Bombus spp. However this aspect of bumblebee ecology is poorly understood because of the difficulty in locating colonies of these central place foragers. Here, we used a combination of molecular microsatellite analyses, remote sensing and spatial analyses using kernel density estimates to estimate nest location and foraging distances for a large number of wild colonies of two species, and related these to the distribution of foraging habitats across an experimentally manipulated landscape. Mean foraging distances were 755 m for Bombus lapidarius and 775 m for B. pascuorum (using our most conservative estimation method). Colony-specific foraging distances of both species varied with landscape structure, decreasing as the proportion of foraging habitats increased. This is the first time that foraging distance in wild bumblebees has been shown to vary with resource availability. Our method offers a means of estimating foraging distances in social insects, and informs the scale of management required to conserve bumblebee populations and enhance their pollination services across different landscapes. © 2011 The Authors. Oikos © 2011 Nordic Society Oikos.</t>
  </si>
  <si>
    <t>2-s2.0-84859706074</t>
  </si>
  <si>
    <t>Chapman R.E., Wang J., Bourke A.F.G.</t>
  </si>
  <si>
    <t>Genetic analysis of spatial foraging patterns and resource sharing in bumble bee pollinators</t>
  </si>
  <si>
    <t>Molecular Ecology</t>
  </si>
  <si>
    <t>10.1046/j.1365-294X.2003.01957.x</t>
  </si>
  <si>
    <t>https://www.scopus.com/inward/record.uri?eid=2-s2.0-0141613133&amp;doi=10.1046%2fj.1365-294X.2003.01957.x&amp;partnerID=40&amp;md5=4be8cde0d4659ee87e06d861899b4a6a</t>
  </si>
  <si>
    <t>Conservation biologists, evolutionary ecologists and agricultural biologists require an improved understanding of how pollinators utilize space and share resources. Using microsatellite markers, we conducted a genetic analysis of space use and resource sharing at several spatial scales among workers of two ecologically dissimilar bumble bee species (Bombus terrestris and B. pascuorum) foraging in an urban landscape (London, UK). At fine scales, the relatedness of workers visiting small patches of flowers did not differ significantly from zero. Therefore, colonies shared flower patches randomly with other colonies, suggesting that worker scent-marks deterring visits to unrewarding flowers have not evolved as signals benefiting nestmates. To investigate space use at intermediate scales, we developed a program based on Thomas &amp; Hill's maximum likelihood sibship reconstruction method to estimate the number of colonies utilizing single sites. The average number of colonies (95% confidence limits) sending workers to forage at sites of ? 1 ha in area was 96 colonies (84-118) in B. terrestris and 66 colonies (61-76) in B. pascuorum. These values are surprisingly high and suggested that workers travelled far from their colonies to visit the sites. At the landscape scale, there was little or no genetic differentiation between sites. We conclude that urban habitats support large bumble bee populations and are potentially valuable in terms of bumble bee conservation. In addition, bumble bee-mediated gene flow in plants is likely to occur over large distances and plant-bumble bee conservation requires landscape-scale action.</t>
  </si>
  <si>
    <t>2-s2.0-0141613133</t>
  </si>
  <si>
    <t>Charman T.G., Sears J., Green R.E., Bourke A.F.G.</t>
  </si>
  <si>
    <t>Conservation genetics, foraging distance and nest density of the scarce Great Yellow Bumblebee (Bombus distinguendus)</t>
  </si>
  <si>
    <t>10.1111/j.1365-294X.2010.04697.x</t>
  </si>
  <si>
    <t>https://www.scopus.com/inward/record.uri?eid=2-s2.0-77954291802&amp;doi=10.1111%2fj.1365-294X.2010.04697.x&amp;partnerID=40&amp;md5=f4edc252eca489fd226054f6e73547f5</t>
  </si>
  <si>
    <t>The conservation genetics of bees is of particular interest because many bee species are in decline, so jeopardizing the essential ecosystem service of plant pollination that they provide. In addition, as social haplodiploids, inbred bees may be vulnerable to the extra genetic load represented by the production of sterile diploid males. Using microsatellite markers, we investigated the genetic structure of populations of the Great Yellow Bumblebee (Bombus distinguendus Morawitz) in the UK, where this species has undergone a precipitous decline. By means of a mixture of analytical methods and simulation, we also extended - and then applied - genetic methods for estimating foraging distance and nest density in wild bees. B. distinguendus populations were characterized by low expected heterozygosity and allelic richness, inbreeding coefficients not significantly different from zero, absence of detected diploid males, absence of substantial demographic bottlenecking, and population substructuring at large (c. 100+ km) but not small (10s of km) spatial scales. The minimum average effective population size at our sampling sites was low (c. 25). In coastal grassland (machair), the estimated modal foraging distance of workers was 391 m, with 95% of foraging activity occurring within 955 m of the nest, and estimated nest density was 19.3 nests km-2. These findings show that B. distinguendus exhibits some genetic features of scarce, declining or fragmented populations. Moreover, B. distinguendus workers appear to forage over above-average distances and nests remain thinly distributed even in current strongholds. These considerations should inform future conservation actions for this and similar species. © 2010 Blackwell Publishing Ltd.</t>
  </si>
  <si>
    <t>2-s2.0-77954291802</t>
  </si>
  <si>
    <t>Couvillon M.J., Riddell Pearce F.C., Accleton C., Fensome K.A., Quah S.K.L., Taylor E.L., Ratnieks F.L.W.</t>
  </si>
  <si>
    <t>Honey bee foraging distance depends on month and forage type</t>
  </si>
  <si>
    <t>Apidologie</t>
  </si>
  <si>
    <t>10.1007/s13592-014-0302-5</t>
  </si>
  <si>
    <t>https://www.scopus.com/inward/record.uri?eid=2-s2.0-84919948740&amp;doi=10.1007%2fs13592-014-0302-5&amp;partnerID=40&amp;md5=237f06d7492095aaca6d53f9df3d280c</t>
  </si>
  <si>
    <t>To investigate the distances at which honey bee foragers collect nectar and pollen, we analysed 5,484 decoded waggle dances made to natural forage sites to determine monthly foraging distance for each forage type. Firstly, we found significantly fewer overall dances made for pollen (16.8 %) than for non-pollen, presumably nectar (83.2 %; P &amp;lt; 2.2 × 10?23). When we analysed distance against month and forage type, there was a significant interaction between the two factors, which demonstrates that in some months, one forage type is collected at farther distances, but this would reverse in other months. Overall, these data suggest that distance, as a proxy for forage availability, is not significantly and consistently driven by need for one type of forage over the other. © 2014, INRA, DIB and Springer-Verlag France.</t>
  </si>
  <si>
    <t>2-s2.0-84919948740</t>
  </si>
  <si>
    <t>Cresswell J.E., Osborne J.L., Goulson D.</t>
  </si>
  <si>
    <t>An economic model of the limits to foraging range in central place foragers with numerical solutions for bumblebees</t>
  </si>
  <si>
    <t>Ecological Entomology</t>
  </si>
  <si>
    <t>10.1046/j.1365-2311.2000.00264.x</t>
  </si>
  <si>
    <t>https://www.scopus.com/inward/record.uri?eid=2-s2.0-0033840875&amp;doi=10.1046%2fj.1365-2311.2000.00264.x&amp;partnerID=40&amp;md5=59af8249dc36d3556352f4debd956a6e</t>
  </si>
  <si>
    <t>1. A model is described that evaluates the maximum economic foraging range in central place foragers by using optimality criteria to discriminate between foraging sites at different distances from the forager's central place. 2. The basic model can be varied to suit foragers that optimise either their rate of net energy uptake or their foraging efficiency. 3. The model requires specification of the time and energy budgets of travel and foraging, and of the rewards obtainable at potential foraging sites. 4. The specific case of bumblebees, whose foraging ranges are poorly known, is considered. 5. Numerical solutions of the model for parameter values that represent bumblebees and their forage predict economic foraging ranges exceeding several kilometres. The model demonstrates that economics alone can explain extensive flight ranges in bees.</t>
  </si>
  <si>
    <t>2-s2.0-0033840875</t>
  </si>
  <si>
    <t>Daniel Kissling W., Pattemore D.E., Hagen M.</t>
  </si>
  <si>
    <t>Challenges and prospects in the telemetry of insects</t>
  </si>
  <si>
    <t>Biological Reviews</t>
  </si>
  <si>
    <t>10.1111/brv.12065</t>
  </si>
  <si>
    <t>https://www.scopus.com/inward/record.uri?eid=2-s2.0-84904099579&amp;doi=10.1111%2fbrv.12065&amp;partnerID=40&amp;md5=5c54cde45e577af2d69ee83463e17d28</t>
  </si>
  <si>
    <t>Radio telemetry has been widely used to study the space use and movement behaviour of vertebrates, but transmitter sizes have only recently become small enough to allow tracking of insects under natural field conditions. Here, we review the available literature on insect telemetry using active (battery-powered) radio transmitters and compare this technology to harmonic radar and radio frequency identification (RFID) which use passive tags (i.e. without a battery). The first radio telemetry studies with insects were published in the late 1980s, and subsequent studies have addressed aspects of insect ecology, behaviour and evolution. Most insect telemetry studies have focused on habitat use and movement, including quantification of movement paths, home range sizes, habitat selection, and movement distances. Fewer studies have addressed foraging behaviour, activity patterns, migratory strategies, or evolutionary aspects. The majority of radio telemetry studies have been conducted outside the tropics, usually with beetles (Coleoptera) and crickets (Orthoptera), but bees (Hymenoptera), dobsonflies (Megaloptera), and dragonflies (Odonata) have also been radio-tracked. In contrast to the active transmitters used in radio telemetry, the much lower weight of harmonic radar and RFID tags allows them to be used with a broader range of insect taxa. However, the fixed detection zone of a stationary radar unit (&lt; 1 km diameter) and the restricted detection distance of RFID tags (usually &lt; 1-5 m) constitute major constraints of these technologies compared to radio telemetry. Most of the active transmitters in radio telemetry have been applied to insects with a body mass exceeding 1 g, but smaller species in the range 0.2-0.5 g (e.g. bumblebees and orchid bees) have now also been tracked. Current challenges of radio-tracking insects in the field are related to the constraints of a small transmitter, including short battery life (7-21 days), limited tracking range on the ground (100-500 m), and a transmitter weight that sometimes approaches the weight of a given insect (the ratio of tag mass to body mass varies from 2 to 100%). The attachment of radio transmitters may constrain insect behaviour and incur significant energetic costs, but few studies have addressed this in detail. Future radio telemetry studies should address (i) a larger number of species from different insect families and functional groups, (ii) a better coverage of tropical regions, (iii) intraspecific variability between sexes, ages, castes, and individuals, and (iv) a larger tracking range via aerial surveys with helicopters and aeroplanes equipped with external antennae. Furthermore, field and laboratory studies, including observational and experimental approaches as well as theoretical modelling, could help to clarify the behavioural and energetic consequences of transmitter attachment. Finally, the development of commercially available systems for automated tracking and potential future options of insect telemetry from space will provide exciting new avenues for quantifying movement and space use of insects from local to global spatial scales. Biological Reviews © 2014 Cambridge Philosophical Society.</t>
  </si>
  <si>
    <t>2-s2.0-84904099579</t>
  </si>
  <si>
    <t>Danner N., Molitor A.M., Schiele S., Härtel S., Steffan-Dewenter I.</t>
  </si>
  <si>
    <t>Season and landscape composition affect pollen foraging distances and habitat use of Honey bees</t>
  </si>
  <si>
    <t>Ecological Applications</t>
  </si>
  <si>
    <t>10.1890/15-1840.1</t>
  </si>
  <si>
    <t>https://www.scopus.com/inward/record.uri?eid=2-s2.0-84985037139&amp;doi=10.1890%2f15-1840.1&amp;partnerID=40&amp;md5=b08ab7d5967d987a399e6a2057683ffc</t>
  </si>
  <si>
    <t>Honey bees (Apis mellifera L.) show a large variation in foraging distances and use a broad range of plant species as pollen resources, even in regions with intensive agriculture. However, it is unknown how increasing areas of mass-flowering crops like oilseed rape (Brassica napus; OSR) or a decrease of seminatural habitats (SNH) change the temporal and spatial availability of pollen resources for honey bee colonies, and thus foraging distances and firequency in different habitat types. We studied pollen foraging of honey bee colonies in 16 agricultural landscapes with independent gradients of OSR and SNH area within 2 km and used waggle dances and digital geographic maps with major land cover types to reveal the distance and visited habitat type on a landscape level. Mean pollen foraging distance of 1347 decoded bee dances was 1015 m (± 26 m; SEM). In spring, increasing area of flowering OSR within 2 km reduced mean pollen foraging distances from 1324 m to only 435 m. In summer, increasing cover of SNH areas close to the colonies (within 200 m radius) reduced mean pollen foraging distances from 846 to 469 m. Frequency of pollen foragers per habitat type, measured as the number of dances per hour and hectare, was equally high for SNH, grassland, and OSR fields, but lower for other crops and forests. In landscapes with a small proportion of SNH a significantly higher density of pollen foragers on SNH was observed, indicating that pollen resources in such simple agricultural landscapes are more limited. Overall, we conclude that SNH and mass-fowering crops can reduce foraging distances of honey bee colonies at different scales and seasons with possible benefits for the performance of honey bee colonies. Further, mixed agricultural landscapes with a high proportion of SNH reduce foraging densities of honey bees in SNH and thus possible competition for pollen resources. © 2016 by the Ecological Society of America.</t>
  </si>
  <si>
    <t>2-s2.0-84985037139</t>
  </si>
  <si>
    <t>Darvill B., Knight M.E., Goulson D.</t>
  </si>
  <si>
    <t>Use of genetic markers to quantify bumblebee foraging range and nest density</t>
  </si>
  <si>
    <t>10.1111/j.0030-1299.2004.13510.x</t>
  </si>
  <si>
    <t>https://www.scopus.com/inward/record.uri?eid=2-s2.0-8744292982&amp;doi=10.1111%2fj.0030-1299.2004.13510.x&amp;partnerID=40&amp;md5=64526b63b48de409356aee646fe73728</t>
  </si>
  <si>
    <t>Bumblebees (Hymenoptera: Apidae) are important pollinators of crops and wildflowers, but many species have suffered dramatic declines in recent decades. Strategies for their conservation require knowledge of their foraging range and nesting density, both of which are poorly understood. Previous studies have mainly focussed on the cosmopolitan bumblebee species Bombus terrestris, and implicitly assume this to be representative of other species. Here we use a landscape-scale microsatellite study to estimate the foraging range and nesting density of two ecologically dissimilar species, B. terrestris and B. pascuorum. Workers were sampled along a 10 km linear transect and 8-9 polymorphic microsatellite markers used to identify putative sisters. We provide the first published estimates of the number of colonies using a circle of radius 50 m in an agricultural landscape: 20.4 for B. terrestris and 54.7 for B. pascuorum. Estimates of nest density differed significantly between the two species: 13 km-2 for B. terrestris and 193 km-2 for B. pascuorum. Foraging ranges also differed substantially, with B. pascuorum foraging over distances less than 312 m and B. terrestris less than 625 m. Clearly bumblebee species differ greatly in fundamental aspects of their ecology. This has significant implications for the development of conservation strategies for rare bumblebees and isolated plant populations, for the management of bumblebees as pollinators, and for predicting patterns of gene flow from genetically modified plants.</t>
  </si>
  <si>
    <t>2-s2.0-8744292982</t>
  </si>
  <si>
    <t>Dhaliwal H.S., Sharma P.L.</t>
  </si>
  <si>
    <t>Foraging range of the indian honeybee</t>
  </si>
  <si>
    <t>Journal of Apicultural Research</t>
  </si>
  <si>
    <t>10.1080/09500348714550131</t>
  </si>
  <si>
    <t>https://www.scopus.com/inward/record.uri?eid=2-s2.0-84919948333&amp;doi=10.1080%2f09500348714550131&amp;partnerID=40&amp;md5=1b71635dd8910873d0583789473c5337</t>
  </si>
  <si>
    <t>Apis cerana indica bees were trained to visit dishes containing scented sugar syrup at sites which entailed flying up or down hill slopes with different gradients. It was found that practically all the foraging bees collected syrup up to about 650 m from the hive along gentle gradients (below 10°), and up to 250–300 m along steep gradients (above 20°). Taking 75% of the total foragers as the major foraging force of a colony, the economic foraging range was estimated to be not more than 800 m over gentle slopes in a hilly terrain under the temperate and climatic conditions of the western Himalayas, and about half this distance over the steep slopes. The maximum range recorded for a single forager was 1423 m along a gentle slope, and 809 m along a steep slope. © 1974 International Bee Research Association.</t>
  </si>
  <si>
    <t>2-s2.0-84919948333</t>
  </si>
  <si>
    <t>The foraging range of the indian honeybee on two crops</t>
  </si>
  <si>
    <t>10.1080/00218839.1973.11099739</t>
  </si>
  <si>
    <t>https://www.scopus.com/inward/record.uri?eid=2-s2.0-84950439514&amp;doi=10.1080%2f00218839.1973.11099739&amp;partnerID=40&amp;md5=0990c0531fa1cd5637f8a5417f1646b3</t>
  </si>
  <si>
    <t>Counts were made of Apis cerana indica foraging on cauliflower and barberry flowers at different distances from the hive, during April 1970 and 1971. The maximum foraging distance on cauliflower was 900 m and on barberry 1100 m. 75% of the foragers were counted within 400 m of the hive on cauliflower and within 600–700 m on barberry. The pattern of forager distribution on the large continuous area of cauliflower was more regular than on the scattered areas of wild barberry. © 1973 International Bee Research Association.</t>
  </si>
  <si>
    <t>2-s2.0-84950439514</t>
  </si>
  <si>
    <t>Dlussky G.M., Lavrova N.V., Erofeeva E.A.</t>
  </si>
  <si>
    <t>Mechanisms of restiction of pollinator range in Chamaenerion angustifolium and two geranium species (G. palustre and G.pratense)</t>
  </si>
  <si>
    <t>Zhurnal Obshchei Biologii</t>
  </si>
  <si>
    <t>https://www.scopus.com/inward/record.uri?eid=2-s2.0-0042724595&amp;partnerID=40&amp;md5=0b54756fd8ad7b8df9c90de5bc817c44</t>
  </si>
  <si>
    <t>Flowers of Chamaenerion angustifolium, Geranium palustre and G. pratense are visited by more than 100 insect species. For all plants the spectrum of visitors is similar. However the role of insects species in pollination is different and depends on the stamen and stigma length, flexibility of pedicle and feeding behaviour of insect inside flower. The possibility to take and to transport pollen grains usually increase with the size of insect. The nature of this correlation is determined by stamen and stigma length. Pollinators of G. palustre with short stamens and stigmas are smaller than those of Ch. angustifolium and G. pratense. On the other hand, more flexible pedicles of G. palustre prevent the flowers from visits of big insects. Three plants studied by the authors are not equally attactive for different insect groups. Dense inflorescence of Ch. angustifolium and G. pratense that usually are lifter under the grass are very attractive for foraging social insects (honey bee, bumblebee). Flies avoid long distance travelling and prefer single flowers located not far from each other. For instance G. palustre is more attractive for flies not for social bees. It is pollinated mainly by flies and solitary bees with average weight of 10-70 mg. The main pollinators of Ch. angustifolium and G. pratense are honey bees, bumblebees and wasps with average mass exceeding 70 mg.</t>
  </si>
  <si>
    <t>2-s2.0-0042724595</t>
  </si>
  <si>
    <t>Dorchin A., Filin I., Izhaki I., Dafni A.</t>
  </si>
  <si>
    <t>Movement patterns of solitary bees in a threatened fragmented habitat</t>
  </si>
  <si>
    <t>10.1007/s13592-012-0159-4</t>
  </si>
  <si>
    <t>https://www.scopus.com/inward/record.uri?eid=2-s2.0-84871804959&amp;doi=10.1007%2fs13592-012-0159-4&amp;partnerID=40&amp;md5=cba9c83e32d9c15e69bccf21581431a7</t>
  </si>
  <si>
    <t>Fragmentation and loss of natural habitats are major threats to many bee species. Large, long-distance flying bees are predicted to be more efficient in utilizing resources and at the same time may function as important pollinators in a fragmented landscape. Using mark-recapture experiments, this study evaluates the movement of bees belonging to the "large, long-tongue" guild in a threatened, fragmented habitat. Bee movement between the sampling plots was limited, despite high recapture proportions within the plots. A maximum likelihood model has estimated a high degree (60 % of all marked bees) of site fidelity to the source plots and a mean traveling distance of 357 m for the bees that left the plots. Additional observations on the bees' foraging behavior suggest that some anthophorine bee species can be important pollinators in the studied habitat. We suggest that the bees' site fidelity and flower constancy are the main causes for their observed conservative movement pattern. © 2012 INRA, DIB and Springer-Verlag, France.</t>
  </si>
  <si>
    <t>2-s2.0-84871804959</t>
  </si>
  <si>
    <t>Dornhaus A.</t>
  </si>
  <si>
    <t>Significance of honeybee recruitment strategies depending on foraging distance (Hymenoptera: Apidae: Apis mellifera)</t>
  </si>
  <si>
    <t>Entomologia Generalis</t>
  </si>
  <si>
    <t>10.1127/entom.gen/26/2002/93</t>
  </si>
  <si>
    <t>https://www.scopus.com/inward/record.uri?eid=2-s2.0-0036037779&amp;doi=10.1127%2fentom.gen%2f26%2f2002%2f93&amp;partnerID=40&amp;md5=4b6d83305c5371649943c5bbb2fa146c</t>
  </si>
  <si>
    <t>The importance of the spatial information which is communicated in the Camolian Race of the Western Honeybee, Apis mellifera carnica (Pollmann 1879) waggle dance relative to other cues used by bees in finding food sources was investigated. The efficiency of recruitment with and without transmission of direction information in the waggle dance was quantified using artificial, plentiful unscented food sources and hives which were turned to a horizontal position to disrupt orientation of dancing bees and thereby eliminate the spatial information from dances. Transmission of location information seems to improve recruitment effect particularly at large distances. Recruitment declines more rapidly with distance if dances are disoriented, and for large distances it takes a few hours before a foraging group is established. However, this shows that even without dance information, foragers manage to recruit some bees to their food source. This process, however, is so slow that by the time a group of recruits has reached the food source, it may not be worth exploiting any more. Transmission of spatial information thus is especially important if distant food sources which often change in nectar availability are exploited.</t>
  </si>
  <si>
    <t>2-s2.0-0036037779</t>
  </si>
  <si>
    <t>dos Santos C.F., Imperatriz-Fonseca V.L., Arias M.C.</t>
  </si>
  <si>
    <t>Relatedness and dispersal distance of eusocial bee males on mating swarms</t>
  </si>
  <si>
    <t>Entomological Science</t>
  </si>
  <si>
    <t>10.1111/ens.12195</t>
  </si>
  <si>
    <t>https://www.scopus.com/inward/record.uri?eid=2-s2.0-84977100904&amp;doi=10.1111%2fens.12195&amp;partnerID=40&amp;md5=c5e58843084bdc8d721ba300f890e700</t>
  </si>
  <si>
    <t>Stingless bee males (Hymenoptera: Apidae) aggregate themselves for reproductive purposes. The knowledge of relatedness among the males attending the aggregations and the distance that they disperse from their natal nests to aggregations may provide important data to effectively conserve these bees. Here, we estimated these properties for Tetragonisca angustula (Latreille, 1811) males. Microsatellite molecular markers were used to genotype bees sampled from local nests and in mating swarms in order to identify the nests of origin of males and maternal genotypes of concerning queens. The distances from assigned nests to the mating swarms allowed us to estimate the distances travelled by males. A genetic relationship analysis was conducted to verify whether T. angustula males were closely related to nests where they aggregated. A pairwise relatedness analysis was also performed among all T. angustula males in each mating swarm. Our results demonstrated that T. angustula mating swarms received dozens to hundreds of males from several colonies (up to 70). Only two of the five mating swarms contained any males that were closely related to the bees from the new nests in construction. The relatedness among males was also extremely low. Yet, dispersal distance of T. angustula males ranged hundreds of meters up to 1.6 km, with evidence of reaching 2.25 km according to their flight radius obtained from their foraging area for locality. These data indicate a highly efficient mating system with minimal inbreeding in this bee species, with a great dispersal capability not previously found for stingless bee males. © 2016 The Entomological Society of Japan.</t>
  </si>
  <si>
    <t>2-s2.0-84977100904</t>
  </si>
  <si>
    <t>Dyer F.C., Seeley T.D.</t>
  </si>
  <si>
    <t>Dance dialects and foraging range in three Asian honey bee species</t>
  </si>
  <si>
    <t>Behavioral Ecology and Sociobiology</t>
  </si>
  <si>
    <t>10.1007/BF00175094</t>
  </si>
  <si>
    <t>https://www.scopus.com/inward/record.uri?eid=2-s2.0-0026021615&amp;doi=10.1007%2fBF00175094&amp;partnerID=40&amp;md5=0811efd2541ab0a98814112eda67ef4f</t>
  </si>
  <si>
    <t>We measured the "distance dialects" in the dance languages of three honey bee species in Thailand (Apis florea, A. cerana, and A. dorsata), and used these dialects to examine the hypothesis that a colony's dialect is adaptively "tuned" to enhance efficiency of communication over the distances that its foragers typically fly. in contrast to previous interspecific comparisons in Sri Lanka (Lindauer 1956; Punchihewa et al. 1985), we found no striking dialect differences among the Asian bees in Thailand. The adaptive tuning hypothesis predicts that the foraging ranges of the three species should also be similar, but comparisons of colonial foraging range using the "forage mapping" technique (Visscher and Seeley 1982) actually revealed marked differences. This raises the possibility that the link between ecology and distance code is more subtle than previously supposed, if a link exists at all. © 1991 Springer-Verlag.</t>
  </si>
  <si>
    <t>2-s2.0-0026021615</t>
  </si>
  <si>
    <t>Elliott S.E.</t>
  </si>
  <si>
    <t>Subalpine bumble bee foraging distances and densities in relation to flower availability</t>
  </si>
  <si>
    <t>Environmental Entomology</t>
  </si>
  <si>
    <t>10.1603/022.038.0327</t>
  </si>
  <si>
    <t>https://www.scopus.com/inward/record.uri?eid=2-s2.0-68049088604&amp;doi=10.1603%2f022.038.0327&amp;partnerID=40&amp;md5=2e52115ceac556066135e2f9d2d3696d</t>
  </si>
  <si>
    <t>Bees feed almost exclusively on nectar and pollen from flowers. However, little is known about how food availability limits bee populations, especially in high elevation areas. Foraging distances and relationships between forager densities and resource availability can provide insights into the potential for food limitation in mobile consumer populations. For example, if floral resources are limited, bee consumers should fly farther to forage, and they should be more abundant in areas with more flowers. I estimated subalpine bumble bee foraging distances by calculating forager recapture probabilities at increasing distances from eight marking locations. I measured forager and flower densities over the flowering season in six half-hectare plots. Because subalpine bumble bees have little time to build their colonies, they may forage over short distances and forager density may not be constrained by flower density. However, late in the season, when floral resources dwindle, foraging distances may increase, and there may be stronger relationships between forager and flower densities. Throughout the flowering season, marked bees were primarily found within 100 m (and never &gt;l, 000 m) from their original marking location, suggesting that they typically did not fly far to forage. Although the density of early season foraging queens increased with early-season flower density, the density of mid- and late-season workers and males did not vary with flower density. Short foraging distances and no relationships between mid- and late-season forager and flower densities suggest that high elevation bumble bees may have ample floral resources for colony growth reproduction. © 2009 Entomological Society of America.</t>
  </si>
  <si>
    <t>2-s2.0-68049088604</t>
  </si>
  <si>
    <t>Esch H.E., Burns J.E.</t>
  </si>
  <si>
    <t>Distance estimation by foraging honeybees</t>
  </si>
  <si>
    <t>https://www.scopus.com/inward/record.uri?eid=2-s2.0-0000878057&amp;partnerID=40&amp;md5=ca64e4c8b3dd58fbb72f08a163b112e6</t>
  </si>
  <si>
    <t>Honeybees are widely believed to assess feeder distances by the energy spent on foraging flights. However, a critical review of this 'energy hypothesis' reveals many inconsistencies in the experiments from which it was derived. In fact, new evidence shows that the energy hypothesis cannot be correct. Foragers loaded with weights do not overestimate distance, as indicated by their waggle dances performed upon return to the hive. Bees that climb to a feeder on top of a high building (50 m) signal the same distance as hive mates that visit an equidistant feeder at ground level. Foragers visiting a feeder suspended from a balloon at 70 m from their hive underestimate the distance flown dramatically when the balloon lifts the feeder from ground level to 90m, even though the energy required to reach the feeder increases considerably. Foragers from a hive situated on a high building (50 m) that fly to a feeder on the roof of another high building (34 m) signal a much shorter distance than the actual distance flown. We propose instead an 'Optical flow hypothesis': bees use the speed of retinal image motion perceived from the ground to estimate the distance flown. Flight altitude is important for distance estimation by retinal image flow, because objects move faster and farther across the retina when the bee flies closer to the ground. When the forager's flight behavior is considered, the optical flow hypothesis does not conflict with previous findings.</t>
  </si>
  <si>
    <t>2-s2.0-0000878057</t>
  </si>
  <si>
    <t>Franzén M., Larsson M., Nilsson S.G.</t>
  </si>
  <si>
    <t>Small local population sizes and high habitat patch fidelity in a specialised solitary bee</t>
  </si>
  <si>
    <t>Journal of Insect Conservation</t>
  </si>
  <si>
    <t>10.1007/s10841-007-9123-4</t>
  </si>
  <si>
    <t>https://www.scopus.com/inward/record.uri?eid=2-s2.0-58149357512&amp;doi=10.1007%2fs10841-007-9123-4&amp;partnerID=40&amp;md5=702016e2767c1409b87cbafd5468a02d</t>
  </si>
  <si>
    <t>Andrena hattorfiana is a rare solitary bee which has declined during the last decades throughout western Europe. It is specialised to forage pollen from plants of the family Dipsacaceae. Knowledge of distribution, dispersal propensity, and local population sizes is essential for successful conservation of A. hattorfiana. The investigated local bee populations (n=78) were dominated by small local populations and 60% were smaller than 10 female individuals and 80% were smaller than 50 female individuals. The area of the median occupied habitat patch was 1.25 hectare and harboured 7 female bees. Mark-release-recapture studies of female A. hattorfiana revealed a sedentary behaviour. Among pollen-foraging female bees the average registered distance moved was 46 m. The patch emigration rate was about 2%, with an observed maximum colonization distance of 900 m. Only 10% of the individuals crossed areas without the pollen plant within grassland patches, such as unpaved roads, stone walls and small tree-stands, even if these areas were less than 10 m wide. This study shows that solitary bees can occur in local populations of extremely small size and they have a sedentary behaviour. These are features that usually increase the risk of local population extinction. © Springer Science+Business Media B.V. 2007.</t>
  </si>
  <si>
    <t>2-s2.0-58149357512</t>
  </si>
  <si>
    <t>Guédot C., Bosch J., Kemp W.P.</t>
  </si>
  <si>
    <t>Relationship between body size and homing ability in the genus Osmia (Hymenoptera; Megachilidae)</t>
  </si>
  <si>
    <t>10.1111/j.1365-2311.2008.01054.x</t>
  </si>
  <si>
    <t>https://www.scopus.com/inward/record.uri?eid=2-s2.0-58249096058&amp;doi=10.1111%2fj.1365-2311.2008.01054.x&amp;partnerID=40&amp;md5=cdd03bdd7e025d64d4f3b4d606893a72</t>
  </si>
  <si>
    <t>1. The maximum homing ability of female bees, that is, their capacity to return to the nest after being displaced a certain distance, is considered to be an estimate of their maximum foraging distance. 2. The present study provides data on homing ability and body weight for Osmia lignaria and combines them with data for five other congenerics, O. rufa, O. cornuta, O. pedicornis, O. cornifrons, and O. emarginata for analysis. These species are important pollinators of spring-flowering plants, and some have been developed as commercial crop pollinators. 3. It is shown that homing ability is positively and linearly related to body weight (r2 = 0.81; P = 0.01). 4. These results should be of use in selecting Osmia species as potential crop pollinators and establishing adequate buffer distances around genetically modified crops.</t>
  </si>
  <si>
    <t>2-s2.0-58249096058</t>
  </si>
  <si>
    <t>Hagler J.R., Mueller S., Teuber L.R., MacHtley S.A., Van Deynze A.</t>
  </si>
  <si>
    <t>Foraging range of honey bees, Apis mellifera, in alfalfa seed production fields</t>
  </si>
  <si>
    <t>Journal of Insect Science</t>
  </si>
  <si>
    <t>10.1673/031.011.14401</t>
  </si>
  <si>
    <t>https://www.scopus.com/inward/record.uri?eid=2-s2.0-84857353008&amp;doi=10.1673%2f031.011.14401&amp;partnerID=40&amp;md5=271926168b17c829a3ce9db434601ab1</t>
  </si>
  <si>
    <t>A study was conducted in 2006 and 2007 designed to examine the foraging range of honey bees, Apis mellifera (Hymenoptera: Apidae), in a 15.2 km 2 area dominated by a 128.9 ha glyphosateresistant Roundup Ready® alfalfa seed production field and several non-Roundup Ready alfalfa seed production fields (totaling 120.2 ha). Each year, honey bee self-marking devices were placed on 112 selected honey bee colonies originating from nine different apiary locations. The foraging bees exiting each apiary location were uniquely marked so that the apiary of origin and the distance traveled by the marked (field-collected) bees into each of the alfalfa fields could be pinpointed. Honey bee self-marking devices were installed on 14.4 and 11.2% of the total hives located within the research area in 2006 and 2007, respectively. The frequency of field-collected bees possessing a distinct mark was similar, averaging 14.0% in 2006 and 12.6% in 2007. A grand total of 12,266 bees were collected from the various alfalfa fields on seven sampling dates over the course of the study. The distances traveled by marked bees ranged from a minimum of 45 m to a maximum of 5983 m. On average, marked bees were recovered ? 800 m from their apiary of origin and the recovery rate of marked bees decreased exponentially as the distance from the apiary of origin increased. Ultimately, these data will be used to identify the extent of pollen-mediated gene flow from Roundup Ready to conventional alfalfa.</t>
  </si>
  <si>
    <t>2-s2.0-84857353008</t>
  </si>
  <si>
    <t>Higginson A.D., Barnard C.J., Tofilski A., Medina L., Ratnieks F.</t>
  </si>
  <si>
    <t>Experimental wing damage affects foraging effort and foraging distance in honeybees Apis mellifera</t>
  </si>
  <si>
    <t>Psyche</t>
  </si>
  <si>
    <t>10.1155/2011/419793</t>
  </si>
  <si>
    <t>https://www.scopus.com/inward/record.uri?eid=2-s2.0-84856957107&amp;doi=10.1155%2f2011%2f419793&amp;partnerID=40&amp;md5=91b7ebf28b0e3168f86e1ecbf7197b65</t>
  </si>
  <si>
    <t>Bees acquire wing damage as they age, and loss of wing area affects longevity and behaviour. This may influence colony performance via effects on worker behaviour. The effects of experimental wing damage were studied in worker honeybees in observation hives by recording survivorship, how often and for how long bees foraged, and by decoding waggle dances. Mortality rate increased with both age and wing damage. Damaged bees carried out shorter and/or less frequent foraging trips, foraged closer to the hive, and reported the profitability of flower patches to be lower than did controls. These results suggest that wing damage caused a reduction in foraging ability, and that damaged bees adjusted their foraging behaviour accordingly. Furthermore, the results suggest that wing damage affects the profitability of nectar sources. These results have implications for the colony dynamics and foraging efficiency in honeybees. Copyright 2011 Andrew D. Higginson et al.</t>
  </si>
  <si>
    <t>2-s2.0-84856957107</t>
  </si>
  <si>
    <t>Hill P.S.M., Hollis J., Wells H.</t>
  </si>
  <si>
    <t>Foraging decisions in nectarivores: Unexpected interactions between flower constancy and energetic rewards</t>
  </si>
  <si>
    <t>Animal Behaviour</t>
  </si>
  <si>
    <t>10.1006/anbe.2001.1775</t>
  </si>
  <si>
    <t>https://www.scopus.com/inward/record.uri?eid=2-s2.0-0035179480&amp;doi=10.1006%2fanbe.2001.1775&amp;partnerID=40&amp;md5=904a615fbeb74d62c2d222ba4d55b1a0</t>
  </si>
  <si>
    <t>Foraging decisions are based on a suite of choices that include energetics and physiological constraints. Although travelling farther to harvest a greater net energetic reward is beneficial, many animals opt for a smaller net reward that requires less travel. Recent discoveries of a visual basis for flower constancy in the honeybee, Apis mellifera, led us to examine older reports that colour cues are superceded by energetic considerations. Here we show that when individual bees foraged on pedicellate artificial flowers varying in colour and interfloral distance, their behaviour depended on the colours in the choice test. Colours of similar spectral reflectance (blue versus white), that would be clustered in the bee's visual colour space, elicited more visits to the closest flower when rewards were equal, but individuals travelled a greater distance to harvest a higher energetic reward when reward quality varied. Bees chose the closest flower more often when reward volume decreased while quality remained constant. Yet, even when all flowers were identical (morphology and reward), and only interfloral distance varied, bees did not always visit the closest flower. A dramatic difference was seen when the dimorphism was yellow-blue, colours quite separate in the bee colour space and known to elicit constancy behaviour. Here, bees visited the closest flower only 5% of the time, and varying reward volume did not elicit different behaviour. Animals thus display differential foraging behaviour with respect to environmental cues that must be considered when asking questions about other behavioural parameters. © 2001 The Association for the Study of Animal Behaviour.</t>
  </si>
  <si>
    <t>2-s2.0-0035179480</t>
  </si>
  <si>
    <t>Janzen D.H.</t>
  </si>
  <si>
    <t>Euglossine bees as long-distance pollinators of tropical plants</t>
  </si>
  <si>
    <t>Science</t>
  </si>
  <si>
    <t>https://www.scopus.com/inward/record.uri?eid=2-s2.0-0000425792&amp;partnerID=40&amp;md5=72fda2c65007b3f60be269211d9ef355</t>
  </si>
  <si>
    <t>Euglossine bees may return to a nest from as far away as 23 kilometers in a tropical rain forest. These bees apparently forage long distances and visit the same plants repeatedly along a feeding route. They probably promote outcrossing among tropical plants with low population density; therefore, they may permit the existence of plant species whose densities have been forced very low by such things as competition and predators on seeds and seedlings.</t>
  </si>
  <si>
    <t>2-s2.0-0000425792</t>
  </si>
  <si>
    <t>Jarau S., Hrncir M., Zucchi R., Barth F.G.</t>
  </si>
  <si>
    <t>Recruitment behavior in stingless bees, Melipona scutellaris and M. quadrifasciata. I. Foraging at food sources differing in direction and distance</t>
  </si>
  <si>
    <t>https://www.scopus.com/inward/record.uri?eid=2-s2.0-0033953721&amp;partnerID=40&amp;md5=f8a51738a776f49cd674446e2ce820ce</t>
  </si>
  <si>
    <t>The two stingless bee species Melipona scutellaris and M. quadrifasciata recruit nestmates to a rich foraging site. We tested this with feeders up to 140 m away from the hive. Foragers of M. scutellaris communicated direction (up to 140 m) more accurately than distance (up to 30 m) whereas those of M. quadrifasciata communicated direction only up to 30 m and distance up to 40 m. Our data indicate that in both species recruitment is divided into two temporal phases. Whereas in an initial phase alarmed nestmates search for food at random, bees leaving the hive in the following phase are obviously provided with information about its specific location. As a consequence after 35 minutes (M. scutellaris) and 85 minutes (M. quadrifasciata), respectively, significantly more newcomers arrive at the feeder than at an identical control feeder. The differences found in the recruitment success of M. scutellaris and M. quadrifasciata are discussed in regard to the different demands of their natural habitats.</t>
  </si>
  <si>
    <t>2-s2.0-0033953721</t>
  </si>
  <si>
    <t>Jha S., Kremen C.</t>
  </si>
  <si>
    <t>Resource diversity and landscape-level homogeneity drive native bee foraging</t>
  </si>
  <si>
    <t>Proceedings of the National Academy of Sciences of the United States of America</t>
  </si>
  <si>
    <t>10.1073/pnas.1208682110</t>
  </si>
  <si>
    <t>https://www.scopus.com/inward/record.uri?eid=2-s2.0-84872196227&amp;doi=10.1073%2fpnas.1208682110&amp;partnerID=40&amp;md5=a0b598517863d2b7db8e2c7b5ae3ef3d</t>
  </si>
  <si>
    <t>Given widespread declines in pollinator communities and increasing global reliance on pollinator-dependent crops, there is an acute need to develop a mechanistic understanding of native pollinator population and foraging biology. Using a population genetics approach, we determine the impact of habitat and floral resource distributions on nesting and foraging patterns of a critical native pollinator, Bombus vosnesenskii. Our findings demonstrate that native bee foraging is far more plastic and extensive than previously believed and does not follow a simple optimal foraging strategy. Rather, bumble bees forage further in pursuit of species-rich floral patches and in landscapes where patch-to-patch variation in floral resources is less, regardless of habitat composition. Thus, our results reveal extreme foraging plasticity and demonstrate that floral diversity, not density, drives bee foraging distance. Furthermore, we find a negative impact of paved habitat and a positive impact of natural woodland on bumble bee nesting densities. Overall, this study reveals that natural and human-altered landscapes can be managed for increased native bee nesting and extended foraging, dually enhancing biodiversity and the spatial extent of pollination services.</t>
  </si>
  <si>
    <t>2-s2.0-84872196227</t>
  </si>
  <si>
    <t>Keasar T., Shmida A., Motro U.</t>
  </si>
  <si>
    <t>Innate movement rules in foraging bees: Flight distances are affected by recent rewards and are correlated with choice of flower type</t>
  </si>
  <si>
    <t>10.1007/s002650050304</t>
  </si>
  <si>
    <t>https://www.scopus.com/inward/record.uri?eid=2-s2.0-0030465332&amp;doi=10.1007%2fs002650050304&amp;partnerID=40&amp;md5=ceca492ef42a878ca85e13e5a070d775</t>
  </si>
  <si>
    <t>The non-random movement patterns of foraging bees are believed to increase their search efficiency. These patterns may be innate, or they may be learned through the bees' early foraging experience. To identify the innate components of foraging rules, we characterized the flight of naive bumblebees, foraging on a non-patchy 'field' of randomly scattered artificial flowers with three color displays. The flowers were randomly mixed and all three flower types offered equal nectar volumes. Visited flowers were refilled with probability 0.5. Flight distances, flight durations and nectar probing durations were determined and related to the bees' recent experiences. The naive bees exhibited area-restricted search behavior, i.e., flew shorter distances following visits to rewarding flowers than after visits to empty flowers. Additionally, flight distances during flower-type transitions were longer than flight distances between flowers of the same type. The two movement titles operated together: flight distances were longest for flights between flower types following non-rewarding visits, shortest for within-type flights following rewarding visits. An increase in flight displacement during flower-type shifts was also observed in a second experiment, in which all three types were always rewarding. In this experiment, flower-type shifts were also accompanied by an increase in flight duration. Possible relationships between flight distances, flight durations and flower-type choice are discussed.</t>
  </si>
  <si>
    <t>2-s2.0-0030465332</t>
  </si>
  <si>
    <t>Kraus F.B., Wolf S., Moritz R.F.A.</t>
  </si>
  <si>
    <t>Male flight distance and population substructure in the bumblebee Bombus terrestris</t>
  </si>
  <si>
    <t>Journal of Animal Ecology</t>
  </si>
  <si>
    <t>10.1111/j.1365-2656.2008.01479.x</t>
  </si>
  <si>
    <t>https://www.scopus.com/inward/record.uri?eid=2-s2.0-57549087596&amp;doi=10.1111%2fj.1365-2656.2008.01479.x&amp;partnerID=40&amp;md5=cf61c6a076aa7054baeebcdabe60c89c</t>
  </si>
  <si>
    <t>1. Bumblebees are important pollinators in natural as well as agricultural ecosystems. Estimates of foraging range, population size and genetic population structure so far have been based on worker samples alone. Here we include both males and workers in a population genetic analysis to infer the contribution of males to these important ecological parameters. 2. The population genetic (microsatellite) analyses of Bombus terrestris L. populations on the island of Cabrera (Spain) and Halle (Germany) revealed high heterozygosities (0.60 ± 0.08 to 0.77 ± 0.13) and neither a deviation from Hardy-Weinberg equilibrium nor linkage disequilibrium. 3. We detected five colonies (census population size) for the island population and 27 to 68 for the German mainland population. The genetic effective population sizes were Ne = 7.5 for the island and 40.5 to 102 for the mainland population respectively. 4. There was a significant genetic subdifferentiation between the male and the worker population samples, suggesting that males originated from different and/or more distant colonies than workers. 5. Based on the colony numbers, we estimated the flight range of males, which ranged from 2.6 km to 9.9 km, much further than worker flight ranges. Bumblebee-mediated pollen flow will therefore be much further than expected based on the foraging range of workers alone if males also contribute to pollination. © 2008 The Authors.</t>
  </si>
  <si>
    <t>2-s2.0-57549087596</t>
  </si>
  <si>
    <t>Kreyer D., Oed A., Walther-Hellwig K., Frankl R.</t>
  </si>
  <si>
    <t>Are forests potential landscape barriers for foraging bumblebees? Landscape scale experiments with Bombus terrestris agg. and Bombus pascuorum (Hymenoptera, Apidae)</t>
  </si>
  <si>
    <t>Biological Conservation</t>
  </si>
  <si>
    <t>10.1016/S0006-3207(03)00182-4</t>
  </si>
  <si>
    <t>https://www.scopus.com/inward/record.uri?eid=2-s2.0-0346463281&amp;doi=10.1016%2fS0006-3207%2803%2900182-4&amp;partnerID=40&amp;md5=6a22cbe7fae7f556ea200aaf73a638e6</t>
  </si>
  <si>
    <t>Habitat fragmentation is generally considered to have detrimental effects on insect movement and associated pollen flow between plant populations. Against this background the role of forests as potential barriers for foraging bumblebees of the species Bombus terrestris agg. and Bombus pascuorum was studied in different experiments. Bombus terrestris agg. workers were found foraging at distances of up to 2.2 km from their nests. B. terrestris agg. as well as B. pascuorum individuals crossed 600 m of forestland between floral mass resources (Phacelia tanacetifolia, Helianthus annuus), although in general a high degree of site fidelity was observed. B. pascuorum workers accepted artificial floral resources within the forest, whereas the minor use of resources below forest canopy observed for B. terrestris agg. possibly indicates a preference for direct forage flights, probably leading above the forest canopy. Our results warn against experiments with genetically modified crop species with potential bumblebee pollination (e.g. Brassica napus), in which an isolating effect of forests is assumed. © 2003 Elsevier Ltd. All rights reserved.</t>
  </si>
  <si>
    <t>2-s2.0-0346463281</t>
  </si>
  <si>
    <t>León A., Arias-Castro C., Rodríguez-Mendiola M.A., Meza-Gordillo R., Gutiérrez-Miceli F.A., Nieh J.C.</t>
  </si>
  <si>
    <t>Colony foraging allocation is finely tuned to food distance and sweetness even close to a bee colony</t>
  </si>
  <si>
    <t>Entomologia Experimentalis et Applicata</t>
  </si>
  <si>
    <t>10.1111/eea.12283</t>
  </si>
  <si>
    <t>https://www.scopus.com/inward/record.uri?eid=2-s2.0-84924801022&amp;doi=10.1111%2feea.12283&amp;partnerID=40&amp;md5=cd029dc5edb6845de41cdc86172faf6b</t>
  </si>
  <si>
    <t>Social bee colonies can allocate their foraging resources over a large spatial scale, but how they allocate foraging on a small scale near the colony is unclear and can have implications for understanding colony decision-making and the pollination services provided. Using a mass-foraging stingless bee, Scaptotrigona pectoralis (Dalla Torre) (Hymenoptera: Apidae: Meliponini), we show that colonies will forage near their nests and allocate their foraging labor on a very fine spatial scale at an array of food sources placed close to the colony. We counted the foragers that a colony allocated to each of nine feeders containing 1.0, 1.5, or 2.0 M sucrose solution [31, 43, and 55% sucrose (wt/wt), respectively] at distances of 10, 15, and 20 m from the nest. A significantly greater number of foragers (2.6-5.3 fold greater) visited feeders placed 10 vs. 20 m away from the colony. Foraging allocation also corresponded to food quality. At the 10-m feeders, 4.9-fold more foragers visited 2.0 M as compared to 1.0 M sucrose feeders. Colony forager allocation thus responded to both differences in food distance and quality even when the travel cost was negligible compared to normal colony foraging distances (10 m vs. an estimated 800-1 710 m). For a nearby floral patch, this could result in unequal floral visitation and pollination. © 2015 The Netherlands Entomological Society.</t>
  </si>
  <si>
    <t>2-s2.0-84924801022</t>
  </si>
  <si>
    <t>Lepais O., Darvill B., O'Connor S., Osborne J.L., Sanderson R.A., Cussans J., Goffe L., Goulson D.</t>
  </si>
  <si>
    <t>Estimation of bumblebee queen dispersal distances using sibship reconstruction method</t>
  </si>
  <si>
    <t>10.1111/j.1365-294X.2009.04500.x</t>
  </si>
  <si>
    <t>https://www.scopus.com/inward/record.uri?eid=2-s2.0-77749245927&amp;doi=10.1111%2fj.1365-294X.2009.04500.x&amp;partnerID=40&amp;md5=5172efc516febec6b69fcd7d2054457e</t>
  </si>
  <si>
    <t>Dispersal ability is a key determinant of the propensity of an organism to cope with habitat fragmentation and climate change. Here we quantify queen dispersal in two common bumblebee species in an arable landscape. Dispersal was measured by taking DNA samples from workers in the spring and summer, and from queens in the following spring, at 14 sites across a landscape. The queens captured in the spring must be full sisters of workers that were foraging in the previous year. A range of sibship reconstruction methods were compared using simulated data sets including or no genotyping errors. The program Colony gave the most accurate reconstruction and was used for our analysis of queen dispersal. Comparison of queen dispersion with worker foraging distances was used to take into account an expected low level of false identification of sister pairs which might otherwise lead to overestimates of dispersal. Our data show that Bombus pascuorum and B. lapidarius queens can disperse by at least 3 and 5 km, respectively. These estimates are consistent with inferences drawn from studies of population structuring in common and rare bumblebee species, and suggest that regular gene flow over several kilometres due to queen dispersal are likely to be sufficient to maintain genetic cohesion of ubiquitous species over large spatial scales whereas rare bumblebee species appear unable to regularly disperse over distances greater than 10 km. Our results have clear implications for conservation strategies for this important pollinator group, particularly when attempting to conserve fragmented populations. © 2010 Blackwell Publishing Ltd.</t>
  </si>
  <si>
    <t>2-s2.0-77749245927</t>
  </si>
  <si>
    <t>Lihoreau M., Chittka L., Raine N.E.</t>
  </si>
  <si>
    <t>Trade-off between travel distance and prioritization of high-reward sites in traplining bumblebees</t>
  </si>
  <si>
    <t>10.1111/j.1365-2435.2011.01881.x</t>
  </si>
  <si>
    <t>https://www.scopus.com/inward/record.uri?eid=2-s2.0-80855138707&amp;doi=10.1111%2fj.1365-2435.2011.01881.x&amp;partnerID=40&amp;md5=bc4c797aa51d3c633a025ec434816883</t>
  </si>
  <si>
    <t>1.Animals exploiting renewable resource patches are faced with complex multi-location routing problems. In many species, individuals visit foraging patches in predictable sequences called traplines. However, whether and how they optimize their routes remains poorly understood. 2.In this study, we demonstrate that traplining bumblebees (Bombus terrestris) make a trade-off between minimizing travel distance and prioritizing the most rewarding feeding locations. 3.Individual bees trained to forage on five artificial flowers of equal reward value selected the shortest possible route as a trapline. After introducing a single highly rewarding flower to the array, they re-adjusted their routes visiting the most rewarding flower first provided the departure distance from the shortest possible route remained small (18%). When routes optimizing the initial rate of reward intake were much longer (42%), bees prioritized short travel distances. 4.Under natural conditions, in which individual flowers vary in nectar productivity and replenish continuously, it might pay bees to prioritize highly rewarding locations, both to minimize the overall number of flowers to visit and to beat competitors. 5.We discuss how combined memories of location and quality of resource patches could allow bees and other traplining animals to optimize their routing decisions in heterogeneous environments. © 2011 The Authors. Functional Ecology © 2011 British Ecological Society.</t>
  </si>
  <si>
    <t>2-s2.0-80855138707</t>
  </si>
  <si>
    <t>Travel optimization by foraging bumblebees through readjustments of traplines after discovery of new feeding locations</t>
  </si>
  <si>
    <t>American Naturalist</t>
  </si>
  <si>
    <t>10.1086/657042</t>
  </si>
  <si>
    <t>https://www.scopus.com/inward/record.uri?eid=2-s2.0-78649687913&amp;doi=10.1086%2f657042&amp;partnerID=40&amp;md5=702a27898daaa5b8862491c3d24d9f85</t>
  </si>
  <si>
    <t>Animals collecting resources that replenish over time often visit patches in predictable sequences called traplines. Despite the widespread nature of this strategy, we still know little about how spatial memory develops and guides individuals toward suitable routes. Here, we investigate whether flower visitation sequences by bumblebees Bombus terrestris simply reflect the order in which flowers were discovered or whether they result from more complex navigational strategies enabling bees to optimize their foraging routes. We analyzed bee flight movements in an array of four artificial flowers maximizing interfloral distances. Starting from a single patch, we sequentially added three new patches so that if bees visited them in the order in which they originally encountered flowers, they would follow a long (suboptimal) route. Bees' tendency to visit patches in their discovery order decreased with experience. Instead, they optimized their flight distances by rearranging flower visitation sequences. This resulted in the development of a primary route (trapline) and two or three less frequently used secondary routes. Bees consistently used these routes after overnight breaks while occasionally exploring novel possibilities. We discuss how maintaining some level of route flexibility could allow traplining animals to cope with dynamic routing problems, analogous to the well-known traveling salesman problem. © 2010 by The University of Chicago.</t>
  </si>
  <si>
    <t>2-s2.0-78649687913</t>
  </si>
  <si>
    <t>López-Uribe M.M., Oi C.A., Lama M.A.D.</t>
  </si>
  <si>
    <t>Nectar-foraging behavior of Euglossine bees (Hymenoptera: Apidae) in urban areas</t>
  </si>
  <si>
    <t>10.1051/apido:2008023</t>
  </si>
  <si>
    <t>https://www.scopus.com/inward/record.uri?eid=2-s2.0-52649180984&amp;doi=10.1051%2fapido%3a2008023&amp;partnerID=40&amp;md5=38a3a6706aacfbff356370fb29d1492b</t>
  </si>
  <si>
    <t>Euglossine bees have been described as long-distance pollinators because of their great flight capacities although flight capacity is not necessarily correlated to home range. Here we report the nectar-foraging behavior of two euglossine species (Euglossa cordata and Eulaema nigrita) in urban areas and the predictive power of wing wear as an age estimator of these bees, using mark-recapture techniques at Thevetia peruviana trees. A total of 870 bees were marked. Recapture rates were 33% (± 19.2) for E. cordata and 25% (± 2.5) for E. nigrita. Only 7 bees were sighted at a different site from where they were first captured. More than 75% of the individuals showed site-constancy at trees for at least 30 days. Wing wear accumulation rate was variable among individuals and it was a poor predictor of age for E. cordata. Our data show that euglossine bees may have small foraging ranges in urban areas, indicating that home ranges greatly differ from their flight capacity and homing ability. © 2008 INRA DIB-AGIB EDP Sciences.</t>
  </si>
  <si>
    <t>2-s2.0-52649180984</t>
  </si>
  <si>
    <t>Mandal S., Gadagkar R.</t>
  </si>
  <si>
    <t>Homing abilities of the tropical primitively eusocial paper wasp Ropalidia marginata</t>
  </si>
  <si>
    <t>Journal of Comparative Physiology A: Neuroethology, Sensory, Neural, and Behavioral Physiology</t>
  </si>
  <si>
    <t>10.1007/s00359-015-1019-2</t>
  </si>
  <si>
    <t>https://www.scopus.com/inward/record.uri?eid=2-s2.0-84938963620&amp;doi=10.1007%2fs00359-015-1019-2&amp;partnerID=40&amp;md5=c59c5231509ee7cf7a1f268d79dddea3</t>
  </si>
  <si>
    <t>Compared to our extensive knowledge about the navigation and homing abilities of ants and bees, we know rather little about these phenomena in social wasps. Here, we report the homing abilities of the tropical primitively eusocial wasp Ropalidia marginata and the factors that affect their homing success. To determine from how far these wasps can return to their nests, we transported foragers blindfold and released them at gradually increasing distances from their nests in four cardinal directions. Their homing success was determined by checking their presence on their nests on three consecutive nights. All foragers (56 individuals, 115 releases) returned back from an area of 0.73 ± 0.25 km2 on the day of release (minimal homing area), whereas 83.8 % of the foragers (217 individuals, 420 releases) returned when we enlarged the area of release to 6.22 ± 0.66 km2 around their nests (maximal homing area). Of 66 releases, no wasps returned from beyond the maximal homing area. The minimal homing area might be familiar to the foragers because they probably routinely forage in this area and the maximal homing area represents the maximum distances from which the wasps are capable of returning to their nests, with or without familiarity. © 2015, Springer-Verlag Berlin Heidelberg.</t>
  </si>
  <si>
    <t>2-s2.0-84938963620</t>
  </si>
  <si>
    <t>Ogilvie J.E., Forrest J.R.</t>
  </si>
  <si>
    <t>Interactions between bee foraging and floral resource phenology shape bee populations and communities</t>
  </si>
  <si>
    <t>Current Opinion in Insect Science</t>
  </si>
  <si>
    <t>10.1016/j.cois.2017.05.015</t>
  </si>
  <si>
    <t>https://www.scopus.com/inward/record.uri?eid=2-s2.0-85020732231&amp;doi=10.1016%2fj.cois.2017.05.015&amp;partnerID=40&amp;md5=b1426ebc88c844b7c82281fd0cf058a7</t>
  </si>
  <si>
    <t>Flowers are ephemeral, yet bees rely on them for food throughout their lives. Floral resource phenology – which can be altered by changes in climate and land-use – is therefore key to bee fitness and community composition. Here, we discuss the interactions between floral resource phenology, bee foraging behaviour, and traits such as diet breadth, sociality, and body size. Recent research on bumble bees has examined behavioural responses to local floral turnover and effects of landscape-scale floral resource phenology on fitness, abundance, and foraging distances. Comparable studies are needed on non-social, pollen-specialist species. We also encourage greater use of information contained in museum collections on bee phenologies and floral hosts to test how phenology has shaped the evolution of bee–plant associations. © 2017 Elsevier Inc.</t>
  </si>
  <si>
    <t>Review</t>
  </si>
  <si>
    <t>2-s2.0-85020732231</t>
  </si>
  <si>
    <t>Osborne J.L., Martin A.P., Carreck N.L., Swain J.L., Knight M.E., Goulson D., Hale R.J., Sanderson R.A.</t>
  </si>
  <si>
    <t>Bumblebee flight distances in relation to the forage landscape</t>
  </si>
  <si>
    <t>10.1111/j.1365-2656.2007.01333.x</t>
  </si>
  <si>
    <t>https://www.scopus.com/inward/record.uri?eid=2-s2.0-38849130158&amp;doi=10.1111%2fj.1365-2656.2007.01333.x&amp;partnerID=40&amp;md5=436e7d8fad77b177e423ea4a7efb0037</t>
  </si>
  <si>
    <t>1. Foraging range is a key aspect of the ecology of 'central place foragers'. Estimating how far bees fly under different circumstances is essential for predicting colony success, and for estimating bee-mediated gene flow between plant populations. It is likely to be strongly influenced by forage distribution, something that is hard to quantify in all but the simplest landscapes; and theories of foraging distance tend to assume a homogeneous forage distribution. 2. We quantified the distribution of bumblebee Bombus terrestris L. foragers away from experimentally positioned colonies, in an agricultural landscape, using two methods. We mass-marked foragers as they left the colony, and analysed pollen from foragers returning to the colonies. The data were set within the context of the 'forage landscape': a map of the spatial distribution of forage as determined from remote-sensed data. To our knowledge, this is the first time that empirical data on foraging distances and forage availability, at this resolution and scale, have been collected and combined for bumblebees. 3. The bees foraged at least 1.5 km from their colonies, and the proportion of foragers flying to one field declined, approximately linearly, with radial distance. In this landscape there was great variation in forage availability within 500 m of colonies but little variation beyond 1 km, regardless of colony location. 4. The scale of B. terrestris foraging was large enough to buffer against effects of forage patch and flowering crop heterogeneity, but bee species with shorter foraging ranges may experience highly variable colony success according to location. © 2007 Rothamsted Research.</t>
  </si>
  <si>
    <t>2-s2.0-38849130158</t>
  </si>
  <si>
    <t>Pahl M., Zhu H., Tautz J., Zhang S.</t>
  </si>
  <si>
    <t>Large scale homing in honeybees</t>
  </si>
  <si>
    <t>PLoS ONE</t>
  </si>
  <si>
    <t xml:space="preserve"> e19669</t>
  </si>
  <si>
    <t>10.1371/journal.pone.0019669</t>
  </si>
  <si>
    <t>https://www.scopus.com/inward/record.uri?eid=2-s2.0-79955937970&amp;doi=10.1371%2fjournal.pone.0019669&amp;partnerID=40&amp;md5=dc5def416e321aa0c6d2ee808f741cb9</t>
  </si>
  <si>
    <t>Honeybee foragers frequently fly several kilometres to and from vital resources, and communicate those locations to their nest mates by a symbolic dance language. Research has shown that they achieve this feat by memorizing landmarks and the skyline panorama, using the sun and polarized skylight as compasses and by integrating their outbound flight paths. In order to investigate the capacity of the honeybees' homing abilities, we artificially displaced foragers to novel release spots at various distances up to 13 km in the four cardinal directions. Returning bees were individually registered by a radio frequency identification (RFID) system at the hive entrance. We found that homing rate, homing speed and the maximum homing distance depend on the release direction. Bees released in the east were more likely to find their way back home, and returned faster than bees released in any other direction, due to the familiarity of global landmarks seen from the hive. Our findings suggest that such large scale homing is facilitated by global landmarks acting as beacons, and possibly the entire skyline panorama. © 2011 Pahl et al.</t>
  </si>
  <si>
    <t>2-s2.0-79955937970</t>
  </si>
  <si>
    <t>Pasquet R.S., Peltier A., Hufford M.B., Oudin E., Saulnier J., Paul L., Knudsen J.T., Herren H.R., Gepts P.</t>
  </si>
  <si>
    <t>Long-distance pollen flow assessment through evaluation of pollinator foraging range suggests transgene escape distances</t>
  </si>
  <si>
    <t>10.1073/pnas.0806040105</t>
  </si>
  <si>
    <t>https://www.scopus.com/inward/record.uri?eid=2-s2.0-51649117319&amp;doi=10.1073%2fpnas.0806040105&amp;partnerID=40&amp;md5=a86444e61a6fc6f784a624ec3d6279c0</t>
  </si>
  <si>
    <t>Foraging range, an important component of bee ecology, is of considerable interest for insect-pollinated plants because it determines the potential for outcrossing among individuals. However, long-distance pollen flow is difficult to assess, especially when the plant also relies on self-pollination. Pollen movement can be estimated indirectly through population genetic data, but complementary data on pollinator flight distances is necessary to validate such estimates. By using radio-tracking of cowpea pollinator return flights, we found that carpenter bees visiting cowpea flowers can forage up to 6 km from their nest. Foraging distances were found to be shorter than the maximum flight range, especially under adverse weather conditions or poor reward levels. From complete flight records in which bees visited wild and domesticated populations, we conclude that bees can mediate gene flow and, in some instances, allow transgene (genetically engineered material) escape over several kilometers. However, most between-flower flights occur within plant patches, while very few occur between plant patches. © 2008 by The National Academy of Sciences of the USA.</t>
  </si>
  <si>
    <t>2-s2.0-51649117319</t>
  </si>
  <si>
    <t>Peterson J.H., Roitberg B.D.</t>
  </si>
  <si>
    <t>Variable flight distance to resources results in changing sex allocation decisions, Megachile rotundata</t>
  </si>
  <si>
    <t>10.1007/s00265-015-2043-5</t>
  </si>
  <si>
    <t>https://www.scopus.com/inward/record.uri?eid=2-s2.0-84954390397&amp;doi=10.1007%2fs00265-015-2043-5&amp;partnerID=40&amp;md5=0b79f89363821485a413e76e01e38e24</t>
  </si>
  <si>
    <t>Resource availability and location are expected to vary, based on use by individuals and changing ecological conditions; the response of animals to those changes is critical to their fitness. To investigate the effects of changing conditions on fitness, we conducted field experiments using the central-place-foraging alfalfa leafcutting bee (Megachile rotundata), examining the changes in sex allocation when presented with changes in flight distance required to obtain resources. The results suggest that changes in flight distance to resources during the year’s flight season altered subsequent allocation decisions: mothers experiencing long flight distance to resources early in the season and short flight distance later in the season generated a greater proportion of female offspring than mothers experiencing the opposite. During the second half of the season, however, it was current experimental conditions significantly impacting decisions with those mothers residing near the resources producing a greater portion of female offspring than those far from resources, regardless of flight distances experienced earlier in the year. These results show that sex allocation decisions may change dynamically during a female’s lifetime in response to ecological changes. We also looked at these results through the contradicting hypotheses marginal value theorem and sex ratio theory, finding that the latter may be in play depending on an individual’s past and/or present condition. © 2015, Springer-Verlag Berlin Heidelberg.</t>
  </si>
  <si>
    <t>2-s2.0-84954390397</t>
  </si>
  <si>
    <t>Impacts of flight distance on sex ratio and resource allocation to offspring in the leafcutter bee, Megachile rotundata</t>
  </si>
  <si>
    <t>10.1007/s00265-005-0085-9</t>
  </si>
  <si>
    <t>https://www.scopus.com/inward/record.uri?eid=2-s2.0-32144450425&amp;doi=10.1007%2fs00265-005-0085-9&amp;partnerID=40&amp;md5=192332919b848a7a8300f904ff643041</t>
  </si>
  <si>
    <t>Fisher's theoretical prediction of equal investment in each sex for a panmictic population (The genetical theory of natural selection. Clarendon, Oxford, 1930) can be altered by a number of factors. For example, the sex ratio theory predicts variation in equal investment in each sex when the maternal fitness gains from increased investment differ between sexes. Changing sex allocation because of changing payoffs may result from different ecological situations, such as foraging conditions. We investigated the impact of foraging travel cost on relative investment in sons vs daughters. Field studies were carried out with the central-place-foraging leafcutter bee Megachile rotundata (Fabricius), which has smaller males than females. Therefore, less investment is required to produce a viable son compared with a daughter. We found that with increased flight distance to resources, females produced a greater proportion of sons. Females also invested fewer resources in individual sons and daughters and produced fewer offspring with increased flight distance. © Springer-Verlag 2005.</t>
  </si>
  <si>
    <t>2-s2.0-32144450425</t>
  </si>
  <si>
    <t>Pope N.S., Jha S.</t>
  </si>
  <si>
    <t>Inferring the foraging ranges of social bees from sibling genotypes sampled across discrete locations</t>
  </si>
  <si>
    <t>Conservation Genetics</t>
  </si>
  <si>
    <t>10.1007/s10592-017-0941-y</t>
  </si>
  <si>
    <t>https://www.scopus.com/inward/record.uri?eid=2-s2.0-85014278700&amp;doi=10.1007%2fs10592-017-0941-y&amp;partnerID=40&amp;md5=855639e4d5a43899e1a8249a7e452978</t>
  </si>
  <si>
    <t>A knowledge of the distances regularly travelled by foraging bees is essential to understanding the movement of pollen across landscapes, and has implications for the conservation of both pollinators and plants. Unfortunately, the movements of bees are difficult to measure directly at ecologically relevant scales. A common strategy for quantifying the foraging ranges of social bees is to sample the genotypes of foragers across a landscape. Individual foragers can be assigned to colonies with polymorphic genetic markers, and the dispersion of siblings in space can be used to make inference about colony locations and foraging movements. Several previous studies have sampled sibling genotypes at discrete locations (for example, at regular points along a transect), rather than in continuous space. Restricting the collection of bees to discrete locations presents a number of considerations for sampling design and data analysis. In this paper, we develop a spatially-explicit, model-based framework for the simulation and estimation of foraging ranges. Using these tools, we simulated experiments to characterise the efficacy of different sampling strategies, and provide an example with actual data that demonstrates the advantages of our method over an approach based on regression. © 2017, Springer Science+Business Media Dordrecht.</t>
  </si>
  <si>
    <t>2-s2.0-85014278700</t>
  </si>
  <si>
    <t>Rands S.A., Whitney H.M.</t>
  </si>
  <si>
    <t>Field margins, foraging distances and their impacts on nesting pollinator success</t>
  </si>
  <si>
    <t xml:space="preserve"> e25971</t>
  </si>
  <si>
    <t>10.1371/journal.pone.0025971</t>
  </si>
  <si>
    <t>https://www.scopus.com/inward/record.uri?eid=2-s2.0-80053453054&amp;doi=10.1371%2fjournal.pone.0025971&amp;partnerID=40&amp;md5=edc9cff6fac689688b75a2a665d033d7</t>
  </si>
  <si>
    <t>The areas of wild land around the edges of agricultural fields are a vital resource for many species. These include insect pollinators, to whom field margins provide both nest sites and important resources (especially when adjacent crops are not in flower). Nesting pollinators travel relatively short distances from the nest to forage: most species of bee are known to travel less than two kilometres away. In order to ensure that these pollinators have sufficient areas of wild land within reach of their nests, agricultural landscapes need to be designed to accommodate the limited travelling distances of nesting pollinators. We used a spatially-explicit modelling approach to consider whether increasing the width of wild strips of land within the agricultural landscape will enhance the amount of wild resources available to a nesting pollinator, and if it would impact differently on pollinators with differing foraging strategies. This was done both by creating field structures with a randomised geography, and by using landscape data based upon the British agricultural landscape. These models demonstrate that enhancing field margins should lead to an increase in the availability of forage to pollinators that nest within the landscape. With the exception of species that only forage within a very short range of their nest (less than 125 m), a given amount of field margin manipulation should enhance the proportion of land available to a pollinator for foraging regardless of the distance over which it normally travels to find food. A fixed amount of field edge manipulation should therefore be equally beneficial for both longer-distance nesting foragers such as honeybees, and short-distance foragers such as solitary bees. © 2011 Rands, Whitney.</t>
  </si>
  <si>
    <t>2-s2.0-80053453054</t>
  </si>
  <si>
    <t>Rao S., Strange J.P.</t>
  </si>
  <si>
    <t>Bumble bee (Hymenoptera: Apidae) foraging distance and colony density associated with a late-season mass flowering crop</t>
  </si>
  <si>
    <t>10.1603/EN11316</t>
  </si>
  <si>
    <t>https://www.scopus.com/inward/record.uri?eid=2-s2.0-84865407691&amp;doi=10.1603%2fEN11316&amp;partnerID=40&amp;md5=31aa743e55ef20e23d9898fbd4104d17</t>
  </si>
  <si>
    <t>Foraging behaviors of bumble bee workers have been examined in natural habitats, whereas agricultural landscapes, which can provide insights on flight distances to fragmented patches of bloom, have received limited attention. In particular, information on worker flight distances to crops blooming several months after nests have been established is invaluable. Here, we examined foraging patterns of Bombus vosnesenskii Radoszkowski in late-season blooming clover in the agriculturaldominated Willamette Valley in Oregon. Workers from 10 fields collected over 2 yr were assigned to full sibling families (colonies) by using eight microsatellite loci. With estimation of numbers of unseen species, we inferred the presence of 189 colonies from 433 bees genotyped in year 1, and 144 from 296 genotyped the next year. Worker foraging distance was estimated to be at least 11.6 km, half the distance between the most remote fields visited by the same colonies. Numbers of nests contributing workers to each field ranged from 15 to 163. Overall, 165 (50%) colonies foraged in two or more fields, and thus used common resources within the landscape. Estimates of average nest densities in the landscape each year ranged from 0.76/km 2 to 22.16/km 2, and highlighted the influences of various study parameters incorporated into the calculation including sample size, distances between sites, and analytical tools used to estimate unsampled individuals. Based on the results, bumble bees can fly long distances, and this could facilitate their survival in fragmented agricultural landscapes. This has important implications for the scale of habitat management in bumble bee conservation programs. © 2012 Entomological Society of America.</t>
  </si>
  <si>
    <t>2-s2.0-84865407691</t>
  </si>
  <si>
    <t>Redhead J.W., Dreier S., Bourke A.F.G., Heard M.S., Jordan W.C., Sumner S., Wang J., Carvell C.</t>
  </si>
  <si>
    <t>Effects of habitat composition and landscape structure on worker foraging distances of five bumble bee species</t>
  </si>
  <si>
    <t>10.1890/15-0546/suppinfo</t>
  </si>
  <si>
    <t>https://www.scopus.com/inward/record.uri?eid=2-s2.0-84964813911&amp;doi=10.1890%2f15-0546%2fsuppinfo&amp;partnerID=40&amp;md5=1591add88d5bcb3d12723e88674e7cc8</t>
  </si>
  <si>
    <t>Bumble bees (Bombus spp.) are important pollinators of both crops and wildflowers. Their contribution to this essential ecosystem service has been threatened over recent decades by changes in land use, which have led to declines in their populations. In order to design effective conservation measures, it is important to understand the effects of variation in landscape composition and structure on the foraging activities of worker bumble bees. This is because the viability of individual colonies is likely to be affected by the trade-off between the energetic costs of foraging over greater distances and the potential gains from access to additional resources. We used field surveys, molecular genetics, and fine resolution remote sensing to estimate the locations of wild bumble bee nests and to infer foraging distances across a 20-km2 agricultural landscape in southern England, UK. We investigated five species, including the rare B. ruderatus and ecologically similar but widespread B. hortorum. We compared worker foraging distances between species and examined how variation in landscape composition and structure affected foraging distances at the colony level. Mean worker foraging distances differed significantly between species. Bombus terrestris, B. lapidarius, and B. ruderatus exhibited significantly greater mean foraging distances (551, 536, and 501 m, respectively) than B. hortorum and B. pascuorum (336 and 272 m, respectively). There was wide variation in worker foraging distances between colonies of the same species, which was in turn strongly influenced by the amount and spatial configuration of available foraging habitats. Shorter foraging distances were found for colonies where the local landscape had high coverage and low fragmentation of seminatural vegetation, including managed agri-environmental field margins. The strength of relationships between different landscape variables and foraging distance varied between species, for example the strongest relationship for B. ruderatus being with floral cover of preferred forage plants. Our findings suggest that management of landscape composition and configuration has the potential to reduce foraging distances across a range of bumble bee species. There is thus potential for improvements in the design and implementation of landscape management options, such as agri-environment schemes, aimed at providing foraging habitat for bumble bees and enhancing crop pollination services. © 2016 by the Ecological Society of America.</t>
  </si>
  <si>
    <t>2-s2.0-84964813911</t>
  </si>
  <si>
    <t>Rodrigues F., Ribeiro M.F.</t>
  </si>
  <si>
    <t>Influence of experience on homing ability of foragers of Melipona mandacaia Smith (Hymenoptera: Apidae: Meliponini)</t>
  </si>
  <si>
    <t>Sociobiology</t>
  </si>
  <si>
    <t>10.13102/sociobiology.v61i4.523-528</t>
  </si>
  <si>
    <t>https://www.scopus.com/inward/record.uri?eid=2-s2.0-84921500430&amp;doi=10.13102%2fsociobiology.v61i4.523-528&amp;partnerID=40&amp;md5=be2c924a774013b3f9b6aabf9f585b8d</t>
  </si>
  <si>
    <t>The distance a bee can fly to collect food is quite relevant, among other aspects, for successful pollination. However, studies on this aspect concerning stingless bees usually do not take into consideration their homing ability. The objectives of this study were to verify the maximum distance that foragers of Melipona mandacaia Smith can fly, and whether experience is relevant for their homing ability in a Caatinga region of Northeast Brazil. Five colonies were used to collect foragers. These were marked and released starting from 100 m from their nests and at every 100 m up to a maximum distance on which there would be no bee returning to the nest. To evaluate the influence of experience, after being marked, another group of bees was put back into colonies, collected again after eight days and released in five distances only (500, 1,000, 1,500, 2,000 and 2,500 m). In both experiments, as the distance increased, the returning success of the bees decreased significantly. In fact, there was a significant negative correlation between their returning success and the distances they were released. The maximum distance a translocate bee returned to its hive was 2,700 m. The percentage of success was very high for bees released at 500 and 1,000 m (100% and 77%, respectively), suggesting this is the common flight range for the species. In most cases, average percentage of success was significantly higher for experienced bees than for other bees reinforcing the idea that experience is quite relevant for homing ability.</t>
  </si>
  <si>
    <t>2-s2.0-84921500430</t>
  </si>
  <si>
    <t>Sánchez D., Nieh J.C., Hénaut Y., Cruz L., Vandame R.</t>
  </si>
  <si>
    <t>High precision during food recruitment of experienced (reactivated) foragers in the stingless bee Scaptotrigona mexicana (Apidae, Meliponini)</t>
  </si>
  <si>
    <t>Naturwissenschaften</t>
  </si>
  <si>
    <t>https://www.scopus.com/inward/record.uri?eid=2-s2.0-4043059196&amp;partnerID=40&amp;md5=215841259af12838db394f0c1b94020c</t>
  </si>
  <si>
    <t>Several studies have examined the existence of recruitment communication mechanisms in stingless bees. However, the spatial accuracy of location-specific recruitment has not been examined. Moreover, the location-specific recruitment of reactivated foragers, i.e., foragers that have previously experienced the same food source at a different location and time, has not been explicitly examined. However, such foragers may also play a significant role in colony foraging, particularly in small colonies. Here we report that reactivated Scaptotrigona mexicana foragers can recruit with high precision to a specific food location. The recruitment precision of reactivated foragers was evaluated by placing control feeders to the left and the right of the training feeder (direction-precision tests) and between the nest and the training feeder and beyond it (distance-precision tests). Reactivated foragers arrived at the correct location with high precision: 98.44% arrived at the training feeder in the direction trials (five-feeder fan-shaped array, accuracy of at least ±6° of azimuth at 50 m from the nest), and 88.62% arrived at the training feeder in the distance trials (five-feeder linear array, accuracy of at least ±5 m or ±10% at 50 m from the nest). Thus, S. mexicana reactivated foragers can find the indicated food source at a specific distance and direction with high precision, higher than that shown by honeybees, Apis mellifera, which do not communicate food location at such close distances to the nest. © Springer-Verlag 2004.</t>
  </si>
  <si>
    <t>2-s2.0-4043059196</t>
  </si>
  <si>
    <t>Sauthier R., I’Anson Price R., Grüter C.</t>
  </si>
  <si>
    <t>Worker size in honeybees and its relationship with season and foraging distance</t>
  </si>
  <si>
    <t>10.1007/s13592-016-0468-0</t>
  </si>
  <si>
    <t>https://www.scopus.com/inward/record.uri?eid=2-s2.0-85015411170&amp;doi=10.1007%2fs13592-016-0468-0&amp;partnerID=40&amp;md5=7dd2412940c3df8325b21b2446ea2af0</t>
  </si>
  <si>
    <t>Workers in many eusocial insect species show considerable size variation within a colony. Honeybees (Apis mellifera) vary little in size compared to other eusocial bee species, but there is evidence for a link between worker size and behaviour. In this study, we investigated how size variation and the average size of honeybee foragers change during a foraging season. We also tested the influence of colony weight and swarming on worker size. Finally, by analysing waggle dances, we tested if forager size is linked to foraging distance, between and within colonies. We found that the size of foragers significantly increases over the foraging season. Swarming did not appear to affect worker size, but colony size was overall positively linked to wing length and leg width. However, we did not find a relationship between foraging distance and forager size. We discuss how the constant size of brood cells and an efficient communication between foragers could lead to a narrower size range. © 2016, INRA, DIB and Springer-Verlag France.</t>
  </si>
  <si>
    <t>2-s2.0-85015411170</t>
  </si>
  <si>
    <t>Schneider S.S., Hall H.G.</t>
  </si>
  <si>
    <t>Diet selection and foraging distances of African and European-African hybrid honey bee colonies in Costa Rica</t>
  </si>
  <si>
    <t>Insectes Sociaux</t>
  </si>
  <si>
    <t>10.1007/s000400050039</t>
  </si>
  <si>
    <t>https://www.scopus.com/inward/record.uri?eid=2-s2.0-0030910181&amp;doi=10.1007%2fs000400050039&amp;partnerID=40&amp;md5=e6dd0b737d4392cee5000c89cf125dd1</t>
  </si>
  <si>
    <t>Diet selection and foraging distances were compared among 3 pairs of matched colonies of African an European-African hybrid honey bees in Northwestern Costa Rica. Mitochondrial DNA (mtDNA) analysis was used to classify each colony as neotropical African (possessing African mtDNA) or hybrid (possessing European mtDNA, and therefore containing workers arising from a European queen mated to African drones). African and hybrid colonies did not differ significantly in population size, the areas of comb devoted to brood rearing and food storage, flight activity, pollen foraging activity, or the distances traveled to pollen and nectar sources. These nonsignificant differences suggest that the foraging behavior of the two colony types may have been more influenced by environmental factors than by genetically determined dietary or movement preferences. Conversely, such genetically determined preferences may have been expressed, but African-like preferences may have been dominant within both colony types. However, while no significant differences were observed, colonies with African mtDNA maintained slightly greater levels of brood rearing, had 1.5 times the level of pollen foraging activity, and traveled on the average 600 m less per round trip of foraging. The potential influence of these slight but consistent differences on the long-term, relative success of African versus hybrid colonies is discussed.</t>
  </si>
  <si>
    <t>2-s2.0-0030910181</t>
  </si>
  <si>
    <t>Schneider S.S.</t>
  </si>
  <si>
    <t>Spatial foraging patterns of the African honey bee, Apis mellifera scutellata</t>
  </si>
  <si>
    <t>Journal of Insect Behavior</t>
  </si>
  <si>
    <t>10.1007/BF01053351</t>
  </si>
  <si>
    <t>https://www.scopus.com/inward/record.uri?eid=2-s2.0-0000473817&amp;doi=10.1007%2fBF01053351&amp;partnerID=40&amp;md5=7045126260c3cff238e50d443a5c2e68</t>
  </si>
  <si>
    <t>Recruitment patterns were investigated for the African honey bee in the Okavango River Delta, Botswana. The waggle dances of two observation colonies maintained in the field were monitored and used to construct maps of daily recruitment activity. These maps revealed that the African colonies frequently adjusted the allocation of recruits among food patches, recruited for 16-17 different food sites/day over areas of 55-80 km2, and concentrated the majority of recruitment within 1 km of the hives (median foraging distances for the two colonies were 295 and 563 m). In both colonies pollen foragers were more abundant than nectar foragers, and pollen sources indicated by waggle dancers were significantly closer to the hives than nectar sources. Compared to the recruitment patterns of temperate climate colonies, the African colonies had smaller recruitment areas, smaller mean recruitment distances, and a greater emphasis on pollen foraging. These differences may be related to the contrasting survival strategies followed by tropical-versus temperate-climate honey bees. © 1989 Plenum Publishing Corporation.</t>
  </si>
  <si>
    <t>2-s2.0-0000473817</t>
  </si>
  <si>
    <t>Silva A.G., Pinto R.S., Contrera F.A.L., Albuquerque P.M.C., Rêgo M.M.C.</t>
  </si>
  <si>
    <t>Foraging distance of Melipona subnitida Ducke (Hymenoptera: Apidae)</t>
  </si>
  <si>
    <t>10.13102/sociobiology.v61i4.494-501</t>
  </si>
  <si>
    <t>https://www.scopus.com/inward/record.uri?eid=2-s2.0-84921475856&amp;doi=10.13102%2fsociobiology.v61i4.494-501&amp;partnerID=40&amp;md5=c99780094d43792abecd05e321bbd9fd</t>
  </si>
  <si>
    <t>The current study aimed at estimating the maximum foraging distance of the stingless bee Melipona subnitida Ducke by comparing the efficacy of two methods: training of workers with an artificial feeding source and the capture-recapture technique, which consisted at marking bees that were released at different distances from the nest, after which the number of bees that returned to the colony was recorded. Under the training method, the mean foraging distance of the three colonies studied was 1,120 m and maximum foraging distance of 1,160 m. Yet the number of recruits and reactivated foragers for each colony were quantified, the average maximum distance until recruitment occurred was 886,66 m. In the capture-recapture method, the maximum flight distance of captured foragers ranged from 3,600 to 4,000 m, which was 2,700 m farther than the maximum flight distance recorded using the artificial feeding method. Therefore, we verified that M. subnitida is a species that can travel long distances in search for food. Our results also suggest that an abundance of resources near the nest can reduce its foraging area.</t>
  </si>
  <si>
    <t>2-s2.0-84921475856</t>
  </si>
  <si>
    <t>Smith J.P., Heard T.A., Beekman M., Gloag R.</t>
  </si>
  <si>
    <t>Flight range of the Australian stingless bee Tetragonula carbonaria (Hymenoptera: Apidae)</t>
  </si>
  <si>
    <t>Austral Entomology</t>
  </si>
  <si>
    <t>10.1111/aen.12206</t>
  </si>
  <si>
    <t>https://www.scopus.com/inward/record.uri?eid=2-s2.0-85012921392&amp;doi=10.1111%2faen.12206&amp;partnerID=40&amp;md5=a3715b9f2e6b31b0be109a44636ce72c</t>
  </si>
  <si>
    <t>Bees are key pollinators in both natural and agricultural environments throughout the world. Estimates of the typical distance from their nest that bees will fly to forage are useful when planning their deployment in commercial pollination or ecosystem management. Stingless bees (Meliponini) are social bees that live in colonies comprising a queen and many workers. They pollinate several key tropical crops and can be housed and transported in hives. Thus, there is increasing interest in their use as managed pollinators in regions where they occur naturally, including Australia. Here, we use a mark and release method to estimate the homing range of the most commonly propagated species of Australian stingless bee, Tetragonula carbonaria (Smith), where homing range serves as a proxy for foraging flight range. We find the typical and maximum homing range of T. carbonaria to be 333 and 712 m, respectively. This range is less than that of the most commonly used commercial pollinator, the honey bee Apis mellifera Linnaeus, which we argue confers both advantages and disadvantages on T. carbonaria as an alternative crop pollinator. © 2016 Australian Entomological Society</t>
  </si>
  <si>
    <t>2-s2.0-85012921392</t>
  </si>
  <si>
    <t>Van Nieuwstadt M.G.L., Ruano Iraheta C.E.</t>
  </si>
  <si>
    <t>Relation between size and foraging range in stingless bees (Apidae, Meliponinae)</t>
  </si>
  <si>
    <t>https://www.scopus.com/inward/record.uri?eid=2-s2.0-12644296995&amp;partnerID=40&amp;md5=a24de16045f09925134c168686671118</t>
  </si>
  <si>
    <t>We estimated the maximum foraging distances of four species of neotropical stingless bees using two experimental methods. In the first experiment marked bees, which were released at different distances from the nest, were recaptured. The second method consisted of training bees on an artificial nectar source which was subsequently moved away from the nest till visitation ceased. In both experiments we found a positive linear relationship between the head width of the different species and their foraging range. However, the maximum foraging distances estimated by the capture-recapture experiment were about 300 m greater than those estimated by training the bees at an artificial source. It is concluded that the distance delimiting the area in which 95% of the foraging activity occurs lies in between the distances indicated by these two methods.</t>
  </si>
  <si>
    <t>2-s2.0-12644296995</t>
  </si>
  <si>
    <t>Walther-Hellwig K., Frankl R.</t>
  </si>
  <si>
    <t>Foraging habitats and foraging distances of bumblebees, Bombus spp. (Hym., Apidae), in an agricultural landscape</t>
  </si>
  <si>
    <t>Journal of Applied Entomology</t>
  </si>
  <si>
    <t>10.1046/j.1439-0418.2000.00484.x</t>
  </si>
  <si>
    <t>https://www.scopus.com/inward/record.uri?eid=2-s2.0-0033785338&amp;doi=10.1046%2fj.1439-0418.2000.00484.x&amp;partnerID=40&amp;md5=470d9fed50876e6f518cf4fabb655b8c</t>
  </si>
  <si>
    <t>In selected foraging habitats of an agricultural landscape flower visits of bumblebees and community structure of foraging bumblebees were studied, with special regard to the role of crops as super-abundant resources. Most crops represent temporal foraging habitats with high abundance of bumblebees but mainly with low diversity in the bumblebee forage community, in contrast to permanent foraging habitats such as, for example, a hedgerow. The high numbers of bumblebees in the monoculture of crop plantations consisted mainly of short-tongued bumblebee species. The role of foraging distances for the visitation rate of foraging habitats was studied by performing capture-recapture experiments with natural nests of Bombus terrestris, Bombus lapidarius and Bombus muscorum. Differences were found on the species as well as the individual level. The foraging distances of B. muscorum were more restricted to the neighbourhood of the nesting habitat than the foraging activity of B. terrestris and B. lapidarius. High percentages of B. terrestris workers were recaptured while foraging on super-abundant resources in distances up to 1750 m from the nest. Isolated patches of highly rewarding forage crops, in agricultural landscapes, are probably only accessed by bumblebee species with large mean foraging distances, such as the short-tongued B. terrestris. Species like the rare, long-tongued B. muscorum depend on a close connection between nesting and foraging habitat. A restricted foraging radius might be one important factor of bumblebee species loss and potential pollinator limitation in modern agricultural landscapes. Furthermore, long-distance flights of bumblebee pollinators have to be considered in the present discussion on gene flow from transgenic plant species on a landscape scale.</t>
  </si>
  <si>
    <t>2-s2.0-0033785338</t>
  </si>
  <si>
    <t>Wenner A.M., Meade D.E., Friesen L.J.</t>
  </si>
  <si>
    <t>Recruitment, search behavior, and flight ranges of honey bees</t>
  </si>
  <si>
    <t>Integrative and Comparative Biology</t>
  </si>
  <si>
    <t>10.1093/icb/31.6.768</t>
  </si>
  <si>
    <t>https://www.scopus.com/inward/record.uri?eid=2-s2.0-77957208602&amp;doi=10.1093%2ficb%2f31.6.768&amp;partnerID=40&amp;md5=34f775925230f6adc57141b1dba37b77</t>
  </si>
  <si>
    <t>During the past three decades, considerable evidence has been gathered in attempts to understand more fully honey bee recruitment to food sources. Those efforts also apply directly to two long-standing and competing recruitment hypotheses: odor search vs. "dance language" communication. However, whereas most researchers have focused on individual interactions and behavior, the colony can also be viewed as a unit. A review of evidence from a colony perspective reveals that colony members range an average distance from their home base, whether while foraging on food sources, while collecting water, or while relocating as swarms. Those averages, based on the logarithm of the distance from the colony, vary with the type of resource exploited and size of the odor field. Such a mathematical correspondence between distances travelled from parent colonies may well agree with an odorsearch recruitment model, but is hardly reconcilable with the "dance language" hypothesis. © 1991 by the American Society of Zoologists.</t>
  </si>
  <si>
    <t>2-s2.0-77957208602</t>
  </si>
  <si>
    <t>Westphal C., Steffan-Dewenter I., Tscharntke T.</t>
  </si>
  <si>
    <t>Bumblebees experience landscapes at different spatial scales: Possible implications for coexistence</t>
  </si>
  <si>
    <t>10.1007/s00442-006-0448-6</t>
  </si>
  <si>
    <t>https://www.scopus.com/inward/record.uri?eid=2-s2.0-33747068555&amp;doi=10.1007%2fs00442-006-0448-6&amp;partnerID=40&amp;md5=fda2afd2c29ec3e49450e7fd50d424ec</t>
  </si>
  <si>
    <t>Coexistence in bumblebee communities has largely been investigated at local spatial scales. However, local resource partitioning does not fully explain the species diversity of bumblebee communities. Theoretical studies provide new evidence that partitioning of space can promote species coexistence, when species interact with their environment at different spatial scales. If bumblebee species possess specific foraging ranges, different spatial resource utilisation patterns might operate as an additional mechanism of coexistence in bumblebee communities. We investigated the effects of the landscape-wide availability of different resources (mass flowering crops and semi-natural habitats) on the local densities of four bumblebee species at 12 spatial scales (landscape sectors with 250-3,000 m radius) to indirectly identify the spatial scales at which the bumblebees perceive their environment. The densities of all bumblebee species were enhanced in landscapes with high proportions of mass flowering crops (mainly oilseed rape). We found the strongest effects for Bombus terrestris agg. and Bombus lapidarius at large spatial scales, implying foraging distances of 3,000 and 2,750 m, respectively. The densities of Bombus pascuorum were most strongly influenced at a medium spatial scale (1,000 m), and of Bombus pratorum (with marginal significance) at a small spatial scale (250 m). The estimated foraging ranges tended to be related to body and colony sizes, indicating that larger species travel over larger distances than smaller species, presumably enabling them to build up larger colonies through a better exploitation of food resources. We conclude that coexistence in bumblebee communities could potentially be mediated by species-specific differences in the spatial resource utilisation patterns, which should be considered in conservation schemes. © Springer-Verlag 2006.</t>
  </si>
  <si>
    <t>2-s2.0-33747068555</t>
  </si>
  <si>
    <t>Wikelski M., Moxley J., Eaton-Mordas A., López-Uribe M.M., Holland R., Moskowitz D., Roubik D.W., Kays R.</t>
  </si>
  <si>
    <t>Large-range movements of neotropical orchid bees observed via radio telemetry</t>
  </si>
  <si>
    <t xml:space="preserve"> e10738</t>
  </si>
  <si>
    <t>10.1371/journal.pone.0010738</t>
  </si>
  <si>
    <t>https://www.scopus.com/inward/record.uri?eid=2-s2.0-77956512490&amp;doi=10.1371%2fjournal.pone.0010738&amp;partnerID=40&amp;md5=e4f710147f41f4de76bd429eb1d9c067</t>
  </si>
  <si>
    <t>Neotropical orchid bees (Euglossini) are often cited as classic examples of trapline-foragers with potentially extensive foraging ranges. If long-distance movements are habitual, rare plants in widely scattered locations may benefit from euglossine pollination services. Here we report the first successful use of micro radio telemetry to track the movement of an insect pollinator in a complex and forested environment. Our results indicate that individual male orchid bees (Exaerete frontalis) habitually use large rainforest areas (at least 42-115 ha) on a daily basis. Aerial telemetry located individuals up to 5 km away from their core areas, and bees were often stationary, for variable periods, between flights to successive localities. These data suggest a higher degree of site fidelity than what may be expected in a free living male bee, and has implications for our understanding of biological activity patterns and the evolution of forest pollinators. © 2010 Wikelski et al.</t>
  </si>
  <si>
    <t>2-s2.0-77956512490</t>
  </si>
  <si>
    <t>Wolf S., Moritz R.F.A.</t>
  </si>
  <si>
    <t>Foraging distance in Bombus terrestris L. (Hymenoptera: Apidae)</t>
  </si>
  <si>
    <t>10.1051/apido:2008020</t>
  </si>
  <si>
    <t>https://www.scopus.com/inward/record.uri?eid=2-s2.0-52649094259&amp;doi=10.1051%2fapido%3a2008020&amp;partnerID=40&amp;md5=a5e37f7076ef6a39ef83193de49d3b89</t>
  </si>
  <si>
    <t>A major determinant of bumblebees pollination efficiency is the distance of pollen dispersal, which depends on the foraging distance of workers. We employ a transect setting, controlling for both forage and nest location, to assess the foraging distance of Bombus terrestris workers and the influence of environmental factors on foraging frequency over distance. The mean foraging distance of B. terrestris workers was 267.2 m ± 180.3 m (max. 800 m). Nearly 40% of the workers foraged within 100 m around the nest. B. terrestris workers have thus rather moderate foraging ranges if rewarding forage is available within vicinity of the nests. We found the spatial distribution and the quality of forage plots to be the major determinants for the bees foraging decision-making, explaining over 80% of the foraging frequency. This low foraging range has implications for using B. terrestris colonies as pollinators in agriculture. © 2008 INRA DIB-AGIB EDP Sciences.</t>
  </si>
  <si>
    <t>2-s2.0-52649094259</t>
  </si>
  <si>
    <t>Wright I.R., Roberts S.P.M., Collins B.E.</t>
  </si>
  <si>
    <t>Evidence of forage distance limitations for small bees (Hymenoptera: Apidae)</t>
  </si>
  <si>
    <t>European Journal of Entomology</t>
  </si>
  <si>
    <t>10.14411/eje.2015.028</t>
  </si>
  <si>
    <t>https://www.scopus.com/inward/record.uri?eid=2-s2.0-84928891570&amp;doi=10.14411%2feje.2015.028&amp;partnerID=40&amp;md5=9013d675daeb3f7b143eb3b4372c65f4</t>
  </si>
  <si>
    <t>The distribution of ground-nesting bees was investigated using transects of water traps in a mosaic of nesting and forage habitats at Shotover Hill in Oxfordshire, UK. The site includes a large area of ground-nesting bee activity and is adjoined on three sides by floristic hay meadows. This study showed that the females of small bee species (&lt; 1.5 mm intertegular span) that were foraging in the hay meadows demonstrated a functional limitation to their homing range. The abundance of small bees declined rapidly with increasing distance from areas of high density nesting; declining more rapidly than might be expected from uniform dispersal into the surrounding landscape. By modelling the occurrence of bees along each transect it was found that the probability of observing a small bee in the hay meadows was reduced to 10% at a distance of 250-370 m from the nesting habitat. The result emphasises the scale on which habitat fragmentation will begin to impact upon bee diversity, and the relative contribution of managed "pollen and nectar" strips to areas of nesting habitat.</t>
  </si>
  <si>
    <t>2-s2.0-84928891570</t>
  </si>
  <si>
    <t>Zurbuchen A., Cheesman S., Klaiber J., Müller A., Hein S., Dorn S.</t>
  </si>
  <si>
    <t>Long foraging distances impose high costs on offspring production in solitary bees</t>
  </si>
  <si>
    <t>10.1111/j.1365-2656.2010.01675.x</t>
  </si>
  <si>
    <t>https://www.scopus.com/inward/record.uri?eid=2-s2.0-77954002157&amp;doi=10.1111%2fj.1365-2656.2010.01675.x&amp;partnerID=40&amp;md5=7cbc19fe8b849b899f799ac86a000200</t>
  </si>
  <si>
    <t>1. Solitary bees are central place foragers returning to their nests several times a day with pollen and nectar to provision their brood cells. They are especially susceptible to landscape changes that lead to an increased spatial separation of suitable nesting sites and flower rich host plant stands. While knowledge of bee foraging ranges is currently growing, quantitative data on the costs of foraging flights are very scarce, although such data are crucial to understand bee population dynamics. 2. In this study, the impact of increased foraging distance on the duration of foraging bouts and on the number of brood cells provisioned per time unit was experimentally quantified in the two pollen specialist solitary bee species Hoplitis adunca and Chelostoma rapunculi. Females nesting at different sites foraged under the same environmental conditions on a single large and movable flowering host plant patch in an otherwise host plant free landscape. 3. The number of brood cells provisioned per time unit by H. adunca was found to decrease by 23%, 31% and 26% with an increase in the foraging distance by 150, 200 and 300 m, respectively. The number of brood cells provisioned by C. rapunculi decreased by 46% and 36% with an increase in the foraging distance by 500 and 600 m, respectively. 4. Contrary to expectation, a widely scattered arrangement of host plants did not result in longer mean duration of a foraging bout in H. adunca compared to a highly aggregated arrangement, which might be due to a reduced flight directionality combined with a high rate of revisitation of already depleted flowers in the aggregated plant arrangement or by a stronger competition and disturbance by other flower visitors. 5. The results of this study clearly indicate that a close neighbourhood of suitable nesting and foraging habitats is crucial for population persistence and thus conservation of endangered solitary bee species. © 2010 The Authors. Journal compilation © 2010 British Ecological Society.</t>
  </si>
  <si>
    <t>2-s2.0-77954002157</t>
  </si>
  <si>
    <t>Zurbuchen A., Landert L., Klaiber J., Müller A., Hein S., Dorn S.</t>
  </si>
  <si>
    <t>Maximum foraging ranges in solitary bees: only few individuals have the capability to cover long foraging distances</t>
  </si>
  <si>
    <t>10.1016/j.biocon.2009.12.003</t>
  </si>
  <si>
    <t>https://www.scopus.com/inward/record.uri?eid=2-s2.0-76649130177&amp;doi=10.1016%2fj.biocon.2009.12.003&amp;partnerID=40&amp;md5=98f7877ffaf5df43f7054133eae4f85e</t>
  </si>
  <si>
    <t>To preserve populations of endangered bee species, sound knowledge of their maximum foraging distance between nest and host plants is crucial. Previous investigations predicted maximum foraging distances of 100-200 m for small bee species and up to 1100 m for very large species based on mainly indirect methods. The present study applied a new and direct approach to experimentally investigate maximum foraging distances in solitary bees. One endangered and two common species of different body sizes, all of which restrict pollen foraging to a single plant genus, were established in a landscape lacking their specific host plants. Females were forced to collect pollen on potted host plants that were successively placed in increasing distance from fixed nesting stands. The maximum foraging distance recorded for the small Hylaeus punctulatissimus was 1100 m, for the medium sized Chelostoma rapunculi 1275 m and for the large Hoplitis adunca 1400 m, indicating that maximum foraging distances at species level have been underestimated. However, the capability to use resources on such a large spatial scale applied only to a small percentage of individuals as 50% of the females of H. punctulatissimus and H. adunca did not forage at distances longer than 100-225 m and 300 m, respectively. This finding suggests that a close neighbourhood of nesting and foraging habitat within few hundred meters is crucial to maintain populations of these species, and that threshold distances at which half of the population discontinues foraging are a more meaningful parameter for conservation practice than the species specific maximum foraging distances. © 2009 Elsevier Ltd. All rights reserved.</t>
  </si>
  <si>
    <t>2-s2.0-76649130177</t>
  </si>
  <si>
    <t>Janzen (1971)</t>
  </si>
  <si>
    <t>Dhaliwal and Sharma (1973)</t>
  </si>
  <si>
    <t>Dhaliwal and Sharma (1974)</t>
  </si>
  <si>
    <t>Schneider (1989)</t>
  </si>
  <si>
    <t>Dyer and Seeley (1991)</t>
  </si>
  <si>
    <t>Esch and Burns (1996)</t>
  </si>
  <si>
    <t>Cartar and Real (1997)</t>
  </si>
  <si>
    <t>Schneider and Hall (1997)</t>
  </si>
  <si>
    <t>Beekman and Ratnieks (2000)</t>
  </si>
  <si>
    <t>Cresswell et al. (2000)</t>
  </si>
  <si>
    <t>Dlussky et al. (2000)</t>
  </si>
  <si>
    <t>Hill et al. (2001)</t>
  </si>
  <si>
    <t>Dornhaus (2002)</t>
  </si>
  <si>
    <t>Bhattacharya (2004)</t>
  </si>
  <si>
    <t>Sánchez et al. (2004)</t>
  </si>
  <si>
    <t>Burns and Thomson (2006)</t>
  </si>
  <si>
    <t>Peterson and Roitberg (2006)</t>
  </si>
  <si>
    <t>López-Uribe et al. (2008)</t>
  </si>
  <si>
    <t>Osborne et al. (2008)</t>
  </si>
  <si>
    <t>Elliott (2009)</t>
  </si>
  <si>
    <t>Franzén et al. (2009)</t>
  </si>
  <si>
    <t>Guédot et al. (2009)</t>
  </si>
  <si>
    <t>Lepais et al. (2010)</t>
  </si>
  <si>
    <t>Lihoreau et al. (2010)</t>
  </si>
  <si>
    <t>Zurbuchen et al. (2010)</t>
  </si>
  <si>
    <t>Hagler et al. (2011)</t>
  </si>
  <si>
    <t>Higginson et al. (2011)</t>
  </si>
  <si>
    <t>Lihoreau et al. (2011)</t>
  </si>
  <si>
    <t>Rands and Whitney (2011)</t>
  </si>
  <si>
    <t>Dorchin et al. (2013)</t>
  </si>
  <si>
    <t>Kissling et al. (2014)</t>
  </si>
  <si>
    <t>Rodrigues and Ribeiro (2014)</t>
  </si>
  <si>
    <t>Silva et al. (2014)</t>
  </si>
  <si>
    <t>Couvillon et al. (2015)</t>
  </si>
  <si>
    <t>León et al. (2015)</t>
  </si>
  <si>
    <t>Buatois and Lihoreau (2016)</t>
  </si>
  <si>
    <t>Danner et al. (2016)</t>
  </si>
  <si>
    <t>dos Santos et al. (2016)</t>
  </si>
  <si>
    <t>Redhead et al. (2016)</t>
  </si>
  <si>
    <t>Ogilvie and Forrest (2017)</t>
  </si>
  <si>
    <t>Pope and Jha (2017)</t>
  </si>
  <si>
    <t>Smith et al. (2017)</t>
  </si>
  <si>
    <t>PDF</t>
  </si>
  <si>
    <t>Jaffe et al. (2016)</t>
  </si>
  <si>
    <t>NEW</t>
  </si>
  <si>
    <t>Mean</t>
  </si>
  <si>
    <t>Median</t>
  </si>
  <si>
    <t>Visscher and Seeley (1982)</t>
  </si>
  <si>
    <t>HIST (how to calculate?)</t>
  </si>
  <si>
    <t>WD</t>
  </si>
  <si>
    <t>WG</t>
  </si>
  <si>
    <t>Waggle dance</t>
  </si>
  <si>
    <t>Bennet et al. (2017)</t>
  </si>
  <si>
    <t>BL</t>
  </si>
  <si>
    <t>4.9-6.1</t>
  </si>
  <si>
    <t>Aesculus spp.</t>
  </si>
  <si>
    <t>Sapindaceae</t>
  </si>
  <si>
    <t>Aruncus dioicus</t>
  </si>
  <si>
    <t>Rosaceae</t>
  </si>
  <si>
    <t>Linaria purpurea</t>
  </si>
  <si>
    <t>Hebe spp.</t>
  </si>
  <si>
    <t>Plantaginaceae</t>
  </si>
  <si>
    <t>Mazus radicans</t>
  </si>
  <si>
    <t>Phrymaceae</t>
  </si>
  <si>
    <t>Fuchsia procumbens</t>
  </si>
  <si>
    <t>Fuchsia excorticata</t>
  </si>
  <si>
    <t>Onagraceae</t>
  </si>
  <si>
    <t>Metrosideros umbellata</t>
  </si>
  <si>
    <t>Melaleuca steedmanii</t>
  </si>
  <si>
    <t>Leptospermum scoparium</t>
  </si>
  <si>
    <t>Lophomyrtus bullata</t>
  </si>
  <si>
    <t>Kunzea ericoides</t>
  </si>
  <si>
    <t>Myrtaceae</t>
  </si>
  <si>
    <t>Euphorbia glauca</t>
  </si>
  <si>
    <t>Euphorbiaceae</t>
  </si>
  <si>
    <t>Lychnis flos-jovis</t>
  </si>
  <si>
    <t>Caryophyllaceae</t>
  </si>
  <si>
    <t>Bulbinella hookeri</t>
  </si>
  <si>
    <t xml:space="preserve">Arthropodium </t>
  </si>
  <si>
    <t>Asphodelaceae</t>
  </si>
  <si>
    <t>Taraxacum officinale</t>
  </si>
  <si>
    <t>Ozothamnus leptophyllus</t>
  </si>
  <si>
    <t>Pachystegia insignis</t>
  </si>
  <si>
    <t>Olearia spp.</t>
  </si>
  <si>
    <t>Brachyglottis spp.</t>
  </si>
  <si>
    <t>Asteraceae</t>
  </si>
  <si>
    <t>Yucca baccata</t>
  </si>
  <si>
    <t>Agavaceae</t>
  </si>
  <si>
    <t>CPSite</t>
  </si>
  <si>
    <t>MPSite</t>
  </si>
  <si>
    <t>Notes</t>
  </si>
  <si>
    <t>M.P.site</t>
  </si>
  <si>
    <t>C.P.site</t>
  </si>
  <si>
    <t>SD</t>
  </si>
  <si>
    <t>SD (from table)</t>
  </si>
  <si>
    <t>INCL</t>
  </si>
  <si>
    <t>FCR (Four case rule)</t>
  </si>
  <si>
    <t>Max</t>
  </si>
  <si>
    <t>0-1597</t>
  </si>
  <si>
    <t>0-1579</t>
  </si>
  <si>
    <t>161-1597</t>
  </si>
  <si>
    <t>GIS-FULL</t>
  </si>
  <si>
    <t>SE</t>
  </si>
  <si>
    <t>GIS-RED</t>
  </si>
  <si>
    <t>mean</t>
  </si>
  <si>
    <t>maximum</t>
  </si>
  <si>
    <t>minimum</t>
  </si>
  <si>
    <t>N</t>
  </si>
  <si>
    <t>64-1579</t>
  </si>
  <si>
    <t>870-3900</t>
  </si>
  <si>
    <t>Colony number / nest density</t>
  </si>
  <si>
    <t>n = colony number</t>
  </si>
  <si>
    <t>Resighted (186,197,221,231,399,770)</t>
  </si>
  <si>
    <t>752-1246 (max range)</t>
  </si>
  <si>
    <t>Nectar forager</t>
  </si>
  <si>
    <t>Pollen forager</t>
  </si>
  <si>
    <t>Frequency distributions</t>
  </si>
  <si>
    <t>t-value</t>
  </si>
  <si>
    <t>Danner et al. (2014)</t>
  </si>
  <si>
    <t>35-9510</t>
  </si>
  <si>
    <t>Overall</t>
  </si>
  <si>
    <t>Waddington et al. (1994)</t>
  </si>
  <si>
    <t>Spring-Oilseed rape area &gt;150ha</t>
  </si>
  <si>
    <t>Spring-Oilseed rape 0ha</t>
  </si>
  <si>
    <t>Summer - Semi-natural habitat 3.5ha</t>
  </si>
  <si>
    <t>Forager type</t>
  </si>
  <si>
    <t>Summer - Semi-natural habitat - 0ha</t>
  </si>
  <si>
    <t>Molecular</t>
  </si>
  <si>
    <t>0?</t>
  </si>
  <si>
    <t>25-400</t>
  </si>
  <si>
    <t>X - multi-species group - not ind. Species</t>
  </si>
  <si>
    <t>Dispersal distance</t>
  </si>
  <si>
    <t>Max dispersal distance - corrected</t>
  </si>
  <si>
    <t>Drone</t>
  </si>
  <si>
    <t>B. appositus</t>
  </si>
  <si>
    <t>B. flavifrons</t>
  </si>
  <si>
    <t>B. bifarius</t>
  </si>
  <si>
    <t>68-100</t>
  </si>
  <si>
    <t>101-200</t>
  </si>
  <si>
    <t>201-300</t>
  </si>
  <si>
    <t>301-400</t>
  </si>
  <si>
    <t>401-500</t>
  </si>
  <si>
    <t>501-600</t>
  </si>
  <si>
    <t>601-800</t>
  </si>
  <si>
    <t>%recapture</t>
  </si>
  <si>
    <t>TOTAL</t>
  </si>
  <si>
    <t>SEE PLOT TABLE</t>
  </si>
  <si>
    <t>801-1000</t>
  </si>
  <si>
    <t>Queen</t>
  </si>
  <si>
    <t>These three made up 80% mark-recaptures (3258/637)</t>
  </si>
  <si>
    <t>Sweden</t>
  </si>
  <si>
    <t>Hoo (Smaland) Site</t>
  </si>
  <si>
    <t>171(57RC)</t>
  </si>
  <si>
    <t>Arontorp site</t>
  </si>
  <si>
    <t>Within-patch</t>
  </si>
  <si>
    <t>(720(270)</t>
  </si>
  <si>
    <t>10*</t>
  </si>
  <si>
    <t>Stenbrohult</t>
  </si>
  <si>
    <t>Molitor (1937) in Guedot et al. (2009)</t>
  </si>
  <si>
    <t>27 +-1</t>
  </si>
  <si>
    <t>33+-2.8</t>
  </si>
  <si>
    <t>33.5+-1.1</t>
  </si>
  <si>
    <t>Kitamura and Maeta (1969) in Geudot et al. (2009)</t>
  </si>
  <si>
    <t>45.5+-1.9</t>
  </si>
  <si>
    <t>22.2+-0.8</t>
  </si>
  <si>
    <t>Distance from release site to nest (m)</t>
  </si>
  <si>
    <t>7*</t>
  </si>
  <si>
    <t>0*</t>
  </si>
  <si>
    <t>Females displaced</t>
  </si>
  <si>
    <t>Females returning</t>
  </si>
  <si>
    <t>44.2±8.2</t>
  </si>
  <si>
    <t>75.8±8.1</t>
  </si>
  <si>
    <t>91.4±14.9</t>
  </si>
  <si>
    <t>98.9±9.9</t>
  </si>
  <si>
    <t>Duration (min)</t>
  </si>
  <si>
    <t>France</t>
  </si>
  <si>
    <t>SouthAmerica</t>
  </si>
  <si>
    <t>Brazil</t>
  </si>
  <si>
    <t>Geographic distances of familial groups/sisters/colonies</t>
  </si>
  <si>
    <t>Kerr (1996) in Jarau et al. (2000)</t>
  </si>
  <si>
    <t>Jarau et al. (2000) - NOT SURE</t>
  </si>
  <si>
    <t>Keasar et al. (1996)</t>
  </si>
  <si>
    <t>Riley et al. (1996)</t>
  </si>
  <si>
    <t>Lihoreau et al. (2012)</t>
  </si>
  <si>
    <t>Spec.wgt (mg)</t>
  </si>
  <si>
    <t>Colony density</t>
  </si>
  <si>
    <t>Conservative</t>
  </si>
  <si>
    <t>Broad</t>
  </si>
  <si>
    <t>34 colonies?</t>
  </si>
  <si>
    <t>Total</t>
  </si>
  <si>
    <t>Recaptured</t>
  </si>
  <si>
    <t>Distance (km)</t>
  </si>
  <si>
    <t>B.terrestris</t>
  </si>
  <si>
    <t>B.pascuorum</t>
  </si>
  <si>
    <t>LARGE</t>
  </si>
  <si>
    <t>MEDIUM</t>
  </si>
  <si>
    <t>SMALL</t>
  </si>
  <si>
    <t>and Iraheta (1996), we give distances over which 75%, 95%, and 100% of total foraging activity occurred.</t>
  </si>
  <si>
    <t>Table.1 Foraging distances for M. mandacaia trial. For comparison with van Nieuwstadt</t>
  </si>
  <si>
    <t>Calculating N from plot</t>
  </si>
  <si>
    <t>Fig 1.1.</t>
  </si>
  <si>
    <t>Fig1.2</t>
  </si>
  <si>
    <t>x</t>
  </si>
  <si>
    <t>Curve1</t>
  </si>
  <si>
    <t>Fig1.3</t>
  </si>
  <si>
    <t>worker</t>
  </si>
  <si>
    <t>queen</t>
  </si>
  <si>
    <t>freq TABLE</t>
  </si>
  <si>
    <t>May be supplemental table two</t>
  </si>
  <si>
    <t>240-1020</t>
  </si>
  <si>
    <t>India</t>
  </si>
  <si>
    <t>Pollen</t>
  </si>
  <si>
    <t>Pahl et al. (2011)</t>
  </si>
  <si>
    <t>Distance</t>
  </si>
  <si>
    <t>NORTH</t>
  </si>
  <si>
    <t>SOUTH</t>
  </si>
  <si>
    <t>EAST</t>
  </si>
  <si>
    <t>WEST</t>
  </si>
  <si>
    <t>%Returning</t>
  </si>
  <si>
    <t>North</t>
  </si>
  <si>
    <t>South</t>
  </si>
  <si>
    <t>East</t>
  </si>
  <si>
    <t>West</t>
  </si>
  <si>
    <t>SEE table</t>
  </si>
  <si>
    <t>Africa</t>
  </si>
  <si>
    <t>Kenya</t>
  </si>
  <si>
    <t>OVERALL</t>
  </si>
  <si>
    <t>Inc. Floral resources</t>
  </si>
  <si>
    <t>Dec. floral resources</t>
  </si>
  <si>
    <t>rainy days</t>
  </si>
  <si>
    <t>sunny days</t>
  </si>
  <si>
    <t>FROM GRAPH</t>
  </si>
  <si>
    <t>Fig1A</t>
  </si>
  <si>
    <t>Inc. Flowers</t>
  </si>
  <si>
    <t>Number</t>
  </si>
  <si>
    <t>Fig1B</t>
  </si>
  <si>
    <t>Dec. Flowers</t>
  </si>
  <si>
    <t>SD OF 4 FIELD</t>
  </si>
  <si>
    <t>Experienced</t>
  </si>
  <si>
    <t>Mixed</t>
  </si>
  <si>
    <t>Mixed group</t>
  </si>
  <si>
    <t>Experienced group</t>
  </si>
  <si>
    <t>% Homing success</t>
  </si>
  <si>
    <t>Distance (m)</t>
  </si>
  <si>
    <t>GRAPH</t>
  </si>
  <si>
    <t>europe</t>
  </si>
  <si>
    <t>Switzerland</t>
  </si>
  <si>
    <t>Sauthier et al. (2017) - DANCE DURATION ONLY</t>
  </si>
  <si>
    <t>Nectar</t>
  </si>
  <si>
    <t>Costa Rica</t>
  </si>
  <si>
    <t>CentralAmerica</t>
  </si>
  <si>
    <t>P1</t>
  </si>
  <si>
    <t>P2</t>
  </si>
  <si>
    <t>P3</t>
  </si>
  <si>
    <t>Goulson and Stout (2001)</t>
  </si>
  <si>
    <t>Southwick and Buchmann (1995)</t>
  </si>
  <si>
    <t>Uchida and Kuwabara (1951)</t>
  </si>
  <si>
    <t>Becker (1958)</t>
  </si>
  <si>
    <t>Abrol and Kapil (1994)</t>
  </si>
  <si>
    <t>CLOSE</t>
  </si>
  <si>
    <t>MAX</t>
  </si>
  <si>
    <t>AVERAGE</t>
  </si>
  <si>
    <t>Colony1</t>
  </si>
  <si>
    <t>Colony2</t>
  </si>
  <si>
    <t>Colony3</t>
  </si>
  <si>
    <t>350?</t>
  </si>
  <si>
    <t>mean =890</t>
  </si>
  <si>
    <t>Variance from graph</t>
  </si>
  <si>
    <t>Australia</t>
  </si>
  <si>
    <t>POLLEN</t>
  </si>
  <si>
    <t>NECTAR</t>
  </si>
  <si>
    <t>SIMPLE</t>
  </si>
  <si>
    <t>COMPLEX</t>
  </si>
  <si>
    <t>OVERALL-S</t>
  </si>
  <si>
    <t>OVERALL-C</t>
  </si>
  <si>
    <t>M-S</t>
  </si>
  <si>
    <t>M-C</t>
  </si>
  <si>
    <t>JU-S</t>
  </si>
  <si>
    <t>JU-C</t>
  </si>
  <si>
    <t>JL-S</t>
  </si>
  <si>
    <t>JL-C</t>
  </si>
  <si>
    <t>BOTH</t>
  </si>
  <si>
    <t>MAY - OVERALL</t>
  </si>
  <si>
    <t>JUNE - OVERALL</t>
  </si>
  <si>
    <t>JULY - OVERALL</t>
  </si>
  <si>
    <t>Partamona</t>
  </si>
  <si>
    <t>Nannotrigona</t>
  </si>
  <si>
    <t>TC</t>
  </si>
  <si>
    <t>PC</t>
  </si>
  <si>
    <t>NT</t>
  </si>
  <si>
    <t>TA</t>
  </si>
  <si>
    <t>75/95/100% PROVIDED</t>
  </si>
  <si>
    <t>Wenner and Meade (1991)</t>
  </si>
  <si>
    <t>Visscher and Seeley 1982 Figure 5</t>
  </si>
  <si>
    <t>Swarm relocation</t>
  </si>
  <si>
    <t>Schmidt and Thoenes (1990) Fig 6</t>
  </si>
  <si>
    <t>Unpubl data Fig 7</t>
  </si>
  <si>
    <t>Water foraging</t>
  </si>
  <si>
    <t>Dance information whole colony</t>
  </si>
  <si>
    <t>BPA</t>
  </si>
  <si>
    <t>BPR</t>
  </si>
  <si>
    <t>BTA</t>
  </si>
  <si>
    <t>BM</t>
  </si>
  <si>
    <t>Hedtke (1994)</t>
  </si>
  <si>
    <t>von Hagen (1994) - GERMAN</t>
  </si>
  <si>
    <t>Obtainable somehow - Talk to Nacho</t>
  </si>
  <si>
    <t>4HA</t>
  </si>
  <si>
    <t>TELEMETRY - RANGE NOT DISTANCE AND NOT FORAGING PER SE</t>
  </si>
  <si>
    <t>0.6124 (0.4935-0.6945)</t>
  </si>
  <si>
    <t>PERHAPS USE DIAGONAL DISTANCE WITHIN HA SQUARE</t>
  </si>
  <si>
    <t>Panama</t>
  </si>
  <si>
    <t>Mean foraging</t>
  </si>
  <si>
    <t>Mean maximum</t>
  </si>
  <si>
    <t>Zurbuchen et al. (2015)</t>
  </si>
  <si>
    <t>Wright et al. (2015) - NOT Individual species but has ITD for many species</t>
  </si>
  <si>
    <t>Hylaeus</t>
  </si>
  <si>
    <t>Hylaeinae</t>
  </si>
  <si>
    <t>Halictina</t>
  </si>
  <si>
    <t>HP</t>
  </si>
  <si>
    <t>CR</t>
  </si>
  <si>
    <t>HA</t>
  </si>
  <si>
    <t>YEAR 1</t>
  </si>
  <si>
    <t>YEAR 2</t>
  </si>
  <si>
    <t>&lt;100</t>
  </si>
  <si>
    <t>Gathmann and Tscharntke (2002) - Gathmann (1998)</t>
  </si>
  <si>
    <t>Gathmann and Tscharntke (2002) - Gebhardt and Rohr (1987)</t>
  </si>
  <si>
    <t>Gathmann and Tscharntke (2002) - Haeseler (1982)</t>
  </si>
  <si>
    <t>Gathmann and Tscharntke (2002) - Molitor (1937)</t>
  </si>
  <si>
    <t>Gathmann and Tscharntke (2002) - Wesserling (1996)</t>
  </si>
  <si>
    <t>Gathmann and Tscharntke (2002) - Witt (1992)</t>
  </si>
  <si>
    <t>Bacon et al. (1965)</t>
  </si>
  <si>
    <t>GL-OBS</t>
  </si>
  <si>
    <t>GL-PRED</t>
  </si>
  <si>
    <t>Bee species</t>
  </si>
  <si>
    <t>Size (mm)</t>
  </si>
  <si>
    <t>Distances flown (m)</t>
  </si>
  <si>
    <t>Distance type</t>
  </si>
  <si>
    <t>Method</t>
  </si>
  <si>
    <t>n</t>
  </si>
  <si>
    <t>Abrol (1986)</t>
  </si>
  <si>
    <t>Megachile femorata</t>
  </si>
  <si>
    <t>13–14</t>
  </si>
  <si>
    <t>Homing distance</t>
  </si>
  <si>
    <t>Translocation experiment</t>
  </si>
  <si>
    <t>Megachile flavipes</t>
  </si>
  <si>
    <t>8–10</t>
  </si>
  <si>
    <t>Foraging distance</t>
  </si>
  <si>
    <t>n.a.</t>
  </si>
  <si>
    <t>Megachile nana</t>
  </si>
  <si>
    <t>Amand et al. (2000)</t>
  </si>
  <si>
    <r>
      <t>Megachile</t>
    </r>
    <r>
      <rPr>
        <sz val="13"/>
        <color rgb="FF505050"/>
        <rFont val="Arial"/>
        <family val="2"/>
      </rPr>
      <t> spp</t>
    </r>
    <r>
      <rPr>
        <i/>
        <sz val="13"/>
        <color rgb="FF505050"/>
        <rFont val="Arial"/>
        <family val="2"/>
      </rPr>
      <t>.</t>
    </r>
  </si>
  <si>
    <t>6–9</t>
  </si>
  <si>
    <t>Pollination, dispersal of pollen</t>
  </si>
  <si>
    <t>Beil et al. (2008)</t>
  </si>
  <si>
    <r>
      <t>Andrena carbonaria</t>
    </r>
    <r>
      <rPr>
        <sz val="13"/>
        <color rgb="FF505050"/>
        <rFont val="Arial"/>
        <family val="2"/>
      </rPr>
      <t> agg.</t>
    </r>
  </si>
  <si>
    <t>Pollen analysis, closest host plants</t>
  </si>
  <si>
    <t>Andrena dorsata</t>
  </si>
  <si>
    <t>Andrena flavipes</t>
  </si>
  <si>
    <t>10–14</t>
  </si>
  <si>
    <t>Lasioglossum calceatum</t>
  </si>
  <si>
    <t>Lasioglossum fulvicorne</t>
  </si>
  <si>
    <t>6–7</t>
  </si>
  <si>
    <t>Esser (2005)</t>
  </si>
  <si>
    <t>Colletes daviesanus</t>
  </si>
  <si>
    <t>7–9</t>
  </si>
  <si>
    <t>Franzen et al. (2009)</t>
  </si>
  <si>
    <t>Andrena hattorfiana</t>
  </si>
  <si>
    <t>13–16</t>
  </si>
  <si>
    <t>Flying range</t>
  </si>
  <si>
    <t>Mark-recapture (marked while foraging)</t>
  </si>
  <si>
    <t>Andrena barbilabris</t>
  </si>
  <si>
    <t>10–12</t>
  </si>
  <si>
    <t>Andrena vaga</t>
  </si>
  <si>
    <t>11–15</t>
  </si>
  <si>
    <t>Chelostoma rapunculi</t>
  </si>
  <si>
    <t>Trap nest colonization, statistical modelling</t>
  </si>
  <si>
    <t>Megachile lapponica</t>
  </si>
  <si>
    <t>6–8</t>
  </si>
  <si>
    <t>Trap nest colonization, statistical, modelling</t>
  </si>
  <si>
    <t>Osmia rufa</t>
  </si>
  <si>
    <t>8–13</t>
  </si>
  <si>
    <t>Translocation, logistic regression</t>
  </si>
  <si>
    <t>Tetralonia salicariae</t>
  </si>
  <si>
    <t>9–10</t>
  </si>
  <si>
    <t>Gebhardt and Röhr (1987)</t>
  </si>
  <si>
    <t>Andrena cineraria</t>
  </si>
  <si>
    <t>Observation on host plants</t>
  </si>
  <si>
    <t>Andrena clarkella</t>
  </si>
  <si>
    <t>11–13</t>
  </si>
  <si>
    <t>Haeseler (1982)</t>
  </si>
  <si>
    <t>Osmia maritima</t>
  </si>
  <si>
    <t>n.a</t>
  </si>
  <si>
    <t>Hembach (1993)</t>
  </si>
  <si>
    <t>Osmia adunca</t>
  </si>
  <si>
    <t>8–12</t>
  </si>
  <si>
    <t>Closest host plant patch</t>
  </si>
  <si>
    <t>Herrmann (1999)</t>
  </si>
  <si>
    <t>Chelostoma florisomne</t>
  </si>
  <si>
    <t>7–11</t>
  </si>
  <si>
    <t>Käpylä (1978)</t>
  </si>
  <si>
    <t>Molitor (1937)</t>
  </si>
  <si>
    <t>Anthidium septemdentatum</t>
  </si>
  <si>
    <t>9–12</t>
  </si>
  <si>
    <t>Osmia anthocopoides</t>
  </si>
  <si>
    <t>8–11</t>
  </si>
  <si>
    <t>Osmia mustelina</t>
  </si>
  <si>
    <t>Xylocopa violacea</t>
  </si>
  <si>
    <t>20–23</t>
  </si>
  <si>
    <t>Münster-Swendsen (1968)</t>
  </si>
  <si>
    <t>Panurgus banksianus</t>
  </si>
  <si>
    <t>Xylocopa flavorufa</t>
  </si>
  <si>
    <t>24–26</t>
  </si>
  <si>
    <t>Radio-transmitter</t>
  </si>
  <si>
    <t>Rau (1929)</t>
  </si>
  <si>
    <t>Anthophora abrubta</t>
  </si>
  <si>
    <t>14–17</t>
  </si>
  <si>
    <t>Osmia lignaria</t>
  </si>
  <si>
    <t>11–12</t>
  </si>
  <si>
    <t>Schmid-Egger et al. (1995)</t>
  </si>
  <si>
    <t>Colletes hederae</t>
  </si>
  <si>
    <t>7–16</t>
  </si>
  <si>
    <t>Megachile rotundata</t>
  </si>
  <si>
    <t>Pollination rates within a radius from nesting site</t>
  </si>
  <si>
    <t>This study</t>
  </si>
  <si>
    <t>Oligolectic bees, host plants in distinct distances</t>
  </si>
  <si>
    <t>Hoplitis adunca</t>
  </si>
  <si>
    <t>Hylaeus punctulatissimus</t>
  </si>
  <si>
    <t>Wesserling (1996)</t>
  </si>
  <si>
    <t>Colletes cunicularis</t>
  </si>
  <si>
    <t>11–14</t>
  </si>
  <si>
    <t>Wesserling and Tscharntke (1995)</t>
  </si>
  <si>
    <t>Westrich (2006)</t>
  </si>
  <si>
    <t>Lasioglossum marginellum</t>
  </si>
  <si>
    <t>Pollen analysis</t>
  </si>
  <si>
    <t>Zurbuchen et al. (in press)</t>
  </si>
  <si>
    <t>Bumblebees</t>
  </si>
  <si>
    <t>Carreck et al. (1999)</t>
  </si>
  <si>
    <t>Bombus terrestris</t>
  </si>
  <si>
    <t>Harmonic radar</t>
  </si>
  <si>
    <t>Bombus pascuorum</t>
  </si>
  <si>
    <t>15–18</t>
  </si>
  <si>
    <t>Model based on estimation of nest density</t>
  </si>
  <si>
    <t>Molecular analysis – sister-pairs</t>
  </si>
  <si>
    <r>
      <t>Bombus</t>
    </r>
    <r>
      <rPr>
        <sz val="13"/>
        <color rgb="FF505050"/>
        <rFont val="Arial"/>
        <family val="2"/>
      </rPr>
      <t> sp.</t>
    </r>
  </si>
  <si>
    <t>17–23</t>
  </si>
  <si>
    <t>Bombus lapidarius</t>
  </si>
  <si>
    <t>20–22</t>
  </si>
  <si>
    <t>Bombus pratorum</t>
  </si>
  <si>
    <t>15–17</t>
  </si>
  <si>
    <t>Male flight distance</t>
  </si>
  <si>
    <t>Density of worker- and/or drone-producing colonies</t>
  </si>
  <si>
    <t>Walther-Hellwig and Frankl (2000)</t>
  </si>
  <si>
    <t>Bombus muscorum</t>
  </si>
  <si>
    <t>17–19</t>
  </si>
  <si>
    <t>Stingless bees</t>
  </si>
  <si>
    <t>Araujo et al. (2004)</t>
  </si>
  <si>
    <t>Frieseomelitta varia</t>
  </si>
  <si>
    <t>Linear regression</t>
  </si>
  <si>
    <t>Geotrigona inusitata</t>
  </si>
  <si>
    <t>Melipona bicolor</t>
  </si>
  <si>
    <t>Melipona compressipes</t>
  </si>
  <si>
    <t>Melipona marginata</t>
  </si>
  <si>
    <t>Melipona quadrifasciata</t>
  </si>
  <si>
    <t>Melipona scutellaris</t>
  </si>
  <si>
    <t>Nannotrigona testaceicornis</t>
  </si>
  <si>
    <t>Partamona cupira</t>
  </si>
  <si>
    <t>Plebeia droryana</t>
  </si>
  <si>
    <t>Plebeia poecilochroa</t>
  </si>
  <si>
    <t>Scaptotrigona postica</t>
  </si>
  <si>
    <t>Scaura latitarsis</t>
  </si>
  <si>
    <t>Tetragonisca angustula</t>
  </si>
  <si>
    <t>Trigona hypogea</t>
  </si>
  <si>
    <t>Trigona recursa</t>
  </si>
  <si>
    <t>Trigona spinipes</t>
  </si>
  <si>
    <t>Melipona mandacaia</t>
  </si>
  <si>
    <t>Melipona fasciata</t>
  </si>
  <si>
    <t>Trigona capitata</t>
  </si>
  <si>
    <t>Honeybees</t>
  </si>
  <si>
    <t>Apis florea</t>
  </si>
  <si>
    <t>Apis mellifera</t>
  </si>
  <si>
    <t>Apis cerana</t>
  </si>
  <si>
    <t>9–11</t>
  </si>
  <si>
    <t>Apis dorsata</t>
  </si>
  <si>
    <t>12–14</t>
  </si>
  <si>
    <t>Gary et al. (1972)</t>
  </si>
  <si>
    <t>Gary et al. (1981)</t>
  </si>
  <si>
    <t>von Frisch (1967)</t>
  </si>
  <si>
    <t>(@</t>
  </si>
  <si>
    <t>Mean IT span (mm)</t>
  </si>
  <si>
    <t xml:space="preserve">Maximum </t>
  </si>
  <si>
    <t>(km)</t>
  </si>
  <si>
    <t>Typical</t>
  </si>
  <si>
    <r>
      <t>Andrena barbilabris</t>
    </r>
    <r>
      <rPr>
        <vertAlign val="superscript"/>
        <sz val="12"/>
        <color theme="1"/>
        <rFont val="Times New Roman"/>
        <family val="1"/>
      </rPr>
      <t>Andrenidae</t>
    </r>
  </si>
  <si>
    <r>
      <t>Germany</t>
    </r>
    <r>
      <rPr>
        <vertAlign val="subscript"/>
        <sz val="12"/>
        <color theme="1"/>
        <rFont val="Times New Roman"/>
        <family val="1"/>
      </rPr>
      <t>6</t>
    </r>
  </si>
  <si>
    <r>
      <t>Andrena flavipes</t>
    </r>
    <r>
      <rPr>
        <vertAlign val="superscript"/>
        <sz val="12"/>
        <color theme="1"/>
        <rFont val="Times New Roman"/>
        <family val="1"/>
      </rPr>
      <t>Andrenidae</t>
    </r>
  </si>
  <si>
    <r>
      <t>Andrena vaga</t>
    </r>
    <r>
      <rPr>
        <vertAlign val="superscript"/>
        <sz val="12"/>
        <color theme="1"/>
        <rFont val="Times New Roman"/>
        <family val="1"/>
      </rPr>
      <t>Andrenidae</t>
    </r>
  </si>
  <si>
    <r>
      <t>Anthophora abrupta (Melea)</t>
    </r>
    <r>
      <rPr>
        <i/>
        <vertAlign val="superscript"/>
        <sz val="12"/>
        <color theme="1"/>
        <rFont val="Times New Roman"/>
        <family val="1"/>
      </rPr>
      <t xml:space="preserve"> </t>
    </r>
    <r>
      <rPr>
        <vertAlign val="superscript"/>
        <sz val="12"/>
        <color theme="1"/>
        <rFont val="Times New Roman"/>
        <family val="1"/>
      </rPr>
      <t>Apidae</t>
    </r>
  </si>
  <si>
    <r>
      <t>Missouri, US</t>
    </r>
    <r>
      <rPr>
        <vertAlign val="subscript"/>
        <sz val="12"/>
        <color theme="1"/>
        <rFont val="Times New Roman"/>
        <family val="1"/>
      </rPr>
      <t>2</t>
    </r>
  </si>
  <si>
    <t>Rau (1929, 1931)</t>
  </si>
  <si>
    <r>
      <t>Bombus terrestris</t>
    </r>
    <r>
      <rPr>
        <vertAlign val="superscript"/>
        <sz val="12"/>
        <color theme="1"/>
        <rFont val="Times New Roman"/>
        <family val="1"/>
      </rPr>
      <t>Apidae</t>
    </r>
  </si>
  <si>
    <t>Dasypoda altercatorMelittidae[1]</t>
  </si>
  <si>
    <t>Poland</t>
  </si>
  <si>
    <t>Chmurzynski et al. (1998)</t>
  </si>
  <si>
    <r>
      <t>Eufriesea surinamensis</t>
    </r>
    <r>
      <rPr>
        <vertAlign val="superscript"/>
        <sz val="12"/>
        <color theme="1"/>
        <rFont val="Times New Roman"/>
        <family val="1"/>
      </rPr>
      <t>Apidae</t>
    </r>
  </si>
  <si>
    <r>
      <t>Costa Rica</t>
    </r>
    <r>
      <rPr>
        <vertAlign val="subscript"/>
        <sz val="12"/>
        <color theme="1"/>
        <rFont val="Times New Roman"/>
        <family val="1"/>
      </rPr>
      <t>3</t>
    </r>
  </si>
  <si>
    <r>
      <t>Lasioglossum umbripenne</t>
    </r>
    <r>
      <rPr>
        <vertAlign val="superscript"/>
        <sz val="12"/>
        <color theme="1"/>
        <rFont val="Times New Roman"/>
        <family val="1"/>
      </rPr>
      <t>Halictidae</t>
    </r>
  </si>
  <si>
    <r>
      <t>Costa Rica</t>
    </r>
    <r>
      <rPr>
        <vertAlign val="subscript"/>
        <sz val="12"/>
        <color theme="1"/>
        <rFont val="Times New Roman"/>
        <family val="1"/>
      </rPr>
      <t>4</t>
    </r>
  </si>
  <si>
    <t>Batra (1984)</t>
  </si>
  <si>
    <r>
      <t>Megachile flavipes</t>
    </r>
    <r>
      <rPr>
        <vertAlign val="superscript"/>
        <sz val="12"/>
        <color theme="1"/>
        <rFont val="Times New Roman"/>
        <family val="1"/>
      </rPr>
      <t>Megachilidae</t>
    </r>
  </si>
  <si>
    <r>
      <t>India</t>
    </r>
    <r>
      <rPr>
        <vertAlign val="subscript"/>
        <sz val="12"/>
        <color theme="1"/>
        <rFont val="Times New Roman"/>
        <family val="1"/>
      </rPr>
      <t>6</t>
    </r>
  </si>
  <si>
    <r>
      <t>Megachile nana</t>
    </r>
    <r>
      <rPr>
        <vertAlign val="superscript"/>
        <sz val="12"/>
        <color theme="1"/>
        <rFont val="Times New Roman"/>
        <family val="1"/>
      </rPr>
      <t>Megachilidae</t>
    </r>
  </si>
  <si>
    <r>
      <t>Megachile rotundata</t>
    </r>
    <r>
      <rPr>
        <vertAlign val="superscript"/>
        <sz val="12"/>
        <color theme="1"/>
        <rFont val="Times New Roman"/>
        <family val="1"/>
      </rPr>
      <t>Megachilidae</t>
    </r>
  </si>
  <si>
    <r>
      <t>Utah</t>
    </r>
    <r>
      <rPr>
        <vertAlign val="subscript"/>
        <sz val="12"/>
        <color theme="1"/>
        <rFont val="Times New Roman"/>
        <family val="1"/>
      </rPr>
      <t>6</t>
    </r>
  </si>
  <si>
    <r>
      <t>Osmia cornifrons</t>
    </r>
    <r>
      <rPr>
        <vertAlign val="superscript"/>
        <sz val="12"/>
        <color theme="1"/>
        <rFont val="Times New Roman"/>
        <family val="1"/>
      </rPr>
      <t>Megachilidae</t>
    </r>
  </si>
  <si>
    <r>
      <t>Nagano, Japan</t>
    </r>
    <r>
      <rPr>
        <vertAlign val="subscript"/>
        <sz val="12"/>
        <color theme="1"/>
        <rFont val="Times New Roman"/>
        <family val="1"/>
      </rPr>
      <t>5</t>
    </r>
  </si>
  <si>
    <r>
      <t>Osmia rufa</t>
    </r>
    <r>
      <rPr>
        <vertAlign val="superscript"/>
        <sz val="12"/>
        <color theme="1"/>
        <rFont val="Times New Roman"/>
        <family val="1"/>
      </rPr>
      <t>Megachilidae</t>
    </r>
  </si>
  <si>
    <r>
      <t>Germany</t>
    </r>
    <r>
      <rPr>
        <vertAlign val="subscript"/>
        <sz val="12"/>
        <color theme="1"/>
        <rFont val="Times New Roman"/>
        <family val="1"/>
      </rPr>
      <t>1</t>
    </r>
  </si>
  <si>
    <t>Tetraloniella salicariaeApidae[2]</t>
  </si>
  <si>
    <r>
      <t>Xylocopa virginica</t>
    </r>
    <r>
      <rPr>
        <vertAlign val="superscript"/>
        <sz val="12"/>
        <color theme="1"/>
        <rFont val="Times New Roman"/>
        <family val="1"/>
      </rPr>
      <t>Apidae</t>
    </r>
  </si>
  <si>
    <t xml:space="preserve">[1] The taxonomy of this species remains confused; Baker (2002) regards altercator as valid, whereas Michez et al. (2004) considers hirtipes to be valid. </t>
  </si>
  <si>
    <t>[2] Formerly Tetralonia salicariae</t>
  </si>
  <si>
    <t>Foraging trips cease (km)</t>
  </si>
  <si>
    <t>Communication ceases (km)</t>
  </si>
  <si>
    <r>
      <t>Apis cerana</t>
    </r>
    <r>
      <rPr>
        <vertAlign val="superscript"/>
        <sz val="12"/>
        <color theme="1"/>
        <rFont val="Times New Roman"/>
        <family val="1"/>
      </rPr>
      <t>Apidae</t>
    </r>
  </si>
  <si>
    <t>Thailand</t>
  </si>
  <si>
    <r>
      <t>Apis cerana indica</t>
    </r>
    <r>
      <rPr>
        <vertAlign val="superscript"/>
        <sz val="12"/>
        <color theme="1"/>
        <rFont val="Times New Roman"/>
        <family val="1"/>
      </rPr>
      <t>Apidae</t>
    </r>
  </si>
  <si>
    <t>Michener (1974)</t>
  </si>
  <si>
    <t>Sri Lanka</t>
  </si>
  <si>
    <r>
      <t>Apis dorsata</t>
    </r>
    <r>
      <rPr>
        <vertAlign val="superscript"/>
        <sz val="12"/>
        <color theme="1"/>
        <rFont val="Times New Roman"/>
        <family val="1"/>
      </rPr>
      <t>Apidae</t>
    </r>
  </si>
  <si>
    <r>
      <t>Apis florea</t>
    </r>
    <r>
      <rPr>
        <vertAlign val="superscript"/>
        <sz val="12"/>
        <color theme="1"/>
        <rFont val="Times New Roman"/>
        <family val="1"/>
      </rPr>
      <t>Apidae</t>
    </r>
  </si>
  <si>
    <r>
      <t>Apis mellifera</t>
    </r>
    <r>
      <rPr>
        <vertAlign val="superscript"/>
        <sz val="12"/>
        <color theme="1"/>
        <rFont val="Times New Roman"/>
        <family val="1"/>
      </rPr>
      <t>Apidae</t>
    </r>
  </si>
  <si>
    <r>
      <t>Apis mellifera adansonii</t>
    </r>
    <r>
      <rPr>
        <vertAlign val="superscript"/>
        <sz val="12"/>
        <color theme="1"/>
        <rFont val="Times New Roman"/>
        <family val="1"/>
      </rPr>
      <t>Apidae</t>
    </r>
  </si>
  <si>
    <r>
      <t>Apis mellifera mellifera</t>
    </r>
    <r>
      <rPr>
        <vertAlign val="superscript"/>
        <sz val="12"/>
        <color theme="1"/>
        <rFont val="Times New Roman"/>
        <family val="1"/>
      </rPr>
      <t>Apidae</t>
    </r>
  </si>
  <si>
    <t>Heterotrigona iridipennisApidae[1]</t>
  </si>
  <si>
    <t>Nannotrigona perilampoidesApidae[2]</t>
  </si>
  <si>
    <r>
      <t>Costa Rica</t>
    </r>
    <r>
      <rPr>
        <vertAlign val="subscript"/>
        <sz val="12"/>
        <color theme="1"/>
        <rFont val="Times New Roman"/>
        <family val="1"/>
      </rPr>
      <t>1</t>
    </r>
  </si>
  <si>
    <r>
      <t>Partamona aff cupira</t>
    </r>
    <r>
      <rPr>
        <vertAlign val="superscript"/>
        <sz val="12"/>
        <color theme="1"/>
        <rFont val="Times New Roman"/>
        <family val="1"/>
      </rPr>
      <t>Apidae</t>
    </r>
  </si>
  <si>
    <t>Plebeia mosquitoApidae[3]</t>
  </si>
  <si>
    <r>
      <t>Trigona amalthea</t>
    </r>
    <r>
      <rPr>
        <vertAlign val="superscript"/>
        <sz val="12"/>
        <color theme="1"/>
        <rFont val="Times New Roman"/>
        <family val="1"/>
      </rPr>
      <t>Apidae</t>
    </r>
  </si>
  <si>
    <t>Tetragonisca angustulaApidae[4]</t>
  </si>
  <si>
    <r>
      <t>Trigona corvina</t>
    </r>
    <r>
      <rPr>
        <vertAlign val="superscript"/>
        <sz val="12"/>
        <color theme="1"/>
        <rFont val="Times New Roman"/>
        <family val="1"/>
      </rPr>
      <t>Apidae</t>
    </r>
  </si>
  <si>
    <r>
      <t>Trigona spinipes</t>
    </r>
    <r>
      <rPr>
        <vertAlign val="superscript"/>
        <sz val="12"/>
        <color theme="1"/>
        <rFont val="Times New Roman"/>
        <family val="1"/>
      </rPr>
      <t>Apidae</t>
    </r>
  </si>
  <si>
    <t>[1] Formerly Trigona iridipennis</t>
  </si>
  <si>
    <t>[2] Formerly Nannotrigona testaceironis perilampoides</t>
  </si>
  <si>
    <t>[3] Formerly Trigona mosquito See Silveira et al. 2002 for additional information on this species’ taxonomy.</t>
  </si>
  <si>
    <t>[4] Formerly Trigona angustula. See Camargo et al. for additional information on this species’ taxonomy.</t>
  </si>
  <si>
    <t>S2 Feeder training</t>
  </si>
  <si>
    <t>S1 - Homing</t>
  </si>
  <si>
    <t>GL07_S3</t>
  </si>
  <si>
    <t>GL07_S1</t>
  </si>
  <si>
    <t>GL07_S2</t>
  </si>
  <si>
    <t>Dasypoda</t>
  </si>
  <si>
    <t>Eufriesea</t>
  </si>
  <si>
    <t>Plebeia</t>
  </si>
  <si>
    <t>Melittidae</t>
  </si>
  <si>
    <t>Esser 2005</t>
  </si>
  <si>
    <t>Kapyla 1978</t>
  </si>
  <si>
    <t>Hembach (1983)</t>
  </si>
  <si>
    <t>Haeseler  1982</t>
  </si>
  <si>
    <t>Wesserling 1996</t>
  </si>
  <si>
    <t>Schmid-Egger et al. 2005</t>
  </si>
  <si>
    <t>NE</t>
  </si>
  <si>
    <t>WESTRICH 2006</t>
  </si>
  <si>
    <t>Molitor 1937</t>
  </si>
  <si>
    <t>HERRMANN 1999</t>
  </si>
  <si>
    <t>WESSERLING AND TSCHARNTKE 1995</t>
  </si>
  <si>
    <t>GARY ET AL. 1981</t>
  </si>
  <si>
    <t>Zur Stechimmenfauna (Hymenoptera, Aculeata) des Landkreises Daun/Eifel Universität zu Köln, Köln (1993)</t>
  </si>
  <si>
    <t>Munster-Swendson (1968)</t>
  </si>
  <si>
    <t>Habitatwahl und Ausbreitungsverhalten von Stechimmen (Hymenoptera: Aculeata)</t>
  </si>
  <si>
    <t>Die Wildbienen und Wespen in Rheinland-Pfalz (Hymenoptera, Aculeata). Verbreitung, Ökologie und Gefährdungssituation</t>
  </si>
  <si>
    <t>Zur vergleichenden Psychobiologie der akuleaten Hymenopteren auf experimenteller Grundlage</t>
  </si>
  <si>
    <t>Ökologisch-faunistische Untersuchungen an Bienen und Wespen in einer extensiv genutzten Agrarlandschaft (Hymenoptera, Aculeata)</t>
  </si>
  <si>
    <t>Das Heimfindevermögen von Stechimmen und die Verinselung von Lebensräumen</t>
  </si>
  <si>
    <t>Effect of age on honey bee (Hymenoptera, Apidae) foraging distance and pollen collection</t>
  </si>
  <si>
    <t>The Dance Language and Orientation of Bees</t>
  </si>
  <si>
    <t>GL2007 Z2010 references I can't get OR not in English</t>
  </si>
  <si>
    <t>Kitamura 1969</t>
  </si>
  <si>
    <t>DOWNLOADED</t>
  </si>
  <si>
    <r>
      <t xml:space="preserve">Kitamura, T. &amp; Maeta, Y. </t>
    </r>
    <r>
      <rPr>
        <sz val="8"/>
        <color theme="1"/>
        <rFont val="Palatino"/>
        <family val="1"/>
      </rPr>
      <t xml:space="preserve">(1969) Studies on the pollination of apple by </t>
    </r>
    <r>
      <rPr>
        <i/>
        <sz val="8"/>
        <color theme="1"/>
        <rFont val="Palatino"/>
        <family val="1"/>
      </rPr>
      <t xml:space="preserve">Osmia </t>
    </r>
    <r>
      <rPr>
        <sz val="8"/>
        <color theme="1"/>
        <rFont val="Palatino"/>
        <family val="1"/>
      </rPr>
      <t xml:space="preserve">(III). Preliminary report on the homing ability of </t>
    </r>
    <r>
      <rPr>
        <i/>
        <sz val="8"/>
        <color theme="1"/>
        <rFont val="Palatino"/>
        <family val="1"/>
      </rPr>
      <t xml:space="preserve">Osmia cornifrons </t>
    </r>
    <r>
      <rPr>
        <sz val="8"/>
        <color theme="1"/>
        <rFont val="Palatino"/>
        <family val="1"/>
      </rPr>
      <t xml:space="preserve">(Radoszkowsky) and </t>
    </r>
    <r>
      <rPr>
        <i/>
        <sz val="8"/>
        <color theme="1"/>
        <rFont val="Palatino"/>
        <family val="1"/>
      </rPr>
      <t xml:space="preserve">Osmia pedicornis </t>
    </r>
    <r>
      <rPr>
        <sz val="8"/>
        <color theme="1"/>
        <rFont val="Palatino"/>
        <family val="1"/>
      </rPr>
      <t xml:space="preserve">Cockerell. </t>
    </r>
    <r>
      <rPr>
        <i/>
        <sz val="8"/>
        <color theme="1"/>
        <rFont val="Palatino"/>
        <family val="1"/>
      </rPr>
      <t xml:space="preserve">Kontyu </t>
    </r>
    <r>
      <rPr>
        <b/>
        <sz val="8"/>
        <color theme="1"/>
        <rFont val="Palatino"/>
        <family val="1"/>
      </rPr>
      <t>37</t>
    </r>
    <r>
      <rPr>
        <sz val="8"/>
        <color theme="1"/>
        <rFont val="Palatino"/>
        <family val="1"/>
      </rPr>
      <t xml:space="preserve">, 83–90. </t>
    </r>
  </si>
  <si>
    <t xml:space="preserve">Michener CD (1974) The social behavior of the bees, 2nd edn. Harvard University Press, Cambridge, MA </t>
  </si>
  <si>
    <r>
      <t>Packer JS (1970) The flight and foraging behavior of the alkali bee (</t>
    </r>
    <r>
      <rPr>
        <i/>
        <sz val="8"/>
        <color theme="1"/>
        <rFont val="Times"/>
        <family val="1"/>
      </rPr>
      <t>Nomia melanderi</t>
    </r>
    <r>
      <rPr>
        <sz val="8"/>
        <color theme="1"/>
        <rFont val="Times"/>
        <family val="1"/>
      </rPr>
      <t>) and the alfalfa leaf-cutter bee (</t>
    </r>
    <r>
      <rPr>
        <i/>
        <sz val="8"/>
        <color theme="1"/>
        <rFont val="Times"/>
        <family val="1"/>
      </rPr>
      <t>Megachile rotundata</t>
    </r>
    <r>
      <rPr>
        <sz val="8"/>
        <color theme="1"/>
        <rFont val="Times"/>
        <family val="1"/>
      </rPr>
      <t xml:space="preserve">). Utah State University, Logan, UT, p 119 </t>
    </r>
  </si>
  <si>
    <t>Kitamura and Maeta 1969</t>
  </si>
  <si>
    <t>Eucerini</t>
  </si>
  <si>
    <t>Dasypodainae</t>
  </si>
  <si>
    <t xml:space="preserve">Species </t>
  </si>
  <si>
    <t>Caste</t>
  </si>
  <si>
    <t>Predicted typical</t>
  </si>
  <si>
    <t xml:space="preserve"> homing (km)</t>
  </si>
  <si>
    <t xml:space="preserve">Predicted maximum </t>
  </si>
  <si>
    <t>homing (km)</t>
  </si>
  <si>
    <t>feeder (km)</t>
  </si>
  <si>
    <t>Observed (km)</t>
  </si>
  <si>
    <r>
      <t xml:space="preserve">Andrena barbilabris </t>
    </r>
    <r>
      <rPr>
        <sz val="12"/>
        <color theme="1"/>
        <rFont val="Times New Roman"/>
        <family val="1"/>
      </rPr>
      <t>(Andrenidae)</t>
    </r>
  </si>
  <si>
    <t>Wesserling (1996) in Gathmann and Tscharntke (2002)</t>
  </si>
  <si>
    <r>
      <t>Andrena barbilabris</t>
    </r>
    <r>
      <rPr>
        <vertAlign val="superscript"/>
        <sz val="12"/>
        <color theme="1"/>
        <rFont val="Times New Roman"/>
        <family val="1"/>
      </rPr>
      <t xml:space="preserve"> </t>
    </r>
    <r>
      <rPr>
        <sz val="12"/>
        <color theme="1"/>
        <rFont val="Times New Roman"/>
        <family val="1"/>
      </rPr>
      <t>(Andrenidae)</t>
    </r>
  </si>
  <si>
    <t>Witt (1992) in Gathmann and Tscharntke (2002)</t>
  </si>
  <si>
    <r>
      <t>Andrena cineraria</t>
    </r>
    <r>
      <rPr>
        <vertAlign val="superscript"/>
        <sz val="12"/>
        <color theme="1"/>
        <rFont val="Times New Roman"/>
        <family val="1"/>
      </rPr>
      <t xml:space="preserve"> </t>
    </r>
    <r>
      <rPr>
        <sz val="12"/>
        <color theme="1"/>
        <rFont val="Times New Roman"/>
        <family val="1"/>
      </rPr>
      <t>(Andrenidae)</t>
    </r>
  </si>
  <si>
    <t>Gebhardt and Rohr (1987) in Gathmann and Tscharntke (2002)</t>
  </si>
  <si>
    <r>
      <t>Andrena clarkella</t>
    </r>
    <r>
      <rPr>
        <vertAlign val="superscript"/>
        <sz val="12"/>
        <color theme="1"/>
        <rFont val="Times New Roman"/>
        <family val="1"/>
      </rPr>
      <t xml:space="preserve"> </t>
    </r>
    <r>
      <rPr>
        <sz val="12"/>
        <color theme="1"/>
        <rFont val="Times New Roman"/>
        <family val="1"/>
      </rPr>
      <t>(Andrenidae)</t>
    </r>
  </si>
  <si>
    <r>
      <t>Andrena flavipes</t>
    </r>
    <r>
      <rPr>
        <vertAlign val="superscript"/>
        <sz val="12"/>
        <color theme="1"/>
        <rFont val="Times New Roman"/>
        <family val="1"/>
      </rPr>
      <t xml:space="preserve"> </t>
    </r>
    <r>
      <rPr>
        <sz val="12"/>
        <color theme="1"/>
        <rFont val="Times New Roman"/>
        <family val="1"/>
      </rPr>
      <t>(Andrenidae)</t>
    </r>
  </si>
  <si>
    <r>
      <t>C. O’Toole (personal communication 7/14/04)</t>
    </r>
    <r>
      <rPr>
        <vertAlign val="superscript"/>
        <sz val="12"/>
        <color theme="1"/>
        <rFont val="Times New Roman"/>
        <family val="1"/>
      </rPr>
      <t xml:space="preserve"> PM</t>
    </r>
  </si>
  <si>
    <r>
      <t>Andrena vaga</t>
    </r>
    <r>
      <rPr>
        <vertAlign val="superscript"/>
        <sz val="12"/>
        <color theme="1"/>
        <rFont val="Times New Roman"/>
        <family val="1"/>
      </rPr>
      <t xml:space="preserve"> </t>
    </r>
    <r>
      <rPr>
        <sz val="12"/>
        <color theme="1"/>
        <rFont val="Times New Roman"/>
        <family val="1"/>
      </rPr>
      <t>(Andrenidae)</t>
    </r>
  </si>
  <si>
    <r>
      <t>Panurgus banksianus</t>
    </r>
    <r>
      <rPr>
        <vertAlign val="superscript"/>
        <sz val="12"/>
        <color theme="1"/>
        <rFont val="Times New Roman"/>
        <family val="1"/>
      </rPr>
      <t xml:space="preserve"> </t>
    </r>
    <r>
      <rPr>
        <sz val="12"/>
        <color theme="1"/>
        <rFont val="Times New Roman"/>
        <family val="1"/>
      </rPr>
      <t>(Andrenidae)</t>
    </r>
  </si>
  <si>
    <r>
      <t>Munster-Swendsen (1968)</t>
    </r>
    <r>
      <rPr>
        <vertAlign val="superscript"/>
        <sz val="12"/>
        <color theme="1"/>
        <rFont val="Times New Roman"/>
        <family val="1"/>
      </rPr>
      <t xml:space="preserve"> NPA</t>
    </r>
  </si>
  <si>
    <t>Macrotera texana (Andrenidae)[1]</t>
  </si>
  <si>
    <r>
      <t>Neff and Danforth (1991)</t>
    </r>
    <r>
      <rPr>
        <vertAlign val="superscript"/>
        <sz val="12"/>
        <color theme="1"/>
        <rFont val="Times New Roman"/>
        <family val="1"/>
      </rPr>
      <t xml:space="preserve"> MR</t>
    </r>
  </si>
  <si>
    <r>
      <t>Apis florea</t>
    </r>
    <r>
      <rPr>
        <vertAlign val="superscript"/>
        <sz val="12"/>
        <color theme="1"/>
        <rFont val="Times New Roman"/>
        <family val="1"/>
      </rPr>
      <t xml:space="preserve"> </t>
    </r>
    <r>
      <rPr>
        <sz val="12"/>
        <color theme="1"/>
        <rFont val="Times New Roman"/>
        <family val="1"/>
      </rPr>
      <t>(Apidae)</t>
    </r>
  </si>
  <si>
    <r>
      <t>Anthophora fulvitarsis</t>
    </r>
    <r>
      <rPr>
        <vertAlign val="superscript"/>
        <sz val="12"/>
        <color theme="1"/>
        <rFont val="Times New Roman"/>
        <family val="1"/>
      </rPr>
      <t xml:space="preserve"> </t>
    </r>
    <r>
      <rPr>
        <sz val="12"/>
        <color theme="1"/>
        <rFont val="Times New Roman"/>
        <family val="1"/>
      </rPr>
      <t>(Apidae)</t>
    </r>
  </si>
  <si>
    <r>
      <t>Anthophora linsleyi</t>
    </r>
    <r>
      <rPr>
        <vertAlign val="superscript"/>
        <sz val="12"/>
        <color theme="1"/>
        <rFont val="Times New Roman"/>
        <family val="1"/>
      </rPr>
      <t xml:space="preserve"> </t>
    </r>
    <r>
      <rPr>
        <sz val="12"/>
        <color theme="1"/>
        <rFont val="Times New Roman"/>
        <family val="1"/>
      </rPr>
      <t>(Apidae)</t>
    </r>
  </si>
  <si>
    <r>
      <t>Linsley and McSwain (1942)</t>
    </r>
    <r>
      <rPr>
        <vertAlign val="superscript"/>
        <sz val="12"/>
        <color theme="1"/>
        <rFont val="Times New Roman"/>
        <family val="1"/>
      </rPr>
      <t xml:space="preserve"> PM</t>
    </r>
  </si>
  <si>
    <r>
      <t>Bombus lapidarius</t>
    </r>
    <r>
      <rPr>
        <vertAlign val="superscript"/>
        <sz val="12"/>
        <color theme="1"/>
        <rFont val="Times New Roman"/>
        <family val="1"/>
      </rPr>
      <t xml:space="preserve"> </t>
    </r>
    <r>
      <rPr>
        <sz val="12"/>
        <color theme="1"/>
        <rFont val="Times New Roman"/>
        <family val="1"/>
      </rPr>
      <t>(Apidae)</t>
    </r>
  </si>
  <si>
    <r>
      <t>Knight et al. 2005</t>
    </r>
    <r>
      <rPr>
        <vertAlign val="superscript"/>
        <sz val="12"/>
        <color theme="1"/>
        <rFont val="Times New Roman"/>
        <family val="1"/>
      </rPr>
      <t>M</t>
    </r>
  </si>
  <si>
    <r>
      <t>Walther-Hellwig and Frankl (2000a)</t>
    </r>
    <r>
      <rPr>
        <vertAlign val="superscript"/>
        <sz val="12"/>
        <color theme="1"/>
        <rFont val="Times New Roman"/>
        <family val="1"/>
      </rPr>
      <t xml:space="preserve"> MR</t>
    </r>
  </si>
  <si>
    <r>
      <t>Walther-Hellwig and Frankl (2000b)</t>
    </r>
    <r>
      <rPr>
        <vertAlign val="superscript"/>
        <sz val="12"/>
        <color theme="1"/>
        <rFont val="Times New Roman"/>
        <family val="1"/>
      </rPr>
      <t xml:space="preserve"> MR</t>
    </r>
  </si>
  <si>
    <r>
      <t>Dramstad (1996)</t>
    </r>
    <r>
      <rPr>
        <vertAlign val="superscript"/>
        <sz val="12"/>
        <color theme="1"/>
        <rFont val="Times New Roman"/>
        <family val="1"/>
      </rPr>
      <t xml:space="preserve"> MR</t>
    </r>
  </si>
  <si>
    <r>
      <t>Bombus lucorum</t>
    </r>
    <r>
      <rPr>
        <vertAlign val="superscript"/>
        <sz val="12"/>
        <color theme="1"/>
        <rFont val="Times New Roman"/>
        <family val="1"/>
      </rPr>
      <t xml:space="preserve"> </t>
    </r>
    <r>
      <rPr>
        <sz val="12"/>
        <color theme="1"/>
        <rFont val="Times New Roman"/>
        <family val="1"/>
      </rPr>
      <t>(Apidae)</t>
    </r>
  </si>
  <si>
    <r>
      <t>Saville et al. 1997</t>
    </r>
    <r>
      <rPr>
        <vertAlign val="superscript"/>
        <sz val="12"/>
        <color theme="1"/>
        <rFont val="Times New Roman"/>
        <family val="1"/>
      </rPr>
      <t>MR</t>
    </r>
  </si>
  <si>
    <r>
      <t>Bombus muscorum</t>
    </r>
    <r>
      <rPr>
        <vertAlign val="superscript"/>
        <sz val="12"/>
        <color theme="1"/>
        <rFont val="Times New Roman"/>
        <family val="1"/>
      </rPr>
      <t xml:space="preserve"> </t>
    </r>
    <r>
      <rPr>
        <sz val="12"/>
        <color theme="1"/>
        <rFont val="Times New Roman"/>
        <family val="1"/>
      </rPr>
      <t>(Apidae)</t>
    </r>
  </si>
  <si>
    <r>
      <t>Walther-Hellwig and Frankl (2000a)</t>
    </r>
    <r>
      <rPr>
        <vertAlign val="superscript"/>
        <sz val="12"/>
        <color theme="1"/>
        <rFont val="Times New Roman"/>
        <family val="1"/>
      </rPr>
      <t xml:space="preserve"> PM</t>
    </r>
  </si>
  <si>
    <r>
      <t>Bombus terrestris</t>
    </r>
    <r>
      <rPr>
        <vertAlign val="superscript"/>
        <sz val="12"/>
        <color theme="1"/>
        <rFont val="Times New Roman"/>
        <family val="1"/>
      </rPr>
      <t xml:space="preserve"> </t>
    </r>
    <r>
      <rPr>
        <sz val="12"/>
        <color theme="1"/>
        <rFont val="Times New Roman"/>
        <family val="1"/>
      </rPr>
      <t>(Apidae)</t>
    </r>
  </si>
  <si>
    <r>
      <t>Bombus pascuorum</t>
    </r>
    <r>
      <rPr>
        <vertAlign val="superscript"/>
        <sz val="12"/>
        <color theme="1"/>
        <rFont val="Times New Roman"/>
        <family val="1"/>
      </rPr>
      <t xml:space="preserve"> </t>
    </r>
    <r>
      <rPr>
        <sz val="12"/>
        <color theme="1"/>
        <rFont val="Times New Roman"/>
        <family val="1"/>
      </rPr>
      <t>(Apidae)</t>
    </r>
  </si>
  <si>
    <r>
      <t>Knight et al. (2005)</t>
    </r>
    <r>
      <rPr>
        <vertAlign val="superscript"/>
        <sz val="12"/>
        <color theme="1"/>
        <rFont val="Times New Roman"/>
        <family val="1"/>
      </rPr>
      <t>M</t>
    </r>
  </si>
  <si>
    <r>
      <t>Darvill et al. (2004)</t>
    </r>
    <r>
      <rPr>
        <vertAlign val="superscript"/>
        <sz val="12"/>
        <color theme="1"/>
        <rFont val="Times New Roman"/>
        <family val="1"/>
      </rPr>
      <t xml:space="preserve"> M</t>
    </r>
  </si>
  <si>
    <r>
      <t>Bombus pratorum</t>
    </r>
    <r>
      <rPr>
        <vertAlign val="superscript"/>
        <sz val="12"/>
        <color theme="1"/>
        <rFont val="Times New Roman"/>
        <family val="1"/>
      </rPr>
      <t xml:space="preserve"> </t>
    </r>
    <r>
      <rPr>
        <sz val="12"/>
        <color theme="1"/>
        <rFont val="Times New Roman"/>
        <family val="1"/>
      </rPr>
      <t>(Apidae)</t>
    </r>
  </si>
  <si>
    <r>
      <t>Osborne et al. (1999)</t>
    </r>
    <r>
      <rPr>
        <vertAlign val="superscript"/>
        <sz val="12"/>
        <color theme="1"/>
        <rFont val="Times New Roman"/>
        <family val="1"/>
      </rPr>
      <t xml:space="preserve"> BT</t>
    </r>
  </si>
  <si>
    <r>
      <t>Schaffer and Wratten (1994)</t>
    </r>
    <r>
      <rPr>
        <vertAlign val="superscript"/>
        <sz val="12"/>
        <color theme="1"/>
        <rFont val="Times New Roman"/>
        <family val="1"/>
      </rPr>
      <t xml:space="preserve"> MR</t>
    </r>
  </si>
  <si>
    <r>
      <t>Schaffer and Wratten (1994)</t>
    </r>
    <r>
      <rPr>
        <vertAlign val="superscript"/>
        <sz val="12"/>
        <color theme="1"/>
        <rFont val="Times New Roman"/>
        <family val="1"/>
      </rPr>
      <t xml:space="preserve"> NPA</t>
    </r>
  </si>
  <si>
    <r>
      <t>Melipona fasciata</t>
    </r>
    <r>
      <rPr>
        <vertAlign val="superscript"/>
        <sz val="12"/>
        <color theme="1"/>
        <rFont val="Times New Roman"/>
        <family val="1"/>
      </rPr>
      <t xml:space="preserve"> </t>
    </r>
    <r>
      <rPr>
        <sz val="12"/>
        <color theme="1"/>
        <rFont val="Times New Roman"/>
        <family val="1"/>
      </rPr>
      <t>(Apidae)</t>
    </r>
  </si>
  <si>
    <r>
      <t>Roubik and Aluja (1983)</t>
    </r>
    <r>
      <rPr>
        <vertAlign val="superscript"/>
        <sz val="12"/>
        <color theme="1"/>
        <rFont val="Times New Roman"/>
        <family val="1"/>
      </rPr>
      <t xml:space="preserve"> H</t>
    </r>
  </si>
  <si>
    <r>
      <t>Melipona flavipennis</t>
    </r>
    <r>
      <rPr>
        <vertAlign val="superscript"/>
        <sz val="12"/>
        <color theme="1"/>
        <rFont val="Times New Roman"/>
        <family val="1"/>
      </rPr>
      <t xml:space="preserve"> </t>
    </r>
    <r>
      <rPr>
        <sz val="12"/>
        <color theme="1"/>
        <rFont val="Times New Roman"/>
        <family val="1"/>
      </rPr>
      <t>(Apidae)</t>
    </r>
  </si>
  <si>
    <r>
      <t>Wille (1976)</t>
    </r>
    <r>
      <rPr>
        <vertAlign val="superscript"/>
        <sz val="12"/>
        <color theme="1"/>
        <rFont val="Times New Roman"/>
        <family val="1"/>
      </rPr>
      <t xml:space="preserve"> H</t>
    </r>
  </si>
  <si>
    <r>
      <t>Melipona panamica</t>
    </r>
    <r>
      <rPr>
        <vertAlign val="superscript"/>
        <sz val="12"/>
        <color theme="1"/>
        <rFont val="Times New Roman"/>
        <family val="1"/>
      </rPr>
      <t xml:space="preserve"> </t>
    </r>
    <r>
      <rPr>
        <sz val="12"/>
        <color theme="1"/>
        <rFont val="Times New Roman"/>
        <family val="1"/>
      </rPr>
      <t>(Apidae)</t>
    </r>
    <r>
      <rPr>
        <i/>
        <sz val="12"/>
        <color theme="1"/>
        <rFont val="Times New Roman"/>
        <family val="1"/>
      </rPr>
      <t xml:space="preserve"> </t>
    </r>
  </si>
  <si>
    <t>Nieh and Roubik (1995)FT[2]</t>
  </si>
  <si>
    <r>
      <t>Scaptotrigona luteipennis</t>
    </r>
    <r>
      <rPr>
        <vertAlign val="superscript"/>
        <sz val="12"/>
        <color theme="1"/>
        <rFont val="Times New Roman"/>
        <family val="1"/>
      </rPr>
      <t xml:space="preserve"> </t>
    </r>
    <r>
      <rPr>
        <sz val="12"/>
        <color theme="1"/>
        <rFont val="Times New Roman"/>
        <family val="1"/>
      </rPr>
      <t>(Apidae)</t>
    </r>
  </si>
  <si>
    <r>
      <t>Roubik (1989)</t>
    </r>
    <r>
      <rPr>
        <vertAlign val="superscript"/>
        <sz val="12"/>
        <color theme="1"/>
        <rFont val="Times New Roman"/>
        <family val="1"/>
      </rPr>
      <t xml:space="preserve"> PM</t>
    </r>
  </si>
  <si>
    <t>Tetraloniella dentata (Apidae)[3]</t>
  </si>
  <si>
    <r>
      <t>Westrich (1996)</t>
    </r>
    <r>
      <rPr>
        <vertAlign val="superscript"/>
        <sz val="12"/>
        <color theme="1"/>
        <rFont val="Times New Roman"/>
        <family val="1"/>
      </rPr>
      <t xml:space="preserve"> NPA</t>
    </r>
  </si>
  <si>
    <t>Cephalotrigona capitata (Apidae)[4]</t>
  </si>
  <si>
    <t>Heterotrigona erythrogastra (Apidae)[5]</t>
  </si>
  <si>
    <r>
      <t>Xylocopa rufa</t>
    </r>
    <r>
      <rPr>
        <vertAlign val="superscript"/>
        <sz val="12"/>
        <color theme="1"/>
        <rFont val="Times New Roman"/>
        <family val="1"/>
      </rPr>
      <t xml:space="preserve"> </t>
    </r>
    <r>
      <rPr>
        <sz val="12"/>
        <color theme="1"/>
        <rFont val="Times New Roman"/>
        <family val="1"/>
      </rPr>
      <t>(Apidae)</t>
    </r>
  </si>
  <si>
    <r>
      <t>C. O’Toole (personal communication 7/14/04)</t>
    </r>
    <r>
      <rPr>
        <vertAlign val="superscript"/>
        <sz val="12"/>
        <color theme="1"/>
        <rFont val="Times New Roman"/>
        <family val="1"/>
      </rPr>
      <t xml:space="preserve"> NPA</t>
    </r>
  </si>
  <si>
    <r>
      <t>Xylocopa violacea</t>
    </r>
    <r>
      <rPr>
        <vertAlign val="superscript"/>
        <sz val="12"/>
        <color theme="1"/>
        <rFont val="Times New Roman"/>
        <family val="1"/>
      </rPr>
      <t xml:space="preserve"> </t>
    </r>
    <r>
      <rPr>
        <sz val="12"/>
        <color theme="1"/>
        <rFont val="Times New Roman"/>
        <family val="1"/>
      </rPr>
      <t>(Apidae)</t>
    </r>
  </si>
  <si>
    <t>Molitor (1937) in Gathmann and Tscharntke (2002)</t>
  </si>
  <si>
    <r>
      <t>Colletes cunicularius</t>
    </r>
    <r>
      <rPr>
        <vertAlign val="superscript"/>
        <sz val="12"/>
        <color theme="1"/>
        <rFont val="Times New Roman"/>
        <family val="1"/>
      </rPr>
      <t xml:space="preserve"> </t>
    </r>
    <r>
      <rPr>
        <sz val="12"/>
        <color theme="1"/>
        <rFont val="Times New Roman"/>
        <family val="1"/>
      </rPr>
      <t>(Colletidae)</t>
    </r>
  </si>
  <si>
    <r>
      <t>Lasioglossum (Evylaeus) malachurum</t>
    </r>
    <r>
      <rPr>
        <vertAlign val="superscript"/>
        <sz val="12"/>
        <color theme="1"/>
        <rFont val="Times New Roman"/>
        <family val="1"/>
      </rPr>
      <t xml:space="preserve"> </t>
    </r>
    <r>
      <rPr>
        <sz val="12"/>
        <color theme="1"/>
        <rFont val="Times New Roman"/>
        <family val="1"/>
      </rPr>
      <t>(Halictidae)</t>
    </r>
  </si>
  <si>
    <r>
      <t>Lasioglossum (Evylaeus) pauxillum</t>
    </r>
    <r>
      <rPr>
        <sz val="12"/>
        <color theme="1"/>
        <rFont val="Times New Roman"/>
        <family val="1"/>
      </rPr>
      <t>(Halictidae)</t>
    </r>
  </si>
  <si>
    <r>
      <t>Nomia melanderi</t>
    </r>
    <r>
      <rPr>
        <sz val="12"/>
        <color theme="1"/>
        <rFont val="Times New Roman"/>
        <family val="1"/>
      </rPr>
      <t>(Halictidae)</t>
    </r>
  </si>
  <si>
    <r>
      <t>Bohart and Nye (1956)</t>
    </r>
    <r>
      <rPr>
        <vertAlign val="superscript"/>
        <sz val="12"/>
        <color theme="1"/>
        <rFont val="Times New Roman"/>
        <family val="1"/>
      </rPr>
      <t xml:space="preserve"> NFA</t>
    </r>
  </si>
  <si>
    <r>
      <t>Vansell and Todd (1946)</t>
    </r>
    <r>
      <rPr>
        <vertAlign val="superscript"/>
        <sz val="12"/>
        <color theme="1"/>
        <rFont val="Times New Roman"/>
        <family val="1"/>
      </rPr>
      <t xml:space="preserve"> NFA</t>
    </r>
  </si>
  <si>
    <r>
      <t xml:space="preserve">Nomia melanderi </t>
    </r>
    <r>
      <rPr>
        <sz val="12"/>
        <color theme="1"/>
        <rFont val="Times New Roman"/>
        <family val="1"/>
      </rPr>
      <t>(Halictidae)</t>
    </r>
  </si>
  <si>
    <r>
      <t>Menke (1954)</t>
    </r>
    <r>
      <rPr>
        <vertAlign val="superscript"/>
        <sz val="12"/>
        <color theme="1"/>
        <rFont val="Times New Roman"/>
        <family val="1"/>
      </rPr>
      <t xml:space="preserve"> NFA</t>
    </r>
  </si>
  <si>
    <r>
      <t>Packer (1970)</t>
    </r>
    <r>
      <rPr>
        <vertAlign val="superscript"/>
        <sz val="12"/>
        <color theme="1"/>
        <rFont val="Times New Roman"/>
        <family val="1"/>
      </rPr>
      <t xml:space="preserve"> PM</t>
    </r>
  </si>
  <si>
    <r>
      <t>Packer (1970)</t>
    </r>
    <r>
      <rPr>
        <vertAlign val="superscript"/>
        <sz val="12"/>
        <color theme="1"/>
        <rFont val="Times New Roman"/>
        <family val="1"/>
      </rPr>
      <t xml:space="preserve"> NFA</t>
    </r>
  </si>
  <si>
    <r>
      <t xml:space="preserve">Systropha planidens </t>
    </r>
    <r>
      <rPr>
        <sz val="12"/>
        <color theme="1"/>
        <rFont val="Times New Roman"/>
        <family val="1"/>
      </rPr>
      <t>(Halictidae)</t>
    </r>
  </si>
  <si>
    <t>Megachile parietina (Megachilidae)[6]</t>
  </si>
  <si>
    <r>
      <t xml:space="preserve">Fabre (1914) </t>
    </r>
    <r>
      <rPr>
        <vertAlign val="superscript"/>
        <sz val="12"/>
        <color theme="1"/>
        <rFont val="Times New Roman"/>
        <family val="1"/>
      </rPr>
      <t>H</t>
    </r>
  </si>
  <si>
    <t>Megachile sicula(Megachilidae)[7]</t>
  </si>
  <si>
    <r>
      <t>Fabre (1914)</t>
    </r>
    <r>
      <rPr>
        <vertAlign val="superscript"/>
        <sz val="12"/>
        <color theme="1"/>
        <rFont val="Times New Roman"/>
        <family val="1"/>
      </rPr>
      <t xml:space="preserve"> H</t>
    </r>
  </si>
  <si>
    <r>
      <t xml:space="preserve">Chelostoma florisomne </t>
    </r>
    <r>
      <rPr>
        <sz val="12"/>
        <color theme="1"/>
        <rFont val="Times New Roman"/>
        <family val="1"/>
      </rPr>
      <t>(Megachilidae)</t>
    </r>
  </si>
  <si>
    <r>
      <t>Kapyla (1978)</t>
    </r>
    <r>
      <rPr>
        <vertAlign val="superscript"/>
        <sz val="12"/>
        <color theme="1"/>
        <rFont val="Times New Roman"/>
        <family val="1"/>
      </rPr>
      <t xml:space="preserve"> MR</t>
    </r>
  </si>
  <si>
    <r>
      <t>Chelostoma rapunculi</t>
    </r>
    <r>
      <rPr>
        <vertAlign val="superscript"/>
        <sz val="12"/>
        <color theme="1"/>
        <rFont val="Times New Roman"/>
        <family val="1"/>
      </rPr>
      <t xml:space="preserve"> </t>
    </r>
    <r>
      <rPr>
        <sz val="12"/>
        <color theme="1"/>
        <rFont val="Times New Roman"/>
        <family val="1"/>
      </rPr>
      <t>(Megachilidae)</t>
    </r>
  </si>
  <si>
    <t>Gathmann (1998) in Gathmann and Tscharntke (2002)</t>
  </si>
  <si>
    <r>
      <t>Megachile flavipes</t>
    </r>
    <r>
      <rPr>
        <vertAlign val="superscript"/>
        <sz val="12"/>
        <color theme="1"/>
        <rFont val="Times New Roman"/>
        <family val="1"/>
      </rPr>
      <t xml:space="preserve"> </t>
    </r>
    <r>
      <rPr>
        <sz val="12"/>
        <color theme="1"/>
        <rFont val="Times New Roman"/>
        <family val="1"/>
      </rPr>
      <t>(Megachilidae)</t>
    </r>
  </si>
  <si>
    <r>
      <t>Abrol (1988)</t>
    </r>
    <r>
      <rPr>
        <vertAlign val="superscript"/>
        <sz val="12"/>
        <color theme="1"/>
        <rFont val="Times New Roman"/>
        <family val="1"/>
      </rPr>
      <t xml:space="preserve"> NFA</t>
    </r>
  </si>
  <si>
    <r>
      <t>Megachile lapponica</t>
    </r>
    <r>
      <rPr>
        <vertAlign val="superscript"/>
        <sz val="12"/>
        <color theme="1"/>
        <rFont val="Times New Roman"/>
        <family val="1"/>
      </rPr>
      <t xml:space="preserve"> </t>
    </r>
    <r>
      <rPr>
        <sz val="12"/>
        <color theme="1"/>
        <rFont val="Times New Roman"/>
        <family val="1"/>
      </rPr>
      <t>(Megachilidae)</t>
    </r>
  </si>
  <si>
    <r>
      <t>Gathmann and Tscharntke (2002)</t>
    </r>
    <r>
      <rPr>
        <vertAlign val="superscript"/>
        <sz val="12"/>
        <color theme="1"/>
        <rFont val="Times New Roman"/>
        <family val="1"/>
      </rPr>
      <t xml:space="preserve"> NSA</t>
    </r>
  </si>
  <si>
    <t>Wesserling (1996) in Gathmann and Tscharntke 2002</t>
  </si>
  <si>
    <r>
      <t>Megachile nana</t>
    </r>
    <r>
      <rPr>
        <vertAlign val="superscript"/>
        <sz val="12"/>
        <color theme="1"/>
        <rFont val="Times New Roman"/>
        <family val="1"/>
      </rPr>
      <t xml:space="preserve"> </t>
    </r>
    <r>
      <rPr>
        <sz val="12"/>
        <color theme="1"/>
        <rFont val="Times New Roman"/>
        <family val="1"/>
      </rPr>
      <t>(Megachilidae)</t>
    </r>
  </si>
  <si>
    <r>
      <t>Megachile rotundata</t>
    </r>
    <r>
      <rPr>
        <vertAlign val="superscript"/>
        <sz val="12"/>
        <color theme="1"/>
        <rFont val="Times New Roman"/>
        <family val="1"/>
      </rPr>
      <t xml:space="preserve"> </t>
    </r>
    <r>
      <rPr>
        <sz val="12"/>
        <color theme="1"/>
        <rFont val="Times New Roman"/>
        <family val="1"/>
      </rPr>
      <t>(Megachilidae)</t>
    </r>
  </si>
  <si>
    <r>
      <t>Tepedino (1983)</t>
    </r>
    <r>
      <rPr>
        <vertAlign val="superscript"/>
        <sz val="12"/>
        <color theme="1"/>
        <rFont val="Times New Roman"/>
        <family val="1"/>
      </rPr>
      <t xml:space="preserve"> PM</t>
    </r>
  </si>
  <si>
    <r>
      <t>Robertson (1966)</t>
    </r>
    <r>
      <rPr>
        <vertAlign val="superscript"/>
        <sz val="12"/>
        <color theme="1"/>
        <rFont val="Times New Roman"/>
        <family val="1"/>
      </rPr>
      <t xml:space="preserve"> NFA</t>
    </r>
  </si>
  <si>
    <r>
      <t xml:space="preserve"> Bacon et al. (1965)</t>
    </r>
    <r>
      <rPr>
        <vertAlign val="superscript"/>
        <sz val="12"/>
        <color theme="1"/>
        <rFont val="Times New Roman"/>
        <family val="1"/>
      </rPr>
      <t xml:space="preserve"> MR</t>
    </r>
  </si>
  <si>
    <r>
      <t>Tasei and Delaude (1984)</t>
    </r>
    <r>
      <rPr>
        <vertAlign val="superscript"/>
        <sz val="12"/>
        <color theme="1"/>
        <rFont val="Times New Roman"/>
        <family val="1"/>
      </rPr>
      <t xml:space="preserve"> MR</t>
    </r>
  </si>
  <si>
    <r>
      <t>Hoplitis anthocopoides</t>
    </r>
    <r>
      <rPr>
        <vertAlign val="superscript"/>
        <sz val="12"/>
        <color theme="1"/>
        <rFont val="Times New Roman"/>
        <family val="1"/>
      </rPr>
      <t xml:space="preserve"> </t>
    </r>
    <r>
      <rPr>
        <sz val="12"/>
        <color theme="1"/>
        <rFont val="Times New Roman"/>
        <family val="1"/>
      </rPr>
      <t>(Megachilidae)</t>
    </r>
  </si>
  <si>
    <r>
      <t>Osmia lignaria propinqua</t>
    </r>
    <r>
      <rPr>
        <vertAlign val="superscript"/>
        <sz val="12"/>
        <color theme="1"/>
        <rFont val="Times New Roman"/>
        <family val="1"/>
      </rPr>
      <t xml:space="preserve"> </t>
    </r>
    <r>
      <rPr>
        <sz val="12"/>
        <color theme="1"/>
        <rFont val="Times New Roman"/>
        <family val="1"/>
      </rPr>
      <t>(Megachilidae)</t>
    </r>
  </si>
  <si>
    <r>
      <t>Rust (1990)</t>
    </r>
    <r>
      <rPr>
        <vertAlign val="superscript"/>
        <sz val="12"/>
        <color theme="1"/>
        <rFont val="Times New Roman"/>
        <family val="1"/>
      </rPr>
      <t xml:space="preserve"> PM</t>
    </r>
  </si>
  <si>
    <r>
      <t>Osmia maritime</t>
    </r>
    <r>
      <rPr>
        <vertAlign val="superscript"/>
        <sz val="12"/>
        <color theme="1"/>
        <rFont val="Times New Roman"/>
        <family val="1"/>
      </rPr>
      <t xml:space="preserve"> </t>
    </r>
    <r>
      <rPr>
        <sz val="12"/>
        <color theme="1"/>
        <rFont val="Times New Roman"/>
        <family val="1"/>
      </rPr>
      <t>(Megachilidae)</t>
    </r>
  </si>
  <si>
    <t>Haeseler (1982) in Gathmann and Tscharntke (2002)</t>
  </si>
  <si>
    <r>
      <t>Osmia mustelina</t>
    </r>
    <r>
      <rPr>
        <vertAlign val="superscript"/>
        <sz val="12"/>
        <color theme="1"/>
        <rFont val="Times New Roman"/>
        <family val="1"/>
      </rPr>
      <t xml:space="preserve"> </t>
    </r>
    <r>
      <rPr>
        <sz val="12"/>
        <color theme="1"/>
        <rFont val="Times New Roman"/>
        <family val="1"/>
      </rPr>
      <t>(Megachilidae)</t>
    </r>
  </si>
  <si>
    <r>
      <t>Osmia pedicornis</t>
    </r>
    <r>
      <rPr>
        <vertAlign val="superscript"/>
        <sz val="12"/>
        <color theme="1"/>
        <rFont val="Times New Roman"/>
        <family val="1"/>
      </rPr>
      <t xml:space="preserve"> </t>
    </r>
    <r>
      <rPr>
        <sz val="12"/>
        <color theme="1"/>
        <rFont val="Times New Roman"/>
        <family val="1"/>
      </rPr>
      <t>(Megachilidae)</t>
    </r>
  </si>
  <si>
    <r>
      <t>Kitamura (1969)</t>
    </r>
    <r>
      <rPr>
        <vertAlign val="superscript"/>
        <sz val="12"/>
        <color theme="1"/>
        <rFont val="Times New Roman"/>
        <family val="1"/>
      </rPr>
      <t xml:space="preserve"> H</t>
    </r>
  </si>
  <si>
    <r>
      <t>Kawamura (1954) in Kitamura (1969)</t>
    </r>
    <r>
      <rPr>
        <vertAlign val="superscript"/>
        <sz val="12"/>
        <color theme="1"/>
        <rFont val="Times New Roman"/>
        <family val="1"/>
      </rPr>
      <t xml:space="preserve"> H</t>
    </r>
  </si>
  <si>
    <r>
      <t>Osmia rufa</t>
    </r>
    <r>
      <rPr>
        <vertAlign val="superscript"/>
        <sz val="12"/>
        <color theme="1"/>
        <rFont val="Times New Roman"/>
        <family val="1"/>
      </rPr>
      <t xml:space="preserve"> </t>
    </r>
    <r>
      <rPr>
        <sz val="12"/>
        <color theme="1"/>
        <rFont val="Times New Roman"/>
        <family val="1"/>
      </rPr>
      <t>(Megachilidae)</t>
    </r>
  </si>
  <si>
    <t xml:space="preserve">[1] Formerly Perdita texana.. </t>
  </si>
  <si>
    <t>[2] In this study, no feeders were placed beyond the foraging range of this bee and so maximum foraging distance could not be determined. We therefore did not include this study in the feeder training regression.</t>
  </si>
  <si>
    <t xml:space="preserve">[3] Formerly Tetralonia dentata. </t>
  </si>
  <si>
    <t xml:space="preserve">[4] Formerly Trigona capitata. </t>
  </si>
  <si>
    <t>[5] Formerly Trigona erythrogastra</t>
  </si>
  <si>
    <t>[6] Formerly Chalicodoma muraria</t>
  </si>
  <si>
    <t>[7] Formerly Chalicodoma sicula</t>
  </si>
  <si>
    <t>Identifying additional references</t>
  </si>
  <si>
    <t>https://archive.org/details/masonbees00fabr</t>
  </si>
  <si>
    <r>
      <t>Flight range and significance of wing hooks in </t>
    </r>
    <r>
      <rPr>
        <i/>
        <sz val="12"/>
        <rFont val="Calibri"/>
        <family val="2"/>
        <scheme val="minor"/>
      </rPr>
      <t>Megachile femorata</t>
    </r>
    <r>
      <rPr>
        <sz val="12"/>
        <rFont val="Calibri"/>
        <family val="2"/>
        <scheme val="minor"/>
      </rPr>
      <t> Smith (Hymenoptera: Megachilidae)</t>
    </r>
  </si>
  <si>
    <r>
      <t>Die Seidenbiene </t>
    </r>
    <r>
      <rPr>
        <i/>
        <sz val="12"/>
        <rFont val="Calibri"/>
        <family val="2"/>
        <scheme val="minor"/>
      </rPr>
      <t>Colletes daviesanus</t>
    </r>
    <r>
      <rPr>
        <sz val="12"/>
        <rFont val="Calibri"/>
        <family val="2"/>
        <scheme val="minor"/>
      </rPr>
      <t> Smith 1846 – Lebensstrategie einer spezialisierten Wildbiene. NIBUK, Neuenkirchen-S.</t>
    </r>
  </si>
  <si>
    <r>
      <t>Zur Bionomie der Sandbiene </t>
    </r>
    <r>
      <rPr>
        <i/>
        <sz val="12"/>
        <rFont val="Calibri"/>
        <family val="2"/>
        <scheme val="minor"/>
      </rPr>
      <t>Andrena clarkella</t>
    </r>
    <r>
      <rPr>
        <sz val="12"/>
        <rFont val="Calibri"/>
        <family val="2"/>
        <scheme val="minor"/>
      </rPr>
      <t>(Kirby), </t>
    </r>
    <r>
      <rPr>
        <i/>
        <sz val="12"/>
        <rFont val="Calibri"/>
        <family val="2"/>
        <scheme val="minor"/>
      </rPr>
      <t>A. cineraria</t>
    </r>
    <r>
      <rPr>
        <sz val="12"/>
        <rFont val="Calibri"/>
        <family val="2"/>
        <scheme val="minor"/>
      </rPr>
      <t> (L.), </t>
    </r>
    <r>
      <rPr>
        <i/>
        <sz val="12"/>
        <rFont val="Calibri"/>
        <family val="2"/>
        <scheme val="minor"/>
      </rPr>
      <t>A. fuscipes</t>
    </r>
    <r>
      <rPr>
        <sz val="12"/>
        <rFont val="Calibri"/>
        <family val="2"/>
        <scheme val="minor"/>
      </rPr>
      <t> (Kirby) und ihrer Kuckucksbienen (Hymenoptera: Apoidea)</t>
    </r>
  </si>
  <si>
    <r>
      <t>Zur Bionomie der Küstendünen bewohnenden Biene </t>
    </r>
    <r>
      <rPr>
        <i/>
        <sz val="12"/>
        <rFont val="Calibri"/>
        <family val="2"/>
        <scheme val="minor"/>
      </rPr>
      <t>Osmia maritima</t>
    </r>
    <r>
      <rPr>
        <sz val="12"/>
        <rFont val="Calibri"/>
        <family val="2"/>
        <scheme val="minor"/>
      </rPr>
      <t> Friese (Hymenoptera: Apoidae: Megachilidae)</t>
    </r>
  </si>
  <si>
    <r>
      <t>Foraging distance of a small solitary bee, </t>
    </r>
    <r>
      <rPr>
        <i/>
        <sz val="12"/>
        <rFont val="Calibri"/>
        <family val="2"/>
        <scheme val="minor"/>
      </rPr>
      <t>Chelostoma maxillosum</t>
    </r>
    <r>
      <rPr>
        <sz val="12"/>
        <rFont val="Calibri"/>
        <family val="2"/>
        <scheme val="minor"/>
      </rPr>
      <t> (Hymenoptera, Megachilidae)</t>
    </r>
  </si>
  <si>
    <r>
      <t>On the biology of the solitary bee </t>
    </r>
    <r>
      <rPr>
        <i/>
        <sz val="12"/>
        <rFont val="Calibri"/>
        <family val="2"/>
        <scheme val="minor"/>
      </rPr>
      <t>Panurgus banksianus</t>
    </r>
    <r>
      <rPr>
        <sz val="12"/>
        <rFont val="Calibri"/>
        <family val="2"/>
        <scheme val="minor"/>
      </rPr>
      <t> Kirby (Hymenoptera, Apidae), including some ecological aspects</t>
    </r>
  </si>
  <si>
    <r>
      <t>Spatial and temporal heterogeneity of pollen foraging in </t>
    </r>
    <r>
      <rPr>
        <i/>
        <sz val="12"/>
        <rFont val="Calibri"/>
        <family val="2"/>
        <scheme val="minor"/>
      </rPr>
      <t>Osmia lignaria propinqua</t>
    </r>
    <r>
      <rPr>
        <sz val="12"/>
        <rFont val="Calibri"/>
        <family val="2"/>
        <scheme val="minor"/>
      </rPr>
      <t>(Hymenoptera, Megachilidae)</t>
    </r>
  </si>
  <si>
    <r>
      <t>Efficiency of </t>
    </r>
    <r>
      <rPr>
        <i/>
        <sz val="12"/>
        <rFont val="Calibri"/>
        <family val="2"/>
        <scheme val="minor"/>
      </rPr>
      <t>Megachile rotundata</t>
    </r>
    <r>
      <rPr>
        <sz val="12"/>
        <rFont val="Calibri"/>
        <family val="2"/>
        <scheme val="minor"/>
      </rPr>
      <t> F (Hym, Megachilidae) in pollinating lucerne (</t>
    </r>
    <r>
      <rPr>
        <i/>
        <sz val="12"/>
        <rFont val="Calibri"/>
        <family val="2"/>
        <scheme val="minor"/>
      </rPr>
      <t>Medicago sativa</t>
    </r>
    <r>
      <rPr>
        <sz val="12"/>
        <rFont val="Calibri"/>
        <family val="2"/>
        <scheme val="minor"/>
      </rPr>
      <t> L)</t>
    </r>
  </si>
  <si>
    <r>
      <t>An open-field test of </t>
    </r>
    <r>
      <rPr>
        <i/>
        <sz val="12"/>
        <rFont val="Calibri"/>
        <family val="2"/>
        <scheme val="minor"/>
      </rPr>
      <t>Megachile rotundata</t>
    </r>
    <r>
      <rPr>
        <sz val="12"/>
        <rFont val="Calibri"/>
        <family val="2"/>
        <scheme val="minor"/>
      </rPr>
      <t> as a potential pollinator in hybrid carrot seed fields</t>
    </r>
  </si>
  <si>
    <r>
      <t>Beobachtungen an einem Nistplatz von </t>
    </r>
    <r>
      <rPr>
        <i/>
        <sz val="12"/>
        <rFont val="Calibri"/>
        <family val="2"/>
        <scheme val="minor"/>
      </rPr>
      <t>Lasioglossum marginellum</t>
    </r>
    <r>
      <rPr>
        <sz val="12"/>
        <rFont val="Calibri"/>
        <family val="2"/>
        <scheme val="minor"/>
      </rPr>
      <t> (Schenck, 1853) (Hym , Apidae)</t>
    </r>
  </si>
  <si>
    <t>Insect pollination in relation to alfalfa seed production in Washington</t>
  </si>
  <si>
    <t>Menke H (1954)</t>
  </si>
  <si>
    <t>SCOPUS SEARCH RESULTS (482 results)</t>
  </si>
  <si>
    <t>https://books.google.com.au/books?hl=en&amp;lr=&amp;id=ljlaYMeI6noC&amp;oi=fnd&amp;pg=PR9&amp;dq=Roubik+DW+(1989)+Ecology+and+natural+history+of+tropical+bees&amp;ots=ASdW5ck72u&amp;sig=r6GNNdzMI6h2OFG0r2ZvT6L_9M8#v=onepage&amp;q=Roubik%20DW%20(1989)%20Ecology%20and%20natural%20history%20of%20tropical%20bees&amp;f=false</t>
  </si>
  <si>
    <t>Consistent mixing of near and distant resources in foraging bouts by the solitary mason bee Osmia lignaria</t>
  </si>
  <si>
    <t>Williams, Neal ; Tepedino, Vincent (2003)</t>
  </si>
  <si>
    <t>Tasei J, Delaude A (1984).  4:653-662</t>
  </si>
  <si>
    <t>Efficacite pollinisatrice de Megachile rotundata F. (Hym., Megachilidae) utilisee sur luzerne (Medicago sativa L.). Agronomie</t>
  </si>
  <si>
    <t>No access</t>
  </si>
  <si>
    <t>Not English</t>
  </si>
  <si>
    <t>RE</t>
  </si>
  <si>
    <t xml:space="preserve">Wille A (1976) </t>
  </si>
  <si>
    <t>Las abejas jicotes del genero Melipona (Apidae: Melipnine) de Costa Rica. Rev. Biol. Trop. 24:123-147</t>
  </si>
  <si>
    <t>Abrol 1986</t>
  </si>
  <si>
    <t>Danner et al (2017)</t>
  </si>
  <si>
    <t>Garbuzov et al (2015)</t>
  </si>
  <si>
    <t xml:space="preserve">Untersuchungen über das Heimfindevermögen der Bienen. Z. Vergl Physiol. 41, 1–25. </t>
  </si>
  <si>
    <t>Becker, L. (1958)</t>
  </si>
  <si>
    <t>Vicens and Bosch (2000)</t>
  </si>
  <si>
    <t>On homing ability and pollination effectiveness of bees</t>
  </si>
  <si>
    <t>Sanchez et al. (2007)</t>
  </si>
  <si>
    <t xml:space="preserve"> Biologia e manejo da tiúba: A abelha do Maranhão, EDUFMA, Universidade Federal do Maranhão, São Luís, MA, Brasil, 1996. </t>
  </si>
  <si>
    <t>Kerr W.E., 1996</t>
  </si>
  <si>
    <t>Ne'eman et al. (2006)</t>
  </si>
  <si>
    <t>Kitamura and Maeta (1969)</t>
  </si>
  <si>
    <t xml:space="preserve">Hedtke C (1994) </t>
  </si>
  <si>
    <t>Heimfindevermögen von Hummeln (Bombus). In: Hedtke C (ed) Wildbienen. Schriftenreihe des Länderinsti- tuts für Bienenkunde, Hohen Neuendorf, pp 113–123</t>
  </si>
  <si>
    <t>Between-patch</t>
  </si>
  <si>
    <t>[The mechanisms of the restriction of pollinator range in the fireweed (Chamaenerion angustifolium) and 2 species of geranium (Geranium palustre) and G. pratense)].</t>
  </si>
  <si>
    <t>Dlusskiĭ et al (2000)</t>
  </si>
  <si>
    <t>Frieseomelitta</t>
  </si>
  <si>
    <t>Geotrigona</t>
  </si>
  <si>
    <t>Scaura</t>
  </si>
  <si>
    <t>Z2010_T1</t>
  </si>
  <si>
    <t>HR</t>
  </si>
  <si>
    <t>New</t>
  </si>
  <si>
    <t xml:space="preserve">Urban </t>
  </si>
  <si>
    <t>Freq</t>
  </si>
  <si>
    <t>0-1000</t>
  </si>
  <si>
    <t>1000-2000</t>
  </si>
  <si>
    <t>&gt;2000</t>
  </si>
  <si>
    <t>Rural</t>
  </si>
  <si>
    <t>Urban</t>
  </si>
  <si>
    <t>FIG2C</t>
  </si>
  <si>
    <t>Proportion in oilseed rape</t>
  </si>
  <si>
    <t>Distance from field margin</t>
  </si>
  <si>
    <t>Max (m)</t>
  </si>
  <si>
    <t>Min (m)</t>
  </si>
  <si>
    <t>Mean (m)</t>
  </si>
  <si>
    <t>Median (m)</t>
  </si>
  <si>
    <t>Range (m)</t>
  </si>
  <si>
    <t>GRAPH - Fig 2</t>
  </si>
  <si>
    <t>Maize pollen</t>
  </si>
  <si>
    <t>Other pollen</t>
  </si>
  <si>
    <t>14-4439</t>
  </si>
  <si>
    <t>27-3040</t>
  </si>
  <si>
    <t>4530*e(-0.0016*x)</t>
  </si>
  <si>
    <t>Beekman et al. 2004 Comparing foraging behaviour of small and large honey-bee colonies by decoding waggle dances made by foragers</t>
  </si>
  <si>
    <t xml:space="preserve">Visscher P, Crailsheim K, Sherman G (1996): How do honeybees (Apis mellifera) fuel their water foraging flights? Journal of Insect Physiology 42, 1089–1094 </t>
  </si>
  <si>
    <t>Visscher et al. (1996)</t>
  </si>
  <si>
    <t>Beekman et al. (2004)</t>
  </si>
  <si>
    <t>Dhaliwal and Sharma 1974</t>
  </si>
  <si>
    <t>Fig 1.</t>
  </si>
  <si>
    <t>Exp.3</t>
  </si>
  <si>
    <t>Exp.4</t>
  </si>
  <si>
    <t>Exp.1</t>
  </si>
  <si>
    <t>Exp.2</t>
  </si>
  <si>
    <t>Table 1</t>
  </si>
  <si>
    <t>Exp 1</t>
  </si>
  <si>
    <t>Colony No.</t>
  </si>
  <si>
    <t>100% foragers</t>
  </si>
  <si>
    <t>1 forager</t>
  </si>
  <si>
    <t>Exp 2</t>
  </si>
  <si>
    <t>Exp 3</t>
  </si>
  <si>
    <t>Exp 4</t>
  </si>
  <si>
    <t>Cauliflower</t>
  </si>
  <si>
    <t>Barberry</t>
  </si>
  <si>
    <t>340-500</t>
  </si>
  <si>
    <t>Sanchez et al. (2008)</t>
  </si>
  <si>
    <t>Colony 1 overall average</t>
  </si>
  <si>
    <t>Colony 2 overall average</t>
  </si>
  <si>
    <t>Colony 1</t>
  </si>
  <si>
    <t>Colony 2</t>
  </si>
  <si>
    <t>Spain</t>
  </si>
  <si>
    <t>Vicens and Bosch 2000</t>
  </si>
  <si>
    <t>Tabl 4</t>
  </si>
  <si>
    <t>Moving distance</t>
  </si>
  <si>
    <t>Moved</t>
  </si>
  <si>
    <t>See table</t>
  </si>
  <si>
    <t>XX700HAXX</t>
  </si>
  <si>
    <t>Megachile_rotundata</t>
  </si>
  <si>
    <t>Andrena_hattorfiana</t>
  </si>
  <si>
    <t>Lasioglossum_umbripenne</t>
  </si>
  <si>
    <t>Andrena_barbilabris</t>
  </si>
  <si>
    <t>Bombus_muscorum</t>
  </si>
  <si>
    <t>Heterotrigona_iridipennis</t>
  </si>
  <si>
    <t>Nannotrigona_perilampoidea</t>
  </si>
  <si>
    <t>Chelostoma_florisomne</t>
  </si>
  <si>
    <t>Melipona_panamica</t>
  </si>
  <si>
    <t>Bombus_terrestris</t>
  </si>
  <si>
    <t>Tetraloniella_dentata</t>
  </si>
  <si>
    <t>Systropha_planidens</t>
  </si>
  <si>
    <t>Lasioglossum_sordidum</t>
  </si>
  <si>
    <t>Andrena_flavipes</t>
  </si>
  <si>
    <t>Tetraloniella_salicariae</t>
  </si>
  <si>
    <t>Chelostoma_rapunculi</t>
  </si>
  <si>
    <t>Hoplitis_anthocopoides</t>
  </si>
  <si>
    <t>Macrotera_texana</t>
  </si>
  <si>
    <t>Bombus_pratorum</t>
  </si>
  <si>
    <t>Bombus_hortorum</t>
  </si>
  <si>
    <t>Andrena_vaga</t>
  </si>
  <si>
    <t>Trigona_corvina</t>
  </si>
  <si>
    <t>Bombus_lapidarius</t>
  </si>
  <si>
    <t>Andrena_cineraria</t>
  </si>
  <si>
    <t>Andrena_clarkella</t>
  </si>
  <si>
    <t>Panurgus_banksianus</t>
  </si>
  <si>
    <t>Bombus_pascuorum</t>
  </si>
  <si>
    <t>Bombus_lucorum</t>
  </si>
  <si>
    <t>Megachile_nana</t>
  </si>
  <si>
    <t>Apis_florea</t>
  </si>
  <si>
    <t>Megachile_lapponica</t>
  </si>
  <si>
    <t>Colletes_cunicularius</t>
  </si>
  <si>
    <t>Apis_mellifera</t>
  </si>
  <si>
    <t>Lasioglossum_pauxillum</t>
  </si>
  <si>
    <t>Osmia_pedicornis</t>
  </si>
  <si>
    <t>Megachile_flavipes</t>
  </si>
  <si>
    <t>Osmia_rufa</t>
  </si>
  <si>
    <t>Melipona_mandacaia</t>
  </si>
  <si>
    <t>Anthophora_abrupta</t>
  </si>
  <si>
    <t>Plebeia_mosquito</t>
  </si>
  <si>
    <t>Lasioglossum_malachurum</t>
  </si>
  <si>
    <t>Bombus_ruderatus</t>
  </si>
  <si>
    <t>Xylocopa_flavorufa</t>
  </si>
  <si>
    <t>Osmia_corniforns</t>
  </si>
  <si>
    <t>Tetragonisca_angustula</t>
  </si>
  <si>
    <t>Melipona_subnitida</t>
  </si>
  <si>
    <t>Apis_cerana</t>
  </si>
  <si>
    <t>Trigona_spinipes</t>
  </si>
  <si>
    <t>Apis_dorsata</t>
  </si>
  <si>
    <t>Trigona_amalthea</t>
  </si>
  <si>
    <t>Anthophora_fulvitarsis</t>
  </si>
  <si>
    <t>Xylocopa_rufa</t>
  </si>
  <si>
    <t>Osmia_mustelina</t>
  </si>
  <si>
    <t>Heterotrigona_erythrogastra</t>
  </si>
  <si>
    <t>Xylocopa_violacea</t>
  </si>
  <si>
    <t>Scaptotrigona_luteipennis</t>
  </si>
  <si>
    <t>Cephalotrigona_capitata</t>
  </si>
  <si>
    <t>Anthophora_linsleyi</t>
  </si>
  <si>
    <t>Nomia_melanderi</t>
  </si>
  <si>
    <t>Dasypoda_altercator</t>
  </si>
  <si>
    <t>Melipona_flavipennis</t>
  </si>
  <si>
    <t>Melipona_fasciata</t>
  </si>
  <si>
    <t>Bombus_vosnesenskii</t>
  </si>
  <si>
    <t>Megachile_parietina</t>
  </si>
  <si>
    <t>Megachile_sicula</t>
  </si>
  <si>
    <t>Xylocopa_virginica</t>
  </si>
  <si>
    <t>Eufriesea_surinamensis</t>
  </si>
  <si>
    <t>Bombus_distinguendus</t>
  </si>
  <si>
    <t>Eulaema_nigrita</t>
  </si>
  <si>
    <t>Bombus_impatiens</t>
  </si>
  <si>
    <t>Colletes_hederae</t>
  </si>
  <si>
    <t>Andrena_dorsata</t>
  </si>
  <si>
    <t>Tetragonula_carbonaria</t>
  </si>
  <si>
    <t>Melipona_marginata</t>
  </si>
  <si>
    <t>Hylaeus_punctulatissimus</t>
  </si>
  <si>
    <t>Nannotrigona_testaceicornis</t>
  </si>
  <si>
    <t>Plebeia_poecilochroa</t>
  </si>
  <si>
    <t>Scaura_latitarsis</t>
  </si>
  <si>
    <t>Osmia_emarginata</t>
  </si>
  <si>
    <t>Megachile_spp.</t>
  </si>
  <si>
    <t>Lasioglossum_calceatum</t>
  </si>
  <si>
    <t>Euglossa_cordata</t>
  </si>
  <si>
    <t>Osmia_lignaria</t>
  </si>
  <si>
    <t>Lasioglossum_fulvicorne</t>
  </si>
  <si>
    <t>Hoplitis_adunca</t>
  </si>
  <si>
    <t>Frieseomelitta_varia</t>
  </si>
  <si>
    <t>Geotrigona_inusitata</t>
  </si>
  <si>
    <t>Partamona_cupira</t>
  </si>
  <si>
    <t>Scaptotrigona_postica</t>
  </si>
  <si>
    <t>Trigona_hypogea</t>
  </si>
  <si>
    <t>Trigona_recursa</t>
  </si>
  <si>
    <t>Melipona_bicolor</t>
  </si>
  <si>
    <t>Melipona_quadrifasciata</t>
  </si>
  <si>
    <t>Melipona_scutellaris</t>
  </si>
  <si>
    <t>Osmia_cornuta</t>
  </si>
  <si>
    <t>Colletes_daviesanus</t>
  </si>
  <si>
    <t>Melipona_compressipes</t>
  </si>
  <si>
    <t>Exaerete_frontalis</t>
  </si>
  <si>
    <t>_</t>
  </si>
  <si>
    <t>Bombus_appositus</t>
  </si>
  <si>
    <t>Bombus_flavifrons</t>
  </si>
  <si>
    <t>Bombus_bifarius</t>
  </si>
  <si>
    <t>Notes2</t>
  </si>
  <si>
    <t>notes3</t>
  </si>
  <si>
    <t>notes4</t>
  </si>
  <si>
    <t>GOT</t>
  </si>
  <si>
    <t>20-631</t>
  </si>
  <si>
    <t>FIG2</t>
  </si>
  <si>
    <t>CI</t>
  </si>
  <si>
    <t>FOREST</t>
  </si>
  <si>
    <t>FL1</t>
  </si>
  <si>
    <t>FL2</t>
  </si>
  <si>
    <t>CA1</t>
  </si>
  <si>
    <t>CA2</t>
  </si>
  <si>
    <t>CI = 4 DAYS</t>
  </si>
  <si>
    <t>CI = 34 DAYS</t>
  </si>
  <si>
    <t>CI = 5 DAYS</t>
  </si>
  <si>
    <t>ONLY TESTED UNTIL 100M - NOT REALLY A MEAN OR MAX</t>
  </si>
  <si>
    <t>LR</t>
  </si>
  <si>
    <t>Plebeia_droriana</t>
  </si>
  <si>
    <t>Roubik Aluja</t>
  </si>
  <si>
    <t>Wille 1983</t>
  </si>
  <si>
    <t>Kerr 1987</t>
  </si>
  <si>
    <t>LR BASED OFF BODY SIZE (WING SIZE)</t>
  </si>
  <si>
    <t>ONLY TESTED UP TO 1000M - ACKNOWLEDGE COULD BE LONGER</t>
  </si>
  <si>
    <t>AMand et al. (2000)</t>
  </si>
  <si>
    <t>PM/LR</t>
  </si>
  <si>
    <t>LARGE SCALE</t>
  </si>
  <si>
    <t>SMALL SCALE</t>
  </si>
  <si>
    <t>S1</t>
  </si>
  <si>
    <t>S2</t>
  </si>
  <si>
    <t>L1</t>
  </si>
  <si>
    <t>L2</t>
  </si>
  <si>
    <t>JULY</t>
  </si>
  <si>
    <t>AUG</t>
  </si>
  <si>
    <t>Initial</t>
  </si>
  <si>
    <t>Modified</t>
  </si>
  <si>
    <t>sd</t>
  </si>
  <si>
    <t>max</t>
  </si>
  <si>
    <t>Fig. 3</t>
  </si>
  <si>
    <t>Fig. 4</t>
  </si>
  <si>
    <t>median</t>
  </si>
  <si>
    <t>VAR (SD, SE, CONF.INT)</t>
  </si>
  <si>
    <t>Summarised from table s2</t>
  </si>
  <si>
    <t>Landscape diversity</t>
  </si>
  <si>
    <t>Landscape diversity (note 2)</t>
  </si>
  <si>
    <t>PO</t>
  </si>
  <si>
    <t>Rau (1931)</t>
  </si>
  <si>
    <t>young</t>
  </si>
  <si>
    <t>middle-aged</t>
  </si>
  <si>
    <t>old</t>
  </si>
  <si>
    <t>Kohl 2018</t>
  </si>
  <si>
    <t>Everaars 2018</t>
  </si>
  <si>
    <t>Kohl and Rutschmann (2018)</t>
  </si>
  <si>
    <t>Everaars et al. (2018)</t>
  </si>
  <si>
    <t>Norway</t>
  </si>
  <si>
    <t>Osborne et al. (2000)</t>
  </si>
  <si>
    <t>NZ</t>
  </si>
  <si>
    <t>Canada</t>
  </si>
  <si>
    <t>Pacific/Hawaii</t>
  </si>
  <si>
    <t>COUNTRY-ISO3</t>
  </si>
  <si>
    <t>CRI</t>
  </si>
  <si>
    <t>DEU</t>
  </si>
  <si>
    <t>IND</t>
  </si>
  <si>
    <t>JPN</t>
  </si>
  <si>
    <t>POL</t>
  </si>
  <si>
    <t>GBR</t>
  </si>
  <si>
    <t>LKA</t>
  </si>
  <si>
    <t>THA</t>
  </si>
  <si>
    <t>NOR</t>
  </si>
  <si>
    <t>NZL</t>
  </si>
  <si>
    <t>PAN</t>
  </si>
  <si>
    <t>AUS</t>
  </si>
  <si>
    <t>BRA</t>
  </si>
  <si>
    <t>CAN</t>
  </si>
  <si>
    <t>FRA</t>
  </si>
  <si>
    <t>KEN</t>
  </si>
  <si>
    <t>ESP</t>
  </si>
  <si>
    <t>SWE</t>
  </si>
  <si>
    <t>CHE</t>
  </si>
  <si>
    <t>subspecies</t>
  </si>
  <si>
    <t>scutellata</t>
  </si>
  <si>
    <t>perilampoides</t>
  </si>
  <si>
    <t>scutellata H.</t>
  </si>
  <si>
    <t>mellifera</t>
  </si>
  <si>
    <t>indica</t>
  </si>
  <si>
    <t>carnica</t>
  </si>
  <si>
    <t>adonsonii</t>
  </si>
  <si>
    <t>Spec.wgt</t>
  </si>
  <si>
    <t>Min</t>
  </si>
  <si>
    <t>Range</t>
  </si>
  <si>
    <t>Mean_notes</t>
  </si>
  <si>
    <t>med_notes</t>
  </si>
  <si>
    <t>max_notes</t>
  </si>
  <si>
    <t>species</t>
  </si>
  <si>
    <t>Andrena_carbonaria</t>
  </si>
  <si>
    <t>Dasypodaini</t>
  </si>
  <si>
    <t>NB</t>
  </si>
  <si>
    <t>Anthophora_bomboides</t>
  </si>
  <si>
    <t>O</t>
  </si>
  <si>
    <t>P</t>
  </si>
  <si>
    <t>Osmia_maritima</t>
  </si>
  <si>
    <t>Poly_Oligo</t>
  </si>
  <si>
    <t>Osmia_cornifrons</t>
  </si>
  <si>
    <t>Jha and Kremen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</si>
</sst>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2"/>
      <color theme="1"/>
      <name val="Calibri"/>
      <family val="2"/>
      <scheme val="minor"/>
    </font>
    <font>
      <u/>
      <sz val="12"/>
      <color theme="10"/>
      <name val="Calibri"/>
      <family val="2"/>
      <scheme val="minor"/>
    </font>
    <font>
      <sz val="12"/>
      <color theme="1"/>
      <name val="Cambria"/>
      <family val="1"/>
    </font>
    <font>
      <sz val="10"/>
      <color theme="1"/>
      <name val="Cambria"/>
      <family val="1"/>
    </font>
    <font>
      <sz val="10"/>
      <name val="Cambria"/>
      <family val="1"/>
    </font>
    <font>
      <sz val="12"/>
      <color rgb="FF7030A0"/>
      <name val="Cambria"/>
      <family val="1"/>
    </font>
    <font>
      <b/>
      <sz val="12"/>
      <color theme="1"/>
      <name val="Calibri"/>
      <family val="2"/>
      <scheme val="minor"/>
    </font>
    <font>
      <sz val="12"/>
      <name val="Cambria"/>
      <family val="1"/>
    </font>
    <font>
      <b/>
      <sz val="12"/>
      <color theme="1"/>
      <name val="Cambria"/>
      <family val="1"/>
    </font>
    <font>
      <sz val="9"/>
      <color indexed="81"/>
      <name val="Tahoma"/>
      <family val="2"/>
    </font>
    <font>
      <b/>
      <sz val="9"/>
      <color indexed="81"/>
      <name val="Tahoma"/>
      <family val="2"/>
    </font>
    <font>
      <sz val="12"/>
      <color rgb="FF7030A0"/>
      <name val="Calibri"/>
      <family val="2"/>
      <scheme val="minor"/>
    </font>
    <font>
      <b/>
      <sz val="12"/>
      <name val="Calibri"/>
      <family val="2"/>
      <scheme val="minor"/>
    </font>
    <font>
      <b/>
      <sz val="12"/>
      <name val="Cambria"/>
      <family val="1"/>
    </font>
    <font>
      <b/>
      <sz val="13"/>
      <color rgb="FF505050"/>
      <name val="Arial"/>
      <family val="2"/>
    </font>
    <font>
      <b/>
      <i/>
      <sz val="13"/>
      <color rgb="FF505050"/>
      <name val="Arial"/>
      <family val="2"/>
    </font>
    <font>
      <i/>
      <sz val="13"/>
      <color rgb="FF505050"/>
      <name val="Arial"/>
      <family val="2"/>
    </font>
    <font>
      <sz val="13"/>
      <color rgb="FF505050"/>
      <name val="Arial"/>
      <family val="2"/>
    </font>
    <font>
      <sz val="10"/>
      <color theme="1"/>
      <name val="Times New Roman"/>
      <family val="1"/>
    </font>
    <font>
      <sz val="12"/>
      <color theme="1"/>
      <name val="Times New Roman"/>
      <family val="1"/>
    </font>
    <font>
      <b/>
      <sz val="12"/>
      <color theme="1"/>
      <name val="Times New Roman"/>
      <family val="1"/>
    </font>
    <font>
      <i/>
      <sz val="12"/>
      <color theme="1"/>
      <name val="Times New Roman"/>
      <family val="1"/>
    </font>
    <font>
      <vertAlign val="superscript"/>
      <sz val="12"/>
      <color theme="1"/>
      <name val="Times New Roman"/>
      <family val="1"/>
    </font>
    <font>
      <vertAlign val="subscript"/>
      <sz val="12"/>
      <color theme="1"/>
      <name val="Times New Roman"/>
      <family val="1"/>
    </font>
    <font>
      <i/>
      <vertAlign val="superscript"/>
      <sz val="12"/>
      <color theme="1"/>
      <name val="Times New Roman"/>
      <family val="1"/>
    </font>
    <font>
      <sz val="10"/>
      <name val="Calibri"/>
      <family val="2"/>
      <scheme val="minor"/>
    </font>
    <font>
      <sz val="12"/>
      <color rgb="FF505050"/>
      <name val="Calibri"/>
      <family val="2"/>
      <scheme val="minor"/>
    </font>
    <font>
      <i/>
      <sz val="12"/>
      <color rgb="FF505050"/>
      <name val="Calibri"/>
      <family val="2"/>
      <scheme val="minor"/>
    </font>
    <font>
      <b/>
      <sz val="8"/>
      <color theme="1"/>
      <name val="Palatino"/>
      <family val="1"/>
    </font>
    <font>
      <sz val="8"/>
      <color theme="1"/>
      <name val="Palatino"/>
      <family val="1"/>
    </font>
    <font>
      <i/>
      <sz val="8"/>
      <color theme="1"/>
      <name val="Palatino"/>
      <family val="1"/>
    </font>
    <font>
      <sz val="8"/>
      <color theme="1"/>
      <name val="Times"/>
      <family val="1"/>
    </font>
    <font>
      <i/>
      <sz val="8"/>
      <color theme="1"/>
      <name val="Times"/>
      <family val="1"/>
    </font>
    <font>
      <i/>
      <sz val="10"/>
      <name val="Calibri"/>
      <family val="2"/>
      <scheme val="minor"/>
    </font>
    <font>
      <sz val="10"/>
      <color rgb="FF000000"/>
      <name val="Tahoma"/>
      <family val="2"/>
    </font>
    <font>
      <b/>
      <sz val="10"/>
      <color rgb="FF000000"/>
      <name val="Tahoma"/>
      <family val="2"/>
    </font>
    <font>
      <sz val="10"/>
      <color theme="1"/>
      <name val="Arial"/>
      <family val="2"/>
    </font>
    <font>
      <b/>
      <sz val="16"/>
      <color theme="1"/>
      <name val="Calibri"/>
      <family val="2"/>
      <scheme val="minor"/>
    </font>
    <font>
      <sz val="12"/>
      <name val="Calibri"/>
      <family val="2"/>
      <scheme val="minor"/>
    </font>
    <font>
      <i/>
      <sz val="12"/>
      <name val="Calibri"/>
      <family val="2"/>
      <scheme val="minor"/>
    </font>
    <font>
      <b/>
      <sz val="20"/>
      <color theme="1"/>
      <name val="Calibri"/>
      <family val="2"/>
      <scheme val="minor"/>
    </font>
    <font>
      <b/>
      <sz val="13"/>
      <color rgb="FF32322F"/>
      <name val="Arial"/>
      <family val="2"/>
    </font>
    <font>
      <sz val="13"/>
      <color rgb="FF32322F"/>
      <name val="Arial"/>
      <family val="2"/>
    </font>
    <font>
      <sz val="9"/>
      <color theme="1"/>
      <name val="Times"/>
      <family val="1"/>
    </font>
    <font>
      <sz val="12"/>
      <color theme="1"/>
      <name val="Times"/>
      <family val="1"/>
    </font>
    <font>
      <sz val="11"/>
      <color theme="1"/>
      <name val="WarnockPro"/>
    </font>
    <font>
      <sz val="10"/>
      <color theme="1"/>
      <name val="WarnockPro"/>
    </font>
    <font>
      <b/>
      <sz val="9"/>
      <color rgb="FF000000"/>
      <name val="Tahoma"/>
      <family val="2"/>
    </font>
    <font>
      <sz val="9"/>
      <color rgb="FF000000"/>
      <name val="Tahoma"/>
      <family val="2"/>
    </font>
    <font>
      <b/>
      <sz val="14"/>
      <name val="Calibri"/>
      <family val="2"/>
      <scheme val="minor"/>
    </font>
    <font>
      <b/>
      <sz val="14"/>
      <color theme="1"/>
      <name val="Cambria"/>
      <family val="1"/>
    </font>
    <font>
      <b/>
      <sz val="14"/>
      <color rgb="FF7030A0"/>
      <name val="Calibri"/>
      <family val="2"/>
      <scheme val="minor"/>
    </font>
    <font>
      <b/>
      <sz val="16"/>
      <name val="Calibri"/>
      <family val="2"/>
      <scheme val="minor"/>
    </font>
    <font>
      <b/>
      <sz val="16"/>
      <color theme="1"/>
      <name val="Cambria"/>
      <family val="1"/>
    </font>
    <font>
      <b/>
      <sz val="16"/>
      <color rgb="FF7030A0"/>
      <name val="Calibri"/>
      <family val="2"/>
      <scheme val="minor"/>
    </font>
    <font>
      <b/>
      <sz val="16"/>
      <color rgb="FF505050"/>
      <name val="Calibri"/>
      <family val="2"/>
      <scheme val="minor"/>
    </font>
    <font>
      <b/>
      <sz val="16"/>
      <color rgb="FF505050"/>
      <name val="Arial"/>
      <family val="2"/>
    </font>
    <font>
      <sz val="14"/>
      <color theme="1"/>
      <name val="Times New Roman"/>
      <family val="1"/>
    </font>
    <font>
      <sz val="14"/>
      <color theme="1"/>
      <name val="Cambria"/>
      <family val="1"/>
    </font>
    <font>
      <sz val="14"/>
      <color rgb="FF7030A0"/>
      <name val="Calibri"/>
      <family val="2"/>
      <scheme val="minor"/>
    </font>
    <font>
      <sz val="14"/>
      <color theme="1"/>
      <name val="Calibri"/>
      <family val="2"/>
      <scheme val="minor"/>
    </font>
    <font>
      <sz val="14"/>
      <color rgb="FFFF0000"/>
      <name val="Times New Roman"/>
      <family val="1"/>
    </font>
    <font>
      <sz val="10"/>
      <color rgb="FFFF0000"/>
      <name val="Calibri"/>
      <family val="2"/>
      <scheme val="minor"/>
    </font>
    <font>
      <sz val="10"/>
      <color rgb="FFFF0000"/>
      <name val="Times New Roman"/>
      <family val="1"/>
    </font>
    <font>
      <sz val="10"/>
      <color rgb="FFFF0000"/>
      <name val="Cambria"/>
      <family val="1"/>
    </font>
    <font>
      <b/>
      <sz val="14"/>
      <color rgb="FFFF0000"/>
      <name val="Calibri"/>
      <family val="2"/>
      <scheme val="minor"/>
    </font>
    <font>
      <b/>
      <sz val="16"/>
      <color rgb="FFFF0000"/>
      <name val="Calibri"/>
      <family val="2"/>
      <scheme val="minor"/>
    </font>
    <font>
      <i/>
      <sz val="10"/>
      <color rgb="FFFF0000"/>
      <name val="Calibri"/>
      <family val="2"/>
      <scheme val="minor"/>
    </font>
    <font>
      <u/>
      <sz val="10"/>
      <color theme="1"/>
      <name val="Cambria"/>
      <family val="1"/>
    </font>
    <font>
      <sz val="12"/>
      <color rgb="FF000000"/>
      <name val="Arial"/>
      <family val="2"/>
    </font>
    <font>
      <sz val="14"/>
      <color rgb="FF222222"/>
      <name val="Arial"/>
      <family val="2"/>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right/>
      <top/>
      <bottom style="double">
        <color auto="1"/>
      </bottom>
      <diagonal/>
    </border>
    <border>
      <left/>
      <right/>
      <top style="double">
        <color auto="1"/>
      </top>
      <bottom style="double">
        <color auto="1"/>
      </bottom>
      <diagonal/>
    </border>
    <border>
      <left/>
      <right/>
      <top style="mediumDashed">
        <color auto="1"/>
      </top>
      <bottom style="mediumDashed">
        <color auto="1"/>
      </bottom>
      <diagonal/>
    </border>
    <border>
      <left/>
      <right/>
      <top style="mediumDashed">
        <color auto="1"/>
      </top>
      <bottom/>
      <diagonal/>
    </border>
    <border>
      <left/>
      <right/>
      <top/>
      <bottom style="mediumDashed">
        <color auto="1"/>
      </bottom>
      <diagonal/>
    </border>
    <border>
      <left/>
      <right/>
      <top style="thin">
        <color auto="1"/>
      </top>
      <bottom/>
      <diagonal/>
    </border>
    <border>
      <left/>
      <right/>
      <top style="thin">
        <color auto="1"/>
      </top>
      <bottom style="thin">
        <color auto="1"/>
      </bottom>
      <diagonal/>
    </border>
    <border>
      <left style="mediumDashed">
        <color auto="1"/>
      </left>
      <right/>
      <top/>
      <bottom/>
      <diagonal/>
    </border>
    <border>
      <left style="mediumDashed">
        <color auto="1"/>
      </left>
      <right/>
      <top/>
      <bottom style="double">
        <color auto="1"/>
      </bottom>
      <diagonal/>
    </border>
    <border>
      <left style="mediumDashed">
        <color auto="1"/>
      </left>
      <right/>
      <top style="mediumDashed">
        <color auto="1"/>
      </top>
      <bottom style="mediumDashed">
        <color auto="1"/>
      </bottom>
      <diagonal/>
    </border>
    <border>
      <left style="mediumDashed">
        <color auto="1"/>
      </left>
      <right/>
      <top style="mediumDashed">
        <color auto="1"/>
      </top>
      <bottom/>
      <diagonal/>
    </border>
    <border>
      <left style="mediumDashed">
        <color auto="1"/>
      </left>
      <right/>
      <top/>
      <bottom style="mediumDashed">
        <color auto="1"/>
      </bottom>
      <diagonal/>
    </border>
    <border>
      <left style="mediumDashed">
        <color auto="1"/>
      </left>
      <right style="mediumDashed">
        <color auto="1"/>
      </right>
      <top/>
      <bottom/>
      <diagonal/>
    </border>
    <border>
      <left style="mediumDashed">
        <color auto="1"/>
      </left>
      <right style="mediumDashed">
        <color auto="1"/>
      </right>
      <top/>
      <bottom style="double">
        <color auto="1"/>
      </bottom>
      <diagonal/>
    </border>
    <border>
      <left style="mediumDashed">
        <color auto="1"/>
      </left>
      <right style="mediumDashed">
        <color auto="1"/>
      </right>
      <top style="mediumDashed">
        <color auto="1"/>
      </top>
      <bottom style="mediumDashed">
        <color auto="1"/>
      </bottom>
      <diagonal/>
    </border>
    <border>
      <left style="mediumDashed">
        <color auto="1"/>
      </left>
      <right style="mediumDashed">
        <color auto="1"/>
      </right>
      <top style="mediumDashed">
        <color auto="1"/>
      </top>
      <bottom/>
      <diagonal/>
    </border>
    <border>
      <left style="mediumDashed">
        <color auto="1"/>
      </left>
      <right style="mediumDashed">
        <color auto="1"/>
      </right>
      <top/>
      <bottom style="mediumDashed">
        <color auto="1"/>
      </bottom>
      <diagonal/>
    </border>
    <border>
      <left/>
      <right/>
      <top style="thick">
        <color rgb="FF000000"/>
      </top>
      <bottom/>
      <diagonal/>
    </border>
    <border>
      <left/>
      <right/>
      <top/>
      <bottom style="medium">
        <color rgb="FF000000"/>
      </bottom>
      <diagonal/>
    </border>
    <border>
      <left/>
      <right/>
      <top/>
      <bottom style="thick">
        <color rgb="FF000000"/>
      </bottom>
      <diagonal/>
    </border>
    <border>
      <left/>
      <right/>
      <top style="thick">
        <color rgb="FF000000"/>
      </top>
      <bottom style="medium">
        <color rgb="FF000000"/>
      </bottom>
      <diagonal/>
    </border>
    <border>
      <left/>
      <right/>
      <top style="double">
        <color auto="1"/>
      </top>
      <bottom/>
      <diagonal/>
    </border>
    <border>
      <left style="mediumDashed">
        <color auto="1"/>
      </left>
      <right style="mediumDashed">
        <color auto="1"/>
      </right>
      <top style="double">
        <color auto="1"/>
      </top>
      <bottom/>
      <diagonal/>
    </border>
    <border>
      <left style="thin">
        <color rgb="FF999999"/>
      </left>
      <right style="thin">
        <color rgb="FF999999"/>
      </right>
      <top style="thin">
        <color rgb="FF999999"/>
      </top>
      <bottom/>
      <diagonal/>
    </border>
    <border>
      <left/>
      <right style="thin">
        <color rgb="FF999999"/>
      </right>
      <top style="thin">
        <color rgb="FF999999"/>
      </top>
      <bottom/>
      <diagonal/>
    </border>
    <border>
      <left style="thin">
        <color rgb="FF999999"/>
      </left>
      <right style="thin">
        <color rgb="FF999999"/>
      </right>
      <top style="mediumDashed">
        <color auto="1"/>
      </top>
      <bottom/>
      <diagonal/>
    </border>
    <border>
      <left/>
      <right style="thin">
        <color rgb="FF999999"/>
      </right>
      <top style="mediumDashed">
        <color auto="1"/>
      </top>
      <bottom/>
      <diagonal/>
    </border>
    <border>
      <left style="thin">
        <color rgb="FF999999"/>
      </left>
      <right style="thin">
        <color rgb="FF999999"/>
      </right>
      <top/>
      <bottom/>
      <diagonal/>
    </border>
    <border>
      <left/>
      <right style="thin">
        <color rgb="FF999999"/>
      </right>
      <top/>
      <bottom/>
      <diagonal/>
    </border>
    <border>
      <left style="thin">
        <color rgb="FF999999"/>
      </left>
      <right style="thin">
        <color rgb="FF999999"/>
      </right>
      <top/>
      <bottom style="mediumDashed">
        <color auto="1"/>
      </bottom>
      <diagonal/>
    </border>
    <border>
      <left/>
      <right style="thin">
        <color rgb="FF999999"/>
      </right>
      <top/>
      <bottom style="mediumDashed">
        <color auto="1"/>
      </bottom>
      <diagonal/>
    </border>
    <border>
      <left style="thin">
        <color rgb="FF999999"/>
      </left>
      <right style="thin">
        <color rgb="FF999999"/>
      </right>
      <top style="thin">
        <color rgb="FFFFFFFF"/>
      </top>
      <bottom/>
      <diagonal/>
    </border>
  </borders>
  <cellStyleXfs count="2">
    <xf numFmtId="0" fontId="0" fillId="0" borderId="0"/>
    <xf numFmtId="0" fontId="1" fillId="0" borderId="0" applyNumberFormat="0" applyFill="0" applyBorder="0" applyAlignment="0" applyProtection="0"/>
  </cellStyleXfs>
  <cellXfs count="514">
    <xf numFmtId="0" fontId="0" fillId="0" borderId="0" xfId="0"/>
    <xf numFmtId="0" fontId="0" fillId="0" borderId="0" xfId="0" applyFont="1"/>
    <xf numFmtId="0" fontId="0" fillId="0" borderId="0" xfId="0" applyFill="1" applyBorder="1"/>
    <xf numFmtId="0" fontId="0" fillId="0" borderId="1" xfId="0" applyFont="1" applyBorder="1"/>
    <xf numFmtId="0" fontId="0" fillId="0" borderId="0" xfId="0" applyFont="1" applyBorder="1"/>
    <xf numFmtId="0" fontId="0" fillId="0" borderId="2" xfId="0" applyBorder="1"/>
    <xf numFmtId="0" fontId="2" fillId="0" borderId="2" xfId="0" applyFont="1" applyFill="1" applyBorder="1"/>
    <xf numFmtId="0" fontId="0" fillId="0" borderId="1" xfId="0" applyBorder="1"/>
    <xf numFmtId="16" fontId="0" fillId="0" borderId="0" xfId="0" applyNumberFormat="1"/>
    <xf numFmtId="0" fontId="6" fillId="0" borderId="1" xfId="0" applyFont="1" applyBorder="1"/>
    <xf numFmtId="0" fontId="0" fillId="0" borderId="0" xfId="0" applyFont="1" applyFill="1" applyBorder="1"/>
    <xf numFmtId="0" fontId="0" fillId="0" borderId="1" xfId="0" applyFont="1" applyFill="1" applyBorder="1"/>
    <xf numFmtId="0" fontId="0" fillId="0" borderId="6" xfId="0" applyBorder="1"/>
    <xf numFmtId="0" fontId="0" fillId="0" borderId="7" xfId="0" applyBorder="1"/>
    <xf numFmtId="0" fontId="2" fillId="0" borderId="0" xfId="0" applyFont="1" applyBorder="1" applyAlignment="1">
      <alignment horizontal="left"/>
    </xf>
    <xf numFmtId="9" fontId="0" fillId="0" borderId="0" xfId="0" applyNumberFormat="1"/>
    <xf numFmtId="0" fontId="11" fillId="2" borderId="0" xfId="0" applyFont="1" applyFill="1" applyBorder="1" applyAlignment="1">
      <alignment horizontal="left"/>
    </xf>
    <xf numFmtId="0" fontId="12" fillId="0" borderId="1" xfId="0" applyFont="1" applyBorder="1" applyAlignment="1">
      <alignment horizontal="left" vertical="top"/>
    </xf>
    <xf numFmtId="0" fontId="12" fillId="0" borderId="1" xfId="0" applyFont="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Border="1" applyAlignment="1">
      <alignment horizontal="left"/>
    </xf>
    <xf numFmtId="0" fontId="13" fillId="0" borderId="1" xfId="0" applyFont="1" applyBorder="1" applyAlignment="1">
      <alignment horizontal="left"/>
    </xf>
    <xf numFmtId="0" fontId="12" fillId="0" borderId="9" xfId="0" applyFont="1" applyBorder="1" applyAlignment="1">
      <alignment horizontal="center" vertical="top"/>
    </xf>
    <xf numFmtId="0" fontId="2" fillId="0" borderId="8" xfId="0" applyFont="1" applyBorder="1" applyAlignment="1">
      <alignment horizontal="center"/>
    </xf>
    <xf numFmtId="0" fontId="3" fillId="8" borderId="0" xfId="0" applyFont="1" applyFill="1" applyBorder="1" applyAlignment="1">
      <alignment horizontal="left" vertical="top" wrapText="1"/>
    </xf>
    <xf numFmtId="0" fontId="4" fillId="8" borderId="0" xfId="0" applyFont="1" applyFill="1" applyBorder="1" applyAlignment="1">
      <alignment horizontal="left" vertical="top"/>
    </xf>
    <xf numFmtId="0" fontId="3" fillId="8" borderId="0" xfId="0" applyFont="1" applyFill="1" applyBorder="1" applyAlignment="1">
      <alignment horizontal="left" vertical="top"/>
    </xf>
    <xf numFmtId="0" fontId="12" fillId="0" borderId="14" xfId="0" applyFont="1" applyBorder="1" applyAlignment="1">
      <alignment horizontal="center" vertical="top"/>
    </xf>
    <xf numFmtId="0" fontId="2" fillId="0" borderId="13" xfId="0" applyFont="1" applyBorder="1" applyAlignment="1">
      <alignment horizontal="center"/>
    </xf>
    <xf numFmtId="0" fontId="4" fillId="8" borderId="0" xfId="1" applyFont="1" applyFill="1" applyBorder="1" applyAlignment="1">
      <alignment horizontal="left" vertical="top"/>
    </xf>
    <xf numFmtId="0" fontId="3" fillId="9" borderId="0" xfId="0" applyFont="1" applyFill="1" applyBorder="1" applyAlignment="1">
      <alignment horizontal="left" vertical="top" wrapText="1"/>
    </xf>
    <xf numFmtId="0" fontId="3" fillId="9" borderId="0" xfId="0" applyFont="1" applyFill="1" applyBorder="1" applyAlignment="1">
      <alignment horizontal="left" vertical="top"/>
    </xf>
    <xf numFmtId="0" fontId="4" fillId="9" borderId="0" xfId="0" applyFont="1" applyFill="1" applyBorder="1" applyAlignment="1">
      <alignment horizontal="left" vertical="top"/>
    </xf>
    <xf numFmtId="0" fontId="4" fillId="9" borderId="0" xfId="1" applyFont="1" applyFill="1" applyBorder="1" applyAlignment="1">
      <alignment horizontal="left" vertical="top"/>
    </xf>
    <xf numFmtId="0" fontId="7" fillId="9" borderId="0" xfId="0" applyFont="1" applyFill="1" applyAlignment="1">
      <alignment horizontal="left" vertical="center"/>
    </xf>
    <xf numFmtId="0" fontId="2" fillId="9" borderId="0" xfId="0" applyFont="1" applyFill="1" applyAlignment="1">
      <alignment horizontal="left"/>
    </xf>
    <xf numFmtId="0" fontId="7" fillId="9" borderId="0" xfId="0" applyFont="1" applyFill="1" applyBorder="1" applyAlignment="1">
      <alignment horizontal="left" vertical="center"/>
    </xf>
    <xf numFmtId="0" fontId="2" fillId="0" borderId="0" xfId="0" applyFont="1" applyFill="1" applyBorder="1" applyAlignment="1">
      <alignment horizontal="left"/>
    </xf>
    <xf numFmtId="0" fontId="5" fillId="0" borderId="0" xfId="0" applyFont="1" applyFill="1" applyBorder="1" applyAlignment="1">
      <alignment horizontal="left"/>
    </xf>
    <xf numFmtId="0" fontId="7" fillId="0" borderId="0" xfId="0" applyFont="1" applyFill="1" applyBorder="1" applyAlignment="1">
      <alignment horizontal="left"/>
    </xf>
    <xf numFmtId="0" fontId="13" fillId="0" borderId="0" xfId="0" applyFont="1" applyFill="1" applyBorder="1" applyAlignment="1">
      <alignment horizontal="left"/>
    </xf>
    <xf numFmtId="0" fontId="14" fillId="0" borderId="0" xfId="0" applyFont="1"/>
    <xf numFmtId="0" fontId="15" fillId="0" borderId="0" xfId="0" applyFont="1"/>
    <xf numFmtId="0" fontId="1" fillId="0" borderId="0" xfId="1"/>
    <xf numFmtId="0" fontId="16" fillId="0" borderId="0" xfId="0" applyFont="1"/>
    <xf numFmtId="0" fontId="17" fillId="0" borderId="0" xfId="0" applyFont="1"/>
    <xf numFmtId="3" fontId="17" fillId="0" borderId="0" xfId="0" applyNumberFormat="1" applyFont="1"/>
    <xf numFmtId="0" fontId="19" fillId="0" borderId="0" xfId="0" applyFont="1"/>
    <xf numFmtId="0" fontId="19" fillId="0" borderId="18" xfId="0" applyFont="1" applyBorder="1" applyAlignment="1">
      <alignment vertical="center" wrapText="1"/>
    </xf>
    <xf numFmtId="0" fontId="19" fillId="0" borderId="18" xfId="0" applyFont="1" applyBorder="1" applyAlignment="1">
      <alignment vertical="center"/>
    </xf>
    <xf numFmtId="0" fontId="20" fillId="0" borderId="0" xfId="0" applyFont="1" applyAlignment="1">
      <alignment vertical="center" wrapText="1"/>
    </xf>
    <xf numFmtId="0" fontId="20" fillId="0" borderId="19" xfId="0" applyFont="1" applyBorder="1" applyAlignment="1">
      <alignment vertical="center" wrapText="1"/>
    </xf>
    <xf numFmtId="0" fontId="21" fillId="0" borderId="19" xfId="0" applyFont="1" applyBorder="1" applyAlignment="1">
      <alignment vertical="center" wrapText="1"/>
    </xf>
    <xf numFmtId="0" fontId="19" fillId="0" borderId="19" xfId="0" applyFont="1" applyBorder="1" applyAlignment="1">
      <alignment horizontal="center" vertical="center" wrapText="1"/>
    </xf>
    <xf numFmtId="0" fontId="19" fillId="0" borderId="19" xfId="0" applyFont="1" applyBorder="1" applyAlignment="1">
      <alignment vertical="center" wrapText="1"/>
    </xf>
    <xf numFmtId="0" fontId="19" fillId="0" borderId="19" xfId="0" applyFont="1" applyBorder="1" applyAlignment="1">
      <alignment vertical="center"/>
    </xf>
    <xf numFmtId="0" fontId="1" fillId="0" borderId="19" xfId="1" applyBorder="1" applyAlignment="1">
      <alignment vertical="center" wrapText="1"/>
    </xf>
    <xf numFmtId="0" fontId="21" fillId="0" borderId="20" xfId="0" applyFont="1" applyBorder="1" applyAlignment="1">
      <alignment vertical="center" wrapText="1"/>
    </xf>
    <xf numFmtId="0" fontId="19" fillId="0" borderId="20" xfId="0" applyFont="1" applyBorder="1" applyAlignment="1">
      <alignment horizontal="center" vertical="center" wrapText="1"/>
    </xf>
    <xf numFmtId="0" fontId="19" fillId="0" borderId="20" xfId="0" applyFont="1" applyBorder="1" applyAlignment="1">
      <alignment vertical="center" wrapText="1"/>
    </xf>
    <xf numFmtId="0" fontId="19" fillId="0" borderId="20" xfId="0" applyFont="1" applyBorder="1" applyAlignment="1">
      <alignment vertical="center"/>
    </xf>
    <xf numFmtId="0" fontId="1" fillId="0" borderId="0" xfId="1" applyAlignment="1">
      <alignment vertical="center"/>
    </xf>
    <xf numFmtId="0" fontId="20" fillId="0" borderId="21" xfId="0" applyFont="1" applyBorder="1" applyAlignment="1">
      <alignment vertical="center" wrapText="1"/>
    </xf>
    <xf numFmtId="0" fontId="20" fillId="0" borderId="21" xfId="0" applyFont="1" applyBorder="1" applyAlignment="1">
      <alignment vertical="center"/>
    </xf>
    <xf numFmtId="0" fontId="6" fillId="0" borderId="0" xfId="0" applyFont="1"/>
    <xf numFmtId="0" fontId="18" fillId="0" borderId="0" xfId="0" applyFont="1" applyBorder="1" applyAlignment="1">
      <alignment vertical="center" wrapText="1"/>
    </xf>
    <xf numFmtId="0" fontId="4" fillId="0" borderId="0" xfId="0" applyFont="1" applyFill="1" applyBorder="1" applyAlignment="1">
      <alignment horizontal="left"/>
    </xf>
    <xf numFmtId="0" fontId="4" fillId="0" borderId="1" xfId="0" applyFont="1" applyFill="1" applyBorder="1" applyAlignment="1">
      <alignment horizontal="left"/>
    </xf>
    <xf numFmtId="0" fontId="3" fillId="10" borderId="0" xfId="0" applyFont="1" applyFill="1" applyBorder="1" applyAlignment="1">
      <alignment horizontal="left" vertical="top" wrapText="1"/>
    </xf>
    <xf numFmtId="0" fontId="4" fillId="10" borderId="0" xfId="0" applyFont="1" applyFill="1" applyBorder="1" applyAlignment="1">
      <alignment horizontal="left" vertical="top"/>
    </xf>
    <xf numFmtId="0" fontId="16" fillId="10" borderId="0" xfId="0" applyFont="1" applyFill="1"/>
    <xf numFmtId="0" fontId="3" fillId="11" borderId="0" xfId="0" applyFont="1" applyFill="1" applyBorder="1" applyAlignment="1">
      <alignment horizontal="left" vertical="top" wrapText="1"/>
    </xf>
    <xf numFmtId="0" fontId="4" fillId="11" borderId="0" xfId="0" applyFont="1" applyFill="1" applyBorder="1" applyAlignment="1">
      <alignment horizontal="left" vertical="top"/>
    </xf>
    <xf numFmtId="0" fontId="16" fillId="11" borderId="0" xfId="0" applyFont="1" applyFill="1"/>
    <xf numFmtId="0" fontId="0" fillId="11" borderId="0" xfId="0" applyFill="1"/>
    <xf numFmtId="0" fontId="4" fillId="11" borderId="0" xfId="1" applyFont="1" applyFill="1" applyBorder="1" applyAlignment="1">
      <alignment horizontal="left" vertical="top"/>
    </xf>
    <xf numFmtId="0" fontId="3" fillId="12" borderId="0" xfId="0" applyFont="1" applyFill="1" applyBorder="1" applyAlignment="1">
      <alignment horizontal="left" vertical="top" wrapText="1"/>
    </xf>
    <xf numFmtId="0" fontId="4" fillId="12" borderId="0" xfId="0" applyFont="1" applyFill="1" applyBorder="1" applyAlignment="1">
      <alignment horizontal="left" vertical="top"/>
    </xf>
    <xf numFmtId="0" fontId="4" fillId="12" borderId="0" xfId="1" applyFont="1" applyFill="1" applyBorder="1" applyAlignment="1">
      <alignment horizontal="left" vertical="top"/>
    </xf>
    <xf numFmtId="0" fontId="16" fillId="12" borderId="0" xfId="0" applyFont="1" applyFill="1"/>
    <xf numFmtId="0" fontId="0" fillId="12" borderId="0" xfId="0" applyFill="1"/>
    <xf numFmtId="0" fontId="3" fillId="10" borderId="0" xfId="0" applyFont="1" applyFill="1" applyBorder="1" applyAlignment="1">
      <alignment horizontal="left" vertical="top"/>
    </xf>
    <xf numFmtId="0" fontId="7" fillId="10" borderId="0" xfId="0" applyFont="1" applyFill="1" applyAlignment="1">
      <alignment horizontal="left" vertical="center"/>
    </xf>
    <xf numFmtId="0" fontId="0" fillId="10" borderId="0" xfId="0" applyFill="1"/>
    <xf numFmtId="0" fontId="3" fillId="11" borderId="0" xfId="0" applyFont="1" applyFill="1" applyBorder="1" applyAlignment="1">
      <alignment horizontal="left" vertical="top"/>
    </xf>
    <xf numFmtId="0" fontId="7" fillId="11" borderId="0" xfId="0" applyFont="1" applyFill="1" applyAlignment="1">
      <alignment horizontal="left" vertical="center"/>
    </xf>
    <xf numFmtId="0" fontId="19" fillId="10" borderId="19" xfId="0" applyFont="1" applyFill="1" applyBorder="1" applyAlignment="1">
      <alignment vertical="center"/>
    </xf>
    <xf numFmtId="0" fontId="19" fillId="10" borderId="19" xfId="0" applyFont="1" applyFill="1" applyBorder="1" applyAlignment="1">
      <alignment vertical="center" wrapText="1"/>
    </xf>
    <xf numFmtId="0" fontId="19" fillId="10" borderId="20" xfId="0" applyFont="1" applyFill="1" applyBorder="1" applyAlignment="1">
      <alignment vertical="center" wrapText="1"/>
    </xf>
    <xf numFmtId="0" fontId="19" fillId="0" borderId="0" xfId="0" applyFont="1" applyFill="1" applyBorder="1" applyAlignment="1">
      <alignment horizontal="center" vertical="center" wrapText="1"/>
    </xf>
    <xf numFmtId="0" fontId="28" fillId="0" borderId="0" xfId="0" applyFont="1"/>
    <xf numFmtId="0" fontId="31" fillId="0" borderId="0" xfId="0" applyFont="1"/>
    <xf numFmtId="0" fontId="19" fillId="10" borderId="20" xfId="0" applyFont="1" applyFill="1" applyBorder="1" applyAlignment="1">
      <alignment vertical="center"/>
    </xf>
    <xf numFmtId="0" fontId="20" fillId="0" borderId="0" xfId="0" applyFont="1" applyAlignment="1">
      <alignment horizontal="center" vertical="center" wrapText="1"/>
    </xf>
    <xf numFmtId="0" fontId="20" fillId="0" borderId="19" xfId="0" applyFont="1" applyBorder="1" applyAlignment="1">
      <alignment horizontal="center" vertical="center" wrapText="1"/>
    </xf>
    <xf numFmtId="0" fontId="21" fillId="0" borderId="19" xfId="0" applyFont="1" applyBorder="1" applyAlignment="1">
      <alignment vertical="center"/>
    </xf>
    <xf numFmtId="0" fontId="19" fillId="0" borderId="19" xfId="0" applyFont="1" applyBorder="1" applyAlignment="1">
      <alignment horizontal="center" vertical="center"/>
    </xf>
    <xf numFmtId="0" fontId="36" fillId="0" borderId="19" xfId="0" applyFont="1" applyBorder="1" applyAlignment="1">
      <alignment horizontal="center" vertical="center" wrapText="1"/>
    </xf>
    <xf numFmtId="0" fontId="1" fillId="0" borderId="19" xfId="1" applyBorder="1" applyAlignment="1">
      <alignment vertical="center"/>
    </xf>
    <xf numFmtId="0" fontId="21" fillId="0" borderId="20" xfId="0" applyFont="1" applyBorder="1" applyAlignment="1">
      <alignment vertical="center"/>
    </xf>
    <xf numFmtId="0" fontId="19" fillId="0" borderId="20" xfId="0" applyFont="1" applyBorder="1" applyAlignment="1">
      <alignment horizontal="center" vertical="center"/>
    </xf>
    <xf numFmtId="0" fontId="36" fillId="0" borderId="20" xfId="0" applyFont="1" applyBorder="1" applyAlignment="1">
      <alignment horizontal="center" vertical="center" wrapText="1"/>
    </xf>
    <xf numFmtId="0" fontId="37" fillId="0" borderId="0" xfId="0" applyFont="1"/>
    <xf numFmtId="0" fontId="38" fillId="0" borderId="0" xfId="0" applyFont="1"/>
    <xf numFmtId="0" fontId="40" fillId="0" borderId="0" xfId="0" applyFont="1"/>
    <xf numFmtId="0" fontId="41" fillId="0" borderId="0" xfId="0" applyFont="1"/>
    <xf numFmtId="0" fontId="42" fillId="0" borderId="0" xfId="0" applyFont="1"/>
    <xf numFmtId="0" fontId="19" fillId="0" borderId="0" xfId="0" applyFont="1" applyAlignment="1">
      <alignment vertical="center"/>
    </xf>
    <xf numFmtId="0" fontId="19" fillId="0" borderId="0" xfId="0" applyFont="1" applyAlignment="1">
      <alignment horizontal="left" vertical="center"/>
    </xf>
    <xf numFmtId="0" fontId="0" fillId="0" borderId="0" xfId="0" applyFill="1"/>
    <xf numFmtId="0" fontId="0" fillId="0" borderId="0" xfId="0" applyAlignment="1"/>
    <xf numFmtId="0" fontId="44" fillId="0" borderId="0" xfId="0" applyFont="1"/>
    <xf numFmtId="0" fontId="43" fillId="0" borderId="0" xfId="0" applyFont="1"/>
    <xf numFmtId="0" fontId="3" fillId="11" borderId="4" xfId="0" applyFont="1" applyFill="1" applyBorder="1" applyAlignment="1">
      <alignment horizontal="left" vertical="top" wrapText="1"/>
    </xf>
    <xf numFmtId="0" fontId="0" fillId="11" borderId="4" xfId="0" applyFill="1" applyBorder="1"/>
    <xf numFmtId="0" fontId="3" fillId="11" borderId="5" xfId="0" applyFont="1" applyFill="1" applyBorder="1" applyAlignment="1">
      <alignment horizontal="left" vertical="top" wrapText="1"/>
    </xf>
    <xf numFmtId="0" fontId="4" fillId="11" borderId="4" xfId="0" applyFont="1" applyFill="1" applyBorder="1" applyAlignment="1">
      <alignment horizontal="left" vertical="top"/>
    </xf>
    <xf numFmtId="0" fontId="4" fillId="11" borderId="5" xfId="0" applyFont="1" applyFill="1" applyBorder="1" applyAlignment="1">
      <alignment horizontal="left" vertical="top"/>
    </xf>
    <xf numFmtId="0" fontId="4" fillId="11" borderId="4" xfId="1" applyFont="1" applyFill="1" applyBorder="1" applyAlignment="1">
      <alignment horizontal="left" vertical="top"/>
    </xf>
    <xf numFmtId="0" fontId="4" fillId="11" borderId="5" xfId="1" applyFont="1" applyFill="1" applyBorder="1" applyAlignment="1">
      <alignment horizontal="left" vertical="top"/>
    </xf>
    <xf numFmtId="0" fontId="38" fillId="6" borderId="0" xfId="0" applyFont="1" applyFill="1" applyBorder="1" applyAlignment="1">
      <alignment horizontal="left"/>
    </xf>
    <xf numFmtId="0" fontId="38" fillId="6" borderId="13" xfId="0" applyFont="1" applyFill="1" applyBorder="1" applyAlignment="1">
      <alignment horizontal="center"/>
    </xf>
    <xf numFmtId="0" fontId="38" fillId="6" borderId="8" xfId="0" applyFont="1" applyFill="1" applyBorder="1" applyAlignment="1">
      <alignment horizontal="center"/>
    </xf>
    <xf numFmtId="0" fontId="11" fillId="6" borderId="0" xfId="0" applyFont="1" applyFill="1" applyBorder="1" applyAlignment="1">
      <alignment horizontal="left"/>
    </xf>
    <xf numFmtId="0" fontId="11" fillId="6" borderId="3" xfId="0" applyFont="1" applyFill="1" applyBorder="1" applyAlignment="1">
      <alignment horizontal="left"/>
    </xf>
    <xf numFmtId="0" fontId="11" fillId="6" borderId="15" xfId="0" applyFont="1" applyFill="1" applyBorder="1" applyAlignment="1">
      <alignment horizontal="center"/>
    </xf>
    <xf numFmtId="0" fontId="11" fillId="6" borderId="10" xfId="0" applyFont="1" applyFill="1" applyBorder="1" applyAlignment="1">
      <alignment horizontal="center"/>
    </xf>
    <xf numFmtId="0" fontId="0" fillId="6" borderId="3" xfId="0" applyFont="1" applyFill="1" applyBorder="1" applyAlignment="1">
      <alignment horizontal="left"/>
    </xf>
    <xf numFmtId="0" fontId="11" fillId="5" borderId="0" xfId="0" applyFont="1" applyFill="1" applyBorder="1" applyAlignment="1">
      <alignment horizontal="left"/>
    </xf>
    <xf numFmtId="0" fontId="11" fillId="5" borderId="13" xfId="0" applyFont="1" applyFill="1" applyBorder="1" applyAlignment="1">
      <alignment horizontal="center"/>
    </xf>
    <xf numFmtId="0" fontId="11" fillId="5" borderId="8" xfId="0" applyFont="1" applyFill="1" applyBorder="1" applyAlignment="1">
      <alignment horizontal="center"/>
    </xf>
    <xf numFmtId="0" fontId="0" fillId="5" borderId="0" xfId="0" applyFont="1" applyFill="1" applyBorder="1" applyAlignment="1">
      <alignment horizontal="left"/>
    </xf>
    <xf numFmtId="0" fontId="11" fillId="6" borderId="13" xfId="0" applyFont="1" applyFill="1" applyBorder="1" applyAlignment="1">
      <alignment horizontal="center"/>
    </xf>
    <xf numFmtId="0" fontId="11" fillId="6" borderId="8" xfId="0" applyFont="1" applyFill="1" applyBorder="1" applyAlignment="1">
      <alignment horizontal="center"/>
    </xf>
    <xf numFmtId="0" fontId="0" fillId="6" borderId="0" xfId="0" applyFont="1" applyFill="1" applyBorder="1" applyAlignment="1">
      <alignment horizontal="left"/>
    </xf>
    <xf numFmtId="0" fontId="2" fillId="2" borderId="0" xfId="0" applyFont="1" applyFill="1" applyBorder="1" applyAlignment="1">
      <alignment horizontal="left"/>
    </xf>
    <xf numFmtId="0" fontId="2" fillId="0" borderId="4" xfId="0" applyFont="1" applyFill="1" applyBorder="1" applyAlignment="1">
      <alignment horizontal="left"/>
    </xf>
    <xf numFmtId="0" fontId="45" fillId="0" borderId="0" xfId="0" applyFont="1"/>
    <xf numFmtId="0" fontId="46" fillId="0" borderId="0" xfId="0" applyFont="1"/>
    <xf numFmtId="0" fontId="38" fillId="6" borderId="3" xfId="0" applyFont="1" applyFill="1" applyBorder="1" applyAlignment="1">
      <alignment horizontal="left"/>
    </xf>
    <xf numFmtId="0" fontId="11" fillId="7" borderId="0" xfId="0" applyFont="1" applyFill="1" applyBorder="1" applyAlignment="1">
      <alignment horizontal="left"/>
    </xf>
    <xf numFmtId="0" fontId="38" fillId="6" borderId="15" xfId="0" applyFont="1" applyFill="1" applyBorder="1" applyAlignment="1">
      <alignment horizontal="center"/>
    </xf>
    <xf numFmtId="0" fontId="11" fillId="7" borderId="13" xfId="0" applyFont="1" applyFill="1" applyBorder="1" applyAlignment="1">
      <alignment horizontal="center"/>
    </xf>
    <xf numFmtId="0" fontId="38" fillId="6" borderId="10" xfId="0" applyFont="1" applyFill="1" applyBorder="1" applyAlignment="1">
      <alignment horizontal="center"/>
    </xf>
    <xf numFmtId="0" fontId="11" fillId="7" borderId="8" xfId="0" applyFont="1" applyFill="1" applyBorder="1" applyAlignment="1">
      <alignment horizontal="center"/>
    </xf>
    <xf numFmtId="0" fontId="0" fillId="7" borderId="0" xfId="0" applyFont="1" applyFill="1" applyBorder="1" applyAlignment="1">
      <alignment horizontal="left"/>
    </xf>
    <xf numFmtId="0" fontId="2" fillId="0" borderId="5" xfId="0" applyFont="1" applyFill="1" applyBorder="1" applyAlignment="1">
      <alignment horizontal="left"/>
    </xf>
    <xf numFmtId="2" fontId="12" fillId="0" borderId="1" xfId="0" applyNumberFormat="1" applyFont="1" applyFill="1" applyBorder="1" applyAlignment="1">
      <alignment horizontal="left" vertical="top" wrapText="1"/>
    </xf>
    <xf numFmtId="2" fontId="11" fillId="6" borderId="3" xfId="0" applyNumberFormat="1" applyFont="1" applyFill="1" applyBorder="1" applyAlignment="1">
      <alignment horizontal="left"/>
    </xf>
    <xf numFmtId="2" fontId="11" fillId="5" borderId="0" xfId="0" applyNumberFormat="1" applyFont="1" applyFill="1" applyBorder="1" applyAlignment="1">
      <alignment horizontal="left"/>
    </xf>
    <xf numFmtId="2" fontId="38" fillId="6" borderId="0" xfId="0" applyNumberFormat="1" applyFont="1" applyFill="1" applyBorder="1" applyAlignment="1">
      <alignment horizontal="left"/>
    </xf>
    <xf numFmtId="2" fontId="38" fillId="6" borderId="3" xfId="0" applyNumberFormat="1" applyFont="1" applyFill="1" applyBorder="1" applyAlignment="1">
      <alignment horizontal="left"/>
    </xf>
    <xf numFmtId="2" fontId="11" fillId="6" borderId="0" xfId="0" applyNumberFormat="1" applyFont="1" applyFill="1" applyBorder="1" applyAlignment="1">
      <alignment horizontal="left"/>
    </xf>
    <xf numFmtId="2" fontId="11" fillId="7" borderId="0" xfId="0" applyNumberFormat="1" applyFont="1" applyFill="1" applyBorder="1" applyAlignment="1">
      <alignment horizontal="left"/>
    </xf>
    <xf numFmtId="2" fontId="0" fillId="5" borderId="0" xfId="0" applyNumberFormat="1" applyFont="1" applyFill="1" applyBorder="1" applyAlignment="1">
      <alignment horizontal="left"/>
    </xf>
    <xf numFmtId="0" fontId="11" fillId="6" borderId="5" xfId="0" applyFont="1" applyFill="1" applyBorder="1" applyAlignment="1">
      <alignment horizontal="left"/>
    </xf>
    <xf numFmtId="0" fontId="11" fillId="5" borderId="4" xfId="0" applyFont="1" applyFill="1" applyBorder="1" applyAlignment="1">
      <alignment horizontal="left"/>
    </xf>
    <xf numFmtId="0" fontId="11" fillId="5" borderId="5" xfId="0" applyFont="1" applyFill="1" applyBorder="1" applyAlignment="1">
      <alignment horizontal="left"/>
    </xf>
    <xf numFmtId="0" fontId="11" fillId="5" borderId="3" xfId="0" applyFont="1" applyFill="1" applyBorder="1" applyAlignment="1">
      <alignment horizontal="left"/>
    </xf>
    <xf numFmtId="0" fontId="38" fillId="6" borderId="4" xfId="0" applyFont="1" applyFill="1" applyBorder="1" applyAlignment="1">
      <alignment horizontal="left"/>
    </xf>
    <xf numFmtId="0" fontId="11" fillId="6" borderId="17" xfId="0" applyFont="1" applyFill="1" applyBorder="1" applyAlignment="1">
      <alignment horizontal="center"/>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15" xfId="0" applyFont="1" applyFill="1" applyBorder="1" applyAlignment="1">
      <alignment horizontal="center"/>
    </xf>
    <xf numFmtId="0" fontId="38" fillId="6" borderId="16" xfId="0" applyFont="1" applyFill="1" applyBorder="1" applyAlignment="1">
      <alignment horizontal="center"/>
    </xf>
    <xf numFmtId="0" fontId="11" fillId="6" borderId="12" xfId="0" applyFont="1" applyFill="1" applyBorder="1" applyAlignment="1">
      <alignment horizontal="center"/>
    </xf>
    <xf numFmtId="0" fontId="11" fillId="5" borderId="11" xfId="0" applyFont="1" applyFill="1" applyBorder="1" applyAlignment="1">
      <alignment horizontal="center"/>
    </xf>
    <xf numFmtId="0" fontId="11" fillId="5" borderId="12" xfId="0" applyFont="1" applyFill="1" applyBorder="1" applyAlignment="1">
      <alignment horizontal="center"/>
    </xf>
    <xf numFmtId="0" fontId="11" fillId="5" borderId="10" xfId="0" applyFont="1" applyFill="1" applyBorder="1" applyAlignment="1">
      <alignment horizontal="center"/>
    </xf>
    <xf numFmtId="0" fontId="38" fillId="6" borderId="11" xfId="0" applyFont="1" applyFill="1" applyBorder="1" applyAlignment="1">
      <alignment horizontal="center"/>
    </xf>
    <xf numFmtId="0" fontId="0" fillId="5" borderId="5" xfId="0" applyFont="1" applyFill="1" applyBorder="1" applyAlignment="1">
      <alignment horizontal="left"/>
    </xf>
    <xf numFmtId="0" fontId="0" fillId="5" borderId="3" xfId="0" applyFont="1" applyFill="1" applyBorder="1" applyAlignment="1">
      <alignment horizontal="left"/>
    </xf>
    <xf numFmtId="0" fontId="0" fillId="5" borderId="4" xfId="0" applyFont="1" applyFill="1" applyBorder="1" applyAlignment="1">
      <alignment horizontal="left"/>
    </xf>
    <xf numFmtId="2" fontId="11" fillId="6" borderId="5" xfId="0" applyNumberFormat="1" applyFont="1" applyFill="1" applyBorder="1" applyAlignment="1">
      <alignment horizontal="left"/>
    </xf>
    <xf numFmtId="2" fontId="11" fillId="5" borderId="4" xfId="0" applyNumberFormat="1" applyFont="1" applyFill="1" applyBorder="1" applyAlignment="1">
      <alignment horizontal="left"/>
    </xf>
    <xf numFmtId="2" fontId="11" fillId="5" borderId="3" xfId="0" applyNumberFormat="1" applyFont="1" applyFill="1" applyBorder="1" applyAlignment="1">
      <alignment horizontal="left"/>
    </xf>
    <xf numFmtId="2" fontId="11" fillId="5" borderId="5" xfId="0" applyNumberFormat="1" applyFont="1" applyFill="1" applyBorder="1" applyAlignment="1">
      <alignment horizontal="left"/>
    </xf>
    <xf numFmtId="2" fontId="38" fillId="6" borderId="4" xfId="0" applyNumberFormat="1" applyFont="1" applyFill="1" applyBorder="1" applyAlignment="1">
      <alignment horizontal="left"/>
    </xf>
    <xf numFmtId="2" fontId="0" fillId="5" borderId="4" xfId="0" applyNumberFormat="1" applyFont="1" applyFill="1" applyBorder="1" applyAlignment="1">
      <alignment horizontal="left"/>
    </xf>
    <xf numFmtId="0" fontId="0" fillId="6" borderId="5" xfId="0" applyFont="1" applyFill="1" applyBorder="1" applyAlignment="1">
      <alignment horizontal="left"/>
    </xf>
    <xf numFmtId="0" fontId="2" fillId="14" borderId="0" xfId="0" applyFont="1" applyFill="1" applyBorder="1" applyAlignment="1">
      <alignment horizontal="left"/>
    </xf>
    <xf numFmtId="0" fontId="50" fillId="0" borderId="0" xfId="0" applyFont="1" applyBorder="1" applyAlignment="1">
      <alignment horizontal="left"/>
    </xf>
    <xf numFmtId="0" fontId="56" fillId="0" borderId="0" xfId="0" applyFont="1" applyAlignment="1">
      <alignment horizontal="center"/>
    </xf>
    <xf numFmtId="0" fontId="57" fillId="0" borderId="0" xfId="0" applyFont="1" applyBorder="1" applyAlignment="1">
      <alignment vertical="center"/>
    </xf>
    <xf numFmtId="0" fontId="58" fillId="0" borderId="0" xfId="0" applyFont="1" applyBorder="1" applyAlignment="1">
      <alignment horizontal="left"/>
    </xf>
    <xf numFmtId="0" fontId="12" fillId="0" borderId="1" xfId="0" applyFont="1" applyFill="1" applyBorder="1" applyAlignment="1">
      <alignment vertical="center" wrapText="1"/>
    </xf>
    <xf numFmtId="2" fontId="12" fillId="0" borderId="1" xfId="0" applyNumberFormat="1" applyFont="1" applyFill="1" applyBorder="1" applyAlignment="1">
      <alignment vertical="center" wrapText="1"/>
    </xf>
    <xf numFmtId="0" fontId="25" fillId="0" borderId="13" xfId="0" applyFont="1" applyBorder="1" applyAlignment="1">
      <alignment vertical="center"/>
    </xf>
    <xf numFmtId="0" fontId="25" fillId="0" borderId="8" xfId="0" applyFont="1" applyBorder="1" applyAlignment="1">
      <alignment vertical="center"/>
    </xf>
    <xf numFmtId="0" fontId="25" fillId="12"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4" fillId="0" borderId="0" xfId="0" applyFont="1" applyFill="1" applyBorder="1" applyAlignment="1">
      <alignment vertical="center"/>
    </xf>
    <xf numFmtId="0" fontId="51" fillId="2" borderId="0" xfId="0" applyFont="1" applyFill="1" applyBorder="1" applyAlignment="1">
      <alignment vertical="center"/>
    </xf>
    <xf numFmtId="0" fontId="4" fillId="0" borderId="0" xfId="0" applyFont="1" applyBorder="1" applyAlignment="1">
      <alignment vertical="center"/>
    </xf>
    <xf numFmtId="0" fontId="52" fillId="0" borderId="0" xfId="0" applyFont="1" applyBorder="1" applyAlignment="1">
      <alignment vertical="center"/>
    </xf>
    <xf numFmtId="0" fontId="25" fillId="0" borderId="0" xfId="0" applyFont="1" applyFill="1" applyBorder="1" applyAlignment="1">
      <alignment vertical="center" wrapText="1"/>
    </xf>
    <xf numFmtId="2" fontId="33" fillId="0" borderId="0" xfId="0" applyNumberFormat="1" applyFont="1" applyFill="1" applyBorder="1" applyAlignment="1">
      <alignment vertical="center" wrapText="1"/>
    </xf>
    <xf numFmtId="2" fontId="25" fillId="0" borderId="0" xfId="0" applyNumberFormat="1" applyFont="1" applyFill="1" applyBorder="1" applyAlignment="1">
      <alignment vertical="center" wrapText="1"/>
    </xf>
    <xf numFmtId="0" fontId="51" fillId="14" borderId="0" xfId="0" applyFont="1" applyFill="1" applyBorder="1" applyAlignment="1">
      <alignment vertical="center"/>
    </xf>
    <xf numFmtId="0" fontId="11" fillId="13" borderId="5" xfId="0" applyFont="1" applyFill="1" applyBorder="1" applyAlignment="1">
      <alignment vertical="center"/>
    </xf>
    <xf numFmtId="0" fontId="11" fillId="13" borderId="0" xfId="0" applyFont="1" applyFill="1" applyBorder="1" applyAlignment="1">
      <alignment vertical="center"/>
    </xf>
    <xf numFmtId="0" fontId="0" fillId="13" borderId="5" xfId="0" applyFont="1" applyFill="1" applyBorder="1" applyAlignment="1">
      <alignment vertical="center"/>
    </xf>
    <xf numFmtId="0" fontId="11" fillId="4" borderId="5" xfId="0" applyFont="1" applyFill="1" applyBorder="1" applyAlignment="1">
      <alignment vertical="center"/>
    </xf>
    <xf numFmtId="0" fontId="0" fillId="4" borderId="5" xfId="0" applyFont="1" applyFill="1" applyBorder="1" applyAlignment="1">
      <alignment vertical="center"/>
    </xf>
    <xf numFmtId="0" fontId="0" fillId="4" borderId="17" xfId="0" applyFont="1" applyFill="1" applyBorder="1" applyAlignment="1">
      <alignment vertical="center"/>
    </xf>
    <xf numFmtId="0" fontId="0" fillId="4" borderId="12" xfId="0" applyFont="1" applyFill="1" applyBorder="1" applyAlignment="1">
      <alignment vertical="center"/>
    </xf>
    <xf numFmtId="0" fontId="37" fillId="4" borderId="5" xfId="0" applyFont="1" applyFill="1" applyBorder="1" applyAlignment="1">
      <alignment vertical="center"/>
    </xf>
    <xf numFmtId="2" fontId="0" fillId="4" borderId="5" xfId="0" applyNumberFormat="1" applyFont="1" applyFill="1" applyBorder="1" applyAlignment="1">
      <alignment vertical="center"/>
    </xf>
    <xf numFmtId="0" fontId="2" fillId="0" borderId="0" xfId="0" applyFont="1" applyFill="1" applyBorder="1" applyAlignment="1">
      <alignment vertical="center"/>
    </xf>
    <xf numFmtId="0" fontId="59" fillId="3" borderId="5" xfId="0" applyFont="1" applyFill="1" applyBorder="1" applyAlignment="1">
      <alignment vertical="center"/>
    </xf>
    <xf numFmtId="0" fontId="11" fillId="3" borderId="17" xfId="0" applyFont="1" applyFill="1" applyBorder="1" applyAlignment="1">
      <alignment vertical="center"/>
    </xf>
    <xf numFmtId="0" fontId="11" fillId="3" borderId="12" xfId="0" applyFont="1" applyFill="1" applyBorder="1" applyAlignment="1">
      <alignment vertical="center"/>
    </xf>
    <xf numFmtId="0" fontId="11" fillId="3" borderId="5" xfId="0" applyFont="1" applyFill="1" applyBorder="1" applyAlignment="1">
      <alignment vertical="center"/>
    </xf>
    <xf numFmtId="0" fontId="54" fillId="3" borderId="5" xfId="0" applyFont="1" applyFill="1" applyBorder="1" applyAlignment="1">
      <alignment vertical="center"/>
    </xf>
    <xf numFmtId="2" fontId="11" fillId="3" borderId="5" xfId="0" applyNumberFormat="1" applyFont="1" applyFill="1" applyBorder="1" applyAlignment="1">
      <alignment vertical="center"/>
    </xf>
    <xf numFmtId="0" fontId="0" fillId="3" borderId="5" xfId="0" applyFont="1" applyFill="1" applyBorder="1" applyAlignment="1">
      <alignment vertical="center"/>
    </xf>
    <xf numFmtId="0" fontId="60" fillId="4" borderId="5" xfId="0" applyFont="1" applyFill="1" applyBorder="1" applyAlignment="1">
      <alignment vertical="center"/>
    </xf>
    <xf numFmtId="0" fontId="0" fillId="4" borderId="0" xfId="0" applyFont="1" applyFill="1" applyBorder="1" applyAlignment="1">
      <alignment vertical="center"/>
    </xf>
    <xf numFmtId="0" fontId="11" fillId="4" borderId="0" xfId="0" applyFont="1" applyFill="1" applyBorder="1" applyAlignment="1">
      <alignment vertical="center"/>
    </xf>
    <xf numFmtId="0" fontId="59" fillId="4" borderId="0" xfId="0" applyFont="1" applyFill="1" applyBorder="1" applyAlignment="1">
      <alignment vertical="center"/>
    </xf>
    <xf numFmtId="0" fontId="11" fillId="4" borderId="13" xfId="0" applyFont="1" applyFill="1" applyBorder="1" applyAlignment="1">
      <alignment vertical="center"/>
    </xf>
    <xf numFmtId="0" fontId="11" fillId="4" borderId="8" xfId="0" applyFont="1" applyFill="1" applyBorder="1" applyAlignment="1">
      <alignment vertical="center"/>
    </xf>
    <xf numFmtId="0" fontId="54" fillId="4" borderId="0" xfId="0" applyFont="1" applyFill="1" applyBorder="1" applyAlignment="1">
      <alignment vertical="center"/>
    </xf>
    <xf numFmtId="2" fontId="11" fillId="4" borderId="0" xfId="0" applyNumberFormat="1" applyFont="1" applyFill="1" applyBorder="1" applyAlignment="1">
      <alignment vertical="center"/>
    </xf>
    <xf numFmtId="0" fontId="60" fillId="0" borderId="0" xfId="0" applyFont="1" applyFill="1" applyBorder="1" applyAlignment="1">
      <alignment vertical="center"/>
    </xf>
    <xf numFmtId="0" fontId="27" fillId="0" borderId="0" xfId="0" applyFont="1" applyFill="1" applyBorder="1" applyAlignment="1">
      <alignment vertical="center"/>
    </xf>
    <xf numFmtId="2" fontId="26" fillId="0" borderId="0" xfId="0" applyNumberFormat="1" applyFont="1" applyBorder="1" applyAlignment="1">
      <alignment vertical="center"/>
    </xf>
    <xf numFmtId="0" fontId="58" fillId="15" borderId="0" xfId="0" applyFont="1" applyFill="1" applyBorder="1" applyAlignment="1">
      <alignment vertical="center"/>
    </xf>
    <xf numFmtId="0" fontId="3" fillId="15" borderId="13" xfId="0" applyFont="1" applyFill="1" applyBorder="1" applyAlignment="1">
      <alignment vertical="center" wrapText="1"/>
    </xf>
    <xf numFmtId="0" fontId="3" fillId="15" borderId="8" xfId="0" applyFont="1" applyFill="1" applyBorder="1" applyAlignment="1">
      <alignment vertical="center" wrapText="1"/>
    </xf>
    <xf numFmtId="0" fontId="3" fillId="15" borderId="0" xfId="0" applyFont="1" applyFill="1" applyBorder="1" applyAlignment="1">
      <alignment vertical="center" wrapText="1"/>
    </xf>
    <xf numFmtId="0" fontId="3" fillId="15" borderId="0" xfId="0" applyFont="1" applyFill="1" applyBorder="1" applyAlignment="1">
      <alignment vertical="center"/>
    </xf>
    <xf numFmtId="0" fontId="4" fillId="15" borderId="0" xfId="0" applyFont="1" applyFill="1" applyBorder="1" applyAlignment="1">
      <alignment vertical="center"/>
    </xf>
    <xf numFmtId="0" fontId="51" fillId="15" borderId="0" xfId="0" applyFont="1" applyFill="1" applyBorder="1" applyAlignment="1">
      <alignment vertical="center"/>
    </xf>
    <xf numFmtId="0" fontId="8" fillId="15" borderId="0" xfId="0" applyFont="1" applyFill="1" applyBorder="1" applyAlignment="1">
      <alignment vertical="center"/>
    </xf>
    <xf numFmtId="0" fontId="53" fillId="15" borderId="0" xfId="0" applyFont="1" applyFill="1" applyBorder="1" applyAlignment="1">
      <alignment vertical="center"/>
    </xf>
    <xf numFmtId="0" fontId="25" fillId="15" borderId="0" xfId="0" applyFont="1" applyFill="1" applyBorder="1" applyAlignment="1">
      <alignment vertical="center" wrapText="1"/>
    </xf>
    <xf numFmtId="2" fontId="3" fillId="15" borderId="0" xfId="0" applyNumberFormat="1" applyFont="1" applyFill="1" applyBorder="1" applyAlignment="1">
      <alignment vertical="center"/>
    </xf>
    <xf numFmtId="0" fontId="2" fillId="15" borderId="0" xfId="0" applyFont="1" applyFill="1" applyBorder="1" applyAlignment="1">
      <alignment vertical="center"/>
    </xf>
    <xf numFmtId="0" fontId="0" fillId="16" borderId="0" xfId="0" applyFont="1" applyFill="1" applyBorder="1" applyAlignment="1">
      <alignment vertical="center"/>
    </xf>
    <xf numFmtId="0" fontId="60" fillId="15" borderId="0" xfId="0" applyFont="1" applyFill="1" applyBorder="1" applyAlignment="1">
      <alignment vertical="center"/>
    </xf>
    <xf numFmtId="0" fontId="0" fillId="15" borderId="13" xfId="0" applyFont="1" applyFill="1" applyBorder="1" applyAlignment="1">
      <alignment vertical="center"/>
    </xf>
    <xf numFmtId="0" fontId="0" fillId="15" borderId="8" xfId="0" applyFont="1" applyFill="1" applyBorder="1" applyAlignment="1">
      <alignment vertical="center"/>
    </xf>
    <xf numFmtId="0" fontId="0" fillId="15" borderId="0" xfId="0" applyFont="1" applyFill="1" applyBorder="1" applyAlignment="1">
      <alignment vertical="center"/>
    </xf>
    <xf numFmtId="0" fontId="38" fillId="15" borderId="0" xfId="0" applyFont="1" applyFill="1" applyBorder="1" applyAlignment="1">
      <alignment vertical="center"/>
    </xf>
    <xf numFmtId="0" fontId="27" fillId="15" borderId="0" xfId="0" applyFont="1" applyFill="1" applyBorder="1" applyAlignment="1">
      <alignment vertical="center"/>
    </xf>
    <xf numFmtId="0" fontId="26" fillId="15" borderId="0" xfId="0" applyFont="1" applyFill="1" applyBorder="1" applyAlignment="1">
      <alignment vertical="center"/>
    </xf>
    <xf numFmtId="0" fontId="37" fillId="15" borderId="0" xfId="0" applyFont="1" applyFill="1" applyBorder="1" applyAlignment="1">
      <alignment vertical="center"/>
    </xf>
    <xf numFmtId="0" fontId="60" fillId="14" borderId="0" xfId="0" applyFont="1" applyFill="1" applyBorder="1" applyAlignment="1">
      <alignment vertical="center"/>
    </xf>
    <xf numFmtId="0" fontId="0" fillId="14" borderId="13" xfId="0" applyFont="1" applyFill="1" applyBorder="1" applyAlignment="1">
      <alignment vertical="center"/>
    </xf>
    <xf numFmtId="0" fontId="0" fillId="14" borderId="8" xfId="0" applyFont="1" applyFill="1" applyBorder="1" applyAlignment="1">
      <alignment vertical="center"/>
    </xf>
    <xf numFmtId="0" fontId="0" fillId="14" borderId="0" xfId="0" applyFont="1" applyFill="1" applyBorder="1" applyAlignment="1">
      <alignment vertical="center"/>
    </xf>
    <xf numFmtId="0" fontId="27" fillId="14" borderId="0" xfId="0" applyFont="1" applyFill="1" applyBorder="1" applyAlignment="1">
      <alignment vertical="center"/>
    </xf>
    <xf numFmtId="0" fontId="55" fillId="14" borderId="0" xfId="0" applyFont="1" applyFill="1" applyBorder="1" applyAlignment="1">
      <alignment vertical="center"/>
    </xf>
    <xf numFmtId="2" fontId="26" fillId="14" borderId="0" xfId="0" applyNumberFormat="1" applyFont="1" applyFill="1" applyBorder="1" applyAlignment="1">
      <alignment vertical="center"/>
    </xf>
    <xf numFmtId="2" fontId="0" fillId="15" borderId="0" xfId="0" applyNumberFormat="1" applyFont="1" applyFill="1" applyBorder="1" applyAlignment="1">
      <alignment vertical="center"/>
    </xf>
    <xf numFmtId="0" fontId="60" fillId="14" borderId="5" xfId="0" applyFont="1" applyFill="1" applyBorder="1" applyAlignment="1">
      <alignment vertical="center"/>
    </xf>
    <xf numFmtId="0" fontId="0" fillId="14" borderId="17" xfId="0" applyFont="1" applyFill="1" applyBorder="1" applyAlignment="1">
      <alignment vertical="center"/>
    </xf>
    <xf numFmtId="0" fontId="0" fillId="14" borderId="12" xfId="0" applyFont="1" applyFill="1" applyBorder="1" applyAlignment="1">
      <alignment vertical="center"/>
    </xf>
    <xf numFmtId="0" fontId="0" fillId="14" borderId="5" xfId="0" applyFont="1" applyFill="1" applyBorder="1" applyAlignment="1">
      <alignment vertical="center"/>
    </xf>
    <xf numFmtId="0" fontId="69" fillId="0" borderId="0" xfId="0" applyFont="1"/>
    <xf numFmtId="0" fontId="11" fillId="11" borderId="0" xfId="0" applyFont="1" applyFill="1" applyBorder="1" applyAlignment="1">
      <alignment vertical="center"/>
    </xf>
    <xf numFmtId="0" fontId="11" fillId="11" borderId="3" xfId="0" applyFont="1" applyFill="1" applyBorder="1" applyAlignment="1">
      <alignment vertical="center"/>
    </xf>
    <xf numFmtId="0" fontId="25" fillId="0" borderId="5" xfId="0" applyFont="1" applyFill="1" applyBorder="1" applyAlignment="1">
      <alignment vertical="center" wrapText="1"/>
    </xf>
    <xf numFmtId="2" fontId="26" fillId="15" borderId="28" xfId="0" applyNumberFormat="1" applyFont="1" applyFill="1" applyBorder="1" applyAlignment="1">
      <alignment vertical="center"/>
    </xf>
    <xf numFmtId="2" fontId="2" fillId="15" borderId="28" xfId="0" applyNumberFormat="1" applyFont="1" applyFill="1" applyBorder="1" applyAlignment="1">
      <alignment horizontal="left"/>
    </xf>
    <xf numFmtId="0" fontId="0" fillId="15" borderId="29" xfId="0" applyFont="1" applyFill="1" applyBorder="1" applyAlignment="1">
      <alignment vertical="center"/>
    </xf>
    <xf numFmtId="0" fontId="4" fillId="0" borderId="4" xfId="0" applyFont="1" applyFill="1" applyBorder="1" applyAlignment="1">
      <alignment vertical="center"/>
    </xf>
    <xf numFmtId="0" fontId="25" fillId="0" borderId="4" xfId="0" applyFont="1" applyFill="1" applyBorder="1" applyAlignment="1">
      <alignment vertical="center" wrapText="1"/>
    </xf>
    <xf numFmtId="2" fontId="33" fillId="0" borderId="4" xfId="0" applyNumberFormat="1" applyFont="1" applyFill="1" applyBorder="1" applyAlignment="1">
      <alignment vertical="center" wrapText="1"/>
    </xf>
    <xf numFmtId="2" fontId="25" fillId="0" borderId="5" xfId="0" applyNumberFormat="1" applyFont="1" applyFill="1" applyBorder="1" applyAlignment="1">
      <alignment vertical="center" wrapText="1"/>
    </xf>
    <xf numFmtId="2" fontId="5" fillId="0" borderId="0" xfId="0" applyNumberFormat="1" applyFont="1" applyFill="1" applyBorder="1" applyAlignment="1">
      <alignment horizontal="left"/>
    </xf>
    <xf numFmtId="2" fontId="25" fillId="0" borderId="4" xfId="0" applyNumberFormat="1" applyFont="1" applyFill="1" applyBorder="1" applyAlignment="1">
      <alignment vertical="center" wrapText="1"/>
    </xf>
    <xf numFmtId="2" fontId="2" fillId="0" borderId="0" xfId="0" applyNumberFormat="1" applyFont="1" applyFill="1" applyBorder="1" applyAlignment="1">
      <alignment vertical="center"/>
    </xf>
    <xf numFmtId="2" fontId="0" fillId="14" borderId="0" xfId="0" applyNumberFormat="1" applyFont="1" applyFill="1" applyBorder="1" applyAlignment="1">
      <alignment vertical="center"/>
    </xf>
    <xf numFmtId="0" fontId="60" fillId="14" borderId="4" xfId="0" applyFont="1" applyFill="1" applyBorder="1" applyAlignment="1">
      <alignment vertical="center"/>
    </xf>
    <xf numFmtId="0" fontId="0" fillId="14" borderId="4" xfId="0" applyFont="1" applyFill="1" applyBorder="1" applyAlignment="1">
      <alignment vertical="center"/>
    </xf>
    <xf numFmtId="0" fontId="0" fillId="14" borderId="16" xfId="0" applyFont="1" applyFill="1" applyBorder="1" applyAlignment="1">
      <alignment vertical="center"/>
    </xf>
    <xf numFmtId="0" fontId="0" fillId="14" borderId="11" xfId="0" applyFont="1" applyFill="1" applyBorder="1" applyAlignment="1">
      <alignment vertical="center"/>
    </xf>
    <xf numFmtId="0" fontId="27" fillId="14" borderId="5" xfId="0" applyFont="1" applyFill="1" applyBorder="1" applyAlignment="1">
      <alignment vertical="center"/>
    </xf>
    <xf numFmtId="0" fontId="27" fillId="14" borderId="4" xfId="0" applyFont="1" applyFill="1" applyBorder="1" applyAlignment="1">
      <alignment vertical="center"/>
    </xf>
    <xf numFmtId="0" fontId="55" fillId="14" borderId="5" xfId="0" applyFont="1" applyFill="1" applyBorder="1" applyAlignment="1">
      <alignment vertical="center"/>
    </xf>
    <xf numFmtId="0" fontId="55" fillId="14" borderId="4" xfId="0" applyFont="1" applyFill="1" applyBorder="1" applyAlignment="1">
      <alignment vertical="center"/>
    </xf>
    <xf numFmtId="2" fontId="0" fillId="14" borderId="5" xfId="0" applyNumberFormat="1" applyFont="1" applyFill="1" applyBorder="1" applyAlignment="1">
      <alignment vertical="center"/>
    </xf>
    <xf numFmtId="2" fontId="0" fillId="14" borderId="4" xfId="0" applyNumberFormat="1" applyFont="1" applyFill="1" applyBorder="1" applyAlignment="1">
      <alignment vertical="center"/>
    </xf>
    <xf numFmtId="2" fontId="25" fillId="0" borderId="3" xfId="0" applyNumberFormat="1" applyFont="1" applyFill="1" applyBorder="1" applyAlignment="1">
      <alignment vertical="center" wrapText="1"/>
    </xf>
    <xf numFmtId="0" fontId="25" fillId="0" borderId="3" xfId="0" applyFont="1" applyFill="1" applyBorder="1" applyAlignment="1">
      <alignment vertical="center" wrapText="1"/>
    </xf>
    <xf numFmtId="2" fontId="26" fillId="14" borderId="5" xfId="0" applyNumberFormat="1" applyFont="1" applyFill="1" applyBorder="1" applyAlignment="1">
      <alignment vertical="center"/>
    </xf>
    <xf numFmtId="2" fontId="26" fillId="14" borderId="4" xfId="0" applyNumberFormat="1" applyFont="1" applyFill="1" applyBorder="1" applyAlignment="1">
      <alignment vertical="center"/>
    </xf>
    <xf numFmtId="0" fontId="60" fillId="0" borderId="3" xfId="0" applyFont="1" applyFill="1" applyBorder="1" applyAlignment="1">
      <alignment vertical="center"/>
    </xf>
    <xf numFmtId="0" fontId="27" fillId="0" borderId="3" xfId="0" applyFont="1" applyFill="1" applyBorder="1" applyAlignment="1">
      <alignment vertical="center"/>
    </xf>
    <xf numFmtId="0" fontId="2" fillId="0" borderId="5" xfId="0" applyFont="1" applyFill="1" applyBorder="1" applyAlignment="1">
      <alignment vertical="center"/>
    </xf>
    <xf numFmtId="0" fontId="49" fillId="0" borderId="1" xfId="0" applyFont="1" applyFill="1" applyBorder="1" applyAlignment="1">
      <alignment vertical="center"/>
    </xf>
    <xf numFmtId="0" fontId="49" fillId="0" borderId="1" xfId="0" applyFont="1" applyFill="1" applyBorder="1" applyAlignment="1">
      <alignment vertical="center" wrapText="1"/>
    </xf>
    <xf numFmtId="0" fontId="12" fillId="0" borderId="14" xfId="0" applyFont="1" applyFill="1" applyBorder="1" applyAlignment="1">
      <alignment vertical="center"/>
    </xf>
    <xf numFmtId="0" fontId="12" fillId="0" borderId="1" xfId="0" applyFont="1" applyFill="1" applyBorder="1" applyAlignment="1">
      <alignment vertical="center"/>
    </xf>
    <xf numFmtId="0" fontId="13" fillId="0" borderId="1" xfId="0" applyFont="1" applyFill="1" applyBorder="1" applyAlignment="1">
      <alignment vertical="center"/>
    </xf>
    <xf numFmtId="0" fontId="52" fillId="0" borderId="1" xfId="0" applyFont="1" applyFill="1" applyBorder="1" applyAlignment="1">
      <alignment vertical="center"/>
    </xf>
    <xf numFmtId="0" fontId="59" fillId="0" borderId="0" xfId="0" applyFont="1" applyFill="1" applyBorder="1" applyAlignment="1">
      <alignment vertical="center"/>
    </xf>
    <xf numFmtId="0" fontId="51" fillId="0" borderId="0" xfId="0" applyFont="1" applyFill="1" applyBorder="1" applyAlignment="1">
      <alignment vertical="center"/>
    </xf>
    <xf numFmtId="0" fontId="11" fillId="0" borderId="0" xfId="0" applyFont="1" applyFill="1" applyBorder="1" applyAlignment="1">
      <alignment vertical="center"/>
    </xf>
    <xf numFmtId="0" fontId="11" fillId="0" borderId="13" xfId="0" applyFont="1" applyFill="1" applyBorder="1" applyAlignment="1">
      <alignment vertical="center"/>
    </xf>
    <xf numFmtId="0" fontId="54" fillId="0" borderId="0" xfId="0" applyFont="1" applyFill="1" applyBorder="1" applyAlignment="1">
      <alignment vertical="center"/>
    </xf>
    <xf numFmtId="0" fontId="69" fillId="0" borderId="0" xfId="0" applyFont="1" applyFill="1" applyBorder="1"/>
    <xf numFmtId="2" fontId="69" fillId="0" borderId="0" xfId="0" applyNumberFormat="1" applyFont="1" applyFill="1" applyBorder="1"/>
    <xf numFmtId="2" fontId="2" fillId="0" borderId="0" xfId="0" applyNumberFormat="1" applyFont="1" applyFill="1" applyBorder="1" applyAlignment="1">
      <alignment horizontal="left"/>
    </xf>
    <xf numFmtId="2" fontId="11"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13" xfId="0" applyFont="1" applyFill="1" applyBorder="1" applyAlignment="1">
      <alignment vertical="center"/>
    </xf>
    <xf numFmtId="0" fontId="37" fillId="0" borderId="0" xfId="0" applyFont="1" applyFill="1" applyBorder="1" applyAlignment="1">
      <alignment vertical="center"/>
    </xf>
    <xf numFmtId="2" fontId="0" fillId="0" borderId="0" xfId="0" applyNumberFormat="1" applyFont="1" applyFill="1" applyBorder="1" applyAlignment="1">
      <alignment vertical="center"/>
    </xf>
    <xf numFmtId="0" fontId="57" fillId="0" borderId="0" xfId="0" applyFont="1" applyFill="1" applyBorder="1" applyAlignment="1">
      <alignment vertical="center"/>
    </xf>
    <xf numFmtId="0" fontId="25" fillId="0" borderId="13" xfId="0" applyFont="1" applyFill="1" applyBorder="1" applyAlignment="1">
      <alignment vertical="center"/>
    </xf>
    <xf numFmtId="0" fontId="25" fillId="0" borderId="0" xfId="0" applyFont="1" applyFill="1" applyBorder="1" applyAlignment="1">
      <alignment vertical="center"/>
    </xf>
    <xf numFmtId="0" fontId="18" fillId="0" borderId="0" xfId="0" applyFont="1" applyFill="1" applyBorder="1" applyAlignment="1">
      <alignment vertical="center" wrapText="1"/>
    </xf>
    <xf numFmtId="0" fontId="52" fillId="0" borderId="0" xfId="0" applyFont="1" applyFill="1" applyBorder="1" applyAlignment="1">
      <alignment vertical="center"/>
    </xf>
    <xf numFmtId="0" fontId="58" fillId="0" borderId="0" xfId="0" applyFont="1" applyFill="1" applyBorder="1" applyAlignment="1">
      <alignment vertical="center" wrapText="1"/>
    </xf>
    <xf numFmtId="0" fontId="3" fillId="0" borderId="0" xfId="0" applyFont="1" applyFill="1" applyBorder="1" applyAlignment="1">
      <alignment vertical="center"/>
    </xf>
    <xf numFmtId="0" fontId="3" fillId="0" borderId="13" xfId="0" applyFont="1" applyFill="1" applyBorder="1" applyAlignment="1">
      <alignment vertical="center" wrapText="1"/>
    </xf>
    <xf numFmtId="0" fontId="3" fillId="0" borderId="0" xfId="0" applyFont="1" applyFill="1" applyBorder="1" applyAlignment="1">
      <alignment vertical="center" wrapText="1"/>
    </xf>
    <xf numFmtId="0" fontId="8" fillId="0" borderId="0" xfId="0" applyFont="1" applyFill="1" applyBorder="1" applyAlignment="1">
      <alignment vertical="center"/>
    </xf>
    <xf numFmtId="2" fontId="8" fillId="0" borderId="0" xfId="0" applyNumberFormat="1" applyFont="1" applyFill="1" applyBorder="1" applyAlignment="1">
      <alignment vertical="center"/>
    </xf>
    <xf numFmtId="2" fontId="3" fillId="0" borderId="0" xfId="0" applyNumberFormat="1" applyFont="1" applyFill="1" applyBorder="1" applyAlignment="1">
      <alignment vertical="center"/>
    </xf>
    <xf numFmtId="0" fontId="26" fillId="0" borderId="0" xfId="0" applyFont="1" applyFill="1" applyBorder="1" applyAlignment="1">
      <alignment vertical="center"/>
    </xf>
    <xf numFmtId="2" fontId="26" fillId="0" borderId="0" xfId="0" applyNumberFormat="1" applyFont="1" applyFill="1" applyBorder="1" applyAlignment="1">
      <alignment vertical="center"/>
    </xf>
    <xf numFmtId="0" fontId="53" fillId="0" borderId="0" xfId="0" applyFont="1" applyFill="1" applyBorder="1" applyAlignment="1">
      <alignment vertical="center"/>
    </xf>
    <xf numFmtId="0" fontId="11" fillId="0" borderId="0" xfId="0" applyFont="1" applyFill="1" applyBorder="1" applyAlignment="1">
      <alignment vertical="center" wrapText="1"/>
    </xf>
    <xf numFmtId="0" fontId="11" fillId="0" borderId="22" xfId="0" applyFont="1" applyFill="1" applyBorder="1" applyAlignment="1">
      <alignment vertical="center"/>
    </xf>
    <xf numFmtId="0" fontId="0" fillId="0" borderId="22" xfId="0" applyFont="1" applyFill="1" applyBorder="1" applyAlignment="1">
      <alignment vertical="center"/>
    </xf>
    <xf numFmtId="2" fontId="4" fillId="0" borderId="0" xfId="0" applyNumberFormat="1" applyFont="1" applyFill="1" applyBorder="1" applyAlignment="1">
      <alignment horizontal="left"/>
    </xf>
    <xf numFmtId="0" fontId="57" fillId="0" borderId="5" xfId="0" applyFont="1" applyFill="1" applyBorder="1" applyAlignment="1">
      <alignment vertical="center"/>
    </xf>
    <xf numFmtId="0" fontId="25" fillId="0" borderId="17" xfId="0" applyFont="1" applyFill="1" applyBorder="1" applyAlignment="1">
      <alignment vertical="center"/>
    </xf>
    <xf numFmtId="0" fontId="25" fillId="0" borderId="5" xfId="0" applyFont="1" applyFill="1" applyBorder="1" applyAlignment="1">
      <alignment vertical="center"/>
    </xf>
    <xf numFmtId="0" fontId="18" fillId="0" borderId="5" xfId="0" applyFont="1" applyFill="1" applyBorder="1" applyAlignment="1">
      <alignment vertical="center" wrapText="1"/>
    </xf>
    <xf numFmtId="0" fontId="4" fillId="0" borderId="5" xfId="0" applyFont="1" applyFill="1" applyBorder="1" applyAlignment="1">
      <alignment vertical="center"/>
    </xf>
    <xf numFmtId="0" fontId="52" fillId="0" borderId="5" xfId="0" applyFont="1" applyFill="1" applyBorder="1" applyAlignment="1">
      <alignment vertical="center"/>
    </xf>
    <xf numFmtId="2" fontId="33" fillId="0" borderId="5" xfId="0" applyNumberFormat="1" applyFont="1" applyFill="1" applyBorder="1" applyAlignment="1">
      <alignment vertical="center" wrapText="1"/>
    </xf>
    <xf numFmtId="0" fontId="57" fillId="0" borderId="0" xfId="0" applyFont="1" applyFill="1" applyBorder="1" applyAlignment="1">
      <alignment vertical="center" wrapText="1"/>
    </xf>
    <xf numFmtId="0" fontId="18" fillId="0" borderId="0" xfId="0" applyFont="1" applyFill="1" applyBorder="1" applyAlignment="1">
      <alignment vertical="center"/>
    </xf>
    <xf numFmtId="0" fontId="4" fillId="0" borderId="1" xfId="0" applyFont="1" applyFill="1" applyBorder="1" applyAlignment="1">
      <alignment vertical="center"/>
    </xf>
    <xf numFmtId="0" fontId="55" fillId="0" borderId="0" xfId="0" applyFont="1" applyFill="1" applyBorder="1" applyAlignment="1">
      <alignment vertical="center"/>
    </xf>
    <xf numFmtId="0" fontId="59" fillId="0" borderId="4" xfId="0" applyFont="1" applyFill="1" applyBorder="1" applyAlignment="1">
      <alignment vertical="center"/>
    </xf>
    <xf numFmtId="0" fontId="11" fillId="0" borderId="4" xfId="0" applyFont="1" applyFill="1" applyBorder="1" applyAlignment="1">
      <alignment vertical="center"/>
    </xf>
    <xf numFmtId="0" fontId="11" fillId="0" borderId="16" xfId="0" applyFont="1" applyFill="1" applyBorder="1" applyAlignment="1">
      <alignment vertical="center"/>
    </xf>
    <xf numFmtId="0" fontId="37" fillId="0" borderId="4" xfId="0" applyFont="1" applyFill="1" applyBorder="1" applyAlignment="1">
      <alignment vertical="center"/>
    </xf>
    <xf numFmtId="2" fontId="11" fillId="0" borderId="4" xfId="0" applyNumberFormat="1" applyFont="1" applyFill="1" applyBorder="1" applyAlignment="1">
      <alignment vertical="center"/>
    </xf>
    <xf numFmtId="0" fontId="0" fillId="0" borderId="4" xfId="0" applyFont="1" applyFill="1" applyBorder="1" applyAlignment="1">
      <alignment vertical="center"/>
    </xf>
    <xf numFmtId="0" fontId="59" fillId="0" borderId="5" xfId="0" applyFont="1" applyFill="1" applyBorder="1" applyAlignment="1">
      <alignment vertical="center"/>
    </xf>
    <xf numFmtId="0" fontId="11" fillId="0" borderId="5" xfId="0" applyFont="1" applyFill="1" applyBorder="1" applyAlignment="1">
      <alignment vertical="center"/>
    </xf>
    <xf numFmtId="0" fontId="11" fillId="0" borderId="17" xfId="0" applyFont="1" applyFill="1" applyBorder="1" applyAlignment="1">
      <alignment vertical="center"/>
    </xf>
    <xf numFmtId="0" fontId="37" fillId="0" borderId="5" xfId="0" applyFont="1" applyFill="1" applyBorder="1" applyAlignment="1">
      <alignment vertical="center"/>
    </xf>
    <xf numFmtId="2" fontId="11" fillId="0" borderId="5" xfId="0" applyNumberFormat="1" applyFont="1" applyFill="1" applyBorder="1" applyAlignment="1">
      <alignment vertical="center"/>
    </xf>
    <xf numFmtId="0" fontId="0" fillId="0" borderId="5" xfId="0" applyFont="1" applyFill="1" applyBorder="1" applyAlignment="1">
      <alignment vertical="center"/>
    </xf>
    <xf numFmtId="0" fontId="58" fillId="0" borderId="0" xfId="0" applyFont="1" applyFill="1" applyBorder="1" applyAlignment="1">
      <alignment horizontal="left"/>
    </xf>
    <xf numFmtId="0" fontId="2" fillId="0" borderId="13" xfId="0" applyFont="1" applyFill="1" applyBorder="1" applyAlignment="1">
      <alignment horizontal="center"/>
    </xf>
    <xf numFmtId="0" fontId="50" fillId="0" borderId="0" xfId="0" applyFont="1" applyFill="1" applyBorder="1" applyAlignment="1">
      <alignment horizontal="left"/>
    </xf>
    <xf numFmtId="0" fontId="17" fillId="0" borderId="0" xfId="0" applyFont="1" applyFill="1" applyBorder="1"/>
    <xf numFmtId="0" fontId="58" fillId="0" borderId="4" xfId="0" applyFont="1" applyFill="1" applyBorder="1" applyAlignment="1">
      <alignment horizontal="left"/>
    </xf>
    <xf numFmtId="0" fontId="2" fillId="0" borderId="16" xfId="0" applyFont="1" applyFill="1" applyBorder="1" applyAlignment="1">
      <alignment horizontal="center"/>
    </xf>
    <xf numFmtId="2" fontId="2" fillId="0" borderId="4" xfId="0" applyNumberFormat="1" applyFont="1" applyFill="1" applyBorder="1" applyAlignment="1">
      <alignment horizontal="left"/>
    </xf>
    <xf numFmtId="0" fontId="58" fillId="0" borderId="5" xfId="0" applyFont="1" applyFill="1" applyBorder="1" applyAlignment="1">
      <alignment horizontal="left"/>
    </xf>
    <xf numFmtId="0" fontId="2" fillId="0" borderId="17" xfId="0" applyFont="1" applyFill="1" applyBorder="1" applyAlignment="1">
      <alignment horizontal="center"/>
    </xf>
    <xf numFmtId="0" fontId="17" fillId="0" borderId="5" xfId="0" applyFont="1" applyFill="1" applyBorder="1"/>
    <xf numFmtId="2" fontId="2" fillId="0" borderId="5" xfId="0" applyNumberFormat="1" applyFont="1" applyFill="1" applyBorder="1" applyAlignment="1">
      <alignment horizontal="left"/>
    </xf>
    <xf numFmtId="2" fontId="26" fillId="0" borderId="5" xfId="0" applyNumberFormat="1" applyFont="1" applyFill="1" applyBorder="1" applyAlignment="1">
      <alignment vertical="center"/>
    </xf>
    <xf numFmtId="16" fontId="11" fillId="0" borderId="4" xfId="0" applyNumberFormat="1" applyFont="1" applyFill="1" applyBorder="1" applyAlignment="1">
      <alignment vertical="center"/>
    </xf>
    <xf numFmtId="16" fontId="11" fillId="0" borderId="0" xfId="0" applyNumberFormat="1" applyFont="1" applyFill="1" applyBorder="1" applyAlignment="1">
      <alignment vertical="center"/>
    </xf>
    <xf numFmtId="17" fontId="11" fillId="0" borderId="0" xfId="0" applyNumberFormat="1" applyFont="1" applyFill="1" applyBorder="1" applyAlignment="1">
      <alignment vertical="center"/>
    </xf>
    <xf numFmtId="0" fontId="60" fillId="0" borderId="5" xfId="0" applyFont="1" applyFill="1" applyBorder="1" applyAlignment="1">
      <alignment vertical="center"/>
    </xf>
    <xf numFmtId="0" fontId="0" fillId="0" borderId="17" xfId="0" applyFont="1" applyFill="1" applyBorder="1" applyAlignment="1">
      <alignment vertical="center"/>
    </xf>
    <xf numFmtId="2" fontId="0" fillId="0" borderId="5" xfId="0" applyNumberFormat="1" applyFont="1" applyFill="1" applyBorder="1" applyAlignment="1">
      <alignment vertical="center"/>
    </xf>
    <xf numFmtId="0" fontId="0" fillId="0" borderId="3" xfId="0" applyFont="1" applyFill="1" applyBorder="1" applyAlignment="1">
      <alignment vertical="center"/>
    </xf>
    <xf numFmtId="0" fontId="0" fillId="0" borderId="15" xfId="0" applyFont="1" applyFill="1" applyBorder="1" applyAlignment="1">
      <alignment vertical="center"/>
    </xf>
    <xf numFmtId="0" fontId="26" fillId="0" borderId="3" xfId="0" applyFont="1" applyFill="1" applyBorder="1" applyAlignment="1">
      <alignment vertical="center"/>
    </xf>
    <xf numFmtId="0" fontId="37" fillId="0" borderId="3" xfId="0" applyFont="1" applyFill="1" applyBorder="1" applyAlignment="1">
      <alignment vertical="center"/>
    </xf>
    <xf numFmtId="2" fontId="0" fillId="0" borderId="3" xfId="0" applyNumberFormat="1" applyFont="1" applyFill="1" applyBorder="1" applyAlignment="1">
      <alignment vertical="center"/>
    </xf>
    <xf numFmtId="2" fontId="2" fillId="0" borderId="3" xfId="0" applyNumberFormat="1" applyFont="1" applyFill="1" applyBorder="1" applyAlignment="1">
      <alignment horizontal="left"/>
    </xf>
    <xf numFmtId="0" fontId="2" fillId="0" borderId="3" xfId="0" applyFont="1" applyFill="1" applyBorder="1" applyAlignment="1">
      <alignment horizontal="left"/>
    </xf>
    <xf numFmtId="0" fontId="0" fillId="0" borderId="4" xfId="0" applyFill="1" applyBorder="1"/>
    <xf numFmtId="0" fontId="11" fillId="0" borderId="3" xfId="0" applyFont="1" applyFill="1" applyBorder="1" applyAlignment="1">
      <alignment vertical="center"/>
    </xf>
    <xf numFmtId="0" fontId="54" fillId="0" borderId="4" xfId="0" applyFont="1" applyFill="1" applyBorder="1" applyAlignment="1">
      <alignment vertical="center"/>
    </xf>
    <xf numFmtId="0" fontId="11" fillId="0" borderId="5" xfId="0" applyFont="1" applyFill="1" applyBorder="1" applyAlignment="1">
      <alignment vertical="center" wrapText="1"/>
    </xf>
    <xf numFmtId="0" fontId="11" fillId="0" borderId="5" xfId="1" applyFont="1" applyFill="1" applyBorder="1" applyAlignment="1">
      <alignment vertical="center"/>
    </xf>
    <xf numFmtId="0" fontId="54" fillId="0" borderId="5" xfId="0" applyFont="1" applyFill="1" applyBorder="1" applyAlignment="1">
      <alignment vertical="center"/>
    </xf>
    <xf numFmtId="0" fontId="59" fillId="0" borderId="3" xfId="0" applyFont="1" applyFill="1" applyBorder="1" applyAlignment="1">
      <alignment vertical="center"/>
    </xf>
    <xf numFmtId="0" fontId="11" fillId="0" borderId="15" xfId="0" applyFont="1" applyFill="1" applyBorder="1" applyAlignment="1">
      <alignment vertical="center"/>
    </xf>
    <xf numFmtId="0" fontId="11" fillId="0" borderId="3" xfId="1" applyFont="1" applyFill="1" applyBorder="1" applyAlignment="1">
      <alignment vertical="center"/>
    </xf>
    <xf numFmtId="0" fontId="54" fillId="0" borderId="3" xfId="0" applyFont="1" applyFill="1" applyBorder="1" applyAlignment="1">
      <alignment vertical="center"/>
    </xf>
    <xf numFmtId="2" fontId="11" fillId="0" borderId="3" xfId="0" applyNumberFormat="1" applyFont="1" applyFill="1" applyBorder="1" applyAlignment="1">
      <alignment vertical="center"/>
    </xf>
    <xf numFmtId="0" fontId="11" fillId="0" borderId="4" xfId="1" applyFont="1" applyFill="1" applyBorder="1" applyAlignment="1">
      <alignment vertical="center"/>
    </xf>
    <xf numFmtId="0" fontId="11" fillId="0" borderId="0" xfId="1" applyFont="1" applyFill="1" applyBorder="1" applyAlignment="1">
      <alignment vertical="center"/>
    </xf>
    <xf numFmtId="0" fontId="3" fillId="0" borderId="5" xfId="0" applyFont="1" applyFill="1" applyBorder="1" applyAlignment="1">
      <alignment vertical="center" wrapText="1"/>
    </xf>
    <xf numFmtId="0" fontId="7" fillId="0" borderId="0" xfId="0" applyFont="1" applyFill="1" applyBorder="1" applyAlignment="1">
      <alignment vertical="center"/>
    </xf>
    <xf numFmtId="0" fontId="0" fillId="0" borderId="0" xfId="0" applyFont="1" applyFill="1" applyBorder="1" applyAlignment="1">
      <alignment vertical="center" wrapText="1"/>
    </xf>
    <xf numFmtId="0" fontId="58" fillId="0" borderId="3" xfId="0" applyFont="1" applyFill="1" applyBorder="1" applyAlignment="1">
      <alignment vertical="center" wrapText="1"/>
    </xf>
    <xf numFmtId="0" fontId="3" fillId="0" borderId="3" xfId="0" applyFont="1" applyFill="1" applyBorder="1" applyAlignment="1">
      <alignment vertical="center"/>
    </xf>
    <xf numFmtId="0" fontId="3" fillId="0" borderId="15" xfId="0" applyFont="1" applyFill="1" applyBorder="1" applyAlignment="1">
      <alignment vertical="center" wrapText="1"/>
    </xf>
    <xf numFmtId="0" fontId="3" fillId="0" borderId="3" xfId="0" applyFont="1" applyFill="1" applyBorder="1" applyAlignment="1">
      <alignment vertical="center" wrapText="1"/>
    </xf>
    <xf numFmtId="0" fontId="7" fillId="0" borderId="3" xfId="0" applyFont="1" applyFill="1" applyBorder="1" applyAlignment="1">
      <alignment vertical="center"/>
    </xf>
    <xf numFmtId="0" fontId="4" fillId="0" borderId="3" xfId="0" applyFont="1" applyFill="1" applyBorder="1" applyAlignment="1">
      <alignment vertical="center"/>
    </xf>
    <xf numFmtId="0" fontId="8" fillId="0" borderId="3" xfId="0" applyFont="1" applyFill="1" applyBorder="1" applyAlignment="1">
      <alignment vertical="center"/>
    </xf>
    <xf numFmtId="2" fontId="8" fillId="0" borderId="3" xfId="0" applyNumberFormat="1" applyFont="1" applyFill="1" applyBorder="1" applyAlignment="1">
      <alignment vertical="center"/>
    </xf>
    <xf numFmtId="2" fontId="3" fillId="0" borderId="3" xfId="0" applyNumberFormat="1" applyFont="1" applyFill="1" applyBorder="1" applyAlignment="1">
      <alignment vertical="center"/>
    </xf>
    <xf numFmtId="0" fontId="2" fillId="0" borderId="3" xfId="0" applyFont="1" applyFill="1" applyBorder="1" applyAlignment="1">
      <alignment vertical="center"/>
    </xf>
    <xf numFmtId="0" fontId="58" fillId="0" borderId="4" xfId="0" applyFont="1" applyFill="1" applyBorder="1" applyAlignment="1">
      <alignment vertical="center" wrapText="1"/>
    </xf>
    <xf numFmtId="0" fontId="3" fillId="0" borderId="4" xfId="0" applyFont="1" applyFill="1" applyBorder="1" applyAlignment="1">
      <alignment vertical="center"/>
    </xf>
    <xf numFmtId="0" fontId="3" fillId="0" borderId="16" xfId="0" applyFont="1" applyFill="1" applyBorder="1" applyAlignment="1">
      <alignment vertical="center" wrapText="1"/>
    </xf>
    <xf numFmtId="0" fontId="3" fillId="0" borderId="4" xfId="0" applyFont="1" applyFill="1" applyBorder="1" applyAlignment="1">
      <alignment vertical="center" wrapText="1"/>
    </xf>
    <xf numFmtId="0" fontId="8" fillId="0" borderId="4" xfId="0" applyFont="1" applyFill="1" applyBorder="1" applyAlignment="1">
      <alignment vertical="center"/>
    </xf>
    <xf numFmtId="2" fontId="8" fillId="0" borderId="4" xfId="0" applyNumberFormat="1" applyFont="1" applyFill="1" applyBorder="1" applyAlignment="1">
      <alignment vertical="center"/>
    </xf>
    <xf numFmtId="2" fontId="3" fillId="0" borderId="4" xfId="0" applyNumberFormat="1" applyFont="1" applyFill="1" applyBorder="1" applyAlignment="1">
      <alignment vertical="center"/>
    </xf>
    <xf numFmtId="0" fontId="2" fillId="0" borderId="4" xfId="0" applyFont="1" applyFill="1" applyBorder="1" applyAlignment="1">
      <alignment vertical="center"/>
    </xf>
    <xf numFmtId="0" fontId="0" fillId="0" borderId="5" xfId="0" applyFont="1" applyFill="1" applyBorder="1" applyAlignment="1">
      <alignment vertical="center" wrapText="1"/>
    </xf>
    <xf numFmtId="2" fontId="0" fillId="0" borderId="0" xfId="0" applyNumberFormat="1" applyFill="1" applyBorder="1"/>
    <xf numFmtId="0" fontId="58" fillId="0" borderId="5" xfId="0" applyFont="1" applyFill="1" applyBorder="1" applyAlignment="1">
      <alignment vertical="center" wrapText="1"/>
    </xf>
    <xf numFmtId="0" fontId="3" fillId="0" borderId="5" xfId="0" applyFont="1" applyFill="1" applyBorder="1" applyAlignment="1">
      <alignment vertical="center"/>
    </xf>
    <xf numFmtId="0" fontId="3" fillId="0" borderId="17" xfId="0" applyFont="1" applyFill="1" applyBorder="1" applyAlignment="1">
      <alignment vertical="center" wrapText="1"/>
    </xf>
    <xf numFmtId="0" fontId="8" fillId="0" borderId="5" xfId="0" applyFont="1" applyFill="1" applyBorder="1" applyAlignment="1">
      <alignment vertical="center"/>
    </xf>
    <xf numFmtId="0" fontId="53" fillId="0" borderId="5" xfId="0" applyFont="1" applyFill="1" applyBorder="1" applyAlignment="1">
      <alignment vertical="center"/>
    </xf>
    <xf numFmtId="2" fontId="8" fillId="0" borderId="5" xfId="0" applyNumberFormat="1" applyFont="1" applyFill="1" applyBorder="1" applyAlignment="1">
      <alignment vertical="center"/>
    </xf>
    <xf numFmtId="0" fontId="53" fillId="0" borderId="3" xfId="0" applyFont="1" applyFill="1" applyBorder="1" applyAlignment="1">
      <alignment vertical="center"/>
    </xf>
    <xf numFmtId="0" fontId="0" fillId="0" borderId="3" xfId="0" applyFont="1" applyFill="1" applyBorder="1" applyAlignment="1">
      <alignment vertical="center" wrapText="1"/>
    </xf>
    <xf numFmtId="0" fontId="6" fillId="0" borderId="0" xfId="0" applyFont="1" applyFill="1" applyBorder="1" applyAlignment="1">
      <alignment vertical="center"/>
    </xf>
    <xf numFmtId="2" fontId="26" fillId="0" borderId="3" xfId="0" applyNumberFormat="1" applyFont="1" applyFill="1" applyBorder="1" applyAlignment="1">
      <alignment vertical="center"/>
    </xf>
    <xf numFmtId="0" fontId="55" fillId="0" borderId="3" xfId="0" applyFont="1" applyFill="1" applyBorder="1" applyAlignment="1">
      <alignment vertical="center"/>
    </xf>
    <xf numFmtId="0" fontId="57" fillId="0" borderId="4" xfId="0" applyFont="1" applyFill="1" applyBorder="1" applyAlignment="1">
      <alignment vertical="center"/>
    </xf>
    <xf numFmtId="0" fontId="25" fillId="0" borderId="16" xfId="0" applyFont="1" applyFill="1" applyBorder="1" applyAlignment="1">
      <alignment vertical="center"/>
    </xf>
    <xf numFmtId="0" fontId="25" fillId="0" borderId="4" xfId="0" applyFont="1" applyFill="1" applyBorder="1" applyAlignment="1">
      <alignment vertical="center"/>
    </xf>
    <xf numFmtId="0" fontId="18" fillId="0" borderId="4" xfId="0" applyFont="1" applyFill="1" applyBorder="1" applyAlignment="1">
      <alignment vertical="center" wrapText="1"/>
    </xf>
    <xf numFmtId="0" fontId="18" fillId="0" borderId="3" xfId="0" applyFont="1" applyFill="1" applyBorder="1" applyAlignment="1">
      <alignment vertical="center" wrapText="1"/>
    </xf>
    <xf numFmtId="0" fontId="52" fillId="0" borderId="4" xfId="0" applyFont="1" applyFill="1" applyBorder="1" applyAlignment="1">
      <alignment vertical="center"/>
    </xf>
    <xf numFmtId="0" fontId="25" fillId="0" borderId="3" xfId="0" applyFont="1" applyFill="1" applyBorder="1" applyAlignment="1">
      <alignment vertical="center"/>
    </xf>
    <xf numFmtId="0" fontId="26" fillId="0" borderId="0" xfId="0" applyFont="1" applyFill="1" applyAlignment="1">
      <alignment vertical="center"/>
    </xf>
    <xf numFmtId="0" fontId="65" fillId="0" borderId="0" xfId="0" applyFont="1" applyFill="1" applyBorder="1" applyAlignment="1">
      <alignment vertical="center"/>
    </xf>
    <xf numFmtId="0" fontId="66" fillId="0" borderId="0" xfId="0" applyFont="1" applyFill="1" applyBorder="1" applyAlignment="1">
      <alignment vertical="center"/>
    </xf>
    <xf numFmtId="0" fontId="57" fillId="0" borderId="3" xfId="0" applyFont="1" applyFill="1" applyBorder="1" applyAlignment="1">
      <alignment vertical="center"/>
    </xf>
    <xf numFmtId="0" fontId="25" fillId="0" borderId="15" xfId="0" applyFont="1" applyFill="1" applyBorder="1" applyAlignment="1">
      <alignment vertical="center"/>
    </xf>
    <xf numFmtId="2" fontId="33" fillId="0" borderId="3" xfId="0" applyNumberFormat="1" applyFont="1" applyFill="1" applyBorder="1" applyAlignment="1">
      <alignment vertical="center" wrapText="1"/>
    </xf>
    <xf numFmtId="2" fontId="3" fillId="0" borderId="5" xfId="0" applyNumberFormat="1" applyFont="1" applyFill="1" applyBorder="1" applyAlignment="1">
      <alignment vertical="center"/>
    </xf>
    <xf numFmtId="0" fontId="51" fillId="0" borderId="4" xfId="0" applyFont="1" applyFill="1" applyBorder="1" applyAlignment="1">
      <alignment vertical="center"/>
    </xf>
    <xf numFmtId="2" fontId="2" fillId="0" borderId="4" xfId="0" applyNumberFormat="1" applyFont="1" applyFill="1" applyBorder="1" applyAlignment="1">
      <alignment vertical="center"/>
    </xf>
    <xf numFmtId="2" fontId="11" fillId="0" borderId="28" xfId="0" applyNumberFormat="1" applyFont="1" applyFill="1" applyBorder="1" applyAlignment="1">
      <alignment vertical="center"/>
    </xf>
    <xf numFmtId="0" fontId="11" fillId="0" borderId="29" xfId="0" applyFont="1" applyFill="1" applyBorder="1" applyAlignment="1">
      <alignment vertical="center"/>
    </xf>
    <xf numFmtId="0" fontId="0" fillId="0" borderId="29" xfId="0" applyFont="1" applyFill="1" applyBorder="1" applyAlignment="1">
      <alignment vertical="center"/>
    </xf>
    <xf numFmtId="0" fontId="51" fillId="0" borderId="5" xfId="0" applyFont="1" applyFill="1" applyBorder="1" applyAlignment="1">
      <alignment vertical="center"/>
    </xf>
    <xf numFmtId="2" fontId="11" fillId="0" borderId="30" xfId="0" applyNumberFormat="1" applyFont="1" applyFill="1" applyBorder="1" applyAlignment="1">
      <alignment vertical="center"/>
    </xf>
    <xf numFmtId="0" fontId="11" fillId="0" borderId="31" xfId="0" applyFont="1" applyFill="1" applyBorder="1" applyAlignment="1">
      <alignment vertical="center"/>
    </xf>
    <xf numFmtId="2" fontId="3" fillId="0" borderId="32" xfId="0" applyNumberFormat="1" applyFont="1" applyFill="1" applyBorder="1" applyAlignment="1">
      <alignment vertical="center"/>
    </xf>
    <xf numFmtId="0" fontId="3" fillId="0" borderId="32" xfId="0" applyFont="1" applyFill="1" applyBorder="1" applyAlignment="1">
      <alignment vertical="center"/>
    </xf>
    <xf numFmtId="2" fontId="11" fillId="0" borderId="32" xfId="0" applyNumberFormat="1" applyFont="1" applyFill="1" applyBorder="1" applyAlignment="1">
      <alignment vertical="center"/>
    </xf>
    <xf numFmtId="0" fontId="11" fillId="0" borderId="32" xfId="0" applyFont="1" applyFill="1" applyBorder="1" applyAlignment="1">
      <alignment vertical="center"/>
    </xf>
    <xf numFmtId="0" fontId="53" fillId="0" borderId="0" xfId="0" applyFont="1" applyFill="1" applyBorder="1" applyAlignment="1">
      <alignment horizontal="center"/>
    </xf>
    <xf numFmtId="0" fontId="64" fillId="0" borderId="0" xfId="0" applyFont="1" applyFill="1" applyBorder="1" applyAlignment="1">
      <alignment horizontal="left"/>
    </xf>
    <xf numFmtId="0" fontId="4" fillId="0" borderId="22" xfId="0" applyFont="1" applyFill="1" applyBorder="1" applyAlignment="1">
      <alignment horizontal="left"/>
    </xf>
    <xf numFmtId="0" fontId="20" fillId="0" borderId="0" xfId="0" applyFont="1" applyAlignment="1">
      <alignment horizontal="center" vertical="center"/>
    </xf>
    <xf numFmtId="0" fontId="20" fillId="0" borderId="19" xfId="0" applyFont="1" applyBorder="1" applyAlignment="1">
      <alignment horizontal="center" vertical="center"/>
    </xf>
    <xf numFmtId="0" fontId="20" fillId="0" borderId="0" xfId="0" applyFont="1" applyAlignment="1">
      <alignment vertical="center" wrapText="1"/>
    </xf>
    <xf numFmtId="0" fontId="20" fillId="0" borderId="19" xfId="0" applyFont="1" applyBorder="1" applyAlignment="1">
      <alignment vertical="center" wrapText="1"/>
    </xf>
    <xf numFmtId="0" fontId="19" fillId="0" borderId="18" xfId="0" applyFont="1" applyBorder="1" applyAlignment="1">
      <alignment horizontal="center" vertical="center" wrapText="1"/>
    </xf>
    <xf numFmtId="0" fontId="20" fillId="0" borderId="0" xfId="0" applyFont="1" applyAlignment="1">
      <alignment vertical="center"/>
    </xf>
    <xf numFmtId="0" fontId="20" fillId="0" borderId="19" xfId="0" applyFont="1" applyBorder="1" applyAlignment="1">
      <alignment vertical="center"/>
    </xf>
    <xf numFmtId="0" fontId="57" fillId="0" borderId="3" xfId="0" applyFont="1" applyFill="1" applyBorder="1" applyAlignment="1">
      <alignment vertical="center" wrapText="1"/>
    </xf>
    <xf numFmtId="0" fontId="57" fillId="0" borderId="4" xfId="0" applyFont="1" applyFill="1" applyBorder="1" applyAlignment="1">
      <alignment vertical="center" wrapText="1"/>
    </xf>
    <xf numFmtId="0" fontId="58" fillId="0" borderId="1" xfId="0" applyFont="1" applyFill="1" applyBorder="1" applyAlignment="1">
      <alignment vertical="center" wrapText="1"/>
    </xf>
    <xf numFmtId="0" fontId="61" fillId="0" borderId="0" xfId="0" applyFont="1" applyFill="1" applyBorder="1" applyAlignment="1">
      <alignment vertical="center"/>
    </xf>
    <xf numFmtId="0" fontId="58" fillId="0" borderId="22" xfId="0" applyFont="1" applyFill="1" applyBorder="1" applyAlignment="1">
      <alignment horizontal="left"/>
    </xf>
    <xf numFmtId="0" fontId="58" fillId="0" borderId="3" xfId="0" applyFont="1" applyFill="1" applyBorder="1" applyAlignment="1">
      <alignment horizontal="left"/>
    </xf>
    <xf numFmtId="0" fontId="3" fillId="0" borderId="1" xfId="0" applyFont="1" applyFill="1" applyBorder="1" applyAlignment="1">
      <alignment vertical="center"/>
    </xf>
    <xf numFmtId="0" fontId="62" fillId="0" borderId="0" xfId="0" applyFont="1" applyFill="1" applyBorder="1" applyAlignment="1">
      <alignment vertical="center" wrapText="1"/>
    </xf>
    <xf numFmtId="0" fontId="2" fillId="0" borderId="22" xfId="0" applyFont="1" applyFill="1" applyBorder="1" applyAlignment="1">
      <alignment horizontal="left"/>
    </xf>
    <xf numFmtId="0" fontId="1" fillId="0" borderId="13" xfId="1" applyFill="1" applyBorder="1" applyAlignment="1">
      <alignment vertical="center" wrapText="1"/>
    </xf>
    <xf numFmtId="0" fontId="3" fillId="0" borderId="14" xfId="0" applyFont="1" applyFill="1" applyBorder="1" applyAlignment="1">
      <alignment vertical="center" wrapText="1"/>
    </xf>
    <xf numFmtId="0" fontId="62" fillId="0" borderId="13" xfId="0" applyFont="1" applyFill="1" applyBorder="1" applyAlignment="1">
      <alignment vertical="center"/>
    </xf>
    <xf numFmtId="0" fontId="2" fillId="0" borderId="23" xfId="0" applyFont="1" applyFill="1" applyBorder="1" applyAlignment="1">
      <alignment horizontal="center"/>
    </xf>
    <xf numFmtId="0" fontId="2" fillId="0" borderId="15" xfId="0" applyFont="1" applyFill="1" applyBorder="1" applyAlignment="1">
      <alignment horizontal="center"/>
    </xf>
    <xf numFmtId="0" fontId="3" fillId="0" borderId="1" xfId="0" applyFont="1" applyFill="1" applyBorder="1" applyAlignment="1">
      <alignment vertical="center" wrapText="1"/>
    </xf>
    <xf numFmtId="0" fontId="62" fillId="0" borderId="0" xfId="0" applyFont="1" applyFill="1" applyBorder="1" applyAlignment="1">
      <alignment vertical="center"/>
    </xf>
    <xf numFmtId="0" fontId="63" fillId="0" borderId="0" xfId="0" applyFont="1" applyFill="1" applyBorder="1" applyAlignment="1">
      <alignment vertical="center" wrapText="1"/>
    </xf>
    <xf numFmtId="0" fontId="18" fillId="0" borderId="4" xfId="0" applyFont="1" applyFill="1" applyBorder="1" applyAlignment="1">
      <alignment vertical="center"/>
    </xf>
    <xf numFmtId="0" fontId="18" fillId="0" borderId="5" xfId="0" applyFont="1" applyFill="1" applyBorder="1" applyAlignment="1">
      <alignment vertical="center"/>
    </xf>
    <xf numFmtId="0" fontId="70" fillId="0" borderId="0" xfId="0" applyFont="1" applyFill="1" applyBorder="1"/>
    <xf numFmtId="0" fontId="0" fillId="0" borderId="4" xfId="0" applyFont="1" applyFill="1" applyBorder="1" applyAlignment="1">
      <alignment vertical="center" wrapText="1"/>
    </xf>
    <xf numFmtId="0" fontId="11" fillId="0" borderId="4" xfId="0" applyFont="1" applyFill="1" applyBorder="1" applyAlignment="1">
      <alignment vertical="center" wrapText="1"/>
    </xf>
    <xf numFmtId="0" fontId="4" fillId="0" borderId="5" xfId="1" applyFont="1" applyFill="1" applyBorder="1" applyAlignment="1">
      <alignment vertical="center"/>
    </xf>
    <xf numFmtId="0" fontId="4" fillId="0" borderId="4" xfId="1" applyFont="1" applyFill="1" applyBorder="1" applyAlignment="1">
      <alignment vertical="center"/>
    </xf>
    <xf numFmtId="0" fontId="64" fillId="0" borderId="0" xfId="0" applyFont="1" applyFill="1" applyBorder="1" applyAlignment="1">
      <alignment vertical="center"/>
    </xf>
    <xf numFmtId="0" fontId="7" fillId="0" borderId="5" xfId="0" applyFont="1" applyFill="1" applyBorder="1" applyAlignment="1">
      <alignment vertical="center"/>
    </xf>
    <xf numFmtId="0" fontId="8" fillId="0" borderId="1" xfId="0" applyFont="1" applyFill="1" applyBorder="1" applyAlignment="1">
      <alignment vertical="center"/>
    </xf>
    <xf numFmtId="0" fontId="53" fillId="0" borderId="4" xfId="0" applyFont="1" applyFill="1" applyBorder="1" applyAlignment="1">
      <alignment horizontal="center"/>
    </xf>
    <xf numFmtId="0" fontId="52" fillId="0" borderId="3" xfId="0" applyFont="1" applyFill="1" applyBorder="1" applyAlignment="1">
      <alignment vertical="center"/>
    </xf>
    <xf numFmtId="0" fontId="53" fillId="0" borderId="4" xfId="0" applyFont="1" applyFill="1" applyBorder="1" applyAlignment="1">
      <alignment vertical="center"/>
    </xf>
    <xf numFmtId="0" fontId="53" fillId="0" borderId="1" xfId="0" applyFont="1" applyFill="1" applyBorder="1" applyAlignment="1">
      <alignment vertical="center"/>
    </xf>
    <xf numFmtId="0" fontId="37" fillId="0" borderId="22" xfId="0" applyFont="1" applyFill="1" applyBorder="1" applyAlignment="1">
      <alignment vertical="center"/>
    </xf>
    <xf numFmtId="0" fontId="53" fillId="0" borderId="3" xfId="0" applyFont="1" applyFill="1" applyBorder="1" applyAlignment="1">
      <alignment horizontal="center"/>
    </xf>
    <xf numFmtId="2" fontId="8" fillId="0" borderId="1" xfId="0" applyNumberFormat="1" applyFont="1" applyFill="1" applyBorder="1" applyAlignment="1">
      <alignment vertical="center"/>
    </xf>
    <xf numFmtId="2" fontId="62" fillId="0" borderId="0" xfId="0" applyNumberFormat="1" applyFont="1" applyFill="1" applyBorder="1" applyAlignment="1">
      <alignment vertical="center" wrapText="1"/>
    </xf>
    <xf numFmtId="2" fontId="2" fillId="0" borderId="22" xfId="0" applyNumberFormat="1" applyFont="1" applyFill="1" applyBorder="1" applyAlignment="1">
      <alignment horizontal="left"/>
    </xf>
    <xf numFmtId="0" fontId="68" fillId="0" borderId="4" xfId="0" applyFont="1" applyFill="1" applyBorder="1" applyAlignment="1">
      <alignment vertical="center"/>
    </xf>
    <xf numFmtId="2" fontId="11" fillId="0" borderId="26" xfId="0" applyNumberFormat="1" applyFont="1" applyFill="1" applyBorder="1" applyAlignment="1">
      <alignment vertical="center"/>
    </xf>
    <xf numFmtId="2" fontId="8" fillId="0" borderId="32" xfId="0" applyNumberFormat="1" applyFont="1" applyFill="1" applyBorder="1" applyAlignment="1">
      <alignment vertical="center"/>
    </xf>
    <xf numFmtId="2" fontId="2" fillId="0" borderId="24" xfId="0" applyNumberFormat="1" applyFont="1" applyFill="1" applyBorder="1" applyAlignment="1">
      <alignment horizontal="left"/>
    </xf>
    <xf numFmtId="2" fontId="2" fillId="0" borderId="32" xfId="0" applyNumberFormat="1" applyFont="1" applyFill="1" applyBorder="1" applyAlignment="1">
      <alignment horizontal="left"/>
    </xf>
    <xf numFmtId="2" fontId="11" fillId="0" borderId="24" xfId="0" applyNumberFormat="1" applyFont="1" applyFill="1" applyBorder="1" applyAlignment="1">
      <alignment vertical="center"/>
    </xf>
    <xf numFmtId="2" fontId="0" fillId="0" borderId="28" xfId="0" applyNumberFormat="1" applyFont="1" applyFill="1" applyBorder="1" applyAlignment="1">
      <alignment vertical="center"/>
    </xf>
    <xf numFmtId="2" fontId="3" fillId="0" borderId="1" xfId="0" applyNumberFormat="1" applyFont="1" applyFill="1" applyBorder="1" applyAlignment="1">
      <alignment vertical="center"/>
    </xf>
    <xf numFmtId="2" fontId="67" fillId="0" borderId="0" xfId="0" applyNumberFormat="1" applyFont="1" applyFill="1" applyBorder="1" applyAlignment="1">
      <alignment vertical="center" wrapText="1"/>
    </xf>
    <xf numFmtId="0" fontId="11" fillId="0" borderId="27" xfId="0" applyFont="1" applyFill="1" applyBorder="1" applyAlignment="1">
      <alignment vertical="center"/>
    </xf>
    <xf numFmtId="0" fontId="0" fillId="0" borderId="24" xfId="0" applyFont="1" applyFill="1" applyBorder="1" applyAlignment="1">
      <alignment vertical="center"/>
    </xf>
    <xf numFmtId="0" fontId="0" fillId="0" borderId="32" xfId="0" applyFont="1" applyFill="1" applyBorder="1" applyAlignment="1">
      <alignment vertical="center"/>
    </xf>
    <xf numFmtId="0" fontId="11" fillId="0" borderId="25" xfId="0" applyFont="1" applyFill="1" applyBorder="1" applyAlignment="1">
      <alignment vertical="center"/>
    </xf>
    <xf numFmtId="16" fontId="11" fillId="0" borderId="3" xfId="0" applyNumberFormat="1" applyFont="1" applyFill="1" applyBorder="1" applyAlignment="1">
      <alignment vertical="center"/>
    </xf>
    <xf numFmtId="0" fontId="2" fillId="0" borderId="1" xfId="0" applyFont="1" applyFill="1" applyBorder="1" applyAlignment="1">
      <alignment vertical="center"/>
    </xf>
    <xf numFmtId="17" fontId="11" fillId="0" borderId="3" xfId="0" applyNumberFormat="1" applyFont="1" applyFill="1" applyBorder="1" applyAlignment="1">
      <alignment vertical="center"/>
    </xf>
  </cellXfs>
  <cellStyles count="2">
    <cellStyle name="Hyperlink" xfId="1" builtinId="8"/>
    <cellStyle name="Normal" xfId="0" builtinId="0"/>
  </cellStyles>
  <dxfs count="66">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archive.org/details/masonbees00fab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6" Type="http://schemas.openxmlformats.org/officeDocument/2006/relationships/hyperlink" Target="https://www-sciencedirect-com.ezproxy.une.edu.au/science/article/pii/S0006320709005114" TargetMode="External"/><Relationship Id="rId21" Type="http://schemas.openxmlformats.org/officeDocument/2006/relationships/hyperlink" Target="https://www-sciencedirect-com.ezproxy.une.edu.au/science/article/pii/S0006320709005114" TargetMode="External"/><Relationship Id="rId42" Type="http://schemas.openxmlformats.org/officeDocument/2006/relationships/hyperlink" Target="https://www-sciencedirect-com.ezproxy.une.edu.au/science/article/pii/S0006320709005114" TargetMode="External"/><Relationship Id="rId47" Type="http://schemas.openxmlformats.org/officeDocument/2006/relationships/hyperlink" Target="https://www-sciencedirect-com.ezproxy.une.edu.au/science/article/pii/S0006320709005114" TargetMode="External"/><Relationship Id="rId63" Type="http://schemas.openxmlformats.org/officeDocument/2006/relationships/hyperlink" Target="https://www-sciencedirect-com.ezproxy.une.edu.au/science/article/pii/S0006320709005114" TargetMode="External"/><Relationship Id="rId68" Type="http://schemas.openxmlformats.org/officeDocument/2006/relationships/hyperlink" Target="https://www-sciencedirect-com.ezproxy.une.edu.au/science/article/pii/S0006320709005114" TargetMode="External"/><Relationship Id="rId84" Type="http://schemas.openxmlformats.org/officeDocument/2006/relationships/hyperlink" Target="https://www-sciencedirect-com.ezproxy.une.edu.au/science/article/pii/S0006320709005114" TargetMode="External"/><Relationship Id="rId89" Type="http://schemas.openxmlformats.org/officeDocument/2006/relationships/hyperlink" Target="https://www-sciencedirect-com.ezproxy.une.edu.au/science/article/pii/S0006320709005114" TargetMode="External"/><Relationship Id="rId16" Type="http://schemas.openxmlformats.org/officeDocument/2006/relationships/hyperlink" Target="https://www-sciencedirect-com.ezproxy.une.edu.au/science/article/pii/S0006320709005114" TargetMode="External"/><Relationship Id="rId11" Type="http://schemas.openxmlformats.org/officeDocument/2006/relationships/hyperlink" Target="https://www-sciencedirect-com.ezproxy.une.edu.au/science/article/pii/S0006320709005114" TargetMode="External"/><Relationship Id="rId32" Type="http://schemas.openxmlformats.org/officeDocument/2006/relationships/hyperlink" Target="https://www-sciencedirect-com.ezproxy.une.edu.au/science/article/pii/S0006320709005114" TargetMode="External"/><Relationship Id="rId37" Type="http://schemas.openxmlformats.org/officeDocument/2006/relationships/hyperlink" Target="https://www-sciencedirect-com.ezproxy.une.edu.au/science/article/pii/S0006320709005114" TargetMode="External"/><Relationship Id="rId53" Type="http://schemas.openxmlformats.org/officeDocument/2006/relationships/hyperlink" Target="https://www-sciencedirect-com.ezproxy.une.edu.au/science/article/pii/S0006320709005114" TargetMode="External"/><Relationship Id="rId58" Type="http://schemas.openxmlformats.org/officeDocument/2006/relationships/hyperlink" Target="https://www-sciencedirect-com.ezproxy.une.edu.au/science/article/pii/S0006320709005114" TargetMode="External"/><Relationship Id="rId74" Type="http://schemas.openxmlformats.org/officeDocument/2006/relationships/hyperlink" Target="https://www-sciencedirect-com.ezproxy.une.edu.au/science/article/pii/S0006320709005114" TargetMode="External"/><Relationship Id="rId79" Type="http://schemas.openxmlformats.org/officeDocument/2006/relationships/hyperlink" Target="https://www-sciencedirect-com.ezproxy.une.edu.au/science/article/pii/S0006320709005114" TargetMode="External"/><Relationship Id="rId5" Type="http://schemas.openxmlformats.org/officeDocument/2006/relationships/hyperlink" Target="https://www-sciencedirect-com.ezproxy.une.edu.au/science/article/pii/S0006320709005114" TargetMode="External"/><Relationship Id="rId90" Type="http://schemas.openxmlformats.org/officeDocument/2006/relationships/hyperlink" Target="https://www-sciencedirect-com.ezproxy.une.edu.au/science/article/pii/S0006320709005114" TargetMode="External"/><Relationship Id="rId95" Type="http://schemas.openxmlformats.org/officeDocument/2006/relationships/hyperlink" Target="https://www-sciencedirect-com.ezproxy.une.edu.au/science/article/pii/S0006320709005114" TargetMode="External"/><Relationship Id="rId22" Type="http://schemas.openxmlformats.org/officeDocument/2006/relationships/hyperlink" Target="https://www-sciencedirect-com.ezproxy.une.edu.au/science/article/pii/S0006320709005114" TargetMode="External"/><Relationship Id="rId27" Type="http://schemas.openxmlformats.org/officeDocument/2006/relationships/hyperlink" Target="https://www-sciencedirect-com.ezproxy.une.edu.au/science/article/pii/S0006320709005114" TargetMode="External"/><Relationship Id="rId43" Type="http://schemas.openxmlformats.org/officeDocument/2006/relationships/hyperlink" Target="https://www-sciencedirect-com.ezproxy.une.edu.au/science/article/pii/S0006320709005114" TargetMode="External"/><Relationship Id="rId48" Type="http://schemas.openxmlformats.org/officeDocument/2006/relationships/hyperlink" Target="https://www-sciencedirect-com.ezproxy.une.edu.au/science/article/pii/S0006320709005114" TargetMode="External"/><Relationship Id="rId64" Type="http://schemas.openxmlformats.org/officeDocument/2006/relationships/hyperlink" Target="https://www-sciencedirect-com.ezproxy.une.edu.au/science/article/pii/S0006320709005114" TargetMode="External"/><Relationship Id="rId69" Type="http://schemas.openxmlformats.org/officeDocument/2006/relationships/hyperlink" Target="https://www-sciencedirect-com.ezproxy.une.edu.au/science/article/pii/S0006320709005114" TargetMode="External"/><Relationship Id="rId8" Type="http://schemas.openxmlformats.org/officeDocument/2006/relationships/hyperlink" Target="https://www-sciencedirect-com.ezproxy.une.edu.au/science/article/pii/S0006320709005114" TargetMode="External"/><Relationship Id="rId51" Type="http://schemas.openxmlformats.org/officeDocument/2006/relationships/hyperlink" Target="https://www-sciencedirect-com.ezproxy.une.edu.au/science/article/pii/S0006320709005114" TargetMode="External"/><Relationship Id="rId72" Type="http://schemas.openxmlformats.org/officeDocument/2006/relationships/hyperlink" Target="https://www-sciencedirect-com.ezproxy.une.edu.au/science/article/pii/S0006320709005114" TargetMode="External"/><Relationship Id="rId80" Type="http://schemas.openxmlformats.org/officeDocument/2006/relationships/hyperlink" Target="https://www-sciencedirect-com.ezproxy.une.edu.au/science/article/pii/S0006320709005114" TargetMode="External"/><Relationship Id="rId85" Type="http://schemas.openxmlformats.org/officeDocument/2006/relationships/hyperlink" Target="https://www-sciencedirect-com.ezproxy.une.edu.au/science/article/pii/S0006320709005114" TargetMode="External"/><Relationship Id="rId93" Type="http://schemas.openxmlformats.org/officeDocument/2006/relationships/hyperlink" Target="https://www-sciencedirect-com.ezproxy.une.edu.au/science/article/pii/S0006320709005114" TargetMode="External"/><Relationship Id="rId3" Type="http://schemas.openxmlformats.org/officeDocument/2006/relationships/hyperlink" Target="https://www-sciencedirect-com.ezproxy.une.edu.au/science/article/pii/S0006320709005114" TargetMode="External"/><Relationship Id="rId12" Type="http://schemas.openxmlformats.org/officeDocument/2006/relationships/hyperlink" Target="https://www-sciencedirect-com.ezproxy.une.edu.au/science/article/pii/S0006320709005114" TargetMode="External"/><Relationship Id="rId17" Type="http://schemas.openxmlformats.org/officeDocument/2006/relationships/hyperlink" Target="https://www-sciencedirect-com.ezproxy.une.edu.au/science/article/pii/S0006320709005114" TargetMode="External"/><Relationship Id="rId25" Type="http://schemas.openxmlformats.org/officeDocument/2006/relationships/hyperlink" Target="https://www-sciencedirect-com.ezproxy.une.edu.au/science/article/pii/S0006320709005114" TargetMode="External"/><Relationship Id="rId33" Type="http://schemas.openxmlformats.org/officeDocument/2006/relationships/hyperlink" Target="https://www-sciencedirect-com.ezproxy.une.edu.au/science/article/pii/S0006320709005114" TargetMode="External"/><Relationship Id="rId38" Type="http://schemas.openxmlformats.org/officeDocument/2006/relationships/hyperlink" Target="https://www-sciencedirect-com.ezproxy.une.edu.au/science/article/pii/S0006320709005114" TargetMode="External"/><Relationship Id="rId46" Type="http://schemas.openxmlformats.org/officeDocument/2006/relationships/hyperlink" Target="https://www-sciencedirect-com.ezproxy.une.edu.au/science/article/pii/S0006320709005114" TargetMode="External"/><Relationship Id="rId59" Type="http://schemas.openxmlformats.org/officeDocument/2006/relationships/hyperlink" Target="https://www-sciencedirect-com.ezproxy.une.edu.au/science/article/pii/S0006320709005114" TargetMode="External"/><Relationship Id="rId67" Type="http://schemas.openxmlformats.org/officeDocument/2006/relationships/hyperlink" Target="https://www-sciencedirect-com.ezproxy.une.edu.au/science/article/pii/S0006320709005114" TargetMode="External"/><Relationship Id="rId20" Type="http://schemas.openxmlformats.org/officeDocument/2006/relationships/hyperlink" Target="https://www-sciencedirect-com.ezproxy.une.edu.au/science/article/pii/S0006320709005114" TargetMode="External"/><Relationship Id="rId41" Type="http://schemas.openxmlformats.org/officeDocument/2006/relationships/hyperlink" Target="https://www-sciencedirect-com.ezproxy.une.edu.au/science/article/pii/S0006320709005114" TargetMode="External"/><Relationship Id="rId54" Type="http://schemas.openxmlformats.org/officeDocument/2006/relationships/hyperlink" Target="https://www-sciencedirect-com.ezproxy.une.edu.au/science/article/pii/S0006320709005114" TargetMode="External"/><Relationship Id="rId62" Type="http://schemas.openxmlformats.org/officeDocument/2006/relationships/hyperlink" Target="https://www-sciencedirect-com.ezproxy.une.edu.au/science/article/pii/S0006320709005114" TargetMode="External"/><Relationship Id="rId70" Type="http://schemas.openxmlformats.org/officeDocument/2006/relationships/hyperlink" Target="https://www-sciencedirect-com.ezproxy.une.edu.au/science/article/pii/S0006320709005114" TargetMode="External"/><Relationship Id="rId75" Type="http://schemas.openxmlformats.org/officeDocument/2006/relationships/hyperlink" Target="https://www-sciencedirect-com.ezproxy.une.edu.au/science/article/pii/S0006320709005114" TargetMode="External"/><Relationship Id="rId83" Type="http://schemas.openxmlformats.org/officeDocument/2006/relationships/hyperlink" Target="https://www-sciencedirect-com.ezproxy.une.edu.au/science/article/pii/S0006320709005114" TargetMode="External"/><Relationship Id="rId88" Type="http://schemas.openxmlformats.org/officeDocument/2006/relationships/hyperlink" Target="https://www-sciencedirect-com.ezproxy.une.edu.au/science/article/pii/S0006320709005114" TargetMode="External"/><Relationship Id="rId91" Type="http://schemas.openxmlformats.org/officeDocument/2006/relationships/hyperlink" Target="https://www-sciencedirect-com.ezproxy.une.edu.au/science/article/pii/S0006320709005114" TargetMode="External"/><Relationship Id="rId96" Type="http://schemas.openxmlformats.org/officeDocument/2006/relationships/hyperlink" Target="https://www-sciencedirect-com.ezproxy.une.edu.au/science/article/pii/S0006320709005114" TargetMode="External"/><Relationship Id="rId1" Type="http://schemas.openxmlformats.org/officeDocument/2006/relationships/hyperlink" Target="https://www-sciencedirect-com.ezproxy.une.edu.au/science/article/pii/S0006320709005114" TargetMode="External"/><Relationship Id="rId6" Type="http://schemas.openxmlformats.org/officeDocument/2006/relationships/hyperlink" Target="https://www-sciencedirect-com.ezproxy.une.edu.au/science/article/pii/S0006320709005114" TargetMode="External"/><Relationship Id="rId15" Type="http://schemas.openxmlformats.org/officeDocument/2006/relationships/hyperlink" Target="https://www-sciencedirect-com.ezproxy.une.edu.au/science/article/pii/S0006320709005114" TargetMode="External"/><Relationship Id="rId23" Type="http://schemas.openxmlformats.org/officeDocument/2006/relationships/hyperlink" Target="https://www-sciencedirect-com.ezproxy.une.edu.au/science/article/pii/S0006320709005114" TargetMode="External"/><Relationship Id="rId28" Type="http://schemas.openxmlformats.org/officeDocument/2006/relationships/hyperlink" Target="https://www-sciencedirect-com.ezproxy.une.edu.au/science/article/pii/S0006320709005114" TargetMode="External"/><Relationship Id="rId36" Type="http://schemas.openxmlformats.org/officeDocument/2006/relationships/hyperlink" Target="https://www-sciencedirect-com.ezproxy.une.edu.au/science/article/pii/S0006320709005114" TargetMode="External"/><Relationship Id="rId49" Type="http://schemas.openxmlformats.org/officeDocument/2006/relationships/hyperlink" Target="https://www-sciencedirect-com.ezproxy.une.edu.au/science/article/pii/S0006320709005114" TargetMode="External"/><Relationship Id="rId57" Type="http://schemas.openxmlformats.org/officeDocument/2006/relationships/hyperlink" Target="https://www-sciencedirect-com.ezproxy.une.edu.au/science/article/pii/S0006320709005114" TargetMode="External"/><Relationship Id="rId10" Type="http://schemas.openxmlformats.org/officeDocument/2006/relationships/hyperlink" Target="https://www-sciencedirect-com.ezproxy.une.edu.au/science/article/pii/S0006320709005114" TargetMode="External"/><Relationship Id="rId31" Type="http://schemas.openxmlformats.org/officeDocument/2006/relationships/hyperlink" Target="https://www-sciencedirect-com.ezproxy.une.edu.au/science/article/pii/S0006320709005114" TargetMode="External"/><Relationship Id="rId44" Type="http://schemas.openxmlformats.org/officeDocument/2006/relationships/hyperlink" Target="https://www-sciencedirect-com.ezproxy.une.edu.au/science/article/pii/S0006320709005114" TargetMode="External"/><Relationship Id="rId52" Type="http://schemas.openxmlformats.org/officeDocument/2006/relationships/hyperlink" Target="https://www-sciencedirect-com.ezproxy.une.edu.au/science/article/pii/S0006320709005114" TargetMode="External"/><Relationship Id="rId60" Type="http://schemas.openxmlformats.org/officeDocument/2006/relationships/hyperlink" Target="https://www-sciencedirect-com.ezproxy.une.edu.au/science/article/pii/S0006320709005114" TargetMode="External"/><Relationship Id="rId65" Type="http://schemas.openxmlformats.org/officeDocument/2006/relationships/hyperlink" Target="https://www-sciencedirect-com.ezproxy.une.edu.au/science/article/pii/S0006320709005114" TargetMode="External"/><Relationship Id="rId73" Type="http://schemas.openxmlformats.org/officeDocument/2006/relationships/hyperlink" Target="https://www-sciencedirect-com.ezproxy.une.edu.au/science/article/pii/S0006320709005114" TargetMode="External"/><Relationship Id="rId78" Type="http://schemas.openxmlformats.org/officeDocument/2006/relationships/hyperlink" Target="https://www-sciencedirect-com.ezproxy.une.edu.au/science/article/pii/S0006320709005114" TargetMode="External"/><Relationship Id="rId81" Type="http://schemas.openxmlformats.org/officeDocument/2006/relationships/hyperlink" Target="https://www-sciencedirect-com.ezproxy.une.edu.au/science/article/pii/S0006320709005114" TargetMode="External"/><Relationship Id="rId86" Type="http://schemas.openxmlformats.org/officeDocument/2006/relationships/hyperlink" Target="https://www-sciencedirect-com.ezproxy.une.edu.au/science/article/pii/S0006320709005114" TargetMode="External"/><Relationship Id="rId94" Type="http://schemas.openxmlformats.org/officeDocument/2006/relationships/hyperlink" Target="https://www-sciencedirect-com.ezproxy.une.edu.au/science/article/pii/S0006320709005114" TargetMode="External"/><Relationship Id="rId4" Type="http://schemas.openxmlformats.org/officeDocument/2006/relationships/hyperlink" Target="https://www-sciencedirect-com.ezproxy.une.edu.au/science/article/pii/S0006320709005114" TargetMode="External"/><Relationship Id="rId9" Type="http://schemas.openxmlformats.org/officeDocument/2006/relationships/hyperlink" Target="https://www-sciencedirect-com.ezproxy.une.edu.au/science/article/pii/S0006320709005114" TargetMode="External"/><Relationship Id="rId13" Type="http://schemas.openxmlformats.org/officeDocument/2006/relationships/hyperlink" Target="https://www-sciencedirect-com.ezproxy.une.edu.au/science/article/pii/S0006320709005114" TargetMode="External"/><Relationship Id="rId18" Type="http://schemas.openxmlformats.org/officeDocument/2006/relationships/hyperlink" Target="https://www-sciencedirect-com.ezproxy.une.edu.au/science/article/pii/S0006320709005114" TargetMode="External"/><Relationship Id="rId39" Type="http://schemas.openxmlformats.org/officeDocument/2006/relationships/hyperlink" Target="https://www-sciencedirect-com.ezproxy.une.edu.au/science/article/pii/S0006320709005114" TargetMode="External"/><Relationship Id="rId34" Type="http://schemas.openxmlformats.org/officeDocument/2006/relationships/hyperlink" Target="https://www-sciencedirect-com.ezproxy.une.edu.au/science/article/pii/S0006320709005114" TargetMode="External"/><Relationship Id="rId50" Type="http://schemas.openxmlformats.org/officeDocument/2006/relationships/hyperlink" Target="https://www-sciencedirect-com.ezproxy.une.edu.au/science/article/pii/S0006320709005114" TargetMode="External"/><Relationship Id="rId55" Type="http://schemas.openxmlformats.org/officeDocument/2006/relationships/hyperlink" Target="https://www-sciencedirect-com.ezproxy.une.edu.au/science/article/pii/S0006320709005114" TargetMode="External"/><Relationship Id="rId76" Type="http://schemas.openxmlformats.org/officeDocument/2006/relationships/hyperlink" Target="https://www-sciencedirect-com.ezproxy.une.edu.au/science/article/pii/S0006320709005114" TargetMode="External"/><Relationship Id="rId7" Type="http://schemas.openxmlformats.org/officeDocument/2006/relationships/hyperlink" Target="https://www-sciencedirect-com.ezproxy.une.edu.au/science/article/pii/S0006320709005114" TargetMode="External"/><Relationship Id="rId71" Type="http://schemas.openxmlformats.org/officeDocument/2006/relationships/hyperlink" Target="https://www-sciencedirect-com.ezproxy.une.edu.au/science/article/pii/S0006320709005114" TargetMode="External"/><Relationship Id="rId92" Type="http://schemas.openxmlformats.org/officeDocument/2006/relationships/hyperlink" Target="https://www-sciencedirect-com.ezproxy.une.edu.au/science/article/pii/S0006320709005114" TargetMode="External"/><Relationship Id="rId2" Type="http://schemas.openxmlformats.org/officeDocument/2006/relationships/hyperlink" Target="https://www-sciencedirect-com.ezproxy.une.edu.au/science/article/pii/S0006320709005114" TargetMode="External"/><Relationship Id="rId29" Type="http://schemas.openxmlformats.org/officeDocument/2006/relationships/hyperlink" Target="https://www-sciencedirect-com.ezproxy.une.edu.au/science/article/pii/S0006320709005114" TargetMode="External"/><Relationship Id="rId24" Type="http://schemas.openxmlformats.org/officeDocument/2006/relationships/hyperlink" Target="https://www-sciencedirect-com.ezproxy.une.edu.au/science/article/pii/S0006320709005114" TargetMode="External"/><Relationship Id="rId40" Type="http://schemas.openxmlformats.org/officeDocument/2006/relationships/hyperlink" Target="https://www-sciencedirect-com.ezproxy.une.edu.au/science/article/pii/S0006320709005114" TargetMode="External"/><Relationship Id="rId45" Type="http://schemas.openxmlformats.org/officeDocument/2006/relationships/hyperlink" Target="https://www-sciencedirect-com.ezproxy.une.edu.au/science/article/pii/S0006320709005114" TargetMode="External"/><Relationship Id="rId66" Type="http://schemas.openxmlformats.org/officeDocument/2006/relationships/hyperlink" Target="https://www-sciencedirect-com.ezproxy.une.edu.au/science/article/pii/S0006320709005114" TargetMode="External"/><Relationship Id="rId87" Type="http://schemas.openxmlformats.org/officeDocument/2006/relationships/hyperlink" Target="https://www-sciencedirect-com.ezproxy.une.edu.au/science/article/pii/S0006320709005114" TargetMode="External"/><Relationship Id="rId61" Type="http://schemas.openxmlformats.org/officeDocument/2006/relationships/hyperlink" Target="https://www-sciencedirect-com.ezproxy.une.edu.au/science/article/pii/S0006320709005114" TargetMode="External"/><Relationship Id="rId82" Type="http://schemas.openxmlformats.org/officeDocument/2006/relationships/hyperlink" Target="https://www-sciencedirect-com.ezproxy.une.edu.au/science/article/pii/S0006320709005114" TargetMode="External"/><Relationship Id="rId19" Type="http://schemas.openxmlformats.org/officeDocument/2006/relationships/hyperlink" Target="https://www-sciencedirect-com.ezproxy.une.edu.au/science/article/pii/S0006320709005114" TargetMode="External"/><Relationship Id="rId14" Type="http://schemas.openxmlformats.org/officeDocument/2006/relationships/hyperlink" Target="https://www-sciencedirect-com.ezproxy.une.edu.au/science/article/pii/S0006320709005114" TargetMode="External"/><Relationship Id="rId30" Type="http://schemas.openxmlformats.org/officeDocument/2006/relationships/hyperlink" Target="https://www-sciencedirect-com.ezproxy.une.edu.au/science/article/pii/S0006320709005114" TargetMode="External"/><Relationship Id="rId35" Type="http://schemas.openxmlformats.org/officeDocument/2006/relationships/hyperlink" Target="https://www-sciencedirect-com.ezproxy.une.edu.au/science/article/pii/S0006320709005114" TargetMode="External"/><Relationship Id="rId56" Type="http://schemas.openxmlformats.org/officeDocument/2006/relationships/hyperlink" Target="https://www-sciencedirect-com.ezproxy.une.edu.au/science/article/pii/S0006320709005114" TargetMode="External"/><Relationship Id="rId77" Type="http://schemas.openxmlformats.org/officeDocument/2006/relationships/hyperlink" Target="https://www-sciencedirect-com.ezproxy.une.edu.au/science/article/pii/S000632070900511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applewebdata://DE2EF200-0834-4BB2-A39C-4BC6D9A5FC97/" TargetMode="External"/><Relationship Id="rId13" Type="http://schemas.openxmlformats.org/officeDocument/2006/relationships/hyperlink" Target="applewebdata://E68DDFD9-208A-4A68-BB44-46B42D3E832A/" TargetMode="External"/><Relationship Id="rId18" Type="http://schemas.openxmlformats.org/officeDocument/2006/relationships/hyperlink" Target="applewebdata://E68DDFD9-208A-4A68-BB44-46B42D3E832A/" TargetMode="External"/><Relationship Id="rId26" Type="http://schemas.openxmlformats.org/officeDocument/2006/relationships/hyperlink" Target="applewebdata://E68DDFD9-208A-4A68-BB44-46B42D3E832A/" TargetMode="External"/><Relationship Id="rId3" Type="http://schemas.openxmlformats.org/officeDocument/2006/relationships/hyperlink" Target="applewebdata://31D4558D-05F7-44D3-A264-35ECD3192C3B/" TargetMode="External"/><Relationship Id="rId21" Type="http://schemas.openxmlformats.org/officeDocument/2006/relationships/hyperlink" Target="applewebdata://E68DDFD9-208A-4A68-BB44-46B42D3E832A/" TargetMode="External"/><Relationship Id="rId7" Type="http://schemas.openxmlformats.org/officeDocument/2006/relationships/hyperlink" Target="applewebdata://DE2EF200-0834-4BB2-A39C-4BC6D9A5FC97/" TargetMode="External"/><Relationship Id="rId12" Type="http://schemas.openxmlformats.org/officeDocument/2006/relationships/hyperlink" Target="applewebdata://DE2EF200-0834-4BB2-A39C-4BC6D9A5FC97/" TargetMode="External"/><Relationship Id="rId17" Type="http://schemas.openxmlformats.org/officeDocument/2006/relationships/hyperlink" Target="applewebdata://E68DDFD9-208A-4A68-BB44-46B42D3E832A/" TargetMode="External"/><Relationship Id="rId25" Type="http://schemas.openxmlformats.org/officeDocument/2006/relationships/hyperlink" Target="applewebdata://E68DDFD9-208A-4A68-BB44-46B42D3E832A/" TargetMode="External"/><Relationship Id="rId2" Type="http://schemas.openxmlformats.org/officeDocument/2006/relationships/hyperlink" Target="applewebdata://31D4558D-05F7-44D3-A264-35ECD3192C3B/" TargetMode="External"/><Relationship Id="rId16" Type="http://schemas.openxmlformats.org/officeDocument/2006/relationships/hyperlink" Target="applewebdata://E68DDFD9-208A-4A68-BB44-46B42D3E832A/" TargetMode="External"/><Relationship Id="rId20" Type="http://schemas.openxmlformats.org/officeDocument/2006/relationships/hyperlink" Target="applewebdata://E68DDFD9-208A-4A68-BB44-46B42D3E832A/" TargetMode="External"/><Relationship Id="rId1" Type="http://schemas.openxmlformats.org/officeDocument/2006/relationships/hyperlink" Target="applewebdata://31D4558D-05F7-44D3-A264-35ECD3192C3B/" TargetMode="External"/><Relationship Id="rId6" Type="http://schemas.openxmlformats.org/officeDocument/2006/relationships/hyperlink" Target="applewebdata://DE2EF200-0834-4BB2-A39C-4BC6D9A5FC97/" TargetMode="External"/><Relationship Id="rId11" Type="http://schemas.openxmlformats.org/officeDocument/2006/relationships/hyperlink" Target="applewebdata://DE2EF200-0834-4BB2-A39C-4BC6D9A5FC97/" TargetMode="External"/><Relationship Id="rId24" Type="http://schemas.openxmlformats.org/officeDocument/2006/relationships/hyperlink" Target="applewebdata://E68DDFD9-208A-4A68-BB44-46B42D3E832A/" TargetMode="External"/><Relationship Id="rId5" Type="http://schemas.openxmlformats.org/officeDocument/2006/relationships/hyperlink" Target="applewebdata://DE2EF200-0834-4BB2-A39C-4BC6D9A5FC97/" TargetMode="External"/><Relationship Id="rId15" Type="http://schemas.openxmlformats.org/officeDocument/2006/relationships/hyperlink" Target="applewebdata://E68DDFD9-208A-4A68-BB44-46B42D3E832A/" TargetMode="External"/><Relationship Id="rId23" Type="http://schemas.openxmlformats.org/officeDocument/2006/relationships/hyperlink" Target="applewebdata://E68DDFD9-208A-4A68-BB44-46B42D3E832A/" TargetMode="External"/><Relationship Id="rId10" Type="http://schemas.openxmlformats.org/officeDocument/2006/relationships/hyperlink" Target="applewebdata://DE2EF200-0834-4BB2-A39C-4BC6D9A5FC97/" TargetMode="External"/><Relationship Id="rId19" Type="http://schemas.openxmlformats.org/officeDocument/2006/relationships/hyperlink" Target="applewebdata://E68DDFD9-208A-4A68-BB44-46B42D3E832A/" TargetMode="External"/><Relationship Id="rId4" Type="http://schemas.openxmlformats.org/officeDocument/2006/relationships/hyperlink" Target="applewebdata://31D4558D-05F7-44D3-A264-35ECD3192C3B/" TargetMode="External"/><Relationship Id="rId9" Type="http://schemas.openxmlformats.org/officeDocument/2006/relationships/hyperlink" Target="applewebdata://DE2EF200-0834-4BB2-A39C-4BC6D9A5FC97/" TargetMode="External"/><Relationship Id="rId14" Type="http://schemas.openxmlformats.org/officeDocument/2006/relationships/hyperlink" Target="applewebdata://E68DDFD9-208A-4A68-BB44-46B42D3E832A/" TargetMode="External"/><Relationship Id="rId22" Type="http://schemas.openxmlformats.org/officeDocument/2006/relationships/hyperlink" Target="applewebdata://E68DDFD9-208A-4A68-BB44-46B42D3E832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346"/>
  <sheetViews>
    <sheetView tabSelected="1" zoomScale="84" zoomScaleNormal="84" workbookViewId="0">
      <pane ySplit="1" topLeftCell="A2" activePane="bottomLeft" state="frozen"/>
      <selection pane="bottomLeft" activeCell="S17" sqref="S17"/>
    </sheetView>
  </sheetViews>
  <sheetFormatPr baseColWidth="10" defaultColWidth="10.83203125" defaultRowHeight="25" customHeight="1"/>
  <cols>
    <col min="1" max="1" width="66" style="354" bestFit="1" customWidth="1"/>
    <col min="2" max="2" width="23.33203125" style="356" customWidth="1"/>
    <col min="3" max="3" width="10.83203125" style="37"/>
    <col min="4" max="4" width="6.5" style="355" customWidth="1"/>
    <col min="5" max="5" width="10.33203125" style="37" customWidth="1"/>
    <col min="6" max="6" width="14.1640625" style="37" bestFit="1" customWidth="1"/>
    <col min="7" max="7" width="12" style="37" bestFit="1" customWidth="1"/>
    <col min="8" max="8" width="12" style="37" customWidth="1"/>
    <col min="9" max="9" width="16.33203125" style="37" bestFit="1" customWidth="1"/>
    <col min="10" max="10" width="9.1640625" style="37" customWidth="1"/>
    <col min="11" max="11" width="10.5" style="37" bestFit="1" customWidth="1"/>
    <col min="12" max="12" width="11.5" style="37" bestFit="1" customWidth="1"/>
    <col min="13" max="14" width="12.6640625" style="37" bestFit="1" customWidth="1"/>
    <col min="15" max="15" width="11.6640625" style="37" bestFit="1" customWidth="1"/>
    <col min="16" max="16" width="16.83203125" style="37" customWidth="1"/>
    <col min="17" max="17" width="15.33203125" style="37" customWidth="1"/>
    <col min="18" max="18" width="12.33203125" style="356" customWidth="1"/>
    <col min="19" max="19" width="14.5" style="37" bestFit="1" customWidth="1"/>
    <col min="20" max="21" width="10.83203125" style="37"/>
    <col min="22" max="22" width="10.83203125" style="37" customWidth="1"/>
    <col min="23" max="23" width="10.83203125" style="452" customWidth="1"/>
    <col min="24" max="24" width="10.83203125" style="37" customWidth="1"/>
    <col min="25" max="25" width="10.83203125" style="306" customWidth="1"/>
    <col min="26" max="26" width="11.6640625" style="37" bestFit="1" customWidth="1"/>
    <col min="27" max="27" width="11" style="306" customWidth="1"/>
    <col min="28" max="28" width="11" style="37" customWidth="1"/>
    <col min="29" max="29" width="10.83203125" style="37" customWidth="1"/>
    <col min="30" max="31" width="10.83203125" style="306" customWidth="1"/>
    <col min="32" max="32" width="10.83203125" style="37" customWidth="1"/>
    <col min="33" max="33" width="21.33203125" style="37" bestFit="1" customWidth="1"/>
    <col min="34" max="34" width="10.83203125" style="37" customWidth="1"/>
    <col min="35" max="35" width="13.83203125" style="37" bestFit="1" customWidth="1"/>
    <col min="36" max="36" width="20.1640625" style="37" bestFit="1" customWidth="1"/>
    <col min="37" max="16384" width="10.83203125" style="37"/>
  </cols>
  <sheetData>
    <row r="1" spans="1:39" s="40" customFormat="1" ht="25" customHeight="1" thickBot="1">
      <c r="A1" s="293" t="s">
        <v>61</v>
      </c>
      <c r="B1" s="294" t="s">
        <v>1642</v>
      </c>
      <c r="C1" s="185" t="s">
        <v>107</v>
      </c>
      <c r="D1" s="295" t="s">
        <v>697</v>
      </c>
      <c r="E1" s="296" t="s">
        <v>2</v>
      </c>
      <c r="F1" s="296" t="s">
        <v>116</v>
      </c>
      <c r="G1" s="296" t="s">
        <v>1</v>
      </c>
      <c r="H1" s="296" t="s">
        <v>1608</v>
      </c>
      <c r="I1" s="296" t="s">
        <v>147</v>
      </c>
      <c r="J1" s="296" t="s">
        <v>138</v>
      </c>
      <c r="K1" s="296" t="s">
        <v>1650</v>
      </c>
      <c r="L1" s="296" t="s">
        <v>150</v>
      </c>
      <c r="M1" s="185" t="s">
        <v>12</v>
      </c>
      <c r="N1" s="185" t="s">
        <v>63</v>
      </c>
      <c r="O1" s="185" t="s">
        <v>64</v>
      </c>
      <c r="P1" s="185" t="s">
        <v>10</v>
      </c>
      <c r="Q1" s="185" t="s">
        <v>137</v>
      </c>
      <c r="R1" s="294" t="s">
        <v>1628</v>
      </c>
      <c r="S1" s="296" t="s">
        <v>11</v>
      </c>
      <c r="T1" s="185" t="s">
        <v>708</v>
      </c>
      <c r="U1" s="185" t="s">
        <v>1636</v>
      </c>
      <c r="V1" s="297" t="s">
        <v>986</v>
      </c>
      <c r="W1" s="298" t="s">
        <v>108</v>
      </c>
      <c r="X1" s="185" t="s">
        <v>762</v>
      </c>
      <c r="Y1" s="186" t="s">
        <v>700</v>
      </c>
      <c r="Z1" s="185" t="s">
        <v>1639</v>
      </c>
      <c r="AA1" s="186" t="s">
        <v>701</v>
      </c>
      <c r="AB1" s="185" t="s">
        <v>1640</v>
      </c>
      <c r="AC1" s="185" t="s">
        <v>1637</v>
      </c>
      <c r="AD1" s="186" t="s">
        <v>752</v>
      </c>
      <c r="AE1" s="186" t="s">
        <v>1641</v>
      </c>
      <c r="AF1" s="185" t="s">
        <v>1638</v>
      </c>
      <c r="AG1" s="185" t="s">
        <v>1590</v>
      </c>
      <c r="AH1" s="185" t="s">
        <v>212</v>
      </c>
      <c r="AI1" s="296" t="s">
        <v>745</v>
      </c>
      <c r="AJ1" s="296" t="s">
        <v>780</v>
      </c>
      <c r="AK1" s="297" t="s">
        <v>1550</v>
      </c>
      <c r="AL1" s="297" t="s">
        <v>1551</v>
      </c>
      <c r="AM1" s="297" t="s">
        <v>1552</v>
      </c>
    </row>
    <row r="2" spans="1:39" s="66" customFormat="1" ht="25" customHeight="1" thickTop="1">
      <c r="A2" s="312" t="s">
        <v>4</v>
      </c>
      <c r="B2" s="300" t="s">
        <v>1476</v>
      </c>
      <c r="C2" s="196">
        <v>1.9</v>
      </c>
      <c r="D2" s="313">
        <v>1</v>
      </c>
      <c r="E2" s="314" t="s">
        <v>1204</v>
      </c>
      <c r="F2" s="314" t="s">
        <v>117</v>
      </c>
      <c r="G2" s="315" t="s">
        <v>865</v>
      </c>
      <c r="H2" s="315" t="s">
        <v>1611</v>
      </c>
      <c r="I2" s="320" t="s">
        <v>143</v>
      </c>
      <c r="J2" s="320" t="s">
        <v>139</v>
      </c>
      <c r="K2" s="314" t="s">
        <v>1648</v>
      </c>
      <c r="L2" s="314" t="s">
        <v>149</v>
      </c>
      <c r="M2" s="196" t="s">
        <v>17</v>
      </c>
      <c r="N2" s="196" t="s">
        <v>83</v>
      </c>
      <c r="O2" s="192" t="s">
        <v>84</v>
      </c>
      <c r="P2" s="196" t="s">
        <v>103</v>
      </c>
      <c r="Q2" s="196"/>
      <c r="R2" s="300" t="s">
        <v>60</v>
      </c>
      <c r="S2" s="314" t="s">
        <v>60</v>
      </c>
      <c r="T2" s="196"/>
      <c r="U2" s="196">
        <v>43.72</v>
      </c>
      <c r="V2" s="192"/>
      <c r="W2" s="316" t="s">
        <v>113</v>
      </c>
      <c r="X2" s="196">
        <v>20</v>
      </c>
      <c r="Y2" s="198">
        <v>400</v>
      </c>
      <c r="Z2" s="196"/>
      <c r="AA2" s="198"/>
      <c r="AB2" s="196"/>
      <c r="AC2" s="196"/>
      <c r="AD2" s="197">
        <v>650</v>
      </c>
      <c r="AE2" s="197"/>
      <c r="AF2" s="196"/>
      <c r="AG2" s="196"/>
      <c r="AH2" s="196"/>
      <c r="AI2" s="314"/>
      <c r="AJ2" s="314"/>
      <c r="AK2" s="192"/>
      <c r="AL2" s="192"/>
      <c r="AM2" s="192"/>
    </row>
    <row r="3" spans="1:39" s="66" customFormat="1" ht="37" customHeight="1">
      <c r="A3" s="312" t="s">
        <v>4</v>
      </c>
      <c r="B3" s="300" t="s">
        <v>1483</v>
      </c>
      <c r="C3" s="196">
        <v>2.9</v>
      </c>
      <c r="D3" s="313">
        <v>1</v>
      </c>
      <c r="E3" s="314" t="s">
        <v>1204</v>
      </c>
      <c r="F3" s="314" t="s">
        <v>117</v>
      </c>
      <c r="G3" s="315" t="s">
        <v>865</v>
      </c>
      <c r="H3" s="315" t="s">
        <v>1611</v>
      </c>
      <c r="I3" s="320" t="s">
        <v>143</v>
      </c>
      <c r="J3" s="320" t="s">
        <v>139</v>
      </c>
      <c r="K3" s="314" t="s">
        <v>1648</v>
      </c>
      <c r="L3" s="314" t="s">
        <v>149</v>
      </c>
      <c r="M3" s="196" t="s">
        <v>17</v>
      </c>
      <c r="N3" s="196" t="s">
        <v>83</v>
      </c>
      <c r="O3" s="192" t="s">
        <v>84</v>
      </c>
      <c r="P3" s="196" t="s">
        <v>103</v>
      </c>
      <c r="Q3" s="196"/>
      <c r="R3" s="300" t="s">
        <v>60</v>
      </c>
      <c r="S3" s="314" t="s">
        <v>60</v>
      </c>
      <c r="T3" s="196"/>
      <c r="U3" s="196">
        <v>27.17</v>
      </c>
      <c r="V3" s="192"/>
      <c r="W3" s="316" t="s">
        <v>113</v>
      </c>
      <c r="X3" s="196">
        <v>20</v>
      </c>
      <c r="Y3" s="198">
        <v>500</v>
      </c>
      <c r="Z3" s="196"/>
      <c r="AA3" s="198"/>
      <c r="AB3" s="196"/>
      <c r="AC3" s="196"/>
      <c r="AD3" s="197">
        <v>800</v>
      </c>
      <c r="AE3" s="197"/>
      <c r="AF3" s="196"/>
      <c r="AG3" s="196"/>
      <c r="AH3" s="196"/>
      <c r="AI3" s="314"/>
      <c r="AJ3" s="314"/>
      <c r="AK3" s="192"/>
      <c r="AL3" s="192"/>
      <c r="AM3" s="192"/>
    </row>
    <row r="4" spans="1:39" s="453" customFormat="1" ht="25" customHeight="1">
      <c r="A4" s="317" t="s">
        <v>4</v>
      </c>
      <c r="B4" s="300" t="s">
        <v>1477</v>
      </c>
      <c r="C4" s="318">
        <v>1.8</v>
      </c>
      <c r="D4" s="319">
        <v>1</v>
      </c>
      <c r="E4" s="320" t="s">
        <v>1203</v>
      </c>
      <c r="F4" s="320" t="s">
        <v>117</v>
      </c>
      <c r="G4" s="320" t="s">
        <v>60</v>
      </c>
      <c r="H4" s="320"/>
      <c r="I4" s="320" t="s">
        <v>141</v>
      </c>
      <c r="J4" s="320" t="s">
        <v>139</v>
      </c>
      <c r="K4" s="301" t="s">
        <v>1648</v>
      </c>
      <c r="L4" s="320" t="s">
        <v>149</v>
      </c>
      <c r="M4" s="192" t="s">
        <v>14</v>
      </c>
      <c r="N4" s="192" t="s">
        <v>70</v>
      </c>
      <c r="O4" s="192" t="s">
        <v>86</v>
      </c>
      <c r="P4" s="192" t="s">
        <v>91</v>
      </c>
      <c r="Q4" s="192" t="s">
        <v>91</v>
      </c>
      <c r="R4" s="300" t="s">
        <v>60</v>
      </c>
      <c r="S4" s="192" t="s">
        <v>5</v>
      </c>
      <c r="T4" s="318"/>
      <c r="U4" s="318">
        <v>23.19</v>
      </c>
      <c r="V4" s="321">
        <v>0.5</v>
      </c>
      <c r="W4" s="326" t="s">
        <v>126</v>
      </c>
      <c r="X4" s="318" t="s">
        <v>60</v>
      </c>
      <c r="Y4" s="306"/>
      <c r="Z4" s="37"/>
      <c r="AA4" s="198"/>
      <c r="AB4" s="196"/>
      <c r="AC4" s="318"/>
      <c r="AD4" s="322">
        <v>500</v>
      </c>
      <c r="AE4" s="321"/>
      <c r="AF4" s="318"/>
      <c r="AG4" s="318"/>
      <c r="AH4" s="318"/>
      <c r="AI4" s="318"/>
      <c r="AJ4" s="209"/>
      <c r="AK4" s="209"/>
      <c r="AL4" s="209"/>
      <c r="AM4" s="209"/>
    </row>
    <row r="5" spans="1:39" s="66" customFormat="1" ht="25" customHeight="1">
      <c r="A5" s="317" t="s">
        <v>4</v>
      </c>
      <c r="B5" s="300" t="s">
        <v>1483</v>
      </c>
      <c r="C5" s="318">
        <v>2.2000000000000002</v>
      </c>
      <c r="D5" s="319">
        <v>1</v>
      </c>
      <c r="E5" s="320" t="s">
        <v>1203</v>
      </c>
      <c r="F5" s="320" t="s">
        <v>120</v>
      </c>
      <c r="G5" s="320" t="s">
        <v>60</v>
      </c>
      <c r="H5" s="320"/>
      <c r="I5" s="320" t="s">
        <v>143</v>
      </c>
      <c r="J5" s="320" t="s">
        <v>139</v>
      </c>
      <c r="K5" s="320" t="s">
        <v>1648</v>
      </c>
      <c r="L5" s="320" t="s">
        <v>149</v>
      </c>
      <c r="M5" s="318" t="s">
        <v>17</v>
      </c>
      <c r="N5" s="318" t="s">
        <v>83</v>
      </c>
      <c r="O5" s="318" t="s">
        <v>84</v>
      </c>
      <c r="P5" s="192" t="s">
        <v>103</v>
      </c>
      <c r="Q5" s="192"/>
      <c r="R5" s="300" t="s">
        <v>60</v>
      </c>
      <c r="S5" s="192" t="s">
        <v>5</v>
      </c>
      <c r="T5" s="318"/>
      <c r="U5" s="318">
        <v>43.72</v>
      </c>
      <c r="V5" s="321">
        <v>0.7</v>
      </c>
      <c r="W5" s="326" t="s">
        <v>126</v>
      </c>
      <c r="X5" s="318" t="s">
        <v>60</v>
      </c>
      <c r="Y5" s="306"/>
      <c r="Z5" s="37"/>
      <c r="AA5" s="198"/>
      <c r="AB5" s="196"/>
      <c r="AC5" s="318"/>
      <c r="AD5" s="322">
        <v>700</v>
      </c>
      <c r="AE5" s="321"/>
      <c r="AF5" s="318"/>
      <c r="AG5" s="318"/>
      <c r="AH5" s="318"/>
      <c r="AI5" s="318"/>
      <c r="AJ5" s="209"/>
      <c r="AK5" s="209"/>
      <c r="AL5" s="209"/>
      <c r="AM5" s="209"/>
    </row>
    <row r="6" spans="1:39" s="66" customFormat="1" ht="25" customHeight="1">
      <c r="A6" s="317" t="s">
        <v>4</v>
      </c>
      <c r="B6" s="300" t="s">
        <v>1476</v>
      </c>
      <c r="C6" s="318">
        <v>1.9</v>
      </c>
      <c r="D6" s="319">
        <v>1</v>
      </c>
      <c r="E6" s="320" t="s">
        <v>1203</v>
      </c>
      <c r="F6" s="320" t="s">
        <v>117</v>
      </c>
      <c r="G6" s="320" t="s">
        <v>60</v>
      </c>
      <c r="H6" s="320"/>
      <c r="I6" s="320" t="s">
        <v>143</v>
      </c>
      <c r="J6" s="320" t="s">
        <v>139</v>
      </c>
      <c r="K6" s="320" t="s">
        <v>1648</v>
      </c>
      <c r="L6" s="320" t="s">
        <v>149</v>
      </c>
      <c r="M6" s="318" t="s">
        <v>17</v>
      </c>
      <c r="N6" s="318" t="s">
        <v>83</v>
      </c>
      <c r="O6" s="318" t="s">
        <v>84</v>
      </c>
      <c r="P6" s="192" t="s">
        <v>103</v>
      </c>
      <c r="Q6" s="192"/>
      <c r="R6" s="300" t="s">
        <v>60</v>
      </c>
      <c r="S6" s="192" t="s">
        <v>5</v>
      </c>
      <c r="T6" s="318"/>
      <c r="U6" s="318">
        <v>27.17</v>
      </c>
      <c r="V6" s="321">
        <v>0.8</v>
      </c>
      <c r="W6" s="326" t="s">
        <v>126</v>
      </c>
      <c r="X6" s="318" t="s">
        <v>60</v>
      </c>
      <c r="Y6" s="306"/>
      <c r="Z6" s="37"/>
      <c r="AA6" s="198"/>
      <c r="AB6" s="196"/>
      <c r="AC6" s="318"/>
      <c r="AD6" s="322">
        <v>800</v>
      </c>
      <c r="AE6" s="321"/>
      <c r="AF6" s="318"/>
      <c r="AG6" s="318"/>
      <c r="AH6" s="318"/>
      <c r="AI6" s="318"/>
      <c r="AJ6" s="209"/>
      <c r="AK6" s="209"/>
      <c r="AL6" s="209"/>
      <c r="AM6" s="209"/>
    </row>
    <row r="7" spans="1:39" s="66" customFormat="1" ht="25" customHeight="1">
      <c r="A7" s="225" t="s">
        <v>913</v>
      </c>
      <c r="B7" s="300" t="s">
        <v>1546</v>
      </c>
      <c r="C7" s="308"/>
      <c r="D7" s="309">
        <v>0</v>
      </c>
      <c r="E7" s="308" t="s">
        <v>699</v>
      </c>
      <c r="F7" s="308"/>
      <c r="G7" s="308"/>
      <c r="H7" s="308"/>
      <c r="I7" s="308"/>
      <c r="J7" s="308"/>
      <c r="K7" s="308"/>
      <c r="L7" s="308"/>
      <c r="M7" s="308"/>
      <c r="N7" s="308"/>
      <c r="O7" s="308"/>
      <c r="P7" s="308"/>
      <c r="Q7" s="308"/>
      <c r="R7" s="300"/>
      <c r="S7" s="308"/>
      <c r="T7" s="308"/>
      <c r="U7" s="308"/>
      <c r="V7" s="308"/>
      <c r="W7" s="310"/>
      <c r="X7" s="308"/>
      <c r="Y7" s="311"/>
      <c r="Z7" s="308"/>
      <c r="AA7" s="311"/>
      <c r="AB7" s="308"/>
      <c r="AC7" s="308"/>
      <c r="AD7" s="311"/>
      <c r="AE7" s="311"/>
      <c r="AF7" s="308"/>
      <c r="AG7" s="308"/>
      <c r="AH7" s="308"/>
      <c r="AI7" s="308"/>
      <c r="AJ7" s="308"/>
      <c r="AK7" s="308"/>
      <c r="AL7" s="308"/>
      <c r="AM7" s="308"/>
    </row>
    <row r="8" spans="1:39" s="66" customFormat="1" ht="25" customHeight="1">
      <c r="A8" s="317" t="s">
        <v>8</v>
      </c>
      <c r="B8" s="300" t="s">
        <v>1501</v>
      </c>
      <c r="C8" s="318">
        <v>1.6</v>
      </c>
      <c r="D8" s="319">
        <v>1</v>
      </c>
      <c r="E8" s="320" t="s">
        <v>1203</v>
      </c>
      <c r="F8" s="320" t="s">
        <v>831</v>
      </c>
      <c r="G8" s="320" t="s">
        <v>60</v>
      </c>
      <c r="H8" s="320"/>
      <c r="I8" s="320" t="s">
        <v>141</v>
      </c>
      <c r="J8" s="320" t="s">
        <v>139</v>
      </c>
      <c r="K8" s="301" t="s">
        <v>1648</v>
      </c>
      <c r="L8" s="320" t="s">
        <v>149</v>
      </c>
      <c r="M8" s="318" t="s">
        <v>14</v>
      </c>
      <c r="N8" s="318" t="s">
        <v>70</v>
      </c>
      <c r="O8" s="318" t="s">
        <v>74</v>
      </c>
      <c r="P8" s="192" t="s">
        <v>97</v>
      </c>
      <c r="Q8" s="192"/>
      <c r="R8" s="300" t="s">
        <v>60</v>
      </c>
      <c r="S8" s="192" t="s">
        <v>60</v>
      </c>
      <c r="T8" s="318"/>
      <c r="U8" s="318"/>
      <c r="V8" s="321">
        <v>1.1000000000000001</v>
      </c>
      <c r="W8" s="303" t="s">
        <v>1645</v>
      </c>
      <c r="X8" s="318"/>
      <c r="Y8" s="322">
        <v>1100</v>
      </c>
      <c r="Z8" s="321"/>
      <c r="AA8" s="198"/>
      <c r="AB8" s="196"/>
      <c r="AC8" s="318"/>
      <c r="AD8" s="323"/>
      <c r="AE8" s="323"/>
      <c r="AF8" s="318"/>
      <c r="AG8" s="318"/>
      <c r="AH8" s="318"/>
      <c r="AI8" s="318"/>
      <c r="AJ8" s="209"/>
      <c r="AK8" s="209"/>
      <c r="AL8" s="209"/>
      <c r="AM8" s="209"/>
    </row>
    <row r="9" spans="1:39" s="66" customFormat="1" ht="25" customHeight="1">
      <c r="A9" s="225" t="s">
        <v>1110</v>
      </c>
      <c r="B9" s="300" t="s">
        <v>1567</v>
      </c>
      <c r="C9" s="308">
        <v>0.97499999999999998</v>
      </c>
      <c r="D9" s="309">
        <v>1</v>
      </c>
      <c r="E9" s="308" t="s">
        <v>1391</v>
      </c>
      <c r="F9" s="308" t="s">
        <v>831</v>
      </c>
      <c r="G9" s="308" t="s">
        <v>832</v>
      </c>
      <c r="H9" s="308" t="s">
        <v>1621</v>
      </c>
      <c r="I9" s="308" t="s">
        <v>141</v>
      </c>
      <c r="J9" s="308" t="s">
        <v>139</v>
      </c>
      <c r="K9" s="308" t="s">
        <v>1648</v>
      </c>
      <c r="L9" s="308" t="s">
        <v>149</v>
      </c>
      <c r="M9" s="308" t="s">
        <v>14</v>
      </c>
      <c r="N9" s="308" t="s">
        <v>70</v>
      </c>
      <c r="O9" s="308" t="s">
        <v>74</v>
      </c>
      <c r="P9" s="308" t="s">
        <v>1208</v>
      </c>
      <c r="Q9" s="226"/>
      <c r="R9" s="300" t="s">
        <v>60</v>
      </c>
      <c r="S9" s="423" t="s">
        <v>1570</v>
      </c>
      <c r="T9" s="308"/>
      <c r="U9" s="308"/>
      <c r="V9" s="37"/>
      <c r="W9" s="341" t="s">
        <v>62</v>
      </c>
      <c r="X9" s="308" t="s">
        <v>60</v>
      </c>
      <c r="Y9" s="311"/>
      <c r="Z9" s="308"/>
      <c r="AA9" s="311"/>
      <c r="AB9" s="308"/>
      <c r="AC9" s="308"/>
      <c r="AD9" s="325">
        <v>540</v>
      </c>
      <c r="AE9" s="325"/>
      <c r="AF9" s="308"/>
      <c r="AG9" s="308"/>
      <c r="AH9" s="308"/>
      <c r="AI9" s="308"/>
      <c r="AJ9" s="308"/>
      <c r="AK9" s="308"/>
      <c r="AL9" s="308"/>
      <c r="AM9" s="308"/>
    </row>
    <row r="10" spans="1:39" s="66" customFormat="1" ht="25" customHeight="1">
      <c r="A10" s="225" t="s">
        <v>1110</v>
      </c>
      <c r="B10" s="300" t="s">
        <v>1521</v>
      </c>
      <c r="C10" s="308">
        <v>1.825</v>
      </c>
      <c r="D10" s="309">
        <v>1</v>
      </c>
      <c r="E10" s="308" t="s">
        <v>1391</v>
      </c>
      <c r="F10" s="308" t="s">
        <v>831</v>
      </c>
      <c r="G10" s="308" t="s">
        <v>832</v>
      </c>
      <c r="H10" s="308" t="s">
        <v>1621</v>
      </c>
      <c r="I10" s="308" t="s">
        <v>141</v>
      </c>
      <c r="J10" s="308" t="s">
        <v>139</v>
      </c>
      <c r="K10" s="308" t="s">
        <v>1648</v>
      </c>
      <c r="L10" s="308" t="s">
        <v>149</v>
      </c>
      <c r="M10" s="308" t="s">
        <v>14</v>
      </c>
      <c r="N10" s="308" t="s">
        <v>70</v>
      </c>
      <c r="O10" s="308" t="s">
        <v>74</v>
      </c>
      <c r="P10" s="308" t="s">
        <v>93</v>
      </c>
      <c r="Q10" s="226"/>
      <c r="R10" s="300" t="s">
        <v>60</v>
      </c>
      <c r="S10" s="423" t="s">
        <v>1569</v>
      </c>
      <c r="T10" s="308"/>
      <c r="U10" s="308"/>
      <c r="V10" s="37"/>
      <c r="W10" s="341" t="s">
        <v>62</v>
      </c>
      <c r="X10" s="308" t="s">
        <v>60</v>
      </c>
      <c r="Y10" s="311"/>
      <c r="Z10" s="308"/>
      <c r="AA10" s="311"/>
      <c r="AB10" s="308"/>
      <c r="AC10" s="308"/>
      <c r="AD10" s="325">
        <v>800</v>
      </c>
      <c r="AE10" s="325"/>
      <c r="AF10" s="308"/>
      <c r="AG10" s="308"/>
      <c r="AH10" s="308"/>
      <c r="AI10" s="308"/>
      <c r="AJ10" s="308"/>
      <c r="AK10" s="308"/>
      <c r="AL10" s="308"/>
      <c r="AM10" s="308"/>
    </row>
    <row r="11" spans="1:39" s="66" customFormat="1" ht="25" customHeight="1">
      <c r="A11" s="225" t="s">
        <v>1110</v>
      </c>
      <c r="B11" s="300" t="s">
        <v>1495</v>
      </c>
      <c r="C11" s="308"/>
      <c r="D11" s="309">
        <v>1</v>
      </c>
      <c r="E11" s="308" t="s">
        <v>1391</v>
      </c>
      <c r="F11" s="308" t="s">
        <v>831</v>
      </c>
      <c r="G11" s="308" t="s">
        <v>832</v>
      </c>
      <c r="H11" s="308" t="s">
        <v>1621</v>
      </c>
      <c r="I11" s="308" t="s">
        <v>141</v>
      </c>
      <c r="J11" s="308" t="s">
        <v>139</v>
      </c>
      <c r="K11" s="308" t="s">
        <v>1648</v>
      </c>
      <c r="L11" s="308" t="s">
        <v>149</v>
      </c>
      <c r="M11" s="308" t="s">
        <v>14</v>
      </c>
      <c r="N11" s="308" t="s">
        <v>70</v>
      </c>
      <c r="O11" s="308" t="s">
        <v>74</v>
      </c>
      <c r="P11" s="308" t="s">
        <v>163</v>
      </c>
      <c r="Q11" s="226"/>
      <c r="R11" s="300" t="s">
        <v>60</v>
      </c>
      <c r="S11" s="423" t="s">
        <v>1570</v>
      </c>
      <c r="T11" s="308"/>
      <c r="U11" s="308"/>
      <c r="V11" s="37"/>
      <c r="W11" s="341" t="s">
        <v>62</v>
      </c>
      <c r="X11" s="308" t="s">
        <v>60</v>
      </c>
      <c r="Y11" s="311"/>
      <c r="Z11" s="308"/>
      <c r="AA11" s="311"/>
      <c r="AB11" s="308"/>
      <c r="AC11" s="308"/>
      <c r="AD11" s="325">
        <v>840</v>
      </c>
      <c r="AE11" s="325"/>
      <c r="AF11" s="308"/>
      <c r="AG11" s="308"/>
      <c r="AH11" s="308"/>
      <c r="AI11" s="308"/>
      <c r="AJ11" s="308"/>
      <c r="AK11" s="308"/>
      <c r="AL11" s="308"/>
      <c r="AM11" s="308"/>
    </row>
    <row r="12" spans="1:39" s="66" customFormat="1" ht="25" customHeight="1">
      <c r="A12" s="225" t="s">
        <v>1110</v>
      </c>
      <c r="B12" s="300" t="s">
        <v>1504</v>
      </c>
      <c r="C12" s="308">
        <v>1.7749999999999999</v>
      </c>
      <c r="D12" s="309">
        <v>1</v>
      </c>
      <c r="E12" s="308" t="s">
        <v>1391</v>
      </c>
      <c r="F12" s="308" t="s">
        <v>831</v>
      </c>
      <c r="G12" s="308" t="s">
        <v>832</v>
      </c>
      <c r="H12" s="308" t="s">
        <v>1621</v>
      </c>
      <c r="I12" s="308" t="s">
        <v>141</v>
      </c>
      <c r="J12" s="308" t="s">
        <v>139</v>
      </c>
      <c r="K12" s="301" t="s">
        <v>1648</v>
      </c>
      <c r="L12" s="308" t="s">
        <v>149</v>
      </c>
      <c r="M12" s="308" t="s">
        <v>14</v>
      </c>
      <c r="N12" s="308" t="s">
        <v>70</v>
      </c>
      <c r="O12" s="308" t="s">
        <v>74</v>
      </c>
      <c r="P12" s="308" t="s">
        <v>96</v>
      </c>
      <c r="Q12" s="226"/>
      <c r="R12" s="300" t="s">
        <v>60</v>
      </c>
      <c r="S12" s="423" t="s">
        <v>1568</v>
      </c>
      <c r="T12" s="308"/>
      <c r="U12" s="308"/>
      <c r="V12" s="308"/>
      <c r="W12" s="341" t="s">
        <v>62</v>
      </c>
      <c r="X12" s="308" t="s">
        <v>60</v>
      </c>
      <c r="Y12" s="311"/>
      <c r="Z12" s="308"/>
      <c r="AA12" s="311"/>
      <c r="AB12" s="308"/>
      <c r="AC12" s="308"/>
      <c r="AD12" s="325">
        <v>1650</v>
      </c>
      <c r="AE12" s="325"/>
      <c r="AF12" s="308"/>
      <c r="AG12" s="308"/>
      <c r="AH12" s="308"/>
      <c r="AI12" s="308"/>
      <c r="AJ12" s="308"/>
      <c r="AK12" s="308"/>
      <c r="AL12" s="308"/>
      <c r="AM12" s="308"/>
    </row>
    <row r="13" spans="1:39" s="66" customFormat="1" ht="25" customHeight="1">
      <c r="A13" s="225" t="s">
        <v>1110</v>
      </c>
      <c r="B13" s="300" t="s">
        <v>1540</v>
      </c>
      <c r="C13" s="308">
        <v>2.94</v>
      </c>
      <c r="D13" s="309">
        <v>1</v>
      </c>
      <c r="E13" s="308" t="s">
        <v>1391</v>
      </c>
      <c r="F13" s="308" t="s">
        <v>831</v>
      </c>
      <c r="G13" s="308" t="s">
        <v>832</v>
      </c>
      <c r="H13" s="308" t="s">
        <v>1621</v>
      </c>
      <c r="I13" s="308" t="s">
        <v>141</v>
      </c>
      <c r="J13" s="308" t="s">
        <v>139</v>
      </c>
      <c r="K13" s="308" t="s">
        <v>1648</v>
      </c>
      <c r="L13" s="308" t="s">
        <v>149</v>
      </c>
      <c r="M13" s="308" t="s">
        <v>14</v>
      </c>
      <c r="N13" s="308" t="s">
        <v>70</v>
      </c>
      <c r="O13" s="308" t="s">
        <v>74</v>
      </c>
      <c r="P13" s="308" t="s">
        <v>93</v>
      </c>
      <c r="Q13" s="226"/>
      <c r="R13" s="300" t="s">
        <v>60</v>
      </c>
      <c r="S13" s="423" t="s">
        <v>1570</v>
      </c>
      <c r="T13" s="308"/>
      <c r="U13" s="308"/>
      <c r="V13" s="308"/>
      <c r="W13" s="341" t="s">
        <v>62</v>
      </c>
      <c r="X13" s="308" t="s">
        <v>60</v>
      </c>
      <c r="Y13" s="311"/>
      <c r="Z13" s="308"/>
      <c r="AA13" s="311"/>
      <c r="AB13" s="308"/>
      <c r="AC13" s="308"/>
      <c r="AD13" s="325">
        <v>2000</v>
      </c>
      <c r="AE13" s="325"/>
      <c r="AF13" s="308"/>
      <c r="AG13" s="308"/>
      <c r="AH13" s="308"/>
      <c r="AI13" s="308"/>
      <c r="AJ13" s="308"/>
      <c r="AK13" s="308"/>
      <c r="AL13" s="308"/>
      <c r="AM13" s="308"/>
    </row>
    <row r="14" spans="1:39" s="66" customFormat="1" ht="25" customHeight="1">
      <c r="A14" s="225" t="s">
        <v>1110</v>
      </c>
      <c r="B14" s="300" t="s">
        <v>1544</v>
      </c>
      <c r="C14" s="308">
        <v>3.15</v>
      </c>
      <c r="D14" s="309">
        <v>1</v>
      </c>
      <c r="E14" s="308" t="s">
        <v>1391</v>
      </c>
      <c r="F14" s="308" t="s">
        <v>831</v>
      </c>
      <c r="G14" s="308" t="s">
        <v>832</v>
      </c>
      <c r="H14" s="308" t="s">
        <v>1621</v>
      </c>
      <c r="I14" s="308" t="s">
        <v>141</v>
      </c>
      <c r="J14" s="308" t="s">
        <v>139</v>
      </c>
      <c r="K14" s="308" t="s">
        <v>1648</v>
      </c>
      <c r="L14" s="308" t="s">
        <v>149</v>
      </c>
      <c r="M14" s="308" t="s">
        <v>14</v>
      </c>
      <c r="N14" s="308" t="s">
        <v>70</v>
      </c>
      <c r="O14" s="308" t="s">
        <v>74</v>
      </c>
      <c r="P14" s="308" t="s">
        <v>93</v>
      </c>
      <c r="Q14" s="226"/>
      <c r="R14" s="300" t="s">
        <v>60</v>
      </c>
      <c r="S14" s="423" t="s">
        <v>1570</v>
      </c>
      <c r="T14" s="308"/>
      <c r="U14" s="308"/>
      <c r="V14" s="37"/>
      <c r="W14" s="341" t="s">
        <v>62</v>
      </c>
      <c r="X14" s="308" t="s">
        <v>60</v>
      </c>
      <c r="Y14" s="311"/>
      <c r="Z14" s="308"/>
      <c r="AA14" s="311"/>
      <c r="AB14" s="308"/>
      <c r="AC14" s="308"/>
      <c r="AD14" s="325">
        <v>2470</v>
      </c>
      <c r="AE14" s="325"/>
      <c r="AF14" s="308"/>
      <c r="AG14" s="308"/>
      <c r="AH14" s="308"/>
      <c r="AI14" s="308"/>
      <c r="AJ14" s="308"/>
      <c r="AK14" s="308"/>
      <c r="AL14" s="308"/>
      <c r="AM14" s="308"/>
    </row>
    <row r="15" spans="1:39" s="66" customFormat="1" ht="25" customHeight="1">
      <c r="A15" s="317" t="s">
        <v>985</v>
      </c>
      <c r="B15" s="300" t="s">
        <v>1448</v>
      </c>
      <c r="C15" s="318"/>
      <c r="D15" s="319">
        <v>0</v>
      </c>
      <c r="E15" s="320" t="s">
        <v>1203</v>
      </c>
      <c r="F15" s="320" t="s">
        <v>119</v>
      </c>
      <c r="G15" s="320" t="s">
        <v>60</v>
      </c>
      <c r="H15" s="320"/>
      <c r="I15" s="320" t="s">
        <v>143</v>
      </c>
      <c r="J15" s="320" t="s">
        <v>139</v>
      </c>
      <c r="K15" s="320" t="s">
        <v>1648</v>
      </c>
      <c r="L15" s="320" t="s">
        <v>149</v>
      </c>
      <c r="M15" s="318" t="s">
        <v>17</v>
      </c>
      <c r="N15" s="318" t="s">
        <v>83</v>
      </c>
      <c r="O15" s="318" t="s">
        <v>84</v>
      </c>
      <c r="P15" s="192" t="s">
        <v>103</v>
      </c>
      <c r="Q15" s="192"/>
      <c r="R15" s="300" t="s">
        <v>60</v>
      </c>
      <c r="S15" s="192" t="s">
        <v>5</v>
      </c>
      <c r="T15" s="318"/>
      <c r="U15" s="318"/>
      <c r="V15" s="321">
        <v>0.2</v>
      </c>
      <c r="W15" s="326" t="s">
        <v>62</v>
      </c>
      <c r="X15" s="318"/>
      <c r="Y15" s="322">
        <v>200</v>
      </c>
      <c r="Z15" s="321"/>
      <c r="AA15" s="198"/>
      <c r="AB15" s="196"/>
      <c r="AC15" s="318"/>
      <c r="AD15" s="323"/>
      <c r="AE15" s="323"/>
      <c r="AF15" s="318"/>
      <c r="AG15" s="318"/>
      <c r="AH15" s="318"/>
      <c r="AI15" s="318"/>
      <c r="AJ15" s="209"/>
      <c r="AK15" s="209"/>
      <c r="AL15" s="209"/>
      <c r="AM15" s="209"/>
    </row>
    <row r="16" spans="1:39" s="66" customFormat="1" ht="25" customHeight="1">
      <c r="A16" s="465" t="s">
        <v>1162</v>
      </c>
      <c r="B16" s="434" t="s">
        <v>1450</v>
      </c>
      <c r="C16" s="469">
        <v>1.2</v>
      </c>
      <c r="D16" s="473">
        <v>0</v>
      </c>
      <c r="E16" s="477" t="s">
        <v>1204</v>
      </c>
      <c r="F16" s="477" t="s">
        <v>905</v>
      </c>
      <c r="G16" s="478" t="s">
        <v>904</v>
      </c>
      <c r="H16" s="481" t="s">
        <v>1609</v>
      </c>
      <c r="I16" s="2" t="s">
        <v>143</v>
      </c>
      <c r="J16" s="301" t="s">
        <v>146</v>
      </c>
      <c r="K16" s="301" t="s">
        <v>1648</v>
      </c>
      <c r="L16" s="477" t="s">
        <v>149</v>
      </c>
      <c r="M16" s="469" t="s">
        <v>16</v>
      </c>
      <c r="N16" s="469" t="s">
        <v>79</v>
      </c>
      <c r="O16" s="486" t="s">
        <v>80</v>
      </c>
      <c r="P16" s="469" t="s">
        <v>100</v>
      </c>
      <c r="Q16" s="469"/>
      <c r="R16" s="300" t="s">
        <v>60</v>
      </c>
      <c r="S16" s="314" t="s">
        <v>60</v>
      </c>
      <c r="T16" s="469"/>
      <c r="U16" s="469"/>
      <c r="V16" s="486"/>
      <c r="W16" s="435" t="s">
        <v>113</v>
      </c>
      <c r="X16" s="469"/>
      <c r="Y16" s="496">
        <v>100</v>
      </c>
      <c r="Z16" s="469"/>
      <c r="AA16" s="496"/>
      <c r="AB16" s="469"/>
      <c r="AC16" s="469"/>
      <c r="AD16" s="506">
        <v>200</v>
      </c>
      <c r="AE16" s="506"/>
      <c r="AF16" s="469"/>
      <c r="AG16" s="469"/>
      <c r="AH16" s="469"/>
      <c r="AI16" s="477"/>
      <c r="AJ16" s="477"/>
      <c r="AK16" s="486"/>
      <c r="AL16" s="486"/>
      <c r="AM16" s="486"/>
    </row>
    <row r="17" spans="1:39" s="66" customFormat="1" ht="25" customHeight="1">
      <c r="A17" s="225" t="s">
        <v>912</v>
      </c>
      <c r="B17" s="300" t="s">
        <v>1546</v>
      </c>
      <c r="C17" s="308"/>
      <c r="D17" s="309">
        <v>0</v>
      </c>
      <c r="E17" s="308" t="s">
        <v>699</v>
      </c>
      <c r="F17" s="308"/>
      <c r="G17" s="308"/>
      <c r="H17" s="308"/>
      <c r="I17" s="308"/>
      <c r="J17" s="308"/>
      <c r="K17" s="308"/>
      <c r="L17" s="308"/>
      <c r="M17" s="308"/>
      <c r="N17" s="308"/>
      <c r="O17" s="308"/>
      <c r="P17" s="308"/>
      <c r="Q17" s="308"/>
      <c r="R17" s="300"/>
      <c r="S17" s="308"/>
      <c r="T17" s="308"/>
      <c r="U17" s="308"/>
      <c r="V17" s="308"/>
      <c r="W17" s="310"/>
      <c r="X17" s="308"/>
      <c r="Y17" s="311"/>
      <c r="Z17" s="308"/>
      <c r="AA17" s="311"/>
      <c r="AB17" s="308"/>
      <c r="AC17" s="308"/>
      <c r="AD17" s="311"/>
      <c r="AE17" s="311"/>
      <c r="AF17" s="308"/>
      <c r="AG17" s="308"/>
      <c r="AH17" s="308"/>
      <c r="AI17" s="308"/>
      <c r="AJ17" s="308"/>
      <c r="AK17" s="308"/>
      <c r="AL17" s="308"/>
      <c r="AM17" s="308"/>
    </row>
    <row r="18" spans="1:39" s="66" customFormat="1" ht="25" customHeight="1">
      <c r="A18" s="299" t="s">
        <v>663</v>
      </c>
      <c r="B18" s="300" t="s">
        <v>1480</v>
      </c>
      <c r="C18" s="301"/>
      <c r="D18" s="302">
        <v>1</v>
      </c>
      <c r="E18" s="301" t="s">
        <v>699</v>
      </c>
      <c r="F18" s="301" t="s">
        <v>3</v>
      </c>
      <c r="G18" s="301" t="s">
        <v>110</v>
      </c>
      <c r="H18" s="301" t="s">
        <v>1614</v>
      </c>
      <c r="I18" s="301" t="s">
        <v>141</v>
      </c>
      <c r="J18" s="301" t="s">
        <v>139</v>
      </c>
      <c r="K18" s="301" t="s">
        <v>1648</v>
      </c>
      <c r="L18" s="301" t="s">
        <v>149</v>
      </c>
      <c r="M18" s="301" t="s">
        <v>14</v>
      </c>
      <c r="N18" s="301" t="s">
        <v>70</v>
      </c>
      <c r="O18" s="301" t="s">
        <v>86</v>
      </c>
      <c r="P18" s="301" t="s">
        <v>91</v>
      </c>
      <c r="Q18" s="301"/>
      <c r="R18" s="300" t="s">
        <v>60</v>
      </c>
      <c r="S18" s="301" t="s">
        <v>134</v>
      </c>
      <c r="T18" s="301"/>
      <c r="U18" s="301"/>
      <c r="V18" s="301"/>
      <c r="W18" s="303" t="s">
        <v>704</v>
      </c>
      <c r="X18" s="301"/>
      <c r="Y18" s="307">
        <v>1000</v>
      </c>
      <c r="Z18" s="301"/>
      <c r="AA18" s="307">
        <v>750</v>
      </c>
      <c r="AB18" s="301"/>
      <c r="AC18" s="301"/>
      <c r="AD18" s="307"/>
      <c r="AE18" s="307"/>
      <c r="AF18" s="301"/>
      <c r="AG18" s="301"/>
      <c r="AH18" s="301" t="s">
        <v>703</v>
      </c>
      <c r="AI18" s="301"/>
      <c r="AJ18" s="301"/>
      <c r="AK18" s="301"/>
      <c r="AL18" s="301"/>
      <c r="AM18" s="301"/>
    </row>
    <row r="19" spans="1:39" s="66" customFormat="1" ht="25" customHeight="1">
      <c r="A19" s="299" t="s">
        <v>663</v>
      </c>
      <c r="B19" s="300" t="s">
        <v>1480</v>
      </c>
      <c r="C19" s="301"/>
      <c r="D19" s="302">
        <v>1</v>
      </c>
      <c r="E19" s="301" t="s">
        <v>699</v>
      </c>
      <c r="F19" s="301" t="s">
        <v>3</v>
      </c>
      <c r="G19" s="301" t="s">
        <v>110</v>
      </c>
      <c r="H19" s="301" t="s">
        <v>1614</v>
      </c>
      <c r="I19" s="301" t="s">
        <v>141</v>
      </c>
      <c r="J19" s="301" t="s">
        <v>139</v>
      </c>
      <c r="K19" s="301" t="s">
        <v>1648</v>
      </c>
      <c r="L19" s="301" t="s">
        <v>149</v>
      </c>
      <c r="M19" s="301" t="s">
        <v>14</v>
      </c>
      <c r="N19" s="301" t="s">
        <v>70</v>
      </c>
      <c r="O19" s="301" t="s">
        <v>86</v>
      </c>
      <c r="P19" s="301" t="s">
        <v>91</v>
      </c>
      <c r="Q19" s="301"/>
      <c r="R19" s="300" t="s">
        <v>60</v>
      </c>
      <c r="S19" s="301" t="s">
        <v>134</v>
      </c>
      <c r="T19" s="301"/>
      <c r="U19" s="301"/>
      <c r="V19" s="301"/>
      <c r="W19" s="303" t="s">
        <v>704</v>
      </c>
      <c r="X19" s="301"/>
      <c r="Y19" s="307">
        <v>5500</v>
      </c>
      <c r="Z19" s="301"/>
      <c r="AA19" s="307">
        <v>6100</v>
      </c>
      <c r="AB19" s="301"/>
      <c r="AC19" s="301"/>
      <c r="AD19" s="307"/>
      <c r="AE19" s="307"/>
      <c r="AF19" s="301"/>
      <c r="AG19" s="301"/>
      <c r="AH19" s="301" t="s">
        <v>703</v>
      </c>
      <c r="AI19" s="301"/>
      <c r="AJ19" s="301"/>
      <c r="AK19" s="301"/>
      <c r="AL19" s="301"/>
      <c r="AM19" s="301"/>
    </row>
    <row r="20" spans="1:39" ht="25" customHeight="1" thickBot="1">
      <c r="A20" s="354" t="s">
        <v>1418</v>
      </c>
      <c r="B20" s="300" t="s">
        <v>1480</v>
      </c>
      <c r="D20" s="355">
        <v>1</v>
      </c>
      <c r="E20" s="37" t="s">
        <v>699</v>
      </c>
      <c r="F20" s="37" t="s">
        <v>3</v>
      </c>
      <c r="G20" s="37" t="s">
        <v>110</v>
      </c>
      <c r="H20" s="301" t="s">
        <v>1614</v>
      </c>
      <c r="I20" s="308" t="s">
        <v>141</v>
      </c>
      <c r="J20" s="308" t="s">
        <v>139</v>
      </c>
      <c r="K20" s="301" t="s">
        <v>1648</v>
      </c>
      <c r="L20" s="308" t="s">
        <v>149</v>
      </c>
      <c r="M20" s="308" t="s">
        <v>14</v>
      </c>
      <c r="N20" s="308" t="s">
        <v>70</v>
      </c>
      <c r="O20" s="308" t="s">
        <v>86</v>
      </c>
      <c r="P20" s="308" t="s">
        <v>91</v>
      </c>
      <c r="R20" s="356" t="s">
        <v>1632</v>
      </c>
      <c r="S20" s="37" t="s">
        <v>860</v>
      </c>
      <c r="V20" s="357"/>
      <c r="W20" s="310" t="s">
        <v>704</v>
      </c>
      <c r="X20" s="37">
        <v>119</v>
      </c>
      <c r="Y20" s="306">
        <v>620</v>
      </c>
      <c r="AA20" s="306">
        <v>500</v>
      </c>
      <c r="AD20" s="325"/>
      <c r="AE20" s="325"/>
      <c r="AI20" s="37" t="s">
        <v>1579</v>
      </c>
      <c r="AK20" s="37" t="s">
        <v>1581</v>
      </c>
    </row>
    <row r="21" spans="1:39" s="454" customFormat="1" ht="25" customHeight="1" thickTop="1" thickBot="1">
      <c r="A21" s="466" t="s">
        <v>1418</v>
      </c>
      <c r="B21" s="300" t="s">
        <v>1480</v>
      </c>
      <c r="C21" s="470"/>
      <c r="D21" s="474">
        <v>1</v>
      </c>
      <c r="E21" s="470" t="s">
        <v>699</v>
      </c>
      <c r="F21" s="470" t="s">
        <v>3</v>
      </c>
      <c r="G21" s="470" t="s">
        <v>110</v>
      </c>
      <c r="H21" s="328" t="s">
        <v>1614</v>
      </c>
      <c r="I21" s="329" t="s">
        <v>141</v>
      </c>
      <c r="J21" s="329" t="s">
        <v>139</v>
      </c>
      <c r="K21" s="301" t="s">
        <v>1648</v>
      </c>
      <c r="L21" s="308" t="s">
        <v>149</v>
      </c>
      <c r="M21" s="329" t="s">
        <v>14</v>
      </c>
      <c r="N21" s="329" t="s">
        <v>70</v>
      </c>
      <c r="O21" s="329" t="s">
        <v>86</v>
      </c>
      <c r="P21" s="329" t="s">
        <v>91</v>
      </c>
      <c r="Q21" s="470"/>
      <c r="R21" s="356" t="s">
        <v>1632</v>
      </c>
      <c r="S21" s="37" t="s">
        <v>860</v>
      </c>
      <c r="T21" s="470"/>
      <c r="U21" s="470"/>
      <c r="V21" s="470"/>
      <c r="W21" s="493" t="s">
        <v>704</v>
      </c>
      <c r="X21" s="470">
        <v>93</v>
      </c>
      <c r="Y21" s="497">
        <v>620</v>
      </c>
      <c r="Z21" s="37"/>
      <c r="AA21" s="306">
        <v>480</v>
      </c>
      <c r="AB21" s="37"/>
      <c r="AC21" s="470"/>
      <c r="AD21" s="497"/>
      <c r="AE21" s="497"/>
      <c r="AF21" s="470"/>
      <c r="AG21" s="470"/>
      <c r="AH21" s="470"/>
      <c r="AI21" s="470" t="s">
        <v>1580</v>
      </c>
      <c r="AJ21" s="470"/>
      <c r="AK21" s="470" t="s">
        <v>1581</v>
      </c>
      <c r="AL21" s="470"/>
      <c r="AM21" s="470"/>
    </row>
    <row r="22" spans="1:39" s="66" customFormat="1" ht="25" customHeight="1" thickTop="1" thickBot="1">
      <c r="A22" s="354" t="s">
        <v>1418</v>
      </c>
      <c r="B22" s="300" t="s">
        <v>1480</v>
      </c>
      <c r="C22" s="37"/>
      <c r="D22" s="355">
        <v>1</v>
      </c>
      <c r="E22" s="37" t="s">
        <v>699</v>
      </c>
      <c r="F22" s="37" t="s">
        <v>3</v>
      </c>
      <c r="G22" s="37" t="s">
        <v>110</v>
      </c>
      <c r="H22" s="328" t="s">
        <v>1614</v>
      </c>
      <c r="I22" s="308" t="s">
        <v>141</v>
      </c>
      <c r="J22" s="308" t="s">
        <v>139</v>
      </c>
      <c r="K22" s="301" t="s">
        <v>1648</v>
      </c>
      <c r="L22" s="308" t="s">
        <v>149</v>
      </c>
      <c r="M22" s="308" t="s">
        <v>14</v>
      </c>
      <c r="N22" s="308" t="s">
        <v>70</v>
      </c>
      <c r="O22" s="308" t="s">
        <v>86</v>
      </c>
      <c r="P22" s="308" t="s">
        <v>91</v>
      </c>
      <c r="Q22" s="37"/>
      <c r="R22" s="356" t="s">
        <v>1632</v>
      </c>
      <c r="S22" s="37" t="s">
        <v>860</v>
      </c>
      <c r="T22" s="37"/>
      <c r="U22" s="37"/>
      <c r="V22" s="357"/>
      <c r="W22" s="310" t="s">
        <v>704</v>
      </c>
      <c r="X22" s="37">
        <v>36</v>
      </c>
      <c r="Y22" s="306">
        <v>670</v>
      </c>
      <c r="Z22" s="37"/>
      <c r="AA22" s="306">
        <v>350</v>
      </c>
      <c r="AB22" s="37"/>
      <c r="AC22" s="37"/>
      <c r="AD22" s="325"/>
      <c r="AE22" s="325"/>
      <c r="AF22" s="37"/>
      <c r="AG22" s="37"/>
      <c r="AH22" s="37"/>
      <c r="AI22" s="37" t="s">
        <v>1577</v>
      </c>
      <c r="AJ22" s="37"/>
      <c r="AK22" s="37" t="s">
        <v>1581</v>
      </c>
      <c r="AL22" s="37"/>
      <c r="AM22" s="37"/>
    </row>
    <row r="23" spans="1:39" s="66" customFormat="1" ht="25" customHeight="1" thickTop="1" thickBot="1">
      <c r="A23" s="354" t="s">
        <v>1418</v>
      </c>
      <c r="B23" s="300" t="s">
        <v>1480</v>
      </c>
      <c r="C23" s="37"/>
      <c r="D23" s="355">
        <v>1</v>
      </c>
      <c r="E23" s="37" t="s">
        <v>699</v>
      </c>
      <c r="F23" s="37" t="s">
        <v>3</v>
      </c>
      <c r="G23" s="37" t="s">
        <v>110</v>
      </c>
      <c r="H23" s="328" t="s">
        <v>1614</v>
      </c>
      <c r="I23" s="308" t="s">
        <v>141</v>
      </c>
      <c r="J23" s="308" t="s">
        <v>139</v>
      </c>
      <c r="K23" s="301" t="s">
        <v>1648</v>
      </c>
      <c r="L23" s="308" t="s">
        <v>149</v>
      </c>
      <c r="M23" s="308" t="s">
        <v>14</v>
      </c>
      <c r="N23" s="308" t="s">
        <v>70</v>
      </c>
      <c r="O23" s="308" t="s">
        <v>86</v>
      </c>
      <c r="P23" s="308" t="s">
        <v>91</v>
      </c>
      <c r="Q23" s="37"/>
      <c r="R23" s="356" t="s">
        <v>1632</v>
      </c>
      <c r="S23" s="37" t="s">
        <v>860</v>
      </c>
      <c r="T23" s="37"/>
      <c r="U23" s="37"/>
      <c r="V23" s="357"/>
      <c r="W23" s="310" t="s">
        <v>704</v>
      </c>
      <c r="X23" s="37">
        <v>40</v>
      </c>
      <c r="Y23" s="306">
        <v>680</v>
      </c>
      <c r="Z23" s="37"/>
      <c r="AA23" s="306">
        <v>530</v>
      </c>
      <c r="AB23" s="37"/>
      <c r="AC23" s="37"/>
      <c r="AD23" s="325"/>
      <c r="AE23" s="325"/>
      <c r="AF23" s="37"/>
      <c r="AG23" s="37"/>
      <c r="AH23" s="37"/>
      <c r="AI23" s="37" t="s">
        <v>1578</v>
      </c>
      <c r="AJ23" s="37"/>
      <c r="AK23" s="37" t="s">
        <v>1581</v>
      </c>
      <c r="AL23" s="37"/>
      <c r="AM23" s="37"/>
    </row>
    <row r="24" spans="1:39" s="66" customFormat="1" ht="25" customHeight="1" thickTop="1">
      <c r="A24" s="354" t="s">
        <v>1418</v>
      </c>
      <c r="B24" s="300" t="s">
        <v>1480</v>
      </c>
      <c r="C24" s="37"/>
      <c r="D24" s="355">
        <v>1</v>
      </c>
      <c r="E24" s="37" t="s">
        <v>699</v>
      </c>
      <c r="F24" s="37" t="s">
        <v>3</v>
      </c>
      <c r="G24" s="37" t="s">
        <v>110</v>
      </c>
      <c r="H24" s="328" t="s">
        <v>1614</v>
      </c>
      <c r="I24" s="308" t="s">
        <v>141</v>
      </c>
      <c r="J24" s="308" t="s">
        <v>139</v>
      </c>
      <c r="K24" s="301" t="s">
        <v>1648</v>
      </c>
      <c r="L24" s="308" t="s">
        <v>149</v>
      </c>
      <c r="M24" s="308" t="s">
        <v>14</v>
      </c>
      <c r="N24" s="308" t="s">
        <v>70</v>
      </c>
      <c r="O24" s="308" t="s">
        <v>86</v>
      </c>
      <c r="P24" s="308" t="s">
        <v>91</v>
      </c>
      <c r="Q24" s="37"/>
      <c r="R24" s="356" t="s">
        <v>1632</v>
      </c>
      <c r="S24" s="37" t="s">
        <v>860</v>
      </c>
      <c r="T24" s="37"/>
      <c r="U24" s="37"/>
      <c r="V24" s="357"/>
      <c r="W24" s="310" t="s">
        <v>704</v>
      </c>
      <c r="X24" s="37">
        <v>36</v>
      </c>
      <c r="Y24" s="306">
        <v>1020</v>
      </c>
      <c r="Z24" s="37"/>
      <c r="AA24" s="306">
        <v>230</v>
      </c>
      <c r="AB24" s="37"/>
      <c r="AC24" s="37"/>
      <c r="AD24" s="325"/>
      <c r="AE24" s="325"/>
      <c r="AF24" s="37"/>
      <c r="AG24" s="37"/>
      <c r="AH24" s="37"/>
      <c r="AI24" s="37" t="s">
        <v>1577</v>
      </c>
      <c r="AJ24" s="37"/>
      <c r="AK24" s="37" t="s">
        <v>1582</v>
      </c>
      <c r="AL24" s="37"/>
      <c r="AM24" s="37"/>
    </row>
    <row r="25" spans="1:39" s="66" customFormat="1" ht="25" customHeight="1">
      <c r="A25" s="354" t="s">
        <v>1418</v>
      </c>
      <c r="B25" s="300" t="s">
        <v>1480</v>
      </c>
      <c r="C25" s="37"/>
      <c r="D25" s="355">
        <v>1</v>
      </c>
      <c r="E25" s="37" t="s">
        <v>699</v>
      </c>
      <c r="F25" s="37" t="s">
        <v>3</v>
      </c>
      <c r="G25" s="37" t="s">
        <v>110</v>
      </c>
      <c r="H25" s="301" t="s">
        <v>1614</v>
      </c>
      <c r="I25" s="308" t="s">
        <v>141</v>
      </c>
      <c r="J25" s="308" t="s">
        <v>139</v>
      </c>
      <c r="K25" s="301" t="s">
        <v>1648</v>
      </c>
      <c r="L25" s="308" t="s">
        <v>149</v>
      </c>
      <c r="M25" s="308" t="s">
        <v>14</v>
      </c>
      <c r="N25" s="308" t="s">
        <v>70</v>
      </c>
      <c r="O25" s="308" t="s">
        <v>86</v>
      </c>
      <c r="P25" s="308" t="s">
        <v>91</v>
      </c>
      <c r="Q25" s="37"/>
      <c r="R25" s="356" t="s">
        <v>1632</v>
      </c>
      <c r="S25" s="37" t="s">
        <v>860</v>
      </c>
      <c r="T25" s="37"/>
      <c r="U25" s="37"/>
      <c r="V25" s="357"/>
      <c r="W25" s="310" t="s">
        <v>704</v>
      </c>
      <c r="X25" s="37">
        <v>40</v>
      </c>
      <c r="Y25" s="306">
        <v>1970</v>
      </c>
      <c r="Z25" s="37"/>
      <c r="AA25" s="306">
        <v>380</v>
      </c>
      <c r="AB25" s="37"/>
      <c r="AC25" s="37"/>
      <c r="AD25" s="325"/>
      <c r="AE25" s="325"/>
      <c r="AF25" s="37"/>
      <c r="AG25" s="37"/>
      <c r="AH25" s="37"/>
      <c r="AI25" s="37" t="s">
        <v>1578</v>
      </c>
      <c r="AJ25" s="37"/>
      <c r="AK25" s="37" t="s">
        <v>1582</v>
      </c>
      <c r="AL25" s="37"/>
      <c r="AM25" s="37"/>
    </row>
    <row r="26" spans="1:39" ht="25" customHeight="1" thickBot="1">
      <c r="A26" s="361" t="s">
        <v>1418</v>
      </c>
      <c r="B26" s="300" t="s">
        <v>1480</v>
      </c>
      <c r="C26" s="146"/>
      <c r="D26" s="362">
        <v>1</v>
      </c>
      <c r="E26" s="146" t="s">
        <v>699</v>
      </c>
      <c r="F26" s="146" t="s">
        <v>3</v>
      </c>
      <c r="G26" s="146" t="s">
        <v>110</v>
      </c>
      <c r="H26" s="301" t="s">
        <v>1614</v>
      </c>
      <c r="I26" s="308" t="s">
        <v>141</v>
      </c>
      <c r="J26" s="308" t="s">
        <v>139</v>
      </c>
      <c r="K26" s="301" t="s">
        <v>1648</v>
      </c>
      <c r="L26" s="353" t="s">
        <v>149</v>
      </c>
      <c r="M26" s="353" t="s">
        <v>14</v>
      </c>
      <c r="N26" s="353" t="s">
        <v>70</v>
      </c>
      <c r="O26" s="353" t="s">
        <v>86</v>
      </c>
      <c r="P26" s="353" t="s">
        <v>91</v>
      </c>
      <c r="Q26" s="146"/>
      <c r="R26" s="356" t="s">
        <v>1632</v>
      </c>
      <c r="S26" s="37" t="s">
        <v>860</v>
      </c>
      <c r="T26" s="146"/>
      <c r="U26" s="146"/>
      <c r="V26" s="363"/>
      <c r="W26" s="351" t="s">
        <v>704</v>
      </c>
      <c r="X26" s="146">
        <v>119</v>
      </c>
      <c r="Y26" s="364">
        <v>2630</v>
      </c>
      <c r="Z26" s="146"/>
      <c r="AA26" s="364">
        <v>2810</v>
      </c>
      <c r="AB26" s="146"/>
      <c r="AC26" s="146"/>
      <c r="AD26" s="365"/>
      <c r="AE26" s="365"/>
      <c r="AF26" s="146"/>
      <c r="AG26" s="146"/>
      <c r="AH26" s="146"/>
      <c r="AI26" s="146" t="s">
        <v>1579</v>
      </c>
      <c r="AJ26" s="146"/>
      <c r="AK26" s="146" t="s">
        <v>1582</v>
      </c>
      <c r="AL26" s="146"/>
      <c r="AM26" s="146"/>
    </row>
    <row r="27" spans="1:39" s="66" customFormat="1" ht="25" customHeight="1">
      <c r="A27" s="354" t="s">
        <v>1418</v>
      </c>
      <c r="B27" s="300" t="s">
        <v>1480</v>
      </c>
      <c r="C27" s="37"/>
      <c r="D27" s="355">
        <v>1</v>
      </c>
      <c r="E27" s="37" t="s">
        <v>699</v>
      </c>
      <c r="F27" s="37" t="s">
        <v>3</v>
      </c>
      <c r="G27" s="37" t="s">
        <v>110</v>
      </c>
      <c r="H27" s="301" t="s">
        <v>1614</v>
      </c>
      <c r="I27" s="308" t="s">
        <v>141</v>
      </c>
      <c r="J27" s="308" t="s">
        <v>139</v>
      </c>
      <c r="K27" s="301" t="s">
        <v>1648</v>
      </c>
      <c r="L27" s="308" t="s">
        <v>149</v>
      </c>
      <c r="M27" s="308" t="s">
        <v>14</v>
      </c>
      <c r="N27" s="308" t="s">
        <v>70</v>
      </c>
      <c r="O27" s="308" t="s">
        <v>86</v>
      </c>
      <c r="P27" s="308" t="s">
        <v>91</v>
      </c>
      <c r="Q27" s="37"/>
      <c r="R27" s="356" t="s">
        <v>1632</v>
      </c>
      <c r="S27" s="37" t="s">
        <v>860</v>
      </c>
      <c r="T27" s="37"/>
      <c r="U27" s="37"/>
      <c r="V27" s="37"/>
      <c r="W27" s="310" t="s">
        <v>704</v>
      </c>
      <c r="X27" s="37">
        <v>93</v>
      </c>
      <c r="Y27" s="306">
        <v>3010</v>
      </c>
      <c r="Z27" s="37"/>
      <c r="AA27" s="306">
        <v>2750</v>
      </c>
      <c r="AB27" s="37"/>
      <c r="AC27" s="37"/>
      <c r="AD27" s="306"/>
      <c r="AE27" s="306"/>
      <c r="AF27" s="37"/>
      <c r="AG27" s="37"/>
      <c r="AH27" s="37"/>
      <c r="AI27" s="37" t="s">
        <v>1580</v>
      </c>
      <c r="AJ27" s="37"/>
      <c r="AK27" s="37" t="s">
        <v>1582</v>
      </c>
      <c r="AL27" s="37"/>
      <c r="AM27" s="37"/>
    </row>
    <row r="28" spans="1:39" s="66" customFormat="1" ht="25" customHeight="1">
      <c r="A28" s="225" t="s">
        <v>1008</v>
      </c>
      <c r="B28" s="300" t="s">
        <v>1519</v>
      </c>
      <c r="C28" s="308"/>
      <c r="D28" s="309">
        <v>1</v>
      </c>
      <c r="E28" s="308" t="s">
        <v>1391</v>
      </c>
      <c r="F28" s="308" t="s">
        <v>3</v>
      </c>
      <c r="G28" s="308" t="s">
        <v>109</v>
      </c>
      <c r="H28" s="308" t="s">
        <v>1610</v>
      </c>
      <c r="I28" s="308" t="s">
        <v>143</v>
      </c>
      <c r="J28" s="308" t="s">
        <v>146</v>
      </c>
      <c r="K28" s="314" t="s">
        <v>1648</v>
      </c>
      <c r="L28" s="308" t="s">
        <v>149</v>
      </c>
      <c r="M28" s="308" t="s">
        <v>13</v>
      </c>
      <c r="N28" s="308" t="s">
        <v>65</v>
      </c>
      <c r="O28" s="308" t="s">
        <v>66</v>
      </c>
      <c r="P28" s="308" t="s">
        <v>67</v>
      </c>
      <c r="Q28" s="226"/>
      <c r="R28" s="300" t="s">
        <v>60</v>
      </c>
      <c r="S28" s="308"/>
      <c r="T28" s="324" t="s">
        <v>1000</v>
      </c>
      <c r="U28" s="308"/>
      <c r="V28" s="308"/>
      <c r="W28" s="310" t="s">
        <v>111</v>
      </c>
      <c r="X28" s="324">
        <v>1</v>
      </c>
      <c r="Y28" s="311"/>
      <c r="Z28" s="308"/>
      <c r="AA28" s="311"/>
      <c r="AB28" s="308"/>
      <c r="AC28" s="308"/>
      <c r="AD28" s="325">
        <v>650</v>
      </c>
      <c r="AE28" s="325"/>
      <c r="AF28" s="308"/>
      <c r="AG28" s="308"/>
      <c r="AH28" s="308"/>
      <c r="AI28" s="308"/>
      <c r="AJ28" s="308"/>
      <c r="AK28" s="308"/>
      <c r="AL28" s="308"/>
      <c r="AM28" s="308"/>
    </row>
    <row r="29" spans="1:39" s="66" customFormat="1" ht="25" customHeight="1">
      <c r="A29" s="225" t="s">
        <v>1008</v>
      </c>
      <c r="B29" s="300" t="s">
        <v>1528</v>
      </c>
      <c r="C29" s="308"/>
      <c r="D29" s="309">
        <v>1</v>
      </c>
      <c r="E29" s="308" t="s">
        <v>1391</v>
      </c>
      <c r="F29" s="308" t="s">
        <v>3</v>
      </c>
      <c r="G29" s="308" t="s">
        <v>109</v>
      </c>
      <c r="H29" s="308" t="s">
        <v>1610</v>
      </c>
      <c r="I29" s="2" t="s">
        <v>143</v>
      </c>
      <c r="J29" s="301" t="s">
        <v>146</v>
      </c>
      <c r="K29" s="301" t="s">
        <v>1648</v>
      </c>
      <c r="L29" s="308" t="s">
        <v>149</v>
      </c>
      <c r="M29" s="308" t="s">
        <v>16</v>
      </c>
      <c r="N29" s="308" t="s">
        <v>79</v>
      </c>
      <c r="O29" s="308" t="s">
        <v>80</v>
      </c>
      <c r="P29" s="308" t="s">
        <v>100</v>
      </c>
      <c r="Q29" s="226"/>
      <c r="R29" s="300" t="s">
        <v>60</v>
      </c>
      <c r="S29" s="308"/>
      <c r="T29" s="324" t="s">
        <v>1000</v>
      </c>
      <c r="U29" s="308"/>
      <c r="V29" s="308"/>
      <c r="W29" s="310" t="s">
        <v>111</v>
      </c>
      <c r="X29" s="324">
        <v>4</v>
      </c>
      <c r="Y29" s="311"/>
      <c r="Z29" s="308"/>
      <c r="AA29" s="311"/>
      <c r="AB29" s="308"/>
      <c r="AC29" s="308"/>
      <c r="AD29" s="325">
        <v>1000</v>
      </c>
      <c r="AE29" s="325"/>
      <c r="AF29" s="308"/>
      <c r="AG29" s="308"/>
      <c r="AH29" s="308"/>
      <c r="AI29" s="308"/>
      <c r="AJ29" s="308"/>
      <c r="AK29" s="308"/>
      <c r="AL29" s="308"/>
      <c r="AM29" s="308"/>
    </row>
    <row r="30" spans="1:39" s="66" customFormat="1" ht="25" customHeight="1">
      <c r="A30" s="225" t="s">
        <v>1008</v>
      </c>
      <c r="B30" s="300" t="s">
        <v>1461</v>
      </c>
      <c r="C30" s="308"/>
      <c r="D30" s="309">
        <v>1</v>
      </c>
      <c r="E30" s="308" t="s">
        <v>1391</v>
      </c>
      <c r="F30" s="308" t="s">
        <v>3</v>
      </c>
      <c r="G30" s="308" t="s">
        <v>109</v>
      </c>
      <c r="H30" s="308" t="s">
        <v>1610</v>
      </c>
      <c r="I30" s="308" t="s">
        <v>143</v>
      </c>
      <c r="J30" s="308" t="s">
        <v>146</v>
      </c>
      <c r="K30" s="314" t="s">
        <v>1648</v>
      </c>
      <c r="L30" s="308" t="s">
        <v>149</v>
      </c>
      <c r="M30" s="308" t="s">
        <v>13</v>
      </c>
      <c r="N30" s="308" t="s">
        <v>65</v>
      </c>
      <c r="O30" s="308" t="s">
        <v>66</v>
      </c>
      <c r="P30" s="308" t="s">
        <v>67</v>
      </c>
      <c r="Q30" s="226"/>
      <c r="R30" s="300" t="s">
        <v>60</v>
      </c>
      <c r="S30" s="308"/>
      <c r="T30" s="324" t="s">
        <v>1013</v>
      </c>
      <c r="U30" s="308"/>
      <c r="V30" s="308"/>
      <c r="W30" s="310" t="s">
        <v>111</v>
      </c>
      <c r="X30" s="324">
        <v>3</v>
      </c>
      <c r="Y30" s="311"/>
      <c r="Z30" s="308"/>
      <c r="AA30" s="311"/>
      <c r="AB30" s="308"/>
      <c r="AC30" s="308"/>
      <c r="AD30" s="325">
        <v>1150</v>
      </c>
      <c r="AE30" s="325"/>
      <c r="AF30" s="308"/>
      <c r="AG30" s="308"/>
      <c r="AH30" s="308"/>
      <c r="AI30" s="308"/>
      <c r="AJ30" s="308"/>
      <c r="AK30" s="308"/>
      <c r="AL30" s="308"/>
      <c r="AM30" s="308"/>
    </row>
    <row r="31" spans="1:39" s="66" customFormat="1" ht="25" customHeight="1">
      <c r="A31" s="225" t="s">
        <v>1008</v>
      </c>
      <c r="B31" s="300" t="s">
        <v>1643</v>
      </c>
      <c r="C31" s="308"/>
      <c r="D31" s="309">
        <v>1</v>
      </c>
      <c r="E31" s="308" t="s">
        <v>1391</v>
      </c>
      <c r="F31" s="308" t="s">
        <v>3</v>
      </c>
      <c r="G31" s="308" t="s">
        <v>109</v>
      </c>
      <c r="H31" s="308" t="s">
        <v>1610</v>
      </c>
      <c r="I31" s="308" t="s">
        <v>143</v>
      </c>
      <c r="J31" s="308" t="s">
        <v>146</v>
      </c>
      <c r="K31" s="314" t="s">
        <v>1648</v>
      </c>
      <c r="L31" s="308" t="s">
        <v>149</v>
      </c>
      <c r="M31" s="308" t="s">
        <v>13</v>
      </c>
      <c r="N31" s="308" t="s">
        <v>65</v>
      </c>
      <c r="O31" s="308" t="s">
        <v>66</v>
      </c>
      <c r="P31" s="308" t="s">
        <v>67</v>
      </c>
      <c r="Q31" s="226"/>
      <c r="R31" s="300" t="s">
        <v>60</v>
      </c>
      <c r="S31" s="308"/>
      <c r="T31" s="324" t="s">
        <v>1002</v>
      </c>
      <c r="U31" s="308"/>
      <c r="V31" s="308"/>
      <c r="W31" s="310" t="s">
        <v>111</v>
      </c>
      <c r="X31" s="324">
        <v>1</v>
      </c>
      <c r="Y31" s="311"/>
      <c r="Z31" s="308"/>
      <c r="AA31" s="311"/>
      <c r="AB31" s="308"/>
      <c r="AC31" s="308"/>
      <c r="AD31" s="325">
        <v>1250</v>
      </c>
      <c r="AE31" s="325"/>
      <c r="AF31" s="308"/>
      <c r="AG31" s="308"/>
      <c r="AH31" s="308"/>
      <c r="AI31" s="308"/>
      <c r="AJ31" s="308"/>
      <c r="AK31" s="308"/>
      <c r="AL31" s="308"/>
      <c r="AM31" s="308"/>
    </row>
    <row r="32" spans="1:39" s="66" customFormat="1" ht="25" customHeight="1">
      <c r="A32" s="225" t="s">
        <v>1008</v>
      </c>
      <c r="B32" s="300" t="s">
        <v>1531</v>
      </c>
      <c r="C32" s="308"/>
      <c r="D32" s="309">
        <v>1</v>
      </c>
      <c r="E32" s="308" t="s">
        <v>1391</v>
      </c>
      <c r="F32" s="308" t="s">
        <v>3</v>
      </c>
      <c r="G32" s="308" t="s">
        <v>109</v>
      </c>
      <c r="H32" s="308" t="s">
        <v>1610</v>
      </c>
      <c r="I32" s="2" t="s">
        <v>143</v>
      </c>
      <c r="J32" s="301" t="s">
        <v>146</v>
      </c>
      <c r="K32" s="301" t="s">
        <v>1648</v>
      </c>
      <c r="L32" s="308" t="s">
        <v>149</v>
      </c>
      <c r="M32" s="308" t="s">
        <v>16</v>
      </c>
      <c r="N32" s="308" t="s">
        <v>79</v>
      </c>
      <c r="O32" s="308" t="s">
        <v>80</v>
      </c>
      <c r="P32" s="308" t="s">
        <v>100</v>
      </c>
      <c r="Q32" s="226"/>
      <c r="R32" s="300" t="s">
        <v>60</v>
      </c>
      <c r="S32" s="308"/>
      <c r="T32" s="324" t="s">
        <v>1016</v>
      </c>
      <c r="U32" s="308"/>
      <c r="V32" s="308"/>
      <c r="W32" s="310" t="s">
        <v>111</v>
      </c>
      <c r="X32" s="433">
        <v>1</v>
      </c>
      <c r="Y32" s="311"/>
      <c r="Z32" s="308"/>
      <c r="AA32" s="311"/>
      <c r="AB32" s="308"/>
      <c r="AC32" s="308"/>
      <c r="AD32" s="325">
        <v>1250</v>
      </c>
      <c r="AE32" s="325"/>
      <c r="AF32" s="308"/>
      <c r="AG32" s="308"/>
      <c r="AH32" s="308"/>
      <c r="AI32" s="308"/>
      <c r="AJ32" s="308"/>
      <c r="AK32" s="308"/>
      <c r="AL32" s="308"/>
      <c r="AM32" s="308"/>
    </row>
    <row r="33" spans="1:39" s="66" customFormat="1" ht="25" customHeight="1">
      <c r="A33" s="299" t="s">
        <v>707</v>
      </c>
      <c r="B33" s="300" t="s">
        <v>1460</v>
      </c>
      <c r="C33" s="2">
        <v>1.2892421999999999</v>
      </c>
      <c r="D33" s="302">
        <v>1</v>
      </c>
      <c r="E33" s="301" t="s">
        <v>699</v>
      </c>
      <c r="F33" s="301" t="s">
        <v>213</v>
      </c>
      <c r="G33" s="301" t="s">
        <v>1605</v>
      </c>
      <c r="H33" s="301" t="s">
        <v>1618</v>
      </c>
      <c r="I33" s="2" t="s">
        <v>143</v>
      </c>
      <c r="J33" s="301" t="s">
        <v>146</v>
      </c>
      <c r="K33" s="301" t="s">
        <v>1648</v>
      </c>
      <c r="L33" s="301" t="s">
        <v>149</v>
      </c>
      <c r="M33" s="301" t="s">
        <v>16</v>
      </c>
      <c r="N33" s="301" t="s">
        <v>79</v>
      </c>
      <c r="O33" s="301" t="s">
        <v>80</v>
      </c>
      <c r="P33" s="301" t="s">
        <v>100</v>
      </c>
      <c r="Q33" s="301"/>
      <c r="R33" s="300" t="s">
        <v>60</v>
      </c>
      <c r="S33" s="301" t="s">
        <v>860</v>
      </c>
      <c r="T33" s="301" t="s">
        <v>709</v>
      </c>
      <c r="U33" s="301"/>
      <c r="V33" s="301"/>
      <c r="W33" s="303" t="s">
        <v>126</v>
      </c>
      <c r="X33" s="301"/>
      <c r="Y33" s="307">
        <v>115.5</v>
      </c>
      <c r="Z33" s="301"/>
      <c r="AA33" s="307">
        <v>104.5</v>
      </c>
      <c r="AB33" s="301"/>
      <c r="AC33" s="301"/>
      <c r="AD33" s="307"/>
      <c r="AE33" s="307"/>
      <c r="AF33" s="301"/>
      <c r="AG33" s="301">
        <v>51.606201177765449</v>
      </c>
      <c r="AH33" s="301" t="s">
        <v>749</v>
      </c>
      <c r="AI33" s="301"/>
      <c r="AJ33" s="301" t="s">
        <v>746</v>
      </c>
      <c r="AK33" s="301"/>
      <c r="AL33" s="301"/>
      <c r="AM33" s="301"/>
    </row>
    <row r="34" spans="1:39" s="66" customFormat="1" ht="25" customHeight="1">
      <c r="A34" s="299" t="s">
        <v>707</v>
      </c>
      <c r="B34" s="300" t="s">
        <v>1460</v>
      </c>
      <c r="C34" s="2">
        <v>1.2892421999999999</v>
      </c>
      <c r="D34" s="302">
        <v>1</v>
      </c>
      <c r="E34" s="301" t="s">
        <v>699</v>
      </c>
      <c r="F34" s="301" t="s">
        <v>213</v>
      </c>
      <c r="G34" s="301" t="s">
        <v>1605</v>
      </c>
      <c r="H34" s="301" t="s">
        <v>1618</v>
      </c>
      <c r="I34" s="109" t="s">
        <v>143</v>
      </c>
      <c r="J34" s="301" t="s">
        <v>146</v>
      </c>
      <c r="K34" s="301" t="s">
        <v>1648</v>
      </c>
      <c r="L34" s="301" t="s">
        <v>149</v>
      </c>
      <c r="M34" s="301" t="s">
        <v>16</v>
      </c>
      <c r="N34" s="301" t="s">
        <v>79</v>
      </c>
      <c r="O34" s="301" t="s">
        <v>80</v>
      </c>
      <c r="P34" s="301" t="s">
        <v>100</v>
      </c>
      <c r="Q34" s="301"/>
      <c r="R34" s="300" t="s">
        <v>60</v>
      </c>
      <c r="S34" s="301" t="s">
        <v>860</v>
      </c>
      <c r="T34" s="301" t="s">
        <v>709</v>
      </c>
      <c r="U34" s="301"/>
      <c r="V34" s="301"/>
      <c r="W34" s="303" t="s">
        <v>126</v>
      </c>
      <c r="X34" s="301"/>
      <c r="Y34" s="307">
        <v>156.8125</v>
      </c>
      <c r="Z34" s="301"/>
      <c r="AA34" s="307">
        <v>152.5</v>
      </c>
      <c r="AB34" s="301"/>
      <c r="AC34" s="301"/>
      <c r="AD34" s="307"/>
      <c r="AE34" s="307"/>
      <c r="AF34" s="301"/>
      <c r="AG34" s="301">
        <v>66.082997056731614</v>
      </c>
      <c r="AH34" s="301" t="s">
        <v>749</v>
      </c>
      <c r="AI34" s="301"/>
      <c r="AJ34" s="301" t="s">
        <v>747</v>
      </c>
      <c r="AK34" s="301"/>
      <c r="AL34" s="301"/>
      <c r="AM34" s="301"/>
    </row>
    <row r="35" spans="1:39" s="66" customFormat="1" ht="25" customHeight="1">
      <c r="A35" s="299" t="s">
        <v>668</v>
      </c>
      <c r="B35" s="300" t="s">
        <v>1546</v>
      </c>
      <c r="C35" s="301"/>
      <c r="D35" s="302">
        <v>1</v>
      </c>
      <c r="E35" s="301" t="s">
        <v>699</v>
      </c>
      <c r="F35" s="301"/>
      <c r="G35" s="301"/>
      <c r="H35" s="301"/>
      <c r="I35" s="301"/>
      <c r="J35" s="301"/>
      <c r="K35" s="301"/>
      <c r="L35" s="301" t="s">
        <v>149</v>
      </c>
      <c r="M35" s="301" t="s">
        <v>14</v>
      </c>
      <c r="N35" s="301" t="s">
        <v>70</v>
      </c>
      <c r="O35" s="301" t="s">
        <v>86</v>
      </c>
      <c r="P35" s="301" t="s">
        <v>91</v>
      </c>
      <c r="Q35" s="301"/>
      <c r="R35" s="300" t="s">
        <v>1633</v>
      </c>
      <c r="S35" s="301"/>
      <c r="T35" s="301"/>
      <c r="U35" s="301"/>
      <c r="V35" s="301"/>
      <c r="W35" s="303" t="s">
        <v>1645</v>
      </c>
      <c r="X35" s="304">
        <v>81</v>
      </c>
      <c r="Y35" s="305">
        <v>1045.641529</v>
      </c>
      <c r="Z35" s="304"/>
      <c r="AA35" s="306"/>
      <c r="AB35" s="37"/>
      <c r="AC35" s="37"/>
      <c r="AD35" s="305">
        <v>3544.0914830000002</v>
      </c>
      <c r="AE35" s="304"/>
      <c r="AF35" s="37"/>
      <c r="AG35" s="304">
        <v>658.84907080000005</v>
      </c>
      <c r="AH35" s="301" t="s">
        <v>748</v>
      </c>
      <c r="AI35" s="301" t="s">
        <v>1593</v>
      </c>
      <c r="AJ35" s="301" t="s">
        <v>1594</v>
      </c>
      <c r="AK35" s="304">
        <v>0.32894975399999998</v>
      </c>
      <c r="AL35" s="301"/>
      <c r="AM35" s="301"/>
    </row>
    <row r="36" spans="1:39" s="66" customFormat="1" ht="25" customHeight="1">
      <c r="A36" s="317" t="s">
        <v>181</v>
      </c>
      <c r="B36" s="300" t="s">
        <v>1506</v>
      </c>
      <c r="C36" s="318"/>
      <c r="D36" s="319">
        <v>1</v>
      </c>
      <c r="E36" s="320" t="s">
        <v>1203</v>
      </c>
      <c r="F36" s="318" t="s">
        <v>119</v>
      </c>
      <c r="G36" s="320" t="s">
        <v>115</v>
      </c>
      <c r="H36" s="320" t="s">
        <v>115</v>
      </c>
      <c r="I36" s="320" t="s">
        <v>143</v>
      </c>
      <c r="J36" s="320" t="s">
        <v>146</v>
      </c>
      <c r="K36" s="308" t="s">
        <v>1648</v>
      </c>
      <c r="L36" s="320" t="s">
        <v>149</v>
      </c>
      <c r="M36" s="192" t="s">
        <v>16</v>
      </c>
      <c r="N36" s="192" t="s">
        <v>81</v>
      </c>
      <c r="O36" s="192" t="s">
        <v>82</v>
      </c>
      <c r="P36" s="192" t="s">
        <v>101</v>
      </c>
      <c r="Q36" s="192"/>
      <c r="R36" s="300" t="s">
        <v>60</v>
      </c>
      <c r="S36" s="192" t="s">
        <v>5</v>
      </c>
      <c r="T36" s="318"/>
      <c r="U36" s="318"/>
      <c r="V36" s="321">
        <v>11.3</v>
      </c>
      <c r="W36" s="326" t="s">
        <v>126</v>
      </c>
      <c r="X36" s="318"/>
      <c r="Y36" s="322">
        <v>11300</v>
      </c>
      <c r="Z36" s="321"/>
      <c r="AA36" s="198"/>
      <c r="AB36" s="196"/>
      <c r="AC36" s="318"/>
      <c r="AD36" s="323"/>
      <c r="AE36" s="323"/>
      <c r="AF36" s="318"/>
      <c r="AG36" s="318"/>
      <c r="AH36" s="318"/>
      <c r="AI36" s="318"/>
      <c r="AJ36" s="209"/>
      <c r="AK36" s="209"/>
      <c r="AL36" s="209"/>
      <c r="AM36" s="209"/>
    </row>
    <row r="37" spans="1:39" s="66" customFormat="1" ht="25" customHeight="1">
      <c r="A37" s="317" t="s">
        <v>165</v>
      </c>
      <c r="B37" s="300" t="s">
        <v>1481</v>
      </c>
      <c r="C37" s="318"/>
      <c r="D37" s="319">
        <v>0</v>
      </c>
      <c r="E37" s="320" t="s">
        <v>1203</v>
      </c>
      <c r="F37" s="320" t="s">
        <v>3</v>
      </c>
      <c r="G37" s="320" t="s">
        <v>110</v>
      </c>
      <c r="H37" s="320" t="s">
        <v>1614</v>
      </c>
      <c r="I37" s="2" t="s">
        <v>143</v>
      </c>
      <c r="J37" s="320" t="s">
        <v>146</v>
      </c>
      <c r="K37" s="301" t="s">
        <v>1648</v>
      </c>
      <c r="L37" s="320" t="s">
        <v>149</v>
      </c>
      <c r="M37" s="192" t="s">
        <v>16</v>
      </c>
      <c r="N37" s="192" t="s">
        <v>79</v>
      </c>
      <c r="O37" s="192" t="s">
        <v>80</v>
      </c>
      <c r="P37" s="192" t="s">
        <v>100</v>
      </c>
      <c r="Q37" s="192"/>
      <c r="R37" s="300" t="s">
        <v>60</v>
      </c>
      <c r="S37" s="192" t="s">
        <v>5</v>
      </c>
      <c r="T37" s="318"/>
      <c r="U37" s="318"/>
      <c r="V37" s="321">
        <v>0.48</v>
      </c>
      <c r="W37" s="326" t="s">
        <v>126</v>
      </c>
      <c r="X37" s="318"/>
      <c r="Y37" s="322">
        <v>480</v>
      </c>
      <c r="Z37" s="321"/>
      <c r="AA37" s="198"/>
      <c r="AB37" s="196"/>
      <c r="AC37" s="318"/>
      <c r="AD37" s="323"/>
      <c r="AE37" s="323"/>
      <c r="AF37" s="318"/>
      <c r="AG37" s="318"/>
      <c r="AH37" s="318"/>
      <c r="AI37" s="318"/>
      <c r="AJ37" s="209"/>
      <c r="AK37" s="209"/>
      <c r="AL37" s="209"/>
      <c r="AM37" s="209"/>
    </row>
    <row r="38" spans="1:39" s="67" customFormat="1" ht="25" customHeight="1" thickBot="1">
      <c r="A38" s="464" t="s">
        <v>165</v>
      </c>
      <c r="B38" s="300" t="s">
        <v>1461</v>
      </c>
      <c r="C38" s="468"/>
      <c r="D38" s="472">
        <v>0</v>
      </c>
      <c r="E38" s="476" t="s">
        <v>1203</v>
      </c>
      <c r="F38" s="476" t="s">
        <v>3</v>
      </c>
      <c r="G38" s="476" t="s">
        <v>110</v>
      </c>
      <c r="H38" s="320" t="s">
        <v>1614</v>
      </c>
      <c r="I38" s="320" t="s">
        <v>143</v>
      </c>
      <c r="J38" s="320" t="s">
        <v>146</v>
      </c>
      <c r="K38" s="314" t="s">
        <v>1648</v>
      </c>
      <c r="L38" s="320" t="s">
        <v>149</v>
      </c>
      <c r="M38" s="468" t="s">
        <v>13</v>
      </c>
      <c r="N38" s="318" t="s">
        <v>65</v>
      </c>
      <c r="O38" s="318" t="s">
        <v>66</v>
      </c>
      <c r="P38" s="468" t="s">
        <v>67</v>
      </c>
      <c r="Q38" s="468"/>
      <c r="R38" s="300" t="s">
        <v>60</v>
      </c>
      <c r="S38" s="340" t="s">
        <v>5</v>
      </c>
      <c r="T38" s="468"/>
      <c r="U38" s="468"/>
      <c r="V38" s="488">
        <v>0.5</v>
      </c>
      <c r="W38" s="492" t="s">
        <v>111</v>
      </c>
      <c r="X38" s="468"/>
      <c r="Y38" s="495">
        <v>500</v>
      </c>
      <c r="Z38" s="321"/>
      <c r="AA38" s="198"/>
      <c r="AB38" s="196"/>
      <c r="AC38" s="468"/>
      <c r="AD38" s="505"/>
      <c r="AE38" s="505"/>
      <c r="AF38" s="468"/>
      <c r="AG38" s="468"/>
      <c r="AH38" s="468"/>
      <c r="AI38" s="468"/>
      <c r="AJ38" s="512"/>
      <c r="AK38" s="512"/>
      <c r="AL38" s="512"/>
      <c r="AM38" s="512"/>
    </row>
    <row r="39" spans="1:39" ht="25" customHeight="1" thickTop="1" thickBot="1">
      <c r="A39" s="317" t="s">
        <v>165</v>
      </c>
      <c r="B39" s="300" t="s">
        <v>1488</v>
      </c>
      <c r="C39" s="468"/>
      <c r="D39" s="319">
        <v>0</v>
      </c>
      <c r="E39" s="320" t="s">
        <v>1203</v>
      </c>
      <c r="F39" s="320" t="s">
        <v>3</v>
      </c>
      <c r="G39" s="320" t="s">
        <v>110</v>
      </c>
      <c r="H39" s="320" t="s">
        <v>1614</v>
      </c>
      <c r="I39" s="2" t="s">
        <v>143</v>
      </c>
      <c r="J39" s="320" t="s">
        <v>146</v>
      </c>
      <c r="K39" s="301" t="s">
        <v>1648</v>
      </c>
      <c r="L39" s="320" t="s">
        <v>149</v>
      </c>
      <c r="M39" s="192" t="s">
        <v>16</v>
      </c>
      <c r="N39" s="192" t="s">
        <v>79</v>
      </c>
      <c r="O39" s="192" t="s">
        <v>80</v>
      </c>
      <c r="P39" s="192" t="s">
        <v>100</v>
      </c>
      <c r="Q39" s="192"/>
      <c r="R39" s="300" t="s">
        <v>60</v>
      </c>
      <c r="S39" s="192" t="s">
        <v>5</v>
      </c>
      <c r="T39" s="318"/>
      <c r="U39" s="318"/>
      <c r="V39" s="321">
        <v>0.5</v>
      </c>
      <c r="W39" s="326" t="s">
        <v>126</v>
      </c>
      <c r="X39" s="318"/>
      <c r="Y39" s="322">
        <v>500</v>
      </c>
      <c r="Z39" s="321"/>
      <c r="AA39" s="198"/>
      <c r="AB39" s="196"/>
      <c r="AC39" s="318"/>
      <c r="AD39" s="323"/>
      <c r="AE39" s="323"/>
      <c r="AF39" s="318"/>
      <c r="AG39" s="318"/>
      <c r="AH39" s="318"/>
      <c r="AI39" s="318"/>
      <c r="AJ39" s="209"/>
      <c r="AK39" s="209"/>
      <c r="AL39" s="209"/>
      <c r="AM39" s="209"/>
    </row>
    <row r="40" spans="1:39" ht="25" customHeight="1" thickTop="1">
      <c r="A40" s="317" t="s">
        <v>165</v>
      </c>
      <c r="B40" s="300" t="s">
        <v>1498</v>
      </c>
      <c r="C40" s="318">
        <v>4.9000000000000004</v>
      </c>
      <c r="D40" s="319">
        <v>0</v>
      </c>
      <c r="E40" s="320" t="s">
        <v>1203</v>
      </c>
      <c r="F40" s="320" t="s">
        <v>3</v>
      </c>
      <c r="G40" s="320" t="s">
        <v>110</v>
      </c>
      <c r="H40" s="320" t="s">
        <v>1614</v>
      </c>
      <c r="I40" s="320" t="s">
        <v>143</v>
      </c>
      <c r="J40" s="320" t="s">
        <v>146</v>
      </c>
      <c r="K40" s="320" t="s">
        <v>1648</v>
      </c>
      <c r="L40" s="320" t="s">
        <v>149</v>
      </c>
      <c r="M40" s="318" t="s">
        <v>14</v>
      </c>
      <c r="N40" s="318" t="s">
        <v>70</v>
      </c>
      <c r="O40" s="318" t="s">
        <v>71</v>
      </c>
      <c r="P40" s="192" t="s">
        <v>92</v>
      </c>
      <c r="Q40" s="192"/>
      <c r="R40" s="300" t="s">
        <v>60</v>
      </c>
      <c r="S40" s="192" t="s">
        <v>5</v>
      </c>
      <c r="T40" s="318"/>
      <c r="U40" s="318"/>
      <c r="V40" s="321">
        <v>1</v>
      </c>
      <c r="W40" s="326" t="s">
        <v>111</v>
      </c>
      <c r="X40" s="318"/>
      <c r="Y40" s="322">
        <v>1000</v>
      </c>
      <c r="Z40" s="321"/>
      <c r="AA40" s="198"/>
      <c r="AB40" s="196"/>
      <c r="AC40" s="318"/>
      <c r="AD40" s="323"/>
      <c r="AE40" s="323"/>
      <c r="AF40" s="318"/>
      <c r="AG40" s="318"/>
      <c r="AH40" s="318"/>
      <c r="AI40" s="318"/>
      <c r="AJ40" s="209"/>
      <c r="AK40" s="209"/>
      <c r="AL40" s="209"/>
      <c r="AM40" s="209"/>
    </row>
    <row r="41" spans="1:39" ht="25" customHeight="1">
      <c r="A41" s="317" t="s">
        <v>165</v>
      </c>
      <c r="B41" s="300" t="s">
        <v>1499</v>
      </c>
      <c r="C41" s="318">
        <v>5.8</v>
      </c>
      <c r="D41" s="319">
        <v>0</v>
      </c>
      <c r="E41" s="320" t="s">
        <v>1203</v>
      </c>
      <c r="F41" s="320" t="s">
        <v>117</v>
      </c>
      <c r="G41" s="320" t="s">
        <v>60</v>
      </c>
      <c r="H41" s="320"/>
      <c r="I41" s="320" t="s">
        <v>143</v>
      </c>
      <c r="J41" s="320" t="s">
        <v>139</v>
      </c>
      <c r="K41" s="308" t="s">
        <v>1648</v>
      </c>
      <c r="L41" s="320" t="s">
        <v>149</v>
      </c>
      <c r="M41" s="318" t="s">
        <v>14</v>
      </c>
      <c r="N41" s="318" t="s">
        <v>75</v>
      </c>
      <c r="O41" s="318" t="s">
        <v>76</v>
      </c>
      <c r="P41" s="192" t="s">
        <v>98</v>
      </c>
      <c r="Q41" s="192"/>
      <c r="R41" s="300" t="s">
        <v>60</v>
      </c>
      <c r="S41" s="192" t="s">
        <v>5</v>
      </c>
      <c r="T41" s="318"/>
      <c r="U41" s="318"/>
      <c r="V41" s="321">
        <v>1</v>
      </c>
      <c r="W41" s="326" t="s">
        <v>126</v>
      </c>
      <c r="X41" s="318"/>
      <c r="Y41" s="322">
        <v>1000</v>
      </c>
      <c r="Z41" s="321"/>
      <c r="AA41" s="198"/>
      <c r="AB41" s="196"/>
      <c r="AC41" s="318"/>
      <c r="AD41" s="323"/>
      <c r="AE41" s="323"/>
      <c r="AF41" s="318"/>
      <c r="AG41" s="318"/>
      <c r="AH41" s="318"/>
      <c r="AI41" s="318"/>
      <c r="AJ41" s="209"/>
      <c r="AK41" s="209"/>
      <c r="AL41" s="209"/>
      <c r="AM41" s="209"/>
    </row>
    <row r="42" spans="1:39" ht="21">
      <c r="A42" s="317" t="s">
        <v>165</v>
      </c>
      <c r="B42" s="300" t="s">
        <v>1457</v>
      </c>
      <c r="C42" s="318"/>
      <c r="D42" s="319">
        <v>0</v>
      </c>
      <c r="E42" s="320" t="s">
        <v>1203</v>
      </c>
      <c r="F42" s="320" t="s">
        <v>3</v>
      </c>
      <c r="G42" s="320" t="s">
        <v>110</v>
      </c>
      <c r="H42" s="320" t="s">
        <v>1614</v>
      </c>
      <c r="I42" s="320" t="s">
        <v>141</v>
      </c>
      <c r="J42" s="320" t="s">
        <v>146</v>
      </c>
      <c r="K42" s="301" t="s">
        <v>1648</v>
      </c>
      <c r="L42" s="320" t="s">
        <v>149</v>
      </c>
      <c r="M42" s="318" t="s">
        <v>14</v>
      </c>
      <c r="N42" s="318" t="s">
        <v>70</v>
      </c>
      <c r="O42" s="318" t="s">
        <v>72</v>
      </c>
      <c r="P42" s="318" t="s">
        <v>73</v>
      </c>
      <c r="Q42" s="393" t="s">
        <v>73</v>
      </c>
      <c r="R42" s="300" t="s">
        <v>60</v>
      </c>
      <c r="S42" s="192" t="s">
        <v>6</v>
      </c>
      <c r="T42" s="318"/>
      <c r="U42" s="318"/>
      <c r="V42" s="321">
        <v>2.8</v>
      </c>
      <c r="W42" s="326" t="s">
        <v>111</v>
      </c>
      <c r="X42" s="318"/>
      <c r="Y42" s="322">
        <v>2800</v>
      </c>
      <c r="Z42" s="321"/>
      <c r="AA42" s="198"/>
      <c r="AB42" s="196"/>
      <c r="AC42" s="318"/>
      <c r="AD42" s="323"/>
      <c r="AE42" s="323"/>
      <c r="AF42" s="318"/>
      <c r="AG42" s="318"/>
      <c r="AH42" s="318"/>
      <c r="AI42" s="318"/>
      <c r="AJ42" s="209"/>
      <c r="AK42" s="209"/>
      <c r="AL42" s="209"/>
      <c r="AM42" s="209"/>
    </row>
    <row r="43" spans="1:39" ht="25" customHeight="1">
      <c r="A43" s="299" t="s">
        <v>156</v>
      </c>
      <c r="B43" s="300" t="s">
        <v>1474</v>
      </c>
      <c r="C43" s="301"/>
      <c r="D43" s="302">
        <v>1</v>
      </c>
      <c r="E43" s="301" t="s">
        <v>699</v>
      </c>
      <c r="F43" s="301" t="s">
        <v>3</v>
      </c>
      <c r="G43" s="301" t="s">
        <v>110</v>
      </c>
      <c r="H43" s="301" t="s">
        <v>1614</v>
      </c>
      <c r="I43" s="301" t="s">
        <v>141</v>
      </c>
      <c r="J43" s="301" t="s">
        <v>146</v>
      </c>
      <c r="K43" s="301" t="s">
        <v>1648</v>
      </c>
      <c r="L43" s="301" t="s">
        <v>149</v>
      </c>
      <c r="M43" s="391" t="s">
        <v>14</v>
      </c>
      <c r="N43" s="391" t="s">
        <v>70</v>
      </c>
      <c r="O43" s="391" t="s">
        <v>72</v>
      </c>
      <c r="P43" s="301" t="s">
        <v>73</v>
      </c>
      <c r="Q43" s="301" t="s">
        <v>152</v>
      </c>
      <c r="R43" s="300" t="s">
        <v>60</v>
      </c>
      <c r="S43" s="308" t="s">
        <v>860</v>
      </c>
      <c r="T43" s="301"/>
      <c r="U43" s="301"/>
      <c r="V43" s="301"/>
      <c r="W43" s="303" t="s">
        <v>9</v>
      </c>
      <c r="X43" s="301">
        <v>42</v>
      </c>
      <c r="Y43" s="307">
        <v>372.3</v>
      </c>
      <c r="Z43" s="301"/>
      <c r="AA43" s="307" t="s">
        <v>60</v>
      </c>
      <c r="AB43" s="301"/>
      <c r="AC43" s="301"/>
      <c r="AD43" s="307">
        <v>2317</v>
      </c>
      <c r="AE43" s="307"/>
      <c r="AF43" s="301" t="s">
        <v>753</v>
      </c>
      <c r="AG43" s="301">
        <v>80.2</v>
      </c>
      <c r="AH43" s="301" t="s">
        <v>757</v>
      </c>
      <c r="AI43" s="301" t="s">
        <v>761</v>
      </c>
      <c r="AJ43" s="301" t="s">
        <v>751</v>
      </c>
      <c r="AK43" s="308"/>
      <c r="AL43" s="308"/>
      <c r="AM43" s="308"/>
    </row>
    <row r="44" spans="1:39" ht="25" customHeight="1">
      <c r="A44" s="299" t="s">
        <v>156</v>
      </c>
      <c r="B44" s="300" t="s">
        <v>1470</v>
      </c>
      <c r="C44" s="301"/>
      <c r="D44" s="302">
        <v>1</v>
      </c>
      <c r="E44" s="301" t="s">
        <v>699</v>
      </c>
      <c r="F44" s="301" t="s">
        <v>3</v>
      </c>
      <c r="G44" s="301" t="s">
        <v>110</v>
      </c>
      <c r="H44" s="301" t="s">
        <v>1614</v>
      </c>
      <c r="I44" s="301" t="s">
        <v>141</v>
      </c>
      <c r="J44" s="301" t="s">
        <v>146</v>
      </c>
      <c r="K44" s="301" t="s">
        <v>1648</v>
      </c>
      <c r="L44" s="301" t="s">
        <v>149</v>
      </c>
      <c r="M44" s="391" t="s">
        <v>14</v>
      </c>
      <c r="N44" s="391" t="s">
        <v>70</v>
      </c>
      <c r="O44" s="391" t="s">
        <v>72</v>
      </c>
      <c r="P44" s="301" t="s">
        <v>73</v>
      </c>
      <c r="Q44" s="301" t="s">
        <v>151</v>
      </c>
      <c r="R44" s="300" t="s">
        <v>60</v>
      </c>
      <c r="S44" s="308" t="s">
        <v>860</v>
      </c>
      <c r="T44" s="301"/>
      <c r="U44" s="301"/>
      <c r="V44" s="301"/>
      <c r="W44" s="303" t="s">
        <v>9</v>
      </c>
      <c r="X44" s="301">
        <v>50</v>
      </c>
      <c r="Y44" s="307">
        <v>389.1</v>
      </c>
      <c r="Z44" s="301"/>
      <c r="AA44" s="307" t="s">
        <v>60</v>
      </c>
      <c r="AB44" s="301"/>
      <c r="AC44" s="301"/>
      <c r="AD44" s="307">
        <v>2213</v>
      </c>
      <c r="AE44" s="307"/>
      <c r="AF44" s="301" t="s">
        <v>754</v>
      </c>
      <c r="AG44" s="301">
        <v>68.8</v>
      </c>
      <c r="AH44" s="301" t="s">
        <v>757</v>
      </c>
      <c r="AI44" s="301" t="s">
        <v>761</v>
      </c>
      <c r="AJ44" s="301" t="s">
        <v>751</v>
      </c>
      <c r="AK44" s="308"/>
      <c r="AL44" s="308"/>
      <c r="AM44" s="308"/>
    </row>
    <row r="45" spans="1:39" ht="25" customHeight="1">
      <c r="A45" s="299" t="s">
        <v>156</v>
      </c>
      <c r="B45" s="300" t="s">
        <v>1474</v>
      </c>
      <c r="C45" s="301"/>
      <c r="D45" s="302">
        <v>1</v>
      </c>
      <c r="E45" s="301" t="s">
        <v>699</v>
      </c>
      <c r="F45" s="301" t="s">
        <v>3</v>
      </c>
      <c r="G45" s="301" t="s">
        <v>110</v>
      </c>
      <c r="H45" s="301" t="s">
        <v>1614</v>
      </c>
      <c r="I45" s="301" t="s">
        <v>141</v>
      </c>
      <c r="J45" s="301" t="s">
        <v>146</v>
      </c>
      <c r="K45" s="301" t="s">
        <v>1648</v>
      </c>
      <c r="L45" s="301" t="s">
        <v>149</v>
      </c>
      <c r="M45" s="391" t="s">
        <v>14</v>
      </c>
      <c r="N45" s="391" t="s">
        <v>70</v>
      </c>
      <c r="O45" s="391" t="s">
        <v>72</v>
      </c>
      <c r="P45" s="301" t="s">
        <v>73</v>
      </c>
      <c r="Q45" s="301" t="s">
        <v>152</v>
      </c>
      <c r="R45" s="300" t="s">
        <v>60</v>
      </c>
      <c r="S45" s="308" t="s">
        <v>860</v>
      </c>
      <c r="T45" s="301"/>
      <c r="U45" s="301"/>
      <c r="V45" s="301"/>
      <c r="W45" s="303" t="s">
        <v>9</v>
      </c>
      <c r="X45" s="301">
        <v>68</v>
      </c>
      <c r="Y45" s="307">
        <v>407.5</v>
      </c>
      <c r="Z45" s="301"/>
      <c r="AA45" s="307" t="s">
        <v>60</v>
      </c>
      <c r="AB45" s="301"/>
      <c r="AC45" s="301"/>
      <c r="AD45" s="307">
        <v>2317</v>
      </c>
      <c r="AE45" s="307"/>
      <c r="AF45" s="301" t="s">
        <v>753</v>
      </c>
      <c r="AG45" s="301">
        <v>55.4</v>
      </c>
      <c r="AH45" s="301" t="s">
        <v>757</v>
      </c>
      <c r="AI45" s="301" t="s">
        <v>761</v>
      </c>
      <c r="AJ45" s="301" t="s">
        <v>756</v>
      </c>
      <c r="AK45" s="308"/>
      <c r="AL45" s="308"/>
      <c r="AM45" s="308"/>
    </row>
    <row r="46" spans="1:39" ht="25" customHeight="1">
      <c r="A46" s="299" t="s">
        <v>156</v>
      </c>
      <c r="B46" s="300" t="s">
        <v>1470</v>
      </c>
      <c r="C46" s="301"/>
      <c r="D46" s="302">
        <v>1</v>
      </c>
      <c r="E46" s="301" t="s">
        <v>699</v>
      </c>
      <c r="F46" s="301" t="s">
        <v>3</v>
      </c>
      <c r="G46" s="301" t="s">
        <v>110</v>
      </c>
      <c r="H46" s="301" t="s">
        <v>1614</v>
      </c>
      <c r="I46" s="301" t="s">
        <v>141</v>
      </c>
      <c r="J46" s="301" t="s">
        <v>146</v>
      </c>
      <c r="K46" s="301" t="s">
        <v>1648</v>
      </c>
      <c r="L46" s="301" t="s">
        <v>149</v>
      </c>
      <c r="M46" s="391" t="s">
        <v>14</v>
      </c>
      <c r="N46" s="391" t="s">
        <v>70</v>
      </c>
      <c r="O46" s="391" t="s">
        <v>72</v>
      </c>
      <c r="P46" s="301" t="s">
        <v>73</v>
      </c>
      <c r="Q46" s="301" t="s">
        <v>151</v>
      </c>
      <c r="R46" s="300" t="s">
        <v>60</v>
      </c>
      <c r="S46" s="308" t="s">
        <v>860</v>
      </c>
      <c r="T46" s="301"/>
      <c r="U46" s="301"/>
      <c r="V46" s="301"/>
      <c r="W46" s="303" t="s">
        <v>9</v>
      </c>
      <c r="X46" s="301">
        <v>79</v>
      </c>
      <c r="Y46" s="307">
        <v>458.1</v>
      </c>
      <c r="Z46" s="301"/>
      <c r="AA46" s="307" t="s">
        <v>60</v>
      </c>
      <c r="AB46" s="301"/>
      <c r="AC46" s="301"/>
      <c r="AD46" s="307">
        <v>2213</v>
      </c>
      <c r="AE46" s="307"/>
      <c r="AF46" s="301" t="s">
        <v>754</v>
      </c>
      <c r="AG46" s="301">
        <v>43.5</v>
      </c>
      <c r="AH46" s="301" t="s">
        <v>757</v>
      </c>
      <c r="AI46" s="301" t="s">
        <v>761</v>
      </c>
      <c r="AJ46" s="301" t="s">
        <v>756</v>
      </c>
      <c r="AK46" s="308"/>
      <c r="AL46" s="308"/>
      <c r="AM46" s="308"/>
    </row>
    <row r="47" spans="1:39" ht="25" customHeight="1">
      <c r="A47" s="299" t="s">
        <v>156</v>
      </c>
      <c r="B47" s="300" t="s">
        <v>1474</v>
      </c>
      <c r="C47" s="301"/>
      <c r="D47" s="302">
        <v>1</v>
      </c>
      <c r="E47" s="301" t="s">
        <v>699</v>
      </c>
      <c r="F47" s="301" t="s">
        <v>3</v>
      </c>
      <c r="G47" s="301" t="s">
        <v>110</v>
      </c>
      <c r="H47" s="301" t="s">
        <v>1614</v>
      </c>
      <c r="I47" s="301" t="s">
        <v>141</v>
      </c>
      <c r="J47" s="301" t="s">
        <v>146</v>
      </c>
      <c r="K47" s="301" t="s">
        <v>1648</v>
      </c>
      <c r="L47" s="301" t="s">
        <v>149</v>
      </c>
      <c r="M47" s="391" t="s">
        <v>14</v>
      </c>
      <c r="N47" s="391" t="s">
        <v>70</v>
      </c>
      <c r="O47" s="391" t="s">
        <v>72</v>
      </c>
      <c r="P47" s="301" t="s">
        <v>73</v>
      </c>
      <c r="Q47" s="301" t="s">
        <v>152</v>
      </c>
      <c r="R47" s="300" t="s">
        <v>60</v>
      </c>
      <c r="S47" s="308" t="s">
        <v>860</v>
      </c>
      <c r="T47" s="301"/>
      <c r="U47" s="301"/>
      <c r="V47" s="301"/>
      <c r="W47" s="303" t="s">
        <v>9</v>
      </c>
      <c r="X47" s="301">
        <v>68</v>
      </c>
      <c r="Y47" s="307">
        <v>512.79999999999995</v>
      </c>
      <c r="Z47" s="301"/>
      <c r="AA47" s="307" t="s">
        <v>60</v>
      </c>
      <c r="AB47" s="301"/>
      <c r="AC47" s="301"/>
      <c r="AD47" s="307">
        <v>2317</v>
      </c>
      <c r="AE47" s="307"/>
      <c r="AF47" s="301" t="s">
        <v>753</v>
      </c>
      <c r="AG47" s="301">
        <v>62.3</v>
      </c>
      <c r="AH47" s="301" t="s">
        <v>757</v>
      </c>
      <c r="AI47" s="301" t="s">
        <v>759</v>
      </c>
      <c r="AJ47" s="301" t="s">
        <v>756</v>
      </c>
      <c r="AK47" s="308"/>
      <c r="AL47" s="308"/>
      <c r="AM47" s="308"/>
    </row>
    <row r="48" spans="1:39" ht="25" customHeight="1">
      <c r="A48" s="299" t="s">
        <v>156</v>
      </c>
      <c r="B48" s="300" t="s">
        <v>1474</v>
      </c>
      <c r="C48" s="301"/>
      <c r="D48" s="302">
        <v>1</v>
      </c>
      <c r="E48" s="301" t="s">
        <v>699</v>
      </c>
      <c r="F48" s="301" t="s">
        <v>3</v>
      </c>
      <c r="G48" s="301" t="s">
        <v>110</v>
      </c>
      <c r="H48" s="301" t="s">
        <v>1614</v>
      </c>
      <c r="I48" s="301" t="s">
        <v>141</v>
      </c>
      <c r="J48" s="301" t="s">
        <v>146</v>
      </c>
      <c r="K48" s="301" t="s">
        <v>1648</v>
      </c>
      <c r="L48" s="301" t="s">
        <v>149</v>
      </c>
      <c r="M48" s="391" t="s">
        <v>14</v>
      </c>
      <c r="N48" s="391" t="s">
        <v>70</v>
      </c>
      <c r="O48" s="391" t="s">
        <v>72</v>
      </c>
      <c r="P48" s="301" t="s">
        <v>73</v>
      </c>
      <c r="Q48" s="301" t="s">
        <v>152</v>
      </c>
      <c r="R48" s="300" t="s">
        <v>60</v>
      </c>
      <c r="S48" s="308" t="s">
        <v>860</v>
      </c>
      <c r="T48" s="301"/>
      <c r="U48" s="301"/>
      <c r="V48" s="301"/>
      <c r="W48" s="303" t="s">
        <v>9</v>
      </c>
      <c r="X48" s="301">
        <v>42</v>
      </c>
      <c r="Y48" s="307">
        <v>514.1</v>
      </c>
      <c r="Z48" s="301"/>
      <c r="AA48" s="307" t="s">
        <v>60</v>
      </c>
      <c r="AB48" s="301"/>
      <c r="AC48" s="301"/>
      <c r="AD48" s="307">
        <v>2317</v>
      </c>
      <c r="AE48" s="307"/>
      <c r="AF48" s="301" t="s">
        <v>753</v>
      </c>
      <c r="AG48" s="301">
        <v>77.099999999999994</v>
      </c>
      <c r="AH48" s="301" t="s">
        <v>757</v>
      </c>
      <c r="AI48" s="301" t="s">
        <v>759</v>
      </c>
      <c r="AJ48" s="301" t="s">
        <v>751</v>
      </c>
      <c r="AK48" s="308"/>
      <c r="AL48" s="308"/>
      <c r="AM48" s="308"/>
    </row>
    <row r="49" spans="1:39" ht="25" customHeight="1">
      <c r="A49" s="299" t="s">
        <v>156</v>
      </c>
      <c r="B49" s="300" t="s">
        <v>1470</v>
      </c>
      <c r="C49" s="301"/>
      <c r="D49" s="302">
        <v>1</v>
      </c>
      <c r="E49" s="301" t="s">
        <v>699</v>
      </c>
      <c r="F49" s="301" t="s">
        <v>3</v>
      </c>
      <c r="G49" s="301" t="s">
        <v>110</v>
      </c>
      <c r="H49" s="301" t="s">
        <v>1614</v>
      </c>
      <c r="I49" s="301" t="s">
        <v>141</v>
      </c>
      <c r="J49" s="301" t="s">
        <v>146</v>
      </c>
      <c r="K49" s="301" t="s">
        <v>1648</v>
      </c>
      <c r="L49" s="301" t="s">
        <v>149</v>
      </c>
      <c r="M49" s="391" t="s">
        <v>14</v>
      </c>
      <c r="N49" s="391" t="s">
        <v>70</v>
      </c>
      <c r="O49" s="391" t="s">
        <v>72</v>
      </c>
      <c r="P49" s="301" t="s">
        <v>73</v>
      </c>
      <c r="Q49" s="301" t="s">
        <v>151</v>
      </c>
      <c r="R49" s="300" t="s">
        <v>60</v>
      </c>
      <c r="S49" s="308" t="s">
        <v>860</v>
      </c>
      <c r="T49" s="301"/>
      <c r="U49" s="301"/>
      <c r="V49" s="301"/>
      <c r="W49" s="303" t="s">
        <v>9</v>
      </c>
      <c r="X49" s="301">
        <v>50</v>
      </c>
      <c r="Y49" s="307">
        <v>517.9</v>
      </c>
      <c r="Z49" s="301"/>
      <c r="AA49" s="307" t="s">
        <v>60</v>
      </c>
      <c r="AB49" s="301"/>
      <c r="AC49" s="301"/>
      <c r="AD49" s="307">
        <v>2213</v>
      </c>
      <c r="AE49" s="307"/>
      <c r="AF49" s="301" t="s">
        <v>754</v>
      </c>
      <c r="AG49" s="301">
        <v>60.4</v>
      </c>
      <c r="AH49" s="301" t="s">
        <v>757</v>
      </c>
      <c r="AI49" s="301" t="s">
        <v>759</v>
      </c>
      <c r="AJ49" s="301" t="s">
        <v>751</v>
      </c>
      <c r="AK49" s="308"/>
      <c r="AL49" s="308"/>
      <c r="AM49" s="308"/>
    </row>
    <row r="50" spans="1:39" ht="25" customHeight="1">
      <c r="A50" s="299" t="s">
        <v>156</v>
      </c>
      <c r="B50" s="300" t="s">
        <v>1470</v>
      </c>
      <c r="C50" s="301"/>
      <c r="D50" s="302">
        <v>1</v>
      </c>
      <c r="E50" s="301" t="s">
        <v>699</v>
      </c>
      <c r="F50" s="301" t="s">
        <v>3</v>
      </c>
      <c r="G50" s="301" t="s">
        <v>110</v>
      </c>
      <c r="H50" s="301" t="s">
        <v>1614</v>
      </c>
      <c r="I50" s="301" t="s">
        <v>141</v>
      </c>
      <c r="J50" s="301" t="s">
        <v>146</v>
      </c>
      <c r="K50" s="301" t="s">
        <v>1648</v>
      </c>
      <c r="L50" s="301" t="s">
        <v>149</v>
      </c>
      <c r="M50" s="391" t="s">
        <v>14</v>
      </c>
      <c r="N50" s="391" t="s">
        <v>70</v>
      </c>
      <c r="O50" s="391" t="s">
        <v>72</v>
      </c>
      <c r="P50" s="301" t="s">
        <v>73</v>
      </c>
      <c r="Q50" s="301" t="s">
        <v>151</v>
      </c>
      <c r="R50" s="300" t="s">
        <v>60</v>
      </c>
      <c r="S50" s="308" t="s">
        <v>860</v>
      </c>
      <c r="T50" s="301"/>
      <c r="U50" s="301"/>
      <c r="V50" s="301"/>
      <c r="W50" s="303" t="s">
        <v>9</v>
      </c>
      <c r="X50" s="301">
        <v>66</v>
      </c>
      <c r="Y50" s="307">
        <v>548.4</v>
      </c>
      <c r="Z50" s="301"/>
      <c r="AA50" s="307" t="s">
        <v>60</v>
      </c>
      <c r="AB50" s="301"/>
      <c r="AC50" s="301"/>
      <c r="AD50" s="307">
        <v>2213</v>
      </c>
      <c r="AE50" s="307"/>
      <c r="AF50" s="301" t="s">
        <v>763</v>
      </c>
      <c r="AG50" s="301">
        <v>44.3</v>
      </c>
      <c r="AH50" s="301" t="s">
        <v>757</v>
      </c>
      <c r="AI50" s="301" t="s">
        <v>761</v>
      </c>
      <c r="AJ50" s="301" t="s">
        <v>758</v>
      </c>
      <c r="AK50" s="308"/>
      <c r="AL50" s="308"/>
      <c r="AM50" s="308"/>
    </row>
    <row r="51" spans="1:39" ht="25" customHeight="1">
      <c r="A51" s="299" t="s">
        <v>156</v>
      </c>
      <c r="B51" s="300" t="s">
        <v>1474</v>
      </c>
      <c r="C51" s="301"/>
      <c r="D51" s="302">
        <v>1</v>
      </c>
      <c r="E51" s="301" t="s">
        <v>699</v>
      </c>
      <c r="F51" s="301" t="s">
        <v>3</v>
      </c>
      <c r="G51" s="301" t="s">
        <v>110</v>
      </c>
      <c r="H51" s="301" t="s">
        <v>1614</v>
      </c>
      <c r="I51" s="301" t="s">
        <v>141</v>
      </c>
      <c r="J51" s="301" t="s">
        <v>146</v>
      </c>
      <c r="K51" s="301" t="s">
        <v>1648</v>
      </c>
      <c r="L51" s="301" t="s">
        <v>149</v>
      </c>
      <c r="M51" s="391" t="s">
        <v>14</v>
      </c>
      <c r="N51" s="391" t="s">
        <v>70</v>
      </c>
      <c r="O51" s="391" t="s">
        <v>72</v>
      </c>
      <c r="P51" s="301" t="s">
        <v>73</v>
      </c>
      <c r="Q51" s="301" t="s">
        <v>152</v>
      </c>
      <c r="R51" s="300" t="s">
        <v>60</v>
      </c>
      <c r="S51" s="308" t="s">
        <v>860</v>
      </c>
      <c r="T51" s="301"/>
      <c r="U51" s="301"/>
      <c r="V51" s="301"/>
      <c r="W51" s="303" t="s">
        <v>9</v>
      </c>
      <c r="X51" s="301">
        <v>45</v>
      </c>
      <c r="Y51" s="307">
        <v>615.79999999999995</v>
      </c>
      <c r="Z51" s="301"/>
      <c r="AA51" s="307" t="s">
        <v>60</v>
      </c>
      <c r="AB51" s="301"/>
      <c r="AC51" s="301"/>
      <c r="AD51" s="307">
        <v>2317</v>
      </c>
      <c r="AE51" s="307"/>
      <c r="AF51" s="301" t="s">
        <v>755</v>
      </c>
      <c r="AG51" s="301">
        <v>64.400000000000006</v>
      </c>
      <c r="AH51" s="301" t="s">
        <v>757</v>
      </c>
      <c r="AI51" s="301" t="s">
        <v>761</v>
      </c>
      <c r="AJ51" s="301" t="s">
        <v>758</v>
      </c>
      <c r="AK51" s="308"/>
      <c r="AL51" s="308"/>
      <c r="AM51" s="308"/>
    </row>
    <row r="52" spans="1:39" ht="25" customHeight="1">
      <c r="A52" s="299" t="s">
        <v>156</v>
      </c>
      <c r="B52" s="300" t="s">
        <v>1470</v>
      </c>
      <c r="C52" s="301"/>
      <c r="D52" s="302">
        <v>1</v>
      </c>
      <c r="E52" s="301" t="s">
        <v>699</v>
      </c>
      <c r="F52" s="301" t="s">
        <v>3</v>
      </c>
      <c r="G52" s="301" t="s">
        <v>110</v>
      </c>
      <c r="H52" s="301" t="s">
        <v>1614</v>
      </c>
      <c r="I52" s="301" t="s">
        <v>141</v>
      </c>
      <c r="J52" s="301" t="s">
        <v>146</v>
      </c>
      <c r="K52" s="301" t="s">
        <v>1648</v>
      </c>
      <c r="L52" s="301" t="s">
        <v>149</v>
      </c>
      <c r="M52" s="391" t="s">
        <v>14</v>
      </c>
      <c r="N52" s="391" t="s">
        <v>70</v>
      </c>
      <c r="O52" s="391" t="s">
        <v>72</v>
      </c>
      <c r="P52" s="301" t="s">
        <v>73</v>
      </c>
      <c r="Q52" s="301" t="s">
        <v>151</v>
      </c>
      <c r="R52" s="300" t="s">
        <v>60</v>
      </c>
      <c r="S52" s="308" t="s">
        <v>860</v>
      </c>
      <c r="T52" s="301"/>
      <c r="U52" s="301"/>
      <c r="V52" s="301"/>
      <c r="W52" s="303" t="s">
        <v>9</v>
      </c>
      <c r="X52" s="301">
        <v>79</v>
      </c>
      <c r="Y52" s="307">
        <v>630.9</v>
      </c>
      <c r="Z52" s="301"/>
      <c r="AA52" s="307" t="s">
        <v>60</v>
      </c>
      <c r="AB52" s="301"/>
      <c r="AC52" s="301"/>
      <c r="AD52" s="307">
        <v>2213</v>
      </c>
      <c r="AE52" s="307"/>
      <c r="AF52" s="301" t="s">
        <v>754</v>
      </c>
      <c r="AG52" s="301">
        <v>48.6</v>
      </c>
      <c r="AH52" s="301" t="s">
        <v>757</v>
      </c>
      <c r="AI52" s="301" t="s">
        <v>759</v>
      </c>
      <c r="AJ52" s="301" t="s">
        <v>756</v>
      </c>
      <c r="AK52" s="308"/>
      <c r="AL52" s="308"/>
      <c r="AM52" s="308"/>
    </row>
    <row r="53" spans="1:39" ht="25" customHeight="1">
      <c r="A53" s="299" t="s">
        <v>156</v>
      </c>
      <c r="B53" s="300" t="s">
        <v>1474</v>
      </c>
      <c r="C53" s="301"/>
      <c r="D53" s="302">
        <v>1</v>
      </c>
      <c r="E53" s="301" t="s">
        <v>699</v>
      </c>
      <c r="F53" s="301" t="s">
        <v>3</v>
      </c>
      <c r="G53" s="301" t="s">
        <v>110</v>
      </c>
      <c r="H53" s="301" t="s">
        <v>1614</v>
      </c>
      <c r="I53" s="301" t="s">
        <v>141</v>
      </c>
      <c r="J53" s="301" t="s">
        <v>146</v>
      </c>
      <c r="K53" s="301" t="s">
        <v>1648</v>
      </c>
      <c r="L53" s="301" t="s">
        <v>149</v>
      </c>
      <c r="M53" s="391" t="s">
        <v>14</v>
      </c>
      <c r="N53" s="391" t="s">
        <v>70</v>
      </c>
      <c r="O53" s="391" t="s">
        <v>72</v>
      </c>
      <c r="P53" s="301" t="s">
        <v>73</v>
      </c>
      <c r="Q53" s="301" t="s">
        <v>152</v>
      </c>
      <c r="R53" s="300" t="s">
        <v>60</v>
      </c>
      <c r="S53" s="308" t="s">
        <v>860</v>
      </c>
      <c r="T53" s="301"/>
      <c r="U53" s="301"/>
      <c r="V53" s="301"/>
      <c r="W53" s="303" t="s">
        <v>9</v>
      </c>
      <c r="X53" s="301">
        <v>68</v>
      </c>
      <c r="Y53" s="307">
        <v>654.79999999999995</v>
      </c>
      <c r="Z53" s="301"/>
      <c r="AA53" s="307" t="s">
        <v>60</v>
      </c>
      <c r="AB53" s="301"/>
      <c r="AC53" s="301"/>
      <c r="AD53" s="307">
        <v>2317</v>
      </c>
      <c r="AE53" s="307"/>
      <c r="AF53" s="301" t="s">
        <v>753</v>
      </c>
      <c r="AG53" s="301">
        <v>77.3</v>
      </c>
      <c r="AH53" s="301" t="s">
        <v>757</v>
      </c>
      <c r="AI53" s="301" t="s">
        <v>760</v>
      </c>
      <c r="AJ53" s="301" t="s">
        <v>756</v>
      </c>
      <c r="AK53" s="308"/>
      <c r="AL53" s="308"/>
      <c r="AM53" s="308"/>
    </row>
    <row r="54" spans="1:39" ht="25" customHeight="1">
      <c r="A54" s="299" t="s">
        <v>156</v>
      </c>
      <c r="B54" s="300" t="s">
        <v>1470</v>
      </c>
      <c r="C54" s="301"/>
      <c r="D54" s="302">
        <v>1</v>
      </c>
      <c r="E54" s="301" t="s">
        <v>699</v>
      </c>
      <c r="F54" s="301" t="s">
        <v>3</v>
      </c>
      <c r="G54" s="301" t="s">
        <v>110</v>
      </c>
      <c r="H54" s="301" t="s">
        <v>1614</v>
      </c>
      <c r="I54" s="301" t="s">
        <v>141</v>
      </c>
      <c r="J54" s="301" t="s">
        <v>146</v>
      </c>
      <c r="K54" s="301" t="s">
        <v>1648</v>
      </c>
      <c r="L54" s="301" t="s">
        <v>149</v>
      </c>
      <c r="M54" s="391" t="s">
        <v>14</v>
      </c>
      <c r="N54" s="391" t="s">
        <v>70</v>
      </c>
      <c r="O54" s="391" t="s">
        <v>72</v>
      </c>
      <c r="P54" s="301" t="s">
        <v>73</v>
      </c>
      <c r="Q54" s="301" t="s">
        <v>151</v>
      </c>
      <c r="R54" s="300" t="s">
        <v>60</v>
      </c>
      <c r="S54" s="308" t="s">
        <v>860</v>
      </c>
      <c r="T54" s="301"/>
      <c r="U54" s="301"/>
      <c r="V54" s="301"/>
      <c r="W54" s="303" t="s">
        <v>9</v>
      </c>
      <c r="X54" s="301">
        <v>66</v>
      </c>
      <c r="Y54" s="307">
        <v>755.2</v>
      </c>
      <c r="Z54" s="301"/>
      <c r="AA54" s="307" t="s">
        <v>60</v>
      </c>
      <c r="AB54" s="301"/>
      <c r="AC54" s="301"/>
      <c r="AD54" s="307">
        <v>2213</v>
      </c>
      <c r="AE54" s="307"/>
      <c r="AF54" s="301" t="s">
        <v>763</v>
      </c>
      <c r="AG54" s="301">
        <v>44.2</v>
      </c>
      <c r="AH54" s="301" t="s">
        <v>757</v>
      </c>
      <c r="AI54" s="301" t="s">
        <v>759</v>
      </c>
      <c r="AJ54" s="301" t="s">
        <v>758</v>
      </c>
      <c r="AK54" s="308"/>
      <c r="AL54" s="308"/>
      <c r="AM54" s="308"/>
    </row>
    <row r="55" spans="1:39" ht="25" customHeight="1">
      <c r="A55" s="299" t="s">
        <v>156</v>
      </c>
      <c r="B55" s="300" t="s">
        <v>1474</v>
      </c>
      <c r="C55" s="301"/>
      <c r="D55" s="302">
        <v>1</v>
      </c>
      <c r="E55" s="301" t="s">
        <v>699</v>
      </c>
      <c r="F55" s="301" t="s">
        <v>3</v>
      </c>
      <c r="G55" s="301" t="s">
        <v>110</v>
      </c>
      <c r="H55" s="301" t="s">
        <v>1614</v>
      </c>
      <c r="I55" s="301" t="s">
        <v>141</v>
      </c>
      <c r="J55" s="301" t="s">
        <v>146</v>
      </c>
      <c r="K55" s="301" t="s">
        <v>1648</v>
      </c>
      <c r="L55" s="301" t="s">
        <v>149</v>
      </c>
      <c r="M55" s="391" t="s">
        <v>14</v>
      </c>
      <c r="N55" s="391" t="s">
        <v>70</v>
      </c>
      <c r="O55" s="391" t="s">
        <v>72</v>
      </c>
      <c r="P55" s="301" t="s">
        <v>73</v>
      </c>
      <c r="Q55" s="301" t="s">
        <v>152</v>
      </c>
      <c r="R55" s="300" t="s">
        <v>60</v>
      </c>
      <c r="S55" s="308" t="s">
        <v>860</v>
      </c>
      <c r="T55" s="301"/>
      <c r="U55" s="301"/>
      <c r="V55" s="301"/>
      <c r="W55" s="303" t="s">
        <v>9</v>
      </c>
      <c r="X55" s="301">
        <v>45</v>
      </c>
      <c r="Y55" s="307">
        <v>774.9</v>
      </c>
      <c r="Z55" s="301"/>
      <c r="AA55" s="307" t="s">
        <v>60</v>
      </c>
      <c r="AB55" s="301"/>
      <c r="AC55" s="301"/>
      <c r="AD55" s="307">
        <v>2317</v>
      </c>
      <c r="AE55" s="307"/>
      <c r="AF55" s="301" t="s">
        <v>755</v>
      </c>
      <c r="AG55" s="301">
        <v>65.599999999999994</v>
      </c>
      <c r="AH55" s="301" t="s">
        <v>757</v>
      </c>
      <c r="AI55" s="301" t="s">
        <v>759</v>
      </c>
      <c r="AJ55" s="301" t="s">
        <v>758</v>
      </c>
      <c r="AK55" s="308"/>
      <c r="AL55" s="308"/>
      <c r="AM55" s="308"/>
    </row>
    <row r="56" spans="1:39" ht="25" customHeight="1">
      <c r="A56" s="299" t="s">
        <v>156</v>
      </c>
      <c r="B56" s="300" t="s">
        <v>1474</v>
      </c>
      <c r="C56" s="301"/>
      <c r="D56" s="302">
        <v>1</v>
      </c>
      <c r="E56" s="301" t="s">
        <v>699</v>
      </c>
      <c r="F56" s="301" t="s">
        <v>3</v>
      </c>
      <c r="G56" s="301" t="s">
        <v>110</v>
      </c>
      <c r="H56" s="301" t="s">
        <v>1614</v>
      </c>
      <c r="I56" s="301" t="s">
        <v>141</v>
      </c>
      <c r="J56" s="301" t="s">
        <v>146</v>
      </c>
      <c r="K56" s="301" t="s">
        <v>1648</v>
      </c>
      <c r="L56" s="301" t="s">
        <v>149</v>
      </c>
      <c r="M56" s="391" t="s">
        <v>14</v>
      </c>
      <c r="N56" s="391" t="s">
        <v>70</v>
      </c>
      <c r="O56" s="391" t="s">
        <v>72</v>
      </c>
      <c r="P56" s="301" t="s">
        <v>73</v>
      </c>
      <c r="Q56" s="301" t="s">
        <v>152</v>
      </c>
      <c r="R56" s="300" t="s">
        <v>60</v>
      </c>
      <c r="S56" s="308" t="s">
        <v>860</v>
      </c>
      <c r="T56" s="301"/>
      <c r="U56" s="301"/>
      <c r="V56" s="301"/>
      <c r="W56" s="303" t="s">
        <v>9</v>
      </c>
      <c r="X56" s="301">
        <v>42</v>
      </c>
      <c r="Y56" s="307">
        <v>803.6</v>
      </c>
      <c r="Z56" s="301"/>
      <c r="AA56" s="307" t="s">
        <v>60</v>
      </c>
      <c r="AB56" s="301"/>
      <c r="AC56" s="301"/>
      <c r="AD56" s="307">
        <v>2317</v>
      </c>
      <c r="AE56" s="307"/>
      <c r="AF56" s="301" t="s">
        <v>753</v>
      </c>
      <c r="AG56" s="301">
        <v>132.30000000000001</v>
      </c>
      <c r="AH56" s="301" t="s">
        <v>757</v>
      </c>
      <c r="AI56" s="301" t="s">
        <v>760</v>
      </c>
      <c r="AJ56" s="301" t="s">
        <v>751</v>
      </c>
      <c r="AK56" s="308"/>
      <c r="AL56" s="308"/>
      <c r="AM56" s="308"/>
    </row>
    <row r="57" spans="1:39" ht="21">
      <c r="A57" s="299" t="s">
        <v>156</v>
      </c>
      <c r="B57" s="300" t="s">
        <v>1470</v>
      </c>
      <c r="C57" s="301"/>
      <c r="D57" s="302">
        <v>1</v>
      </c>
      <c r="E57" s="301" t="s">
        <v>699</v>
      </c>
      <c r="F57" s="301" t="s">
        <v>3</v>
      </c>
      <c r="G57" s="301" t="s">
        <v>110</v>
      </c>
      <c r="H57" s="301" t="s">
        <v>1614</v>
      </c>
      <c r="I57" s="301" t="s">
        <v>141</v>
      </c>
      <c r="J57" s="301" t="s">
        <v>146</v>
      </c>
      <c r="K57" s="301" t="s">
        <v>1648</v>
      </c>
      <c r="L57" s="301" t="s">
        <v>149</v>
      </c>
      <c r="M57" s="391" t="s">
        <v>14</v>
      </c>
      <c r="N57" s="391" t="s">
        <v>70</v>
      </c>
      <c r="O57" s="391" t="s">
        <v>72</v>
      </c>
      <c r="P57" s="301" t="s">
        <v>73</v>
      </c>
      <c r="Q57" s="301" t="s">
        <v>151</v>
      </c>
      <c r="R57" s="300" t="s">
        <v>60</v>
      </c>
      <c r="S57" s="308" t="s">
        <v>860</v>
      </c>
      <c r="T57" s="301"/>
      <c r="U57" s="301"/>
      <c r="V57" s="301"/>
      <c r="W57" s="303" t="s">
        <v>9</v>
      </c>
      <c r="X57" s="301">
        <v>50</v>
      </c>
      <c r="Y57" s="307">
        <v>806.1</v>
      </c>
      <c r="Z57" s="301"/>
      <c r="AA57" s="307" t="s">
        <v>60</v>
      </c>
      <c r="AB57" s="301"/>
      <c r="AC57" s="301"/>
      <c r="AD57" s="307">
        <v>2213</v>
      </c>
      <c r="AE57" s="307"/>
      <c r="AF57" s="301" t="s">
        <v>754</v>
      </c>
      <c r="AG57" s="301">
        <v>91.9</v>
      </c>
      <c r="AH57" s="301" t="s">
        <v>757</v>
      </c>
      <c r="AI57" s="301" t="s">
        <v>760</v>
      </c>
      <c r="AJ57" s="301" t="s">
        <v>751</v>
      </c>
      <c r="AK57" s="308"/>
      <c r="AL57" s="308"/>
      <c r="AM57" s="308"/>
    </row>
    <row r="58" spans="1:39" ht="25" customHeight="1">
      <c r="A58" s="299" t="s">
        <v>156</v>
      </c>
      <c r="B58" s="300" t="s">
        <v>1470</v>
      </c>
      <c r="C58" s="301"/>
      <c r="D58" s="302">
        <v>1</v>
      </c>
      <c r="E58" s="301" t="s">
        <v>699</v>
      </c>
      <c r="F58" s="301" t="s">
        <v>3</v>
      </c>
      <c r="G58" s="301" t="s">
        <v>110</v>
      </c>
      <c r="H58" s="301" t="s">
        <v>1614</v>
      </c>
      <c r="I58" s="301" t="s">
        <v>141</v>
      </c>
      <c r="J58" s="301" t="s">
        <v>146</v>
      </c>
      <c r="K58" s="301" t="s">
        <v>1648</v>
      </c>
      <c r="L58" s="301" t="s">
        <v>149</v>
      </c>
      <c r="M58" s="391" t="s">
        <v>14</v>
      </c>
      <c r="N58" s="391" t="s">
        <v>70</v>
      </c>
      <c r="O58" s="391" t="s">
        <v>72</v>
      </c>
      <c r="P58" s="301" t="s">
        <v>73</v>
      </c>
      <c r="Q58" s="301" t="s">
        <v>151</v>
      </c>
      <c r="R58" s="300" t="s">
        <v>60</v>
      </c>
      <c r="S58" s="308" t="s">
        <v>860</v>
      </c>
      <c r="T58" s="301"/>
      <c r="U58" s="301"/>
      <c r="V58" s="301"/>
      <c r="W58" s="303" t="s">
        <v>9</v>
      </c>
      <c r="X58" s="301">
        <v>79</v>
      </c>
      <c r="Y58" s="307">
        <v>861.8</v>
      </c>
      <c r="Z58" s="301"/>
      <c r="AA58" s="307" t="s">
        <v>60</v>
      </c>
      <c r="AB58" s="301"/>
      <c r="AC58" s="301"/>
      <c r="AD58" s="307">
        <v>2213</v>
      </c>
      <c r="AE58" s="307"/>
      <c r="AF58" s="301" t="s">
        <v>754</v>
      </c>
      <c r="AG58" s="301">
        <v>67</v>
      </c>
      <c r="AH58" s="301" t="s">
        <v>757</v>
      </c>
      <c r="AI58" s="301" t="s">
        <v>760</v>
      </c>
      <c r="AJ58" s="301" t="s">
        <v>756</v>
      </c>
      <c r="AK58" s="308"/>
      <c r="AL58" s="308"/>
      <c r="AM58" s="308"/>
    </row>
    <row r="59" spans="1:39" ht="25" customHeight="1">
      <c r="A59" s="299" t="s">
        <v>156</v>
      </c>
      <c r="B59" s="300" t="s">
        <v>1474</v>
      </c>
      <c r="C59" s="301"/>
      <c r="D59" s="302">
        <v>1</v>
      </c>
      <c r="E59" s="301" t="s">
        <v>699</v>
      </c>
      <c r="F59" s="301" t="s">
        <v>3</v>
      </c>
      <c r="G59" s="301" t="s">
        <v>110</v>
      </c>
      <c r="H59" s="301" t="s">
        <v>1614</v>
      </c>
      <c r="I59" s="301" t="s">
        <v>141</v>
      </c>
      <c r="J59" s="301" t="s">
        <v>146</v>
      </c>
      <c r="K59" s="301" t="s">
        <v>1648</v>
      </c>
      <c r="L59" s="301" t="s">
        <v>149</v>
      </c>
      <c r="M59" s="391" t="s">
        <v>14</v>
      </c>
      <c r="N59" s="391" t="s">
        <v>70</v>
      </c>
      <c r="O59" s="391" t="s">
        <v>72</v>
      </c>
      <c r="P59" s="301" t="s">
        <v>73</v>
      </c>
      <c r="Q59" s="301" t="s">
        <v>152</v>
      </c>
      <c r="R59" s="300" t="s">
        <v>60</v>
      </c>
      <c r="S59" s="308" t="s">
        <v>860</v>
      </c>
      <c r="T59" s="301"/>
      <c r="U59" s="301"/>
      <c r="V59" s="301"/>
      <c r="W59" s="303" t="s">
        <v>9</v>
      </c>
      <c r="X59" s="301">
        <v>45</v>
      </c>
      <c r="Y59" s="307">
        <v>989.5</v>
      </c>
      <c r="Z59" s="301"/>
      <c r="AA59" s="307" t="s">
        <v>60</v>
      </c>
      <c r="AB59" s="301"/>
      <c r="AC59" s="301"/>
      <c r="AD59" s="307">
        <v>2317</v>
      </c>
      <c r="AE59" s="307"/>
      <c r="AF59" s="301" t="s">
        <v>755</v>
      </c>
      <c r="AG59" s="301">
        <v>79</v>
      </c>
      <c r="AH59" s="301" t="s">
        <v>757</v>
      </c>
      <c r="AI59" s="301" t="s">
        <v>760</v>
      </c>
      <c r="AJ59" s="301" t="s">
        <v>758</v>
      </c>
      <c r="AK59" s="308"/>
      <c r="AL59" s="308"/>
      <c r="AM59" s="308"/>
    </row>
    <row r="60" spans="1:39" ht="25" customHeight="1">
      <c r="A60" s="299" t="s">
        <v>156</v>
      </c>
      <c r="B60" s="300" t="s">
        <v>1470</v>
      </c>
      <c r="C60" s="301"/>
      <c r="D60" s="302">
        <v>1</v>
      </c>
      <c r="E60" s="301" t="s">
        <v>699</v>
      </c>
      <c r="F60" s="301" t="s">
        <v>3</v>
      </c>
      <c r="G60" s="301" t="s">
        <v>110</v>
      </c>
      <c r="H60" s="301" t="s">
        <v>1614</v>
      </c>
      <c r="I60" s="301" t="s">
        <v>141</v>
      </c>
      <c r="J60" s="301" t="s">
        <v>146</v>
      </c>
      <c r="K60" s="301" t="s">
        <v>1648</v>
      </c>
      <c r="L60" s="301" t="s">
        <v>149</v>
      </c>
      <c r="M60" s="391" t="s">
        <v>14</v>
      </c>
      <c r="N60" s="391" t="s">
        <v>70</v>
      </c>
      <c r="O60" s="391" t="s">
        <v>72</v>
      </c>
      <c r="P60" s="301" t="s">
        <v>73</v>
      </c>
      <c r="Q60" s="301" t="s">
        <v>151</v>
      </c>
      <c r="R60" s="300" t="s">
        <v>60</v>
      </c>
      <c r="S60" s="308" t="s">
        <v>860</v>
      </c>
      <c r="T60" s="301"/>
      <c r="U60" s="301"/>
      <c r="V60" s="301"/>
      <c r="W60" s="303" t="s">
        <v>9</v>
      </c>
      <c r="X60" s="301">
        <v>66</v>
      </c>
      <c r="Y60" s="307">
        <v>1031.5999999999999</v>
      </c>
      <c r="Z60" s="301"/>
      <c r="AA60" s="307" t="s">
        <v>60</v>
      </c>
      <c r="AB60" s="301"/>
      <c r="AC60" s="301"/>
      <c r="AD60" s="307">
        <v>2213</v>
      </c>
      <c r="AE60" s="307"/>
      <c r="AF60" s="301" t="s">
        <v>763</v>
      </c>
      <c r="AG60" s="301">
        <v>61.2</v>
      </c>
      <c r="AH60" s="301" t="s">
        <v>757</v>
      </c>
      <c r="AI60" s="301" t="s">
        <v>760</v>
      </c>
      <c r="AJ60" s="301" t="s">
        <v>758</v>
      </c>
      <c r="AK60" s="308"/>
      <c r="AL60" s="308"/>
      <c r="AM60" s="308"/>
    </row>
    <row r="61" spans="1:39" ht="25" customHeight="1">
      <c r="A61" s="299" t="s">
        <v>197</v>
      </c>
      <c r="B61" s="300" t="s">
        <v>1457</v>
      </c>
      <c r="C61" s="301"/>
      <c r="D61" s="302">
        <v>1</v>
      </c>
      <c r="E61" s="301" t="s">
        <v>699</v>
      </c>
      <c r="F61" s="301" t="s">
        <v>3</v>
      </c>
      <c r="G61" s="301" t="s">
        <v>110</v>
      </c>
      <c r="H61" s="301" t="s">
        <v>1614</v>
      </c>
      <c r="I61" s="301" t="s">
        <v>141</v>
      </c>
      <c r="J61" s="301" t="s">
        <v>146</v>
      </c>
      <c r="K61" s="301" t="s">
        <v>1648</v>
      </c>
      <c r="L61" s="301" t="s">
        <v>149</v>
      </c>
      <c r="M61" s="391" t="s">
        <v>14</v>
      </c>
      <c r="N61" s="391" t="s">
        <v>70</v>
      </c>
      <c r="O61" s="391" t="s">
        <v>72</v>
      </c>
      <c r="P61" s="391" t="s">
        <v>73</v>
      </c>
      <c r="Q61" s="301" t="s">
        <v>73</v>
      </c>
      <c r="R61" s="300" t="s">
        <v>60</v>
      </c>
      <c r="S61" s="308" t="s">
        <v>860</v>
      </c>
      <c r="T61" s="301"/>
      <c r="U61" s="301"/>
      <c r="V61" s="301"/>
      <c r="W61" s="303" t="s">
        <v>9</v>
      </c>
      <c r="X61" s="301">
        <v>96</v>
      </c>
      <c r="Y61" s="307">
        <v>2390</v>
      </c>
      <c r="Z61" s="301"/>
      <c r="AA61" s="307">
        <v>620</v>
      </c>
      <c r="AB61" s="301"/>
      <c r="AC61" s="301"/>
      <c r="AD61" s="307">
        <v>3900</v>
      </c>
      <c r="AE61" s="307"/>
      <c r="AF61" s="301" t="s">
        <v>764</v>
      </c>
      <c r="AG61" s="301" t="s">
        <v>60</v>
      </c>
      <c r="AH61" s="301" t="s">
        <v>60</v>
      </c>
      <c r="AI61" s="301" t="s">
        <v>60</v>
      </c>
      <c r="AJ61" s="301" t="s">
        <v>765</v>
      </c>
      <c r="AK61" s="308" t="s">
        <v>766</v>
      </c>
      <c r="AL61" s="308"/>
      <c r="AM61" s="308"/>
    </row>
    <row r="62" spans="1:39" ht="25" customHeight="1">
      <c r="A62" s="299" t="s">
        <v>197</v>
      </c>
      <c r="B62" s="300" t="s">
        <v>1474</v>
      </c>
      <c r="C62" s="301"/>
      <c r="D62" s="302">
        <v>1</v>
      </c>
      <c r="E62" s="301" t="s">
        <v>699</v>
      </c>
      <c r="F62" s="301" t="s">
        <v>3</v>
      </c>
      <c r="G62" s="301" t="s">
        <v>110</v>
      </c>
      <c r="H62" s="301" t="s">
        <v>1614</v>
      </c>
      <c r="I62" s="301" t="s">
        <v>141</v>
      </c>
      <c r="J62" s="301" t="s">
        <v>146</v>
      </c>
      <c r="K62" s="301" t="s">
        <v>1648</v>
      </c>
      <c r="L62" s="301" t="s">
        <v>149</v>
      </c>
      <c r="M62" s="391" t="s">
        <v>14</v>
      </c>
      <c r="N62" s="391" t="s">
        <v>70</v>
      </c>
      <c r="O62" s="391" t="s">
        <v>72</v>
      </c>
      <c r="P62" s="391" t="s">
        <v>73</v>
      </c>
      <c r="Q62" s="301" t="s">
        <v>152</v>
      </c>
      <c r="R62" s="300" t="s">
        <v>60</v>
      </c>
      <c r="S62" s="308" t="s">
        <v>860</v>
      </c>
      <c r="T62" s="301"/>
      <c r="U62" s="301"/>
      <c r="V62" s="301"/>
      <c r="W62" s="303" t="s">
        <v>9</v>
      </c>
      <c r="X62" s="301">
        <v>66</v>
      </c>
      <c r="Y62" s="307" t="s">
        <v>60</v>
      </c>
      <c r="Z62" s="301"/>
      <c r="AA62" s="307">
        <v>510</v>
      </c>
      <c r="AB62" s="301"/>
      <c r="AC62" s="301"/>
      <c r="AD62" s="307">
        <v>3200</v>
      </c>
      <c r="AE62" s="307"/>
      <c r="AF62" s="301"/>
      <c r="AG62" s="301" t="s">
        <v>60</v>
      </c>
      <c r="AH62" s="301" t="s">
        <v>60</v>
      </c>
      <c r="AI62" s="301" t="s">
        <v>60</v>
      </c>
      <c r="AJ62" s="301" t="s">
        <v>765</v>
      </c>
      <c r="AK62" s="308" t="s">
        <v>766</v>
      </c>
      <c r="AL62" s="308"/>
      <c r="AM62" s="308"/>
    </row>
    <row r="63" spans="1:39" ht="25" customHeight="1">
      <c r="A63" s="299" t="s">
        <v>157</v>
      </c>
      <c r="B63" s="300" t="s">
        <v>1515</v>
      </c>
      <c r="C63" s="301"/>
      <c r="D63" s="302">
        <v>1</v>
      </c>
      <c r="E63" s="301" t="s">
        <v>699</v>
      </c>
      <c r="F63" s="301" t="s">
        <v>3</v>
      </c>
      <c r="G63" s="301" t="s">
        <v>110</v>
      </c>
      <c r="H63" s="301" t="s">
        <v>1614</v>
      </c>
      <c r="I63" s="301" t="s">
        <v>141</v>
      </c>
      <c r="J63" s="301" t="s">
        <v>146</v>
      </c>
      <c r="K63" s="301" t="s">
        <v>1648</v>
      </c>
      <c r="L63" s="301" t="s">
        <v>149</v>
      </c>
      <c r="M63" s="391" t="s">
        <v>14</v>
      </c>
      <c r="N63" s="391" t="s">
        <v>70</v>
      </c>
      <c r="O63" s="391" t="s">
        <v>72</v>
      </c>
      <c r="P63" s="391" t="s">
        <v>73</v>
      </c>
      <c r="Q63" s="391" t="s">
        <v>158</v>
      </c>
      <c r="R63" s="300" t="s">
        <v>60</v>
      </c>
      <c r="S63" s="308" t="s">
        <v>860</v>
      </c>
      <c r="T63" s="301"/>
      <c r="U63" s="301"/>
      <c r="V63" s="301"/>
      <c r="W63" s="303" t="s">
        <v>62</v>
      </c>
      <c r="X63" s="301">
        <v>6</v>
      </c>
      <c r="Y63" s="274"/>
      <c r="Z63" s="209"/>
      <c r="AA63" s="307"/>
      <c r="AB63" s="301"/>
      <c r="AC63" s="301"/>
      <c r="AD63" s="307">
        <v>770</v>
      </c>
      <c r="AE63" s="307"/>
      <c r="AF63" s="301"/>
      <c r="AG63" s="301"/>
      <c r="AH63" s="301" t="s">
        <v>767</v>
      </c>
      <c r="AI63" s="301"/>
      <c r="AJ63" s="308"/>
      <c r="AK63" s="308"/>
      <c r="AL63" s="308"/>
      <c r="AM63" s="308"/>
    </row>
    <row r="64" spans="1:39" ht="25" customHeight="1">
      <c r="A64" s="299" t="s">
        <v>157</v>
      </c>
      <c r="B64" s="300" t="s">
        <v>1515</v>
      </c>
      <c r="C64" s="301"/>
      <c r="D64" s="302">
        <v>1</v>
      </c>
      <c r="E64" s="301" t="s">
        <v>699</v>
      </c>
      <c r="F64" s="301" t="s">
        <v>3</v>
      </c>
      <c r="G64" s="301" t="s">
        <v>110</v>
      </c>
      <c r="H64" s="301" t="s">
        <v>1614</v>
      </c>
      <c r="I64" s="301" t="s">
        <v>141</v>
      </c>
      <c r="J64" s="301" t="s">
        <v>146</v>
      </c>
      <c r="K64" s="301" t="s">
        <v>1648</v>
      </c>
      <c r="L64" s="301" t="s">
        <v>149</v>
      </c>
      <c r="M64" s="391" t="s">
        <v>14</v>
      </c>
      <c r="N64" s="391" t="s">
        <v>70</v>
      </c>
      <c r="O64" s="391" t="s">
        <v>72</v>
      </c>
      <c r="P64" s="391" t="s">
        <v>73</v>
      </c>
      <c r="Q64" s="391" t="s">
        <v>158</v>
      </c>
      <c r="R64" s="300" t="s">
        <v>60</v>
      </c>
      <c r="S64" s="308" t="s">
        <v>860</v>
      </c>
      <c r="T64" s="301"/>
      <c r="U64" s="301"/>
      <c r="V64" s="301"/>
      <c r="W64" s="303" t="s">
        <v>9</v>
      </c>
      <c r="X64" s="301"/>
      <c r="Y64" s="307"/>
      <c r="Z64" s="301"/>
      <c r="AA64" s="307"/>
      <c r="AB64" s="301"/>
      <c r="AC64" s="301"/>
      <c r="AD64" s="311">
        <v>955</v>
      </c>
      <c r="AE64" s="311"/>
      <c r="AF64" s="301" t="s">
        <v>768</v>
      </c>
      <c r="AG64" s="301"/>
      <c r="AH64" s="301"/>
      <c r="AI64" s="301"/>
      <c r="AJ64" s="301" t="s">
        <v>765</v>
      </c>
      <c r="AK64" s="308"/>
      <c r="AL64" s="308"/>
      <c r="AM64" s="308"/>
    </row>
    <row r="65" spans="1:39" ht="25" customHeight="1">
      <c r="A65" s="312" t="s">
        <v>1157</v>
      </c>
      <c r="B65" s="300" t="s">
        <v>1507</v>
      </c>
      <c r="C65" s="196">
        <v>2.9</v>
      </c>
      <c r="D65" s="313">
        <v>1</v>
      </c>
      <c r="E65" s="314" t="s">
        <v>1204</v>
      </c>
      <c r="F65" s="314" t="s">
        <v>3</v>
      </c>
      <c r="G65" s="315" t="s">
        <v>1156</v>
      </c>
      <c r="H65" s="315" t="s">
        <v>1613</v>
      </c>
      <c r="I65" s="308" t="s">
        <v>143</v>
      </c>
      <c r="J65" s="308" t="s">
        <v>146</v>
      </c>
      <c r="K65" s="308" t="s">
        <v>1647</v>
      </c>
      <c r="L65" s="314" t="s">
        <v>149</v>
      </c>
      <c r="M65" s="196" t="s">
        <v>1209</v>
      </c>
      <c r="N65" s="196" t="s">
        <v>1239</v>
      </c>
      <c r="O65" s="192" t="s">
        <v>1644</v>
      </c>
      <c r="P65" s="196" t="s">
        <v>1206</v>
      </c>
      <c r="Q65" s="196"/>
      <c r="R65" s="300" t="s">
        <v>60</v>
      </c>
      <c r="S65" s="314" t="s">
        <v>60</v>
      </c>
      <c r="T65" s="196"/>
      <c r="U65" s="196"/>
      <c r="V65" s="192"/>
      <c r="W65" s="316" t="s">
        <v>113</v>
      </c>
      <c r="X65" s="196">
        <f>15+15+15+25+15+15+40+30+30+80+85</f>
        <v>365</v>
      </c>
      <c r="Y65" s="198">
        <v>1700</v>
      </c>
      <c r="Z65" s="196"/>
      <c r="AA65" s="198"/>
      <c r="AB65" s="196"/>
      <c r="AC65" s="196"/>
      <c r="AD65" s="197">
        <v>4000</v>
      </c>
      <c r="AE65" s="197"/>
      <c r="AF65" s="196"/>
      <c r="AG65" s="196"/>
      <c r="AH65" s="196"/>
      <c r="AI65" s="314"/>
      <c r="AJ65" s="314"/>
      <c r="AK65" s="192"/>
      <c r="AL65" s="192"/>
      <c r="AM65" s="192"/>
    </row>
    <row r="66" spans="1:39" ht="25" customHeight="1">
      <c r="A66" s="299" t="s">
        <v>688</v>
      </c>
      <c r="B66" s="300" t="s">
        <v>1480</v>
      </c>
      <c r="C66" s="301"/>
      <c r="D66" s="302">
        <v>1</v>
      </c>
      <c r="E66" s="301" t="s">
        <v>699</v>
      </c>
      <c r="F66" s="301" t="s">
        <v>3</v>
      </c>
      <c r="G66" s="301" t="s">
        <v>110</v>
      </c>
      <c r="H66" s="301" t="s">
        <v>1614</v>
      </c>
      <c r="I66" s="301" t="s">
        <v>141</v>
      </c>
      <c r="J66" s="301" t="s">
        <v>139</v>
      </c>
      <c r="K66" s="301" t="s">
        <v>1648</v>
      </c>
      <c r="L66" s="301" t="s">
        <v>149</v>
      </c>
      <c r="M66" s="301" t="s">
        <v>14</v>
      </c>
      <c r="N66" s="301" t="s">
        <v>70</v>
      </c>
      <c r="O66" s="301" t="s">
        <v>86</v>
      </c>
      <c r="P66" s="301" t="s">
        <v>91</v>
      </c>
      <c r="Q66" s="301"/>
      <c r="R66" s="300" t="s">
        <v>60</v>
      </c>
      <c r="S66" s="301" t="s">
        <v>134</v>
      </c>
      <c r="T66" s="301"/>
      <c r="U66" s="301"/>
      <c r="V66" s="301"/>
      <c r="W66" s="303" t="s">
        <v>704</v>
      </c>
      <c r="X66" s="301">
        <v>922</v>
      </c>
      <c r="Y66" s="307">
        <v>1074</v>
      </c>
      <c r="Z66" s="301"/>
      <c r="AA66" s="307"/>
      <c r="AB66" s="301"/>
      <c r="AC66" s="301"/>
      <c r="AD66" s="307"/>
      <c r="AE66" s="307"/>
      <c r="AF66" s="301"/>
      <c r="AG66" s="301">
        <v>10.08</v>
      </c>
      <c r="AH66" s="301" t="s">
        <v>772</v>
      </c>
      <c r="AI66" s="301"/>
      <c r="AJ66" s="308"/>
      <c r="AK66" s="301" t="s">
        <v>770</v>
      </c>
      <c r="AL66" s="301" t="s">
        <v>771</v>
      </c>
      <c r="AM66" s="301"/>
    </row>
    <row r="67" spans="1:39" ht="25" customHeight="1">
      <c r="A67" s="299" t="s">
        <v>688</v>
      </c>
      <c r="B67" s="300" t="s">
        <v>1480</v>
      </c>
      <c r="C67" s="301"/>
      <c r="D67" s="302">
        <v>1</v>
      </c>
      <c r="E67" s="301" t="s">
        <v>699</v>
      </c>
      <c r="F67" s="301" t="s">
        <v>3</v>
      </c>
      <c r="G67" s="301" t="s">
        <v>110</v>
      </c>
      <c r="H67" s="301" t="s">
        <v>1614</v>
      </c>
      <c r="I67" s="301" t="s">
        <v>141</v>
      </c>
      <c r="J67" s="301" t="s">
        <v>139</v>
      </c>
      <c r="K67" s="301" t="s">
        <v>1648</v>
      </c>
      <c r="L67" s="301" t="s">
        <v>149</v>
      </c>
      <c r="M67" s="301" t="s">
        <v>14</v>
      </c>
      <c r="N67" s="301" t="s">
        <v>70</v>
      </c>
      <c r="O67" s="301" t="s">
        <v>86</v>
      </c>
      <c r="P67" s="301" t="s">
        <v>91</v>
      </c>
      <c r="Q67" s="301"/>
      <c r="R67" s="300" t="s">
        <v>60</v>
      </c>
      <c r="S67" s="301" t="s">
        <v>134</v>
      </c>
      <c r="T67" s="301"/>
      <c r="U67" s="301"/>
      <c r="V67" s="301"/>
      <c r="W67" s="303" t="s">
        <v>704</v>
      </c>
      <c r="X67" s="301">
        <v>4562</v>
      </c>
      <c r="Y67" s="307">
        <v>1408</v>
      </c>
      <c r="Z67" s="301"/>
      <c r="AA67" s="307"/>
      <c r="AB67" s="301"/>
      <c r="AC67" s="301"/>
      <c r="AD67" s="307"/>
      <c r="AE67" s="307"/>
      <c r="AF67" s="301"/>
      <c r="AG67" s="301">
        <v>10.08</v>
      </c>
      <c r="AH67" s="301" t="s">
        <v>772</v>
      </c>
      <c r="AI67" s="301"/>
      <c r="AJ67" s="308"/>
      <c r="AK67" s="301" t="s">
        <v>769</v>
      </c>
      <c r="AL67" s="301" t="s">
        <v>771</v>
      </c>
      <c r="AM67" s="301"/>
    </row>
    <row r="68" spans="1:39" ht="25" customHeight="1">
      <c r="A68" s="225" t="s">
        <v>1372</v>
      </c>
      <c r="B68" s="300" t="s">
        <v>1480</v>
      </c>
      <c r="C68" s="308"/>
      <c r="D68" s="309">
        <v>1</v>
      </c>
      <c r="E68" s="308" t="s">
        <v>699</v>
      </c>
      <c r="F68" s="308" t="s">
        <v>3</v>
      </c>
      <c r="G68" s="308" t="s">
        <v>109</v>
      </c>
      <c r="H68" s="308" t="s">
        <v>1610</v>
      </c>
      <c r="I68" s="308" t="s">
        <v>141</v>
      </c>
      <c r="J68" s="301" t="s">
        <v>139</v>
      </c>
      <c r="K68" s="301" t="s">
        <v>1648</v>
      </c>
      <c r="L68" s="301" t="s">
        <v>149</v>
      </c>
      <c r="M68" s="301" t="s">
        <v>14</v>
      </c>
      <c r="N68" s="301" t="s">
        <v>70</v>
      </c>
      <c r="O68" s="301" t="s">
        <v>86</v>
      </c>
      <c r="P68" s="301" t="s">
        <v>91</v>
      </c>
      <c r="Q68" s="308"/>
      <c r="R68" s="300" t="s">
        <v>60</v>
      </c>
      <c r="S68" s="301" t="s">
        <v>860</v>
      </c>
      <c r="T68" s="308"/>
      <c r="U68" s="308"/>
      <c r="V68" s="308"/>
      <c r="W68" s="310" t="s">
        <v>704</v>
      </c>
      <c r="X68" s="2">
        <v>116</v>
      </c>
      <c r="Y68" s="2">
        <v>426.34143326817053</v>
      </c>
      <c r="Z68" s="304"/>
      <c r="AD68" s="2">
        <v>1528.94266006519</v>
      </c>
      <c r="AE68" s="304"/>
      <c r="AG68" s="2">
        <v>304.24704419165164</v>
      </c>
      <c r="AH68" s="301" t="s">
        <v>748</v>
      </c>
      <c r="AI68" s="301" t="s">
        <v>1593</v>
      </c>
      <c r="AJ68" s="301" t="s">
        <v>1594</v>
      </c>
      <c r="AK68" s="304"/>
      <c r="AL68" s="308"/>
      <c r="AM68" s="308"/>
    </row>
    <row r="69" spans="1:39" ht="25" customHeight="1">
      <c r="A69" s="225" t="s">
        <v>1372</v>
      </c>
      <c r="B69" s="300" t="s">
        <v>1480</v>
      </c>
      <c r="C69" s="308"/>
      <c r="D69" s="309">
        <v>1</v>
      </c>
      <c r="E69" s="308" t="s">
        <v>699</v>
      </c>
      <c r="F69" s="308" t="s">
        <v>3</v>
      </c>
      <c r="G69" s="308" t="s">
        <v>109</v>
      </c>
      <c r="H69" s="308" t="s">
        <v>1610</v>
      </c>
      <c r="I69" s="308" t="s">
        <v>141</v>
      </c>
      <c r="J69" s="301" t="s">
        <v>139</v>
      </c>
      <c r="K69" s="301" t="s">
        <v>1648</v>
      </c>
      <c r="L69" s="301" t="s">
        <v>149</v>
      </c>
      <c r="M69" s="301" t="s">
        <v>14</v>
      </c>
      <c r="N69" s="301" t="s">
        <v>70</v>
      </c>
      <c r="O69" s="301" t="s">
        <v>86</v>
      </c>
      <c r="P69" s="301" t="s">
        <v>91</v>
      </c>
      <c r="Q69" s="308"/>
      <c r="R69" s="300" t="s">
        <v>60</v>
      </c>
      <c r="S69" s="301" t="s">
        <v>860</v>
      </c>
      <c r="T69" s="308"/>
      <c r="U69" s="308"/>
      <c r="V69" s="308"/>
      <c r="W69" s="310" t="s">
        <v>704</v>
      </c>
      <c r="X69" s="2">
        <v>61</v>
      </c>
      <c r="Y69" s="2">
        <v>521.67718320815254</v>
      </c>
      <c r="Z69" s="304"/>
      <c r="AD69" s="2">
        <v>5930.3371584554097</v>
      </c>
      <c r="AE69" s="304"/>
      <c r="AG69" s="2">
        <v>910.28389904474318</v>
      </c>
      <c r="AH69" s="301" t="s">
        <v>748</v>
      </c>
      <c r="AI69" s="301" t="s">
        <v>1593</v>
      </c>
      <c r="AJ69" s="301" t="s">
        <v>1594</v>
      </c>
      <c r="AK69" s="304"/>
      <c r="AL69" s="308"/>
      <c r="AM69" s="308"/>
    </row>
    <row r="70" spans="1:39" ht="25" customHeight="1">
      <c r="A70" s="225" t="s">
        <v>1372</v>
      </c>
      <c r="B70" s="300" t="s">
        <v>1480</v>
      </c>
      <c r="C70" s="308"/>
      <c r="D70" s="309">
        <v>1</v>
      </c>
      <c r="E70" s="308" t="s">
        <v>699</v>
      </c>
      <c r="F70" s="308" t="s">
        <v>3</v>
      </c>
      <c r="G70" s="308" t="s">
        <v>109</v>
      </c>
      <c r="H70" s="308" t="s">
        <v>1610</v>
      </c>
      <c r="I70" s="308" t="s">
        <v>141</v>
      </c>
      <c r="J70" s="301" t="s">
        <v>139</v>
      </c>
      <c r="K70" s="301" t="s">
        <v>1648</v>
      </c>
      <c r="L70" s="301" t="s">
        <v>149</v>
      </c>
      <c r="M70" s="301" t="s">
        <v>14</v>
      </c>
      <c r="N70" s="301" t="s">
        <v>70</v>
      </c>
      <c r="O70" s="301" t="s">
        <v>86</v>
      </c>
      <c r="P70" s="301" t="s">
        <v>91</v>
      </c>
      <c r="Q70" s="308"/>
      <c r="R70" s="300" t="s">
        <v>60</v>
      </c>
      <c r="S70" s="301" t="s">
        <v>860</v>
      </c>
      <c r="T70" s="308"/>
      <c r="U70" s="308"/>
      <c r="V70" s="308"/>
      <c r="W70" s="310" t="s">
        <v>704</v>
      </c>
      <c r="X70" s="2">
        <v>86</v>
      </c>
      <c r="Y70" s="2">
        <v>590.15098991899981</v>
      </c>
      <c r="Z70" s="304"/>
      <c r="AD70" s="2">
        <v>1928.07068088704</v>
      </c>
      <c r="AE70" s="304"/>
      <c r="AG70" s="2">
        <v>407.91688891175278</v>
      </c>
      <c r="AH70" s="301" t="s">
        <v>748</v>
      </c>
      <c r="AI70" s="301" t="s">
        <v>1593</v>
      </c>
      <c r="AJ70" s="301" t="s">
        <v>1594</v>
      </c>
      <c r="AK70" s="304"/>
      <c r="AL70" s="308"/>
      <c r="AM70" s="308"/>
    </row>
    <row r="71" spans="1:39" ht="25" customHeight="1">
      <c r="A71" s="225" t="s">
        <v>1372</v>
      </c>
      <c r="B71" s="300" t="s">
        <v>1480</v>
      </c>
      <c r="C71" s="308"/>
      <c r="D71" s="309">
        <v>1</v>
      </c>
      <c r="E71" s="308" t="s">
        <v>699</v>
      </c>
      <c r="F71" s="308" t="s">
        <v>3</v>
      </c>
      <c r="G71" s="308" t="s">
        <v>109</v>
      </c>
      <c r="H71" s="308" t="s">
        <v>1610</v>
      </c>
      <c r="I71" s="308" t="s">
        <v>141</v>
      </c>
      <c r="J71" s="301" t="s">
        <v>139</v>
      </c>
      <c r="K71" s="301" t="s">
        <v>1648</v>
      </c>
      <c r="L71" s="301" t="s">
        <v>149</v>
      </c>
      <c r="M71" s="301" t="s">
        <v>14</v>
      </c>
      <c r="N71" s="301" t="s">
        <v>70</v>
      </c>
      <c r="O71" s="301" t="s">
        <v>86</v>
      </c>
      <c r="P71" s="301" t="s">
        <v>91</v>
      </c>
      <c r="Q71" s="308"/>
      <c r="R71" s="300" t="s">
        <v>60</v>
      </c>
      <c r="S71" s="301" t="s">
        <v>860</v>
      </c>
      <c r="T71" s="308"/>
      <c r="U71" s="308"/>
      <c r="V71" s="308"/>
      <c r="W71" s="310" t="s">
        <v>704</v>
      </c>
      <c r="X71" s="2">
        <v>115</v>
      </c>
      <c r="Y71" s="2">
        <v>773.22861075835897</v>
      </c>
      <c r="Z71" s="304"/>
      <c r="AD71" s="2">
        <v>3886.6877399998698</v>
      </c>
      <c r="AE71" s="304"/>
      <c r="AG71" s="2">
        <v>768.8977966129022</v>
      </c>
      <c r="AH71" s="301" t="s">
        <v>748</v>
      </c>
      <c r="AI71" s="301" t="s">
        <v>1593</v>
      </c>
      <c r="AJ71" s="301" t="s">
        <v>1594</v>
      </c>
      <c r="AK71" s="304"/>
      <c r="AL71" s="308"/>
      <c r="AM71" s="308"/>
    </row>
    <row r="72" spans="1:39" ht="25" customHeight="1">
      <c r="A72" s="225" t="s">
        <v>1372</v>
      </c>
      <c r="B72" s="300" t="s">
        <v>1480</v>
      </c>
      <c r="C72" s="308"/>
      <c r="D72" s="309">
        <v>1</v>
      </c>
      <c r="E72" s="308" t="s">
        <v>699</v>
      </c>
      <c r="F72" s="308" t="s">
        <v>3</v>
      </c>
      <c r="G72" s="308" t="s">
        <v>109</v>
      </c>
      <c r="H72" s="308" t="s">
        <v>1610</v>
      </c>
      <c r="I72" s="308" t="s">
        <v>141</v>
      </c>
      <c r="J72" s="301" t="s">
        <v>139</v>
      </c>
      <c r="K72" s="301" t="s">
        <v>1648</v>
      </c>
      <c r="L72" s="301" t="s">
        <v>149</v>
      </c>
      <c r="M72" s="301" t="s">
        <v>14</v>
      </c>
      <c r="N72" s="301" t="s">
        <v>70</v>
      </c>
      <c r="O72" s="301" t="s">
        <v>86</v>
      </c>
      <c r="P72" s="301" t="s">
        <v>91</v>
      </c>
      <c r="Q72" s="308"/>
      <c r="R72" s="300" t="s">
        <v>60</v>
      </c>
      <c r="S72" s="301" t="s">
        <v>860</v>
      </c>
      <c r="T72" s="308"/>
      <c r="U72" s="308"/>
      <c r="V72" s="308"/>
      <c r="W72" s="310" t="s">
        <v>704</v>
      </c>
      <c r="X72" s="2">
        <v>72</v>
      </c>
      <c r="Y72" s="2">
        <v>827.5982871148351</v>
      </c>
      <c r="Z72" s="304"/>
      <c r="AD72" s="2">
        <v>2719.3605240014199</v>
      </c>
      <c r="AE72" s="304"/>
      <c r="AG72" s="2">
        <v>733.7546873196892</v>
      </c>
      <c r="AH72" s="301" t="s">
        <v>748</v>
      </c>
      <c r="AI72" s="301" t="s">
        <v>1593</v>
      </c>
      <c r="AJ72" s="301" t="s">
        <v>1594</v>
      </c>
      <c r="AK72" s="304"/>
      <c r="AL72" s="308"/>
      <c r="AM72" s="308"/>
    </row>
    <row r="73" spans="1:39" ht="25" customHeight="1">
      <c r="A73" s="225" t="s">
        <v>1372</v>
      </c>
      <c r="B73" s="300" t="s">
        <v>1480</v>
      </c>
      <c r="C73" s="308"/>
      <c r="D73" s="309">
        <v>1</v>
      </c>
      <c r="E73" s="308" t="s">
        <v>699</v>
      </c>
      <c r="F73" s="308" t="s">
        <v>3</v>
      </c>
      <c r="G73" s="308" t="s">
        <v>109</v>
      </c>
      <c r="H73" s="308" t="s">
        <v>1610</v>
      </c>
      <c r="I73" s="308" t="s">
        <v>141</v>
      </c>
      <c r="J73" s="301" t="s">
        <v>139</v>
      </c>
      <c r="K73" s="301" t="s">
        <v>1648</v>
      </c>
      <c r="L73" s="301" t="s">
        <v>149</v>
      </c>
      <c r="M73" s="301" t="s">
        <v>14</v>
      </c>
      <c r="N73" s="301" t="s">
        <v>70</v>
      </c>
      <c r="O73" s="301" t="s">
        <v>86</v>
      </c>
      <c r="P73" s="301" t="s">
        <v>91</v>
      </c>
      <c r="Q73" s="308"/>
      <c r="R73" s="300" t="s">
        <v>60</v>
      </c>
      <c r="S73" s="301" t="s">
        <v>860</v>
      </c>
      <c r="T73" s="308"/>
      <c r="U73" s="308"/>
      <c r="V73" s="308"/>
      <c r="W73" s="310" t="s">
        <v>704</v>
      </c>
      <c r="X73" s="2">
        <v>46</v>
      </c>
      <c r="Y73" s="2">
        <v>901.78235359527969</v>
      </c>
      <c r="Z73" s="304"/>
      <c r="AD73" s="2">
        <v>2796.2298534820702</v>
      </c>
      <c r="AE73" s="304"/>
      <c r="AG73" s="2">
        <v>597.6192999140651</v>
      </c>
      <c r="AH73" s="301" t="s">
        <v>748</v>
      </c>
      <c r="AI73" s="301" t="s">
        <v>1593</v>
      </c>
      <c r="AJ73" s="301" t="s">
        <v>1594</v>
      </c>
      <c r="AK73" s="304"/>
      <c r="AL73" s="308"/>
      <c r="AM73" s="308"/>
    </row>
    <row r="74" spans="1:39" ht="25" customHeight="1">
      <c r="A74" s="225" t="s">
        <v>1372</v>
      </c>
      <c r="B74" s="300" t="s">
        <v>1480</v>
      </c>
      <c r="C74" s="308"/>
      <c r="D74" s="309">
        <v>1</v>
      </c>
      <c r="E74" s="308" t="s">
        <v>699</v>
      </c>
      <c r="F74" s="308" t="s">
        <v>3</v>
      </c>
      <c r="G74" s="308" t="s">
        <v>109</v>
      </c>
      <c r="H74" s="308" t="s">
        <v>1610</v>
      </c>
      <c r="I74" s="308" t="s">
        <v>141</v>
      </c>
      <c r="J74" s="301" t="s">
        <v>139</v>
      </c>
      <c r="K74" s="301" t="s">
        <v>1648</v>
      </c>
      <c r="L74" s="301" t="s">
        <v>149</v>
      </c>
      <c r="M74" s="301" t="s">
        <v>14</v>
      </c>
      <c r="N74" s="301" t="s">
        <v>70</v>
      </c>
      <c r="O74" s="301" t="s">
        <v>86</v>
      </c>
      <c r="P74" s="301" t="s">
        <v>91</v>
      </c>
      <c r="Q74" s="308"/>
      <c r="R74" s="300" t="s">
        <v>60</v>
      </c>
      <c r="S74" s="301" t="s">
        <v>860</v>
      </c>
      <c r="T74" s="308"/>
      <c r="U74" s="308"/>
      <c r="V74" s="308"/>
      <c r="W74" s="310" t="s">
        <v>704</v>
      </c>
      <c r="X74" s="2">
        <v>81</v>
      </c>
      <c r="Y74" s="2">
        <v>1045.6415288826547</v>
      </c>
      <c r="Z74" s="304"/>
      <c r="AD74" s="2">
        <v>3544.0914827289998</v>
      </c>
      <c r="AE74" s="304"/>
      <c r="AG74" s="2">
        <v>658.84907075330545</v>
      </c>
      <c r="AH74" s="301" t="s">
        <v>748</v>
      </c>
      <c r="AI74" s="301" t="s">
        <v>1593</v>
      </c>
      <c r="AJ74" s="301" t="s">
        <v>1594</v>
      </c>
      <c r="AK74" s="304"/>
      <c r="AL74" s="308"/>
      <c r="AM74" s="308"/>
    </row>
    <row r="75" spans="1:39" ht="25" customHeight="1">
      <c r="A75" s="225" t="s">
        <v>1372</v>
      </c>
      <c r="B75" s="300" t="s">
        <v>1480</v>
      </c>
      <c r="C75" s="308"/>
      <c r="D75" s="309">
        <v>1</v>
      </c>
      <c r="E75" s="308" t="s">
        <v>699</v>
      </c>
      <c r="F75" s="308" t="s">
        <v>3</v>
      </c>
      <c r="G75" s="308" t="s">
        <v>109</v>
      </c>
      <c r="H75" s="308" t="s">
        <v>1610</v>
      </c>
      <c r="I75" s="308" t="s">
        <v>141</v>
      </c>
      <c r="J75" s="301" t="s">
        <v>139</v>
      </c>
      <c r="K75" s="301" t="s">
        <v>1648</v>
      </c>
      <c r="L75" s="301" t="s">
        <v>149</v>
      </c>
      <c r="M75" s="301" t="s">
        <v>14</v>
      </c>
      <c r="N75" s="301" t="s">
        <v>70</v>
      </c>
      <c r="O75" s="301" t="s">
        <v>86</v>
      </c>
      <c r="P75" s="301" t="s">
        <v>91</v>
      </c>
      <c r="Q75" s="308"/>
      <c r="R75" s="300" t="s">
        <v>60</v>
      </c>
      <c r="S75" s="301" t="s">
        <v>860</v>
      </c>
      <c r="T75" s="308"/>
      <c r="U75" s="308"/>
      <c r="V75" s="308"/>
      <c r="W75" s="310" t="s">
        <v>704</v>
      </c>
      <c r="X75" s="2">
        <v>61</v>
      </c>
      <c r="Y75" s="2">
        <v>1052.9916934605112</v>
      </c>
      <c r="Z75" s="304"/>
      <c r="AD75" s="2">
        <v>5788.3873955715499</v>
      </c>
      <c r="AE75" s="304"/>
      <c r="AG75" s="2">
        <v>1112.555144927514</v>
      </c>
      <c r="AH75" s="301" t="s">
        <v>748</v>
      </c>
      <c r="AI75" s="301" t="s">
        <v>1593</v>
      </c>
      <c r="AJ75" s="301" t="s">
        <v>1594</v>
      </c>
      <c r="AK75" s="304"/>
      <c r="AL75" s="308"/>
      <c r="AM75" s="308"/>
    </row>
    <row r="76" spans="1:39" ht="25" customHeight="1">
      <c r="A76" s="225" t="s">
        <v>1372</v>
      </c>
      <c r="B76" s="300" t="s">
        <v>1480</v>
      </c>
      <c r="C76" s="308"/>
      <c r="D76" s="309">
        <v>1</v>
      </c>
      <c r="E76" s="308" t="s">
        <v>699</v>
      </c>
      <c r="F76" s="308" t="s">
        <v>3</v>
      </c>
      <c r="G76" s="308" t="s">
        <v>109</v>
      </c>
      <c r="H76" s="308" t="s">
        <v>1610</v>
      </c>
      <c r="I76" s="308" t="s">
        <v>141</v>
      </c>
      <c r="J76" s="301" t="s">
        <v>139</v>
      </c>
      <c r="K76" s="301" t="s">
        <v>1648</v>
      </c>
      <c r="L76" s="301" t="s">
        <v>149</v>
      </c>
      <c r="M76" s="301" t="s">
        <v>14</v>
      </c>
      <c r="N76" s="301" t="s">
        <v>70</v>
      </c>
      <c r="O76" s="301" t="s">
        <v>86</v>
      </c>
      <c r="P76" s="301" t="s">
        <v>91</v>
      </c>
      <c r="Q76" s="308"/>
      <c r="R76" s="300" t="s">
        <v>60</v>
      </c>
      <c r="S76" s="301" t="s">
        <v>860</v>
      </c>
      <c r="T76" s="308"/>
      <c r="U76" s="308"/>
      <c r="V76" s="308"/>
      <c r="W76" s="310" t="s">
        <v>704</v>
      </c>
      <c r="X76" s="2">
        <v>70</v>
      </c>
      <c r="Y76" s="2">
        <v>1070.6672382975805</v>
      </c>
      <c r="Z76" s="304"/>
      <c r="AD76" s="2">
        <v>5504.0011625668103</v>
      </c>
      <c r="AE76" s="304"/>
      <c r="AG76" s="2">
        <v>1034.4411797053549</v>
      </c>
      <c r="AH76" s="301" t="s">
        <v>748</v>
      </c>
      <c r="AI76" s="301" t="s">
        <v>1593</v>
      </c>
      <c r="AJ76" s="301" t="s">
        <v>1594</v>
      </c>
      <c r="AK76" s="304"/>
      <c r="AL76" s="308"/>
      <c r="AM76" s="308"/>
    </row>
    <row r="77" spans="1:39" ht="25" customHeight="1">
      <c r="A77" s="225" t="s">
        <v>1372</v>
      </c>
      <c r="B77" s="300" t="s">
        <v>1480</v>
      </c>
      <c r="C77" s="308"/>
      <c r="D77" s="309">
        <v>1</v>
      </c>
      <c r="E77" s="308" t="s">
        <v>699</v>
      </c>
      <c r="F77" s="308" t="s">
        <v>3</v>
      </c>
      <c r="G77" s="308" t="s">
        <v>109</v>
      </c>
      <c r="H77" s="308" t="s">
        <v>1610</v>
      </c>
      <c r="I77" s="308" t="s">
        <v>141</v>
      </c>
      <c r="J77" s="301" t="s">
        <v>139</v>
      </c>
      <c r="K77" s="301" t="s">
        <v>1648</v>
      </c>
      <c r="L77" s="301" t="s">
        <v>149</v>
      </c>
      <c r="M77" s="301" t="s">
        <v>14</v>
      </c>
      <c r="N77" s="301" t="s">
        <v>70</v>
      </c>
      <c r="O77" s="301" t="s">
        <v>86</v>
      </c>
      <c r="P77" s="301" t="s">
        <v>91</v>
      </c>
      <c r="Q77" s="308"/>
      <c r="R77" s="300" t="s">
        <v>60</v>
      </c>
      <c r="S77" s="301" t="s">
        <v>860</v>
      </c>
      <c r="T77" s="308"/>
      <c r="U77" s="308"/>
      <c r="V77" s="308"/>
      <c r="W77" s="310" t="s">
        <v>704</v>
      </c>
      <c r="X77" s="2">
        <v>95</v>
      </c>
      <c r="Y77" s="2">
        <v>1106.2612363652868</v>
      </c>
      <c r="Z77" s="304"/>
      <c r="AD77" s="2">
        <v>3695.6447758978102</v>
      </c>
      <c r="AE77" s="304"/>
      <c r="AG77" s="2">
        <v>960.15084318901143</v>
      </c>
      <c r="AH77" s="301" t="s">
        <v>748</v>
      </c>
      <c r="AI77" s="301" t="s">
        <v>1593</v>
      </c>
      <c r="AJ77" s="301" t="s">
        <v>1594</v>
      </c>
      <c r="AK77" s="304"/>
      <c r="AL77" s="308"/>
      <c r="AM77" s="308"/>
    </row>
    <row r="78" spans="1:39" ht="25" customHeight="1">
      <c r="A78" s="225" t="s">
        <v>1372</v>
      </c>
      <c r="B78" s="300" t="s">
        <v>1480</v>
      </c>
      <c r="C78" s="308"/>
      <c r="D78" s="309">
        <v>1</v>
      </c>
      <c r="E78" s="308" t="s">
        <v>699</v>
      </c>
      <c r="F78" s="308" t="s">
        <v>3</v>
      </c>
      <c r="G78" s="308" t="s">
        <v>109</v>
      </c>
      <c r="H78" s="308" t="s">
        <v>1610</v>
      </c>
      <c r="I78" s="308" t="s">
        <v>141</v>
      </c>
      <c r="J78" s="301" t="s">
        <v>139</v>
      </c>
      <c r="K78" s="301" t="s">
        <v>1648</v>
      </c>
      <c r="L78" s="301" t="s">
        <v>149</v>
      </c>
      <c r="M78" s="301" t="s">
        <v>14</v>
      </c>
      <c r="N78" s="301" t="s">
        <v>70</v>
      </c>
      <c r="O78" s="301" t="s">
        <v>86</v>
      </c>
      <c r="P78" s="301" t="s">
        <v>91</v>
      </c>
      <c r="Q78" s="308"/>
      <c r="R78" s="300" t="s">
        <v>60</v>
      </c>
      <c r="S78" s="301" t="s">
        <v>860</v>
      </c>
      <c r="T78" s="308"/>
      <c r="U78" s="308"/>
      <c r="V78" s="308"/>
      <c r="W78" s="310" t="s">
        <v>704</v>
      </c>
      <c r="X78" s="2">
        <v>89</v>
      </c>
      <c r="Y78" s="2">
        <v>1153.709968053802</v>
      </c>
      <c r="Z78" s="304"/>
      <c r="AD78" s="2">
        <v>4819.2264583944898</v>
      </c>
      <c r="AE78" s="304"/>
      <c r="AG78" s="2">
        <v>1044.5713398417829</v>
      </c>
      <c r="AH78" s="301" t="s">
        <v>748</v>
      </c>
      <c r="AI78" s="301" t="s">
        <v>1593</v>
      </c>
      <c r="AJ78" s="301" t="s">
        <v>1594</v>
      </c>
      <c r="AK78" s="304"/>
      <c r="AL78" s="308"/>
      <c r="AM78" s="308"/>
    </row>
    <row r="79" spans="1:39" ht="25" customHeight="1">
      <c r="A79" s="225" t="s">
        <v>1372</v>
      </c>
      <c r="B79" s="300" t="s">
        <v>1480</v>
      </c>
      <c r="C79" s="308"/>
      <c r="D79" s="309">
        <v>1</v>
      </c>
      <c r="E79" s="308" t="s">
        <v>699</v>
      </c>
      <c r="F79" s="308" t="s">
        <v>3</v>
      </c>
      <c r="G79" s="308" t="s">
        <v>109</v>
      </c>
      <c r="H79" s="308" t="s">
        <v>1610</v>
      </c>
      <c r="I79" s="308" t="s">
        <v>141</v>
      </c>
      <c r="J79" s="301" t="s">
        <v>139</v>
      </c>
      <c r="K79" s="301" t="s">
        <v>1648</v>
      </c>
      <c r="L79" s="301" t="s">
        <v>149</v>
      </c>
      <c r="M79" s="301" t="s">
        <v>14</v>
      </c>
      <c r="N79" s="301" t="s">
        <v>70</v>
      </c>
      <c r="O79" s="301" t="s">
        <v>86</v>
      </c>
      <c r="P79" s="301" t="s">
        <v>91</v>
      </c>
      <c r="Q79" s="308"/>
      <c r="R79" s="300" t="s">
        <v>60</v>
      </c>
      <c r="S79" s="301" t="s">
        <v>860</v>
      </c>
      <c r="T79" s="308"/>
      <c r="U79" s="308"/>
      <c r="V79" s="308"/>
      <c r="W79" s="310" t="s">
        <v>704</v>
      </c>
      <c r="X79" s="2">
        <v>84</v>
      </c>
      <c r="Y79" s="2">
        <v>1347.967010078803</v>
      </c>
      <c r="Z79" s="304"/>
      <c r="AD79" s="2">
        <v>9509.8420601069502</v>
      </c>
      <c r="AE79" s="304"/>
      <c r="AG79" s="2">
        <v>1572.3885431799335</v>
      </c>
      <c r="AH79" s="301" t="s">
        <v>748</v>
      </c>
      <c r="AI79" s="301" t="s">
        <v>1593</v>
      </c>
      <c r="AJ79" s="301" t="s">
        <v>1594</v>
      </c>
      <c r="AK79" s="304"/>
      <c r="AL79" s="308"/>
      <c r="AM79" s="308"/>
    </row>
    <row r="80" spans="1:39" ht="25" customHeight="1">
      <c r="A80" s="225" t="s">
        <v>1372</v>
      </c>
      <c r="B80" s="300" t="s">
        <v>1480</v>
      </c>
      <c r="C80" s="308"/>
      <c r="D80" s="309">
        <v>1</v>
      </c>
      <c r="E80" s="308" t="s">
        <v>699</v>
      </c>
      <c r="F80" s="308" t="s">
        <v>3</v>
      </c>
      <c r="G80" s="308" t="s">
        <v>109</v>
      </c>
      <c r="H80" s="308" t="s">
        <v>1610</v>
      </c>
      <c r="I80" s="308" t="s">
        <v>141</v>
      </c>
      <c r="J80" s="301" t="s">
        <v>139</v>
      </c>
      <c r="K80" s="301" t="s">
        <v>1648</v>
      </c>
      <c r="L80" s="301" t="s">
        <v>149</v>
      </c>
      <c r="M80" s="301" t="s">
        <v>14</v>
      </c>
      <c r="N80" s="301" t="s">
        <v>70</v>
      </c>
      <c r="O80" s="301" t="s">
        <v>86</v>
      </c>
      <c r="P80" s="301" t="s">
        <v>91</v>
      </c>
      <c r="Q80" s="308"/>
      <c r="R80" s="300" t="s">
        <v>60</v>
      </c>
      <c r="S80" s="301" t="s">
        <v>860</v>
      </c>
      <c r="T80" s="308"/>
      <c r="U80" s="308"/>
      <c r="V80" s="308"/>
      <c r="W80" s="310" t="s">
        <v>704</v>
      </c>
      <c r="X80" s="2">
        <v>115</v>
      </c>
      <c r="Y80" s="2">
        <v>1482.6476496647617</v>
      </c>
      <c r="Z80" s="304"/>
      <c r="AD80" s="2">
        <v>3378.0840029229998</v>
      </c>
      <c r="AE80" s="304"/>
      <c r="AG80" s="2">
        <v>662.97211627320416</v>
      </c>
      <c r="AH80" s="301" t="s">
        <v>748</v>
      </c>
      <c r="AI80" s="301" t="s">
        <v>1593</v>
      </c>
      <c r="AJ80" s="301" t="s">
        <v>1594</v>
      </c>
      <c r="AK80" s="304"/>
      <c r="AL80" s="308"/>
      <c r="AM80" s="308"/>
    </row>
    <row r="81" spans="1:39" ht="25" customHeight="1">
      <c r="A81" s="225" t="s">
        <v>1372</v>
      </c>
      <c r="B81" s="300" t="s">
        <v>1480</v>
      </c>
      <c r="C81" s="308"/>
      <c r="D81" s="309">
        <v>1</v>
      </c>
      <c r="E81" s="308" t="s">
        <v>699</v>
      </c>
      <c r="F81" s="308" t="s">
        <v>3</v>
      </c>
      <c r="G81" s="308" t="s">
        <v>109</v>
      </c>
      <c r="H81" s="308" t="s">
        <v>1610</v>
      </c>
      <c r="I81" s="308" t="s">
        <v>141</v>
      </c>
      <c r="J81" s="301" t="s">
        <v>139</v>
      </c>
      <c r="K81" s="301" t="s">
        <v>1648</v>
      </c>
      <c r="L81" s="301" t="s">
        <v>149</v>
      </c>
      <c r="M81" s="301" t="s">
        <v>14</v>
      </c>
      <c r="N81" s="301" t="s">
        <v>70</v>
      </c>
      <c r="O81" s="301" t="s">
        <v>86</v>
      </c>
      <c r="P81" s="301" t="s">
        <v>91</v>
      </c>
      <c r="Q81" s="308"/>
      <c r="R81" s="300" t="s">
        <v>60</v>
      </c>
      <c r="S81" s="301" t="s">
        <v>860</v>
      </c>
      <c r="T81" s="308"/>
      <c r="U81" s="308"/>
      <c r="V81" s="308"/>
      <c r="W81" s="310" t="s">
        <v>704</v>
      </c>
      <c r="X81" s="2">
        <v>82</v>
      </c>
      <c r="Y81" s="2">
        <v>1659.7320611608654</v>
      </c>
      <c r="Z81" s="304"/>
      <c r="AD81" s="2">
        <v>6180.4252992509801</v>
      </c>
      <c r="AE81" s="304"/>
      <c r="AG81" s="2">
        <v>1258.2724988245634</v>
      </c>
      <c r="AH81" s="301" t="s">
        <v>748</v>
      </c>
      <c r="AI81" s="301" t="s">
        <v>1593</v>
      </c>
      <c r="AJ81" s="301" t="s">
        <v>1594</v>
      </c>
      <c r="AK81" s="304"/>
      <c r="AL81" s="308"/>
      <c r="AM81" s="308"/>
    </row>
    <row r="82" spans="1:39" ht="25" customHeight="1">
      <c r="A82" s="225" t="s">
        <v>773</v>
      </c>
      <c r="B82" s="300" t="s">
        <v>1480</v>
      </c>
      <c r="C82" s="308"/>
      <c r="D82" s="309">
        <v>1</v>
      </c>
      <c r="E82" s="308" t="s">
        <v>699</v>
      </c>
      <c r="F82" s="308" t="s">
        <v>3</v>
      </c>
      <c r="G82" s="308" t="s">
        <v>109</v>
      </c>
      <c r="H82" s="308" t="s">
        <v>1610</v>
      </c>
      <c r="I82" s="301" t="s">
        <v>141</v>
      </c>
      <c r="J82" s="301" t="s">
        <v>139</v>
      </c>
      <c r="K82" s="301" t="s">
        <v>1648</v>
      </c>
      <c r="L82" s="308" t="s">
        <v>149</v>
      </c>
      <c r="M82" s="308" t="s">
        <v>14</v>
      </c>
      <c r="N82" s="308" t="s">
        <v>70</v>
      </c>
      <c r="O82" s="308" t="s">
        <v>86</v>
      </c>
      <c r="P82" s="308" t="s">
        <v>91</v>
      </c>
      <c r="Q82" s="308"/>
      <c r="R82" s="300" t="s">
        <v>60</v>
      </c>
      <c r="S82" s="308" t="s">
        <v>860</v>
      </c>
      <c r="T82" s="308"/>
      <c r="U82" s="308"/>
      <c r="V82" s="308"/>
      <c r="W82" s="310" t="s">
        <v>704</v>
      </c>
      <c r="X82" s="308">
        <v>129</v>
      </c>
      <c r="Y82" s="311">
        <v>589</v>
      </c>
      <c r="Z82" s="308"/>
      <c r="AA82" s="311"/>
      <c r="AB82" s="308"/>
      <c r="AC82" s="308">
        <v>14</v>
      </c>
      <c r="AD82" s="311"/>
      <c r="AE82" s="311"/>
      <c r="AF82" s="308" t="s">
        <v>1413</v>
      </c>
      <c r="AG82" s="308">
        <v>41</v>
      </c>
      <c r="AH82" s="308" t="s">
        <v>757</v>
      </c>
      <c r="AI82" s="308"/>
      <c r="AJ82" s="308"/>
      <c r="AK82" s="308" t="s">
        <v>1410</v>
      </c>
      <c r="AL82" s="308"/>
      <c r="AM82" s="308"/>
    </row>
    <row r="83" spans="1:39" ht="25" customHeight="1">
      <c r="A83" s="225" t="s">
        <v>773</v>
      </c>
      <c r="B83" s="300" t="s">
        <v>1480</v>
      </c>
      <c r="C83" s="308"/>
      <c r="D83" s="309">
        <v>1</v>
      </c>
      <c r="E83" s="308" t="s">
        <v>699</v>
      </c>
      <c r="F83" s="308" t="s">
        <v>3</v>
      </c>
      <c r="G83" s="308" t="s">
        <v>109</v>
      </c>
      <c r="H83" s="308" t="s">
        <v>1610</v>
      </c>
      <c r="I83" s="301" t="s">
        <v>141</v>
      </c>
      <c r="J83" s="301" t="s">
        <v>139</v>
      </c>
      <c r="K83" s="301" t="s">
        <v>1648</v>
      </c>
      <c r="L83" s="308" t="s">
        <v>149</v>
      </c>
      <c r="M83" s="308" t="s">
        <v>14</v>
      </c>
      <c r="N83" s="308" t="s">
        <v>70</v>
      </c>
      <c r="O83" s="308" t="s">
        <v>86</v>
      </c>
      <c r="P83" s="308" t="s">
        <v>91</v>
      </c>
      <c r="Q83" s="308"/>
      <c r="R83" s="300" t="s">
        <v>60</v>
      </c>
      <c r="S83" s="308" t="s">
        <v>860</v>
      </c>
      <c r="T83" s="308"/>
      <c r="U83" s="308"/>
      <c r="V83" s="308"/>
      <c r="W83" s="310" t="s">
        <v>704</v>
      </c>
      <c r="X83" s="308">
        <f>X130+X131</f>
        <v>0</v>
      </c>
      <c r="Y83" s="311">
        <v>820</v>
      </c>
      <c r="Z83" s="308"/>
      <c r="AA83" s="311"/>
      <c r="AB83" s="308"/>
      <c r="AC83" s="308">
        <v>14</v>
      </c>
      <c r="AD83" s="311"/>
      <c r="AE83" s="311"/>
      <c r="AF83" s="308" t="s">
        <v>1412</v>
      </c>
      <c r="AG83" s="308">
        <v>582</v>
      </c>
      <c r="AH83" s="308" t="s">
        <v>757</v>
      </c>
      <c r="AI83" s="308"/>
      <c r="AJ83" s="308"/>
      <c r="AK83" s="308" t="s">
        <v>775</v>
      </c>
      <c r="AL83" s="308"/>
      <c r="AM83" s="308"/>
    </row>
    <row r="84" spans="1:39" ht="25" customHeight="1">
      <c r="A84" s="225" t="s">
        <v>773</v>
      </c>
      <c r="B84" s="300" t="s">
        <v>1480</v>
      </c>
      <c r="C84" s="308"/>
      <c r="D84" s="309">
        <v>1</v>
      </c>
      <c r="E84" s="308" t="s">
        <v>699</v>
      </c>
      <c r="F84" s="308" t="s">
        <v>3</v>
      </c>
      <c r="G84" s="308" t="s">
        <v>109</v>
      </c>
      <c r="H84" s="308" t="s">
        <v>1610</v>
      </c>
      <c r="I84" s="301" t="s">
        <v>141</v>
      </c>
      <c r="J84" s="301" t="s">
        <v>139</v>
      </c>
      <c r="K84" s="301" t="s">
        <v>1648</v>
      </c>
      <c r="L84" s="308" t="s">
        <v>149</v>
      </c>
      <c r="M84" s="308" t="s">
        <v>14</v>
      </c>
      <c r="N84" s="308" t="s">
        <v>70</v>
      </c>
      <c r="O84" s="308" t="s">
        <v>86</v>
      </c>
      <c r="P84" s="308" t="s">
        <v>91</v>
      </c>
      <c r="Q84" s="308"/>
      <c r="R84" s="300" t="s">
        <v>60</v>
      </c>
      <c r="S84" s="308" t="s">
        <v>860</v>
      </c>
      <c r="T84" s="308"/>
      <c r="U84" s="308"/>
      <c r="V84" s="308"/>
      <c r="W84" s="310" t="s">
        <v>704</v>
      </c>
      <c r="X84" s="308">
        <v>489</v>
      </c>
      <c r="Y84" s="311">
        <v>879</v>
      </c>
      <c r="Z84" s="308"/>
      <c r="AA84" s="311"/>
      <c r="AB84" s="308"/>
      <c r="AC84" s="308">
        <v>14</v>
      </c>
      <c r="AD84" s="311"/>
      <c r="AE84" s="311"/>
      <c r="AF84" s="308" t="s">
        <v>1412</v>
      </c>
      <c r="AG84" s="308">
        <v>27</v>
      </c>
      <c r="AH84" s="308" t="s">
        <v>757</v>
      </c>
      <c r="AI84" s="308"/>
      <c r="AJ84" s="308"/>
      <c r="AK84" s="308" t="s">
        <v>1411</v>
      </c>
      <c r="AL84" s="308"/>
      <c r="AM84" s="308"/>
    </row>
    <row r="85" spans="1:39" ht="25" customHeight="1">
      <c r="A85" s="299" t="s">
        <v>691</v>
      </c>
      <c r="B85" s="300" t="s">
        <v>1480</v>
      </c>
      <c r="C85" s="301"/>
      <c r="D85" s="302">
        <v>1</v>
      </c>
      <c r="E85" s="301" t="s">
        <v>699</v>
      </c>
      <c r="F85" s="308" t="s">
        <v>3</v>
      </c>
      <c r="G85" s="308" t="s">
        <v>109</v>
      </c>
      <c r="H85" s="308" t="s">
        <v>1610</v>
      </c>
      <c r="I85" s="301" t="s">
        <v>141</v>
      </c>
      <c r="J85" s="301" t="s">
        <v>139</v>
      </c>
      <c r="K85" s="301" t="s">
        <v>1648</v>
      </c>
      <c r="L85" s="301" t="s">
        <v>149</v>
      </c>
      <c r="M85" s="301" t="s">
        <v>14</v>
      </c>
      <c r="N85" s="301" t="s">
        <v>70</v>
      </c>
      <c r="O85" s="301" t="s">
        <v>86</v>
      </c>
      <c r="P85" s="301" t="s">
        <v>91</v>
      </c>
      <c r="Q85" s="301"/>
      <c r="R85" s="300" t="s">
        <v>60</v>
      </c>
      <c r="S85" s="301" t="s">
        <v>134</v>
      </c>
      <c r="T85" s="301"/>
      <c r="U85" s="301"/>
      <c r="V85" s="301"/>
      <c r="W85" s="303" t="s">
        <v>704</v>
      </c>
      <c r="X85" s="301">
        <v>940</v>
      </c>
      <c r="Y85" s="307">
        <v>435</v>
      </c>
      <c r="Z85" s="301"/>
      <c r="AA85" s="307"/>
      <c r="AB85" s="301"/>
      <c r="AC85" s="301"/>
      <c r="AD85" s="307"/>
      <c r="AE85" s="307"/>
      <c r="AF85" s="301"/>
      <c r="AG85" s="301" t="s">
        <v>60</v>
      </c>
      <c r="AH85" s="301"/>
      <c r="AI85" s="301"/>
      <c r="AJ85" s="301" t="s">
        <v>777</v>
      </c>
      <c r="AK85" s="301" t="s">
        <v>770</v>
      </c>
      <c r="AL85" s="301"/>
      <c r="AM85" s="301"/>
    </row>
    <row r="86" spans="1:39" ht="25" customHeight="1">
      <c r="A86" s="299" t="s">
        <v>691</v>
      </c>
      <c r="B86" s="300" t="s">
        <v>1480</v>
      </c>
      <c r="C86" s="301"/>
      <c r="D86" s="302">
        <v>1</v>
      </c>
      <c r="E86" s="301" t="s">
        <v>699</v>
      </c>
      <c r="F86" s="308" t="s">
        <v>3</v>
      </c>
      <c r="G86" s="308" t="s">
        <v>109</v>
      </c>
      <c r="H86" s="308" t="s">
        <v>1610</v>
      </c>
      <c r="I86" s="301" t="s">
        <v>141</v>
      </c>
      <c r="J86" s="301" t="s">
        <v>139</v>
      </c>
      <c r="K86" s="301" t="s">
        <v>1648</v>
      </c>
      <c r="L86" s="301" t="s">
        <v>149</v>
      </c>
      <c r="M86" s="301" t="s">
        <v>14</v>
      </c>
      <c r="N86" s="301" t="s">
        <v>70</v>
      </c>
      <c r="O86" s="301" t="s">
        <v>86</v>
      </c>
      <c r="P86" s="301" t="s">
        <v>91</v>
      </c>
      <c r="Q86" s="301"/>
      <c r="R86" s="300" t="s">
        <v>60</v>
      </c>
      <c r="S86" s="301" t="s">
        <v>134</v>
      </c>
      <c r="T86" s="301"/>
      <c r="U86" s="301"/>
      <c r="V86" s="301"/>
      <c r="W86" s="303" t="s">
        <v>704</v>
      </c>
      <c r="X86" s="301">
        <v>407</v>
      </c>
      <c r="Y86" s="307">
        <v>469</v>
      </c>
      <c r="Z86" s="301"/>
      <c r="AA86" s="307"/>
      <c r="AB86" s="301"/>
      <c r="AC86" s="301"/>
      <c r="AD86" s="307"/>
      <c r="AE86" s="307"/>
      <c r="AF86" s="301"/>
      <c r="AG86" s="301" t="s">
        <v>60</v>
      </c>
      <c r="AH86" s="301"/>
      <c r="AI86" s="301"/>
      <c r="AJ86" s="301" t="s">
        <v>779</v>
      </c>
      <c r="AK86" s="301" t="s">
        <v>770</v>
      </c>
      <c r="AL86" s="301"/>
      <c r="AM86" s="301"/>
    </row>
    <row r="87" spans="1:39" ht="25" customHeight="1">
      <c r="A87" s="299" t="s">
        <v>691</v>
      </c>
      <c r="B87" s="300" t="s">
        <v>1480</v>
      </c>
      <c r="C87" s="301"/>
      <c r="D87" s="302">
        <v>1</v>
      </c>
      <c r="E87" s="301" t="s">
        <v>699</v>
      </c>
      <c r="F87" s="308" t="s">
        <v>3</v>
      </c>
      <c r="G87" s="308" t="s">
        <v>109</v>
      </c>
      <c r="H87" s="308" t="s">
        <v>1610</v>
      </c>
      <c r="I87" s="301" t="s">
        <v>141</v>
      </c>
      <c r="J87" s="301" t="s">
        <v>139</v>
      </c>
      <c r="K87" s="301" t="s">
        <v>1648</v>
      </c>
      <c r="L87" s="301" t="s">
        <v>149</v>
      </c>
      <c r="M87" s="301" t="s">
        <v>14</v>
      </c>
      <c r="N87" s="301" t="s">
        <v>70</v>
      </c>
      <c r="O87" s="301" t="s">
        <v>86</v>
      </c>
      <c r="P87" s="301" t="s">
        <v>91</v>
      </c>
      <c r="Q87" s="301"/>
      <c r="R87" s="300" t="s">
        <v>60</v>
      </c>
      <c r="S87" s="301" t="s">
        <v>134</v>
      </c>
      <c r="T87" s="301"/>
      <c r="U87" s="301"/>
      <c r="V87" s="301"/>
      <c r="W87" s="303" t="s">
        <v>704</v>
      </c>
      <c r="X87" s="301">
        <v>407</v>
      </c>
      <c r="Y87" s="307">
        <v>846</v>
      </c>
      <c r="Z87" s="301"/>
      <c r="AA87" s="307"/>
      <c r="AB87" s="301"/>
      <c r="AC87" s="301"/>
      <c r="AD87" s="307"/>
      <c r="AE87" s="307"/>
      <c r="AF87" s="301"/>
      <c r="AG87" s="301" t="s">
        <v>60</v>
      </c>
      <c r="AH87" s="301"/>
      <c r="AI87" s="301"/>
      <c r="AJ87" s="301" t="s">
        <v>781</v>
      </c>
      <c r="AK87" s="301" t="s">
        <v>770</v>
      </c>
      <c r="AL87" s="301"/>
      <c r="AM87" s="301"/>
    </row>
    <row r="88" spans="1:39" ht="25" customHeight="1">
      <c r="A88" s="299" t="s">
        <v>691</v>
      </c>
      <c r="B88" s="300" t="s">
        <v>1480</v>
      </c>
      <c r="C88" s="301"/>
      <c r="D88" s="302">
        <v>1</v>
      </c>
      <c r="E88" s="301" t="s">
        <v>699</v>
      </c>
      <c r="F88" s="308" t="s">
        <v>3</v>
      </c>
      <c r="G88" s="308" t="s">
        <v>109</v>
      </c>
      <c r="H88" s="308" t="s">
        <v>1610</v>
      </c>
      <c r="I88" s="301" t="s">
        <v>141</v>
      </c>
      <c r="J88" s="301" t="s">
        <v>139</v>
      </c>
      <c r="K88" s="301" t="s">
        <v>1648</v>
      </c>
      <c r="L88" s="301" t="s">
        <v>149</v>
      </c>
      <c r="M88" s="301" t="s">
        <v>14</v>
      </c>
      <c r="N88" s="301" t="s">
        <v>70</v>
      </c>
      <c r="O88" s="301" t="s">
        <v>86</v>
      </c>
      <c r="P88" s="301" t="s">
        <v>91</v>
      </c>
      <c r="Q88" s="301"/>
      <c r="R88" s="300" t="s">
        <v>60</v>
      </c>
      <c r="S88" s="301" t="s">
        <v>134</v>
      </c>
      <c r="T88" s="301"/>
      <c r="U88" s="301"/>
      <c r="V88" s="301"/>
      <c r="W88" s="303" t="s">
        <v>704</v>
      </c>
      <c r="X88" s="301">
        <v>1347</v>
      </c>
      <c r="Y88" s="307">
        <v>1015</v>
      </c>
      <c r="Z88" s="301"/>
      <c r="AA88" s="307"/>
      <c r="AB88" s="301"/>
      <c r="AC88" s="301"/>
      <c r="AD88" s="307"/>
      <c r="AE88" s="307"/>
      <c r="AF88" s="301" t="s">
        <v>774</v>
      </c>
      <c r="AG88" s="301">
        <v>26</v>
      </c>
      <c r="AH88" s="301" t="s">
        <v>757</v>
      </c>
      <c r="AI88" s="301"/>
      <c r="AJ88" s="301" t="s">
        <v>775</v>
      </c>
      <c r="AK88" s="301" t="s">
        <v>770</v>
      </c>
      <c r="AL88" s="301"/>
      <c r="AM88" s="301"/>
    </row>
    <row r="89" spans="1:39" ht="25" customHeight="1">
      <c r="A89" s="299" t="s">
        <v>691</v>
      </c>
      <c r="B89" s="300" t="s">
        <v>1480</v>
      </c>
      <c r="C89" s="301"/>
      <c r="D89" s="302">
        <v>1</v>
      </c>
      <c r="E89" s="301" t="s">
        <v>699</v>
      </c>
      <c r="F89" s="308" t="s">
        <v>3</v>
      </c>
      <c r="G89" s="308" t="s">
        <v>109</v>
      </c>
      <c r="H89" s="308" t="s">
        <v>1610</v>
      </c>
      <c r="I89" s="301" t="s">
        <v>141</v>
      </c>
      <c r="J89" s="301" t="s">
        <v>139</v>
      </c>
      <c r="K89" s="301" t="s">
        <v>1648</v>
      </c>
      <c r="L89" s="301" t="s">
        <v>149</v>
      </c>
      <c r="M89" s="301" t="s">
        <v>14</v>
      </c>
      <c r="N89" s="301" t="s">
        <v>70</v>
      </c>
      <c r="O89" s="301" t="s">
        <v>86</v>
      </c>
      <c r="P89" s="301" t="s">
        <v>91</v>
      </c>
      <c r="Q89" s="301"/>
      <c r="R89" s="300" t="s">
        <v>60</v>
      </c>
      <c r="S89" s="301" t="s">
        <v>134</v>
      </c>
      <c r="T89" s="301"/>
      <c r="U89" s="301"/>
      <c r="V89" s="301"/>
      <c r="W89" s="303" t="s">
        <v>704</v>
      </c>
      <c r="X89" s="301">
        <v>940</v>
      </c>
      <c r="Y89" s="307">
        <v>1324</v>
      </c>
      <c r="Z89" s="301"/>
      <c r="AA89" s="307"/>
      <c r="AB89" s="301"/>
      <c r="AC89" s="301"/>
      <c r="AD89" s="307"/>
      <c r="AE89" s="307"/>
      <c r="AF89" s="301"/>
      <c r="AG89" s="301" t="s">
        <v>60</v>
      </c>
      <c r="AH89" s="301"/>
      <c r="AI89" s="301"/>
      <c r="AJ89" s="301" t="s">
        <v>778</v>
      </c>
      <c r="AK89" s="301" t="s">
        <v>770</v>
      </c>
      <c r="AL89" s="301"/>
      <c r="AM89" s="301"/>
    </row>
    <row r="90" spans="1:39" ht="25" customHeight="1">
      <c r="A90" s="299" t="s">
        <v>173</v>
      </c>
      <c r="B90" s="300" t="s">
        <v>1474</v>
      </c>
      <c r="C90" s="301"/>
      <c r="D90" s="302">
        <v>1</v>
      </c>
      <c r="E90" s="301" t="s">
        <v>699</v>
      </c>
      <c r="F90" s="301" t="s">
        <v>3</v>
      </c>
      <c r="G90" s="301" t="s">
        <v>110</v>
      </c>
      <c r="H90" s="301" t="s">
        <v>1614</v>
      </c>
      <c r="I90" s="301" t="s">
        <v>141</v>
      </c>
      <c r="J90" s="301" t="s">
        <v>146</v>
      </c>
      <c r="K90" s="301" t="s">
        <v>1648</v>
      </c>
      <c r="L90" s="301" t="s">
        <v>149</v>
      </c>
      <c r="M90" s="391" t="s">
        <v>14</v>
      </c>
      <c r="N90" s="391" t="s">
        <v>70</v>
      </c>
      <c r="O90" s="391" t="s">
        <v>72</v>
      </c>
      <c r="P90" s="301" t="s">
        <v>73</v>
      </c>
      <c r="Q90" s="301"/>
      <c r="R90" s="300" t="s">
        <v>60</v>
      </c>
      <c r="S90" s="308" t="s">
        <v>860</v>
      </c>
      <c r="T90" s="301"/>
      <c r="U90" s="301"/>
      <c r="V90" s="301"/>
      <c r="W90" s="303" t="s">
        <v>9</v>
      </c>
      <c r="X90" s="301"/>
      <c r="Y90" s="307">
        <v>312</v>
      </c>
      <c r="Z90" s="301"/>
      <c r="AA90" s="307"/>
      <c r="AB90" s="301"/>
      <c r="AC90" s="301" t="s">
        <v>783</v>
      </c>
      <c r="AD90" s="307"/>
      <c r="AE90" s="307"/>
      <c r="AF90" s="301"/>
      <c r="AG90" s="301" t="s">
        <v>60</v>
      </c>
      <c r="AH90" s="301" t="s">
        <v>60</v>
      </c>
      <c r="AI90" s="301"/>
      <c r="AJ90" s="301"/>
      <c r="AK90" s="308"/>
      <c r="AL90" s="308"/>
      <c r="AM90" s="308"/>
    </row>
    <row r="91" spans="1:39" ht="25" customHeight="1" thickBot="1">
      <c r="A91" s="299" t="s">
        <v>173</v>
      </c>
      <c r="B91" s="300" t="s">
        <v>1457</v>
      </c>
      <c r="C91" s="301"/>
      <c r="D91" s="302">
        <v>1</v>
      </c>
      <c r="E91" s="301" t="s">
        <v>699</v>
      </c>
      <c r="F91" s="301" t="s">
        <v>3</v>
      </c>
      <c r="G91" s="301" t="s">
        <v>110</v>
      </c>
      <c r="H91" s="301" t="s">
        <v>1614</v>
      </c>
      <c r="I91" s="301" t="s">
        <v>141</v>
      </c>
      <c r="J91" s="301" t="s">
        <v>146</v>
      </c>
      <c r="K91" s="301" t="s">
        <v>1648</v>
      </c>
      <c r="L91" s="301" t="s">
        <v>149</v>
      </c>
      <c r="M91" s="391" t="s">
        <v>14</v>
      </c>
      <c r="N91" s="391" t="s">
        <v>70</v>
      </c>
      <c r="O91" s="391" t="s">
        <v>72</v>
      </c>
      <c r="P91" s="301" t="s">
        <v>73</v>
      </c>
      <c r="Q91" s="301"/>
      <c r="R91" s="300" t="s">
        <v>60</v>
      </c>
      <c r="S91" s="308" t="s">
        <v>860</v>
      </c>
      <c r="T91" s="301"/>
      <c r="U91" s="301"/>
      <c r="V91" s="301"/>
      <c r="W91" s="303" t="s">
        <v>9</v>
      </c>
      <c r="X91" s="301"/>
      <c r="Y91" s="307">
        <v>625</v>
      </c>
      <c r="Z91" s="301"/>
      <c r="AA91" s="307"/>
      <c r="AB91" s="301"/>
      <c r="AC91" s="301">
        <v>312.5</v>
      </c>
      <c r="AD91" s="307"/>
      <c r="AE91" s="307"/>
      <c r="AF91" s="301"/>
      <c r="AG91" s="301" t="s">
        <v>60</v>
      </c>
      <c r="AH91" s="301" t="s">
        <v>60</v>
      </c>
      <c r="AI91" s="301"/>
      <c r="AJ91" s="301"/>
      <c r="AK91" s="301"/>
      <c r="AL91" s="301"/>
      <c r="AM91" s="301"/>
    </row>
    <row r="92" spans="1:39" ht="25" customHeight="1">
      <c r="A92" s="405" t="s">
        <v>173</v>
      </c>
      <c r="B92" s="300" t="s">
        <v>1474</v>
      </c>
      <c r="C92" s="406"/>
      <c r="D92" s="407">
        <v>1</v>
      </c>
      <c r="E92" s="320" t="s">
        <v>1203</v>
      </c>
      <c r="F92" s="320" t="s">
        <v>3</v>
      </c>
      <c r="G92" s="408" t="s">
        <v>110</v>
      </c>
      <c r="H92" s="320" t="s">
        <v>1614</v>
      </c>
      <c r="I92" s="408" t="s">
        <v>141</v>
      </c>
      <c r="J92" s="408" t="s">
        <v>146</v>
      </c>
      <c r="K92" s="301" t="s">
        <v>1648</v>
      </c>
      <c r="L92" s="408" t="s">
        <v>149</v>
      </c>
      <c r="M92" s="406" t="s">
        <v>14</v>
      </c>
      <c r="N92" s="406" t="s">
        <v>70</v>
      </c>
      <c r="O92" s="406" t="s">
        <v>72</v>
      </c>
      <c r="P92" s="406" t="s">
        <v>73</v>
      </c>
      <c r="Q92" s="412" t="s">
        <v>152</v>
      </c>
      <c r="R92" s="300" t="s">
        <v>60</v>
      </c>
      <c r="S92" s="268" t="s">
        <v>6</v>
      </c>
      <c r="T92" s="406"/>
      <c r="U92" s="406"/>
      <c r="V92" s="409">
        <v>10</v>
      </c>
      <c r="W92" s="491" t="s">
        <v>9</v>
      </c>
      <c r="X92" s="406"/>
      <c r="Y92" s="410">
        <v>10000</v>
      </c>
      <c r="Z92" s="321"/>
      <c r="AA92" s="198"/>
      <c r="AB92" s="196"/>
      <c r="AC92" s="406"/>
      <c r="AD92" s="411"/>
      <c r="AE92" s="411"/>
      <c r="AF92" s="406"/>
      <c r="AG92" s="406"/>
      <c r="AH92" s="406"/>
      <c r="AI92" s="406"/>
      <c r="AJ92" s="412"/>
      <c r="AK92" s="412"/>
      <c r="AL92" s="412"/>
      <c r="AM92" s="412"/>
    </row>
    <row r="93" spans="1:39" ht="25" customHeight="1">
      <c r="A93" s="299" t="s">
        <v>195</v>
      </c>
      <c r="B93" s="300" t="s">
        <v>1517</v>
      </c>
      <c r="C93" s="301"/>
      <c r="D93" s="302">
        <v>1</v>
      </c>
      <c r="E93" s="301" t="s">
        <v>699</v>
      </c>
      <c r="F93" s="301" t="s">
        <v>119</v>
      </c>
      <c r="G93" s="301" t="s">
        <v>1606</v>
      </c>
      <c r="H93" s="301" t="s">
        <v>1622</v>
      </c>
      <c r="I93" s="327" t="s">
        <v>141</v>
      </c>
      <c r="J93" s="327" t="s">
        <v>146</v>
      </c>
      <c r="K93" s="301" t="s">
        <v>1648</v>
      </c>
      <c r="L93" s="301" t="s">
        <v>149</v>
      </c>
      <c r="M93" s="391" t="s">
        <v>14</v>
      </c>
      <c r="N93" s="391" t="s">
        <v>70</v>
      </c>
      <c r="O93" s="391" t="s">
        <v>72</v>
      </c>
      <c r="P93" s="391" t="s">
        <v>73</v>
      </c>
      <c r="Q93" s="391"/>
      <c r="R93" s="300" t="s">
        <v>60</v>
      </c>
      <c r="S93" s="301" t="s">
        <v>134</v>
      </c>
      <c r="T93" s="301"/>
      <c r="U93" s="301"/>
      <c r="V93" s="301"/>
      <c r="W93" s="303" t="s">
        <v>127</v>
      </c>
      <c r="X93" s="301"/>
      <c r="Y93" s="307"/>
      <c r="Z93" s="301"/>
      <c r="AA93" s="307"/>
      <c r="AB93" s="301"/>
      <c r="AC93" s="301">
        <v>25</v>
      </c>
      <c r="AD93" s="307">
        <v>400</v>
      </c>
      <c r="AE93" s="307"/>
      <c r="AF93" s="301" t="s">
        <v>784</v>
      </c>
      <c r="AG93" s="308"/>
      <c r="AH93" s="301" t="s">
        <v>757</v>
      </c>
      <c r="AI93" s="301"/>
      <c r="AJ93" s="301"/>
      <c r="AK93" s="308"/>
      <c r="AL93" s="308"/>
      <c r="AM93" s="308"/>
    </row>
    <row r="94" spans="1:39" ht="25" customHeight="1">
      <c r="A94" s="299" t="s">
        <v>656</v>
      </c>
      <c r="B94" s="300" t="s">
        <v>1494</v>
      </c>
      <c r="C94" s="301"/>
      <c r="D94" s="302">
        <v>1</v>
      </c>
      <c r="E94" s="301" t="s">
        <v>699</v>
      </c>
      <c r="F94" s="301" t="s">
        <v>117</v>
      </c>
      <c r="G94" s="301" t="s">
        <v>865</v>
      </c>
      <c r="H94" s="301" t="s">
        <v>1611</v>
      </c>
      <c r="I94" s="301" t="s">
        <v>141</v>
      </c>
      <c r="J94" s="301" t="s">
        <v>139</v>
      </c>
      <c r="K94" s="301" t="s">
        <v>1648</v>
      </c>
      <c r="L94" s="301" t="s">
        <v>149</v>
      </c>
      <c r="M94" s="301" t="s">
        <v>14</v>
      </c>
      <c r="N94" s="301" t="s">
        <v>70</v>
      </c>
      <c r="O94" s="301" t="s">
        <v>86</v>
      </c>
      <c r="P94" s="301" t="s">
        <v>91</v>
      </c>
      <c r="Q94" s="301"/>
      <c r="R94" s="300" t="s">
        <v>1633</v>
      </c>
      <c r="S94" s="301" t="s">
        <v>860</v>
      </c>
      <c r="T94" s="301"/>
      <c r="U94" s="301"/>
      <c r="V94" s="301"/>
      <c r="W94" s="303" t="s">
        <v>126</v>
      </c>
      <c r="X94" s="301">
        <f>2053+1726</f>
        <v>3779</v>
      </c>
      <c r="Y94" s="307"/>
      <c r="Z94" s="301"/>
      <c r="AA94" s="307"/>
      <c r="AB94" s="301"/>
      <c r="AC94" s="301"/>
      <c r="AD94" s="307">
        <v>900</v>
      </c>
      <c r="AE94" s="307"/>
      <c r="AF94" s="301"/>
      <c r="AG94" s="301"/>
      <c r="AH94" s="301"/>
      <c r="AI94" s="301" t="s">
        <v>1433</v>
      </c>
      <c r="AJ94" s="301"/>
      <c r="AK94" s="308"/>
      <c r="AL94" s="308"/>
      <c r="AM94" s="308"/>
    </row>
    <row r="95" spans="1:39" ht="25" customHeight="1" thickBot="1">
      <c r="A95" s="299" t="s">
        <v>656</v>
      </c>
      <c r="B95" s="300" t="s">
        <v>1494</v>
      </c>
      <c r="C95" s="301"/>
      <c r="D95" s="302">
        <v>1</v>
      </c>
      <c r="E95" s="301" t="s">
        <v>1393</v>
      </c>
      <c r="F95" s="301" t="s">
        <v>117</v>
      </c>
      <c r="G95" s="301" t="s">
        <v>865</v>
      </c>
      <c r="H95" s="301" t="s">
        <v>1611</v>
      </c>
      <c r="I95" s="301" t="s">
        <v>141</v>
      </c>
      <c r="J95" s="301" t="s">
        <v>139</v>
      </c>
      <c r="K95" s="301" t="s">
        <v>1648</v>
      </c>
      <c r="L95" s="301" t="s">
        <v>149</v>
      </c>
      <c r="M95" s="301" t="s">
        <v>14</v>
      </c>
      <c r="N95" s="301" t="s">
        <v>70</v>
      </c>
      <c r="O95" s="301" t="s">
        <v>86</v>
      </c>
      <c r="P95" s="301" t="s">
        <v>91</v>
      </c>
      <c r="Q95" s="301"/>
      <c r="R95" s="300" t="s">
        <v>1633</v>
      </c>
      <c r="S95" s="301" t="s">
        <v>860</v>
      </c>
      <c r="T95" s="301"/>
      <c r="U95" s="301"/>
      <c r="V95" s="301"/>
      <c r="W95" s="303" t="s">
        <v>126</v>
      </c>
      <c r="X95" s="301">
        <f>1823+1651</f>
        <v>3474</v>
      </c>
      <c r="Y95" s="307"/>
      <c r="Z95" s="301"/>
      <c r="AA95" s="307"/>
      <c r="AB95" s="301"/>
      <c r="AC95" s="301"/>
      <c r="AD95" s="307">
        <v>1100</v>
      </c>
      <c r="AE95" s="307"/>
      <c r="AF95" s="301"/>
      <c r="AG95" s="301"/>
      <c r="AH95" s="301"/>
      <c r="AI95" s="301" t="s">
        <v>1434</v>
      </c>
      <c r="AJ95" s="301"/>
      <c r="AK95" s="308"/>
      <c r="AL95" s="308"/>
      <c r="AM95" s="308"/>
    </row>
    <row r="96" spans="1:39" ht="25" customHeight="1">
      <c r="A96" s="342" t="s">
        <v>657</v>
      </c>
      <c r="B96" s="300" t="s">
        <v>1494</v>
      </c>
      <c r="C96" s="343"/>
      <c r="D96" s="344">
        <v>1</v>
      </c>
      <c r="E96" s="301" t="s">
        <v>699</v>
      </c>
      <c r="F96" s="343" t="s">
        <v>117</v>
      </c>
      <c r="G96" s="343" t="s">
        <v>865</v>
      </c>
      <c r="H96" s="301" t="s">
        <v>1611</v>
      </c>
      <c r="I96" s="343" t="s">
        <v>141</v>
      </c>
      <c r="J96" s="343" t="s">
        <v>139</v>
      </c>
      <c r="K96" s="301" t="s">
        <v>1648</v>
      </c>
      <c r="L96" s="343" t="s">
        <v>149</v>
      </c>
      <c r="M96" s="343" t="s">
        <v>14</v>
      </c>
      <c r="N96" s="343" t="s">
        <v>70</v>
      </c>
      <c r="O96" s="343" t="s">
        <v>86</v>
      </c>
      <c r="P96" s="343" t="s">
        <v>91</v>
      </c>
      <c r="Q96" s="343"/>
      <c r="R96" s="300" t="s">
        <v>1633</v>
      </c>
      <c r="S96" s="343" t="s">
        <v>860</v>
      </c>
      <c r="T96" s="343"/>
      <c r="U96" s="343"/>
      <c r="V96" s="343"/>
      <c r="W96" s="381"/>
      <c r="X96" s="343"/>
      <c r="Y96" s="346"/>
      <c r="Z96" s="301"/>
      <c r="AA96" s="307"/>
      <c r="AB96" s="301"/>
      <c r="AC96" s="343"/>
      <c r="AD96" s="346"/>
      <c r="AE96" s="346"/>
      <c r="AF96" s="343"/>
      <c r="AG96" s="343"/>
      <c r="AH96" s="343"/>
      <c r="AI96" s="343"/>
      <c r="AJ96" s="343"/>
      <c r="AK96" s="347"/>
      <c r="AL96" s="347"/>
      <c r="AM96" s="347"/>
    </row>
    <row r="97" spans="1:40" ht="25" customHeight="1" thickBot="1">
      <c r="A97" s="348" t="s">
        <v>665</v>
      </c>
      <c r="B97" s="300" t="s">
        <v>1546</v>
      </c>
      <c r="C97" s="349"/>
      <c r="D97" s="350">
        <v>0</v>
      </c>
      <c r="E97" s="301" t="s">
        <v>699</v>
      </c>
      <c r="F97" s="349"/>
      <c r="G97" s="349"/>
      <c r="H97" s="349"/>
      <c r="I97" s="349"/>
      <c r="J97" s="349"/>
      <c r="K97" s="301"/>
      <c r="L97" s="349"/>
      <c r="M97" s="349"/>
      <c r="N97" s="349"/>
      <c r="O97" s="349"/>
      <c r="P97" s="349"/>
      <c r="Q97" s="349"/>
      <c r="R97" s="300"/>
      <c r="S97" s="349"/>
      <c r="T97" s="349"/>
      <c r="U97" s="349"/>
      <c r="V97" s="349"/>
      <c r="W97" s="384"/>
      <c r="X97" s="349"/>
      <c r="Y97" s="352"/>
      <c r="Z97" s="301"/>
      <c r="AA97" s="307"/>
      <c r="AB97" s="301"/>
      <c r="AC97" s="349"/>
      <c r="AD97" s="352"/>
      <c r="AE97" s="352"/>
      <c r="AF97" s="349"/>
      <c r="AG97" s="349"/>
      <c r="AH97" s="349"/>
      <c r="AI97" s="349"/>
      <c r="AJ97" s="349"/>
      <c r="AK97" s="353"/>
      <c r="AL97" s="353"/>
      <c r="AM97" s="353"/>
    </row>
    <row r="98" spans="1:40" ht="25" customHeight="1" thickBot="1">
      <c r="A98" s="299" t="s">
        <v>667</v>
      </c>
      <c r="B98" s="300" t="s">
        <v>1480</v>
      </c>
      <c r="C98" s="301"/>
      <c r="D98" s="302">
        <v>1</v>
      </c>
      <c r="E98" s="301" t="s">
        <v>699</v>
      </c>
      <c r="F98" s="308" t="s">
        <v>3</v>
      </c>
      <c r="G98" s="308" t="s">
        <v>109</v>
      </c>
      <c r="H98" s="353" t="s">
        <v>1610</v>
      </c>
      <c r="I98" s="301" t="s">
        <v>141</v>
      </c>
      <c r="J98" s="301" t="s">
        <v>139</v>
      </c>
      <c r="K98" s="301" t="s">
        <v>1648</v>
      </c>
      <c r="L98" s="308" t="s">
        <v>149</v>
      </c>
      <c r="M98" s="308" t="s">
        <v>14</v>
      </c>
      <c r="N98" s="308" t="s">
        <v>70</v>
      </c>
      <c r="O98" s="308" t="s">
        <v>86</v>
      </c>
      <c r="P98" s="301" t="s">
        <v>91</v>
      </c>
      <c r="Q98" s="301"/>
      <c r="R98" s="300" t="s">
        <v>1634</v>
      </c>
      <c r="S98" s="308" t="s">
        <v>860</v>
      </c>
      <c r="T98" s="301"/>
      <c r="U98" s="301"/>
      <c r="V98" s="301"/>
      <c r="W98" s="303" t="s">
        <v>1645</v>
      </c>
      <c r="X98" s="301"/>
      <c r="Z98" s="301" t="s">
        <v>1414</v>
      </c>
      <c r="AA98" s="307"/>
      <c r="AB98" s="301"/>
      <c r="AC98" s="301"/>
      <c r="AD98" s="307"/>
      <c r="AE98" s="307"/>
      <c r="AF98" s="301"/>
      <c r="AG98" s="301"/>
      <c r="AH98" s="301"/>
      <c r="AI98" s="301"/>
      <c r="AJ98" s="301"/>
      <c r="AK98" s="308"/>
      <c r="AL98" s="308"/>
      <c r="AM98" s="308"/>
    </row>
    <row r="99" spans="1:40" ht="25" customHeight="1" thickBot="1">
      <c r="A99" s="299" t="s">
        <v>692</v>
      </c>
      <c r="B99" s="300" t="s">
        <v>1492</v>
      </c>
      <c r="C99" s="196">
        <v>1</v>
      </c>
      <c r="D99" s="302">
        <v>1</v>
      </c>
      <c r="E99" s="301" t="s">
        <v>699</v>
      </c>
      <c r="F99" s="301" t="s">
        <v>831</v>
      </c>
      <c r="G99" s="301" t="s">
        <v>832</v>
      </c>
      <c r="H99" s="349" t="s">
        <v>1621</v>
      </c>
      <c r="I99" s="301" t="s">
        <v>141</v>
      </c>
      <c r="J99" s="301" t="s">
        <v>139</v>
      </c>
      <c r="K99" s="308" t="s">
        <v>1648</v>
      </c>
      <c r="L99" s="301" t="s">
        <v>149</v>
      </c>
      <c r="M99" s="301" t="s">
        <v>14</v>
      </c>
      <c r="N99" s="301" t="s">
        <v>70</v>
      </c>
      <c r="O99" s="301" t="s">
        <v>74</v>
      </c>
      <c r="P99" s="196" t="s">
        <v>164</v>
      </c>
      <c r="Q99" s="301"/>
      <c r="R99" s="300" t="s">
        <v>60</v>
      </c>
      <c r="S99" s="301" t="s">
        <v>133</v>
      </c>
      <c r="T99" s="301"/>
      <c r="U99" s="301"/>
      <c r="V99" s="301"/>
      <c r="W99" s="303" t="s">
        <v>9</v>
      </c>
      <c r="X99" s="301">
        <v>130</v>
      </c>
      <c r="Y99" s="307">
        <v>612</v>
      </c>
      <c r="Z99" s="301"/>
      <c r="AA99" s="307"/>
      <c r="AB99" s="301"/>
      <c r="AC99" s="301">
        <v>10</v>
      </c>
      <c r="AD99" s="307">
        <v>1677</v>
      </c>
      <c r="AE99" s="307"/>
      <c r="AF99" s="301"/>
      <c r="AG99" s="301">
        <v>434</v>
      </c>
      <c r="AH99" s="301" t="s">
        <v>748</v>
      </c>
      <c r="AI99" s="301"/>
      <c r="AJ99" s="301" t="s">
        <v>786</v>
      </c>
      <c r="AK99" s="308" t="s">
        <v>788</v>
      </c>
      <c r="AL99" s="308"/>
      <c r="AM99" s="308"/>
    </row>
    <row r="100" spans="1:40" ht="25" customHeight="1" thickBot="1">
      <c r="A100" s="299" t="s">
        <v>692</v>
      </c>
      <c r="B100" s="300" t="s">
        <v>1492</v>
      </c>
      <c r="C100" s="196">
        <v>1</v>
      </c>
      <c r="D100" s="302">
        <v>1</v>
      </c>
      <c r="E100" s="301" t="s">
        <v>699</v>
      </c>
      <c r="F100" s="301" t="s">
        <v>831</v>
      </c>
      <c r="G100" s="301" t="s">
        <v>832</v>
      </c>
      <c r="H100" s="349" t="s">
        <v>1621</v>
      </c>
      <c r="I100" s="301" t="s">
        <v>141</v>
      </c>
      <c r="J100" s="301" t="s">
        <v>139</v>
      </c>
      <c r="K100" s="308" t="s">
        <v>1648</v>
      </c>
      <c r="L100" s="301" t="s">
        <v>149</v>
      </c>
      <c r="M100" s="301" t="s">
        <v>14</v>
      </c>
      <c r="N100" s="301" t="s">
        <v>70</v>
      </c>
      <c r="O100" s="301" t="s">
        <v>74</v>
      </c>
      <c r="P100" s="196" t="s">
        <v>164</v>
      </c>
      <c r="Q100" s="301"/>
      <c r="R100" s="300" t="s">
        <v>60</v>
      </c>
      <c r="S100" s="301" t="s">
        <v>133</v>
      </c>
      <c r="T100" s="301"/>
      <c r="U100" s="301"/>
      <c r="V100" s="301"/>
      <c r="W100" s="303" t="s">
        <v>1645</v>
      </c>
      <c r="X100" s="301">
        <v>130</v>
      </c>
      <c r="Y100" s="307"/>
      <c r="Z100" s="301"/>
      <c r="AA100" s="307"/>
      <c r="AB100" s="301"/>
      <c r="AC100" s="301"/>
      <c r="AD100" s="307">
        <v>2250</v>
      </c>
      <c r="AE100" s="307"/>
      <c r="AF100" s="301"/>
      <c r="AG100" s="301"/>
      <c r="AH100" s="301"/>
      <c r="AI100" s="301"/>
      <c r="AJ100" s="301" t="s">
        <v>787</v>
      </c>
      <c r="AK100" s="308" t="s">
        <v>788</v>
      </c>
      <c r="AL100" s="308"/>
      <c r="AM100" s="308"/>
    </row>
    <row r="101" spans="1:40" ht="25" customHeight="1" thickBot="1">
      <c r="A101" s="317" t="s">
        <v>171</v>
      </c>
      <c r="B101" s="300" t="s">
        <v>1475</v>
      </c>
      <c r="C101" s="318"/>
      <c r="D101" s="319">
        <v>1</v>
      </c>
      <c r="E101" s="320" t="s">
        <v>1203</v>
      </c>
      <c r="F101" s="320" t="s">
        <v>3</v>
      </c>
      <c r="G101" s="320" t="s">
        <v>1603</v>
      </c>
      <c r="H101" s="392" t="s">
        <v>1617</v>
      </c>
      <c r="I101" s="320" t="s">
        <v>141</v>
      </c>
      <c r="J101" s="320" t="s">
        <v>146</v>
      </c>
      <c r="K101" s="301" t="s">
        <v>1648</v>
      </c>
      <c r="L101" s="320" t="s">
        <v>149</v>
      </c>
      <c r="M101" s="318" t="s">
        <v>14</v>
      </c>
      <c r="N101" s="318" t="s">
        <v>70</v>
      </c>
      <c r="O101" s="318" t="s">
        <v>72</v>
      </c>
      <c r="P101" s="318" t="s">
        <v>73</v>
      </c>
      <c r="Q101" s="393"/>
      <c r="R101" s="300" t="s">
        <v>60</v>
      </c>
      <c r="S101" s="192" t="s">
        <v>6</v>
      </c>
      <c r="T101" s="318"/>
      <c r="U101" s="318"/>
      <c r="V101" s="321"/>
      <c r="W101" s="303" t="s">
        <v>1645</v>
      </c>
      <c r="X101" s="318">
        <v>200</v>
      </c>
      <c r="Y101" s="322">
        <v>50</v>
      </c>
      <c r="Z101" s="321"/>
      <c r="AA101" s="198"/>
      <c r="AB101" s="196"/>
      <c r="AC101" s="318"/>
      <c r="AD101" s="323"/>
      <c r="AE101" s="323"/>
      <c r="AF101" s="318"/>
      <c r="AG101" s="318"/>
      <c r="AH101" s="318"/>
      <c r="AI101" s="318"/>
      <c r="AJ101" s="209"/>
      <c r="AK101" s="209"/>
      <c r="AL101" s="209"/>
      <c r="AM101" s="209"/>
    </row>
    <row r="102" spans="1:40" ht="25" customHeight="1" thickBot="1">
      <c r="A102" s="317" t="s">
        <v>171</v>
      </c>
      <c r="B102" s="300" t="s">
        <v>1470</v>
      </c>
      <c r="C102" s="318"/>
      <c r="D102" s="319">
        <v>1</v>
      </c>
      <c r="E102" s="320" t="s">
        <v>1203</v>
      </c>
      <c r="F102" s="320" t="s">
        <v>3</v>
      </c>
      <c r="G102" s="320" t="s">
        <v>1603</v>
      </c>
      <c r="H102" s="392" t="s">
        <v>1617</v>
      </c>
      <c r="I102" s="320" t="s">
        <v>141</v>
      </c>
      <c r="J102" s="320" t="s">
        <v>146</v>
      </c>
      <c r="K102" s="301" t="s">
        <v>1648</v>
      </c>
      <c r="L102" s="320" t="s">
        <v>149</v>
      </c>
      <c r="M102" s="318" t="s">
        <v>14</v>
      </c>
      <c r="N102" s="318" t="s">
        <v>70</v>
      </c>
      <c r="O102" s="318" t="s">
        <v>72</v>
      </c>
      <c r="P102" s="318" t="s">
        <v>73</v>
      </c>
      <c r="Q102" s="393" t="s">
        <v>151</v>
      </c>
      <c r="R102" s="300" t="s">
        <v>60</v>
      </c>
      <c r="S102" s="192" t="s">
        <v>6</v>
      </c>
      <c r="T102" s="318"/>
      <c r="U102" s="318"/>
      <c r="V102" s="321">
        <v>0.3</v>
      </c>
      <c r="W102" s="326" t="s">
        <v>62</v>
      </c>
      <c r="X102" s="318">
        <v>1</v>
      </c>
      <c r="AA102" s="198"/>
      <c r="AB102" s="196"/>
      <c r="AD102" s="322">
        <v>300</v>
      </c>
      <c r="AE102" s="321"/>
      <c r="AF102" s="318"/>
      <c r="AG102" s="318"/>
      <c r="AH102" s="318"/>
      <c r="AI102" s="318"/>
      <c r="AJ102" s="209"/>
      <c r="AK102" s="209"/>
      <c r="AL102" s="209"/>
      <c r="AM102" s="209"/>
    </row>
    <row r="103" spans="1:40" ht="25" customHeight="1" thickBot="1">
      <c r="A103" s="317" t="s">
        <v>171</v>
      </c>
      <c r="B103" s="300" t="s">
        <v>1475</v>
      </c>
      <c r="C103" s="318"/>
      <c r="D103" s="319">
        <v>1</v>
      </c>
      <c r="E103" s="320" t="s">
        <v>1203</v>
      </c>
      <c r="F103" s="320" t="s">
        <v>3</v>
      </c>
      <c r="G103" s="320" t="s">
        <v>1603</v>
      </c>
      <c r="H103" s="392" t="s">
        <v>1617</v>
      </c>
      <c r="I103" s="320" t="s">
        <v>141</v>
      </c>
      <c r="J103" s="320" t="s">
        <v>146</v>
      </c>
      <c r="K103" s="301" t="s">
        <v>1648</v>
      </c>
      <c r="L103" s="320" t="s">
        <v>149</v>
      </c>
      <c r="M103" s="318" t="s">
        <v>14</v>
      </c>
      <c r="N103" s="318" t="s">
        <v>70</v>
      </c>
      <c r="O103" s="318" t="s">
        <v>72</v>
      </c>
      <c r="P103" s="318" t="s">
        <v>73</v>
      </c>
      <c r="Q103" s="393"/>
      <c r="R103" s="300" t="s">
        <v>60</v>
      </c>
      <c r="S103" s="192" t="s">
        <v>6</v>
      </c>
      <c r="T103" s="318"/>
      <c r="U103" s="318"/>
      <c r="V103" s="321"/>
      <c r="W103" s="326" t="s">
        <v>62</v>
      </c>
      <c r="X103" s="318">
        <v>1</v>
      </c>
      <c r="AA103" s="198"/>
      <c r="AB103" s="196"/>
      <c r="AD103" s="322">
        <v>300</v>
      </c>
      <c r="AE103" s="321"/>
      <c r="AF103" s="318"/>
      <c r="AG103" s="318"/>
      <c r="AH103" s="318"/>
      <c r="AI103" s="318"/>
      <c r="AJ103" s="209"/>
      <c r="AK103" s="209"/>
      <c r="AL103" s="209"/>
      <c r="AM103" s="209"/>
    </row>
    <row r="104" spans="1:40" ht="25" customHeight="1" thickBot="1">
      <c r="A104" s="338" t="s">
        <v>659</v>
      </c>
      <c r="B104" s="300" t="s">
        <v>1477</v>
      </c>
      <c r="C104" s="196">
        <v>1.8</v>
      </c>
      <c r="D104" s="313">
        <v>1</v>
      </c>
      <c r="E104" s="314" t="s">
        <v>1205</v>
      </c>
      <c r="F104" s="314" t="s">
        <v>117</v>
      </c>
      <c r="G104" s="339" t="s">
        <v>1182</v>
      </c>
      <c r="H104" s="480" t="s">
        <v>1615</v>
      </c>
      <c r="I104" s="301" t="s">
        <v>141</v>
      </c>
      <c r="J104" s="301" t="s">
        <v>139</v>
      </c>
      <c r="K104" s="301" t="s">
        <v>1648</v>
      </c>
      <c r="L104" s="314" t="s">
        <v>149</v>
      </c>
      <c r="M104" s="196" t="s">
        <v>14</v>
      </c>
      <c r="N104" s="192" t="s">
        <v>70</v>
      </c>
      <c r="O104" s="192" t="s">
        <v>86</v>
      </c>
      <c r="P104" s="196" t="s">
        <v>91</v>
      </c>
      <c r="Q104" s="196"/>
      <c r="R104" s="300" t="s">
        <v>60</v>
      </c>
      <c r="S104" s="314" t="s">
        <v>60</v>
      </c>
      <c r="T104" s="196"/>
      <c r="U104" s="196"/>
      <c r="V104" s="192"/>
      <c r="W104" s="316" t="s">
        <v>125</v>
      </c>
      <c r="X104" s="196"/>
      <c r="Y104" s="198">
        <v>400</v>
      </c>
      <c r="Z104" s="196"/>
      <c r="AA104" s="198"/>
      <c r="AB104" s="196"/>
      <c r="AC104" s="196"/>
      <c r="AD104" s="198"/>
      <c r="AE104" s="198"/>
      <c r="AF104" s="196"/>
      <c r="AG104" s="196"/>
      <c r="AH104" s="196"/>
      <c r="AI104" s="314"/>
      <c r="AJ104" s="314"/>
      <c r="AK104" s="192"/>
      <c r="AL104" s="192"/>
      <c r="AM104" s="192"/>
    </row>
    <row r="105" spans="1:40" ht="25" customHeight="1" thickBot="1">
      <c r="A105" s="338" t="s">
        <v>659</v>
      </c>
      <c r="B105" s="300" t="s">
        <v>1494</v>
      </c>
      <c r="C105" s="196"/>
      <c r="D105" s="313">
        <v>1</v>
      </c>
      <c r="E105" s="314" t="s">
        <v>1205</v>
      </c>
      <c r="F105" s="314" t="s">
        <v>117</v>
      </c>
      <c r="G105" s="339" t="s">
        <v>1182</v>
      </c>
      <c r="H105" s="480" t="s">
        <v>1615</v>
      </c>
      <c r="I105" s="301" t="s">
        <v>141</v>
      </c>
      <c r="J105" s="301" t="s">
        <v>139</v>
      </c>
      <c r="K105" s="301" t="s">
        <v>1648</v>
      </c>
      <c r="L105" s="314" t="s">
        <v>149</v>
      </c>
      <c r="M105" s="196" t="s">
        <v>14</v>
      </c>
      <c r="N105" s="192" t="s">
        <v>70</v>
      </c>
      <c r="O105" s="192" t="s">
        <v>86</v>
      </c>
      <c r="P105" s="196" t="s">
        <v>91</v>
      </c>
      <c r="Q105" s="196"/>
      <c r="R105" s="300" t="s">
        <v>60</v>
      </c>
      <c r="S105" s="314" t="s">
        <v>60</v>
      </c>
      <c r="T105" s="196"/>
      <c r="U105" s="196"/>
      <c r="V105" s="192"/>
      <c r="W105" s="316" t="s">
        <v>125</v>
      </c>
      <c r="X105" s="196"/>
      <c r="Y105" s="198">
        <v>800</v>
      </c>
      <c r="Z105" s="196"/>
      <c r="AA105" s="198"/>
      <c r="AB105" s="196"/>
      <c r="AC105" s="196"/>
      <c r="AD105" s="198"/>
      <c r="AE105" s="198"/>
      <c r="AF105" s="196"/>
      <c r="AG105" s="196"/>
      <c r="AH105" s="196"/>
      <c r="AI105" s="314"/>
      <c r="AJ105" s="314"/>
      <c r="AK105" s="192"/>
      <c r="AL105" s="192"/>
      <c r="AM105" s="192"/>
    </row>
    <row r="106" spans="1:40" ht="25" customHeight="1" thickBot="1">
      <c r="A106" s="338" t="s">
        <v>659</v>
      </c>
      <c r="B106" s="300" t="s">
        <v>1496</v>
      </c>
      <c r="C106" s="196">
        <v>2.7</v>
      </c>
      <c r="D106" s="313">
        <v>1</v>
      </c>
      <c r="E106" s="314" t="s">
        <v>1205</v>
      </c>
      <c r="F106" s="314" t="s">
        <v>117</v>
      </c>
      <c r="G106" s="339" t="s">
        <v>1179</v>
      </c>
      <c r="H106" s="480" t="s">
        <v>1616</v>
      </c>
      <c r="I106" s="301" t="s">
        <v>141</v>
      </c>
      <c r="J106" s="301" t="s">
        <v>139</v>
      </c>
      <c r="K106" s="301" t="s">
        <v>1648</v>
      </c>
      <c r="L106" s="314" t="s">
        <v>149</v>
      </c>
      <c r="M106" s="196" t="s">
        <v>14</v>
      </c>
      <c r="N106" s="192" t="s">
        <v>70</v>
      </c>
      <c r="O106" s="192" t="s">
        <v>86</v>
      </c>
      <c r="P106" s="196" t="s">
        <v>91</v>
      </c>
      <c r="Q106" s="196"/>
      <c r="R106" s="300" t="s">
        <v>60</v>
      </c>
      <c r="S106" s="314" t="s">
        <v>60</v>
      </c>
      <c r="T106" s="196"/>
      <c r="U106" s="196"/>
      <c r="V106" s="192"/>
      <c r="W106" s="316" t="s">
        <v>125</v>
      </c>
      <c r="X106" s="196"/>
      <c r="Y106" s="198">
        <v>1000</v>
      </c>
      <c r="Z106" s="196"/>
      <c r="AA106" s="198"/>
      <c r="AB106" s="196"/>
      <c r="AC106" s="196"/>
      <c r="AD106" s="198"/>
      <c r="AE106" s="198"/>
      <c r="AF106" s="196"/>
      <c r="AG106" s="196"/>
      <c r="AH106" s="196"/>
      <c r="AI106" s="314"/>
      <c r="AJ106" s="314"/>
      <c r="AK106" s="192"/>
      <c r="AL106" s="192"/>
      <c r="AM106" s="192"/>
    </row>
    <row r="107" spans="1:40" s="38" customFormat="1" ht="25" customHeight="1" thickBot="1">
      <c r="A107" s="463" t="s">
        <v>659</v>
      </c>
      <c r="B107" s="300" t="s">
        <v>1494</v>
      </c>
      <c r="C107" s="269"/>
      <c r="D107" s="427">
        <v>1</v>
      </c>
      <c r="E107" s="428" t="s">
        <v>1205</v>
      </c>
      <c r="F107" s="428" t="s">
        <v>117</v>
      </c>
      <c r="G107" s="479" t="s">
        <v>1179</v>
      </c>
      <c r="H107" s="479" t="s">
        <v>1616</v>
      </c>
      <c r="I107" s="343" t="s">
        <v>141</v>
      </c>
      <c r="J107" s="343" t="s">
        <v>139</v>
      </c>
      <c r="K107" s="301" t="s">
        <v>1648</v>
      </c>
      <c r="L107" s="428" t="s">
        <v>149</v>
      </c>
      <c r="M107" s="269" t="s">
        <v>14</v>
      </c>
      <c r="N107" s="269" t="s">
        <v>70</v>
      </c>
      <c r="O107" s="268" t="s">
        <v>86</v>
      </c>
      <c r="P107" s="269" t="s">
        <v>91</v>
      </c>
      <c r="Q107" s="269"/>
      <c r="R107" s="300" t="s">
        <v>60</v>
      </c>
      <c r="S107" s="428" t="s">
        <v>60</v>
      </c>
      <c r="T107" s="269"/>
      <c r="U107" s="269"/>
      <c r="V107" s="268"/>
      <c r="W107" s="431" t="s">
        <v>125</v>
      </c>
      <c r="X107" s="269"/>
      <c r="Y107" s="273">
        <v>1300</v>
      </c>
      <c r="Z107" s="269"/>
      <c r="AA107" s="273"/>
      <c r="AB107" s="269"/>
      <c r="AC107" s="269"/>
      <c r="AD107" s="273"/>
      <c r="AE107" s="273"/>
      <c r="AF107" s="269"/>
      <c r="AG107" s="269"/>
      <c r="AH107" s="269"/>
      <c r="AI107" s="428"/>
      <c r="AJ107" s="428"/>
      <c r="AK107" s="268"/>
      <c r="AL107" s="268"/>
      <c r="AM107" s="268"/>
    </row>
    <row r="108" spans="1:40" s="38" customFormat="1" ht="25" customHeight="1" thickBot="1">
      <c r="A108" s="348" t="s">
        <v>659</v>
      </c>
      <c r="B108" s="300" t="s">
        <v>1496</v>
      </c>
      <c r="C108" s="264">
        <v>2.7</v>
      </c>
      <c r="D108" s="350">
        <v>1</v>
      </c>
      <c r="E108" s="349" t="s">
        <v>699</v>
      </c>
      <c r="F108" s="349" t="s">
        <v>119</v>
      </c>
      <c r="G108" s="349" t="s">
        <v>115</v>
      </c>
      <c r="H108" s="349" t="s">
        <v>115</v>
      </c>
      <c r="I108" s="349" t="s">
        <v>141</v>
      </c>
      <c r="J108" s="349" t="s">
        <v>139</v>
      </c>
      <c r="K108" s="301" t="s">
        <v>1648</v>
      </c>
      <c r="L108" s="349" t="s">
        <v>149</v>
      </c>
      <c r="M108" s="349" t="s">
        <v>14</v>
      </c>
      <c r="N108" s="349" t="s">
        <v>70</v>
      </c>
      <c r="O108" s="349" t="s">
        <v>86</v>
      </c>
      <c r="P108" s="349" t="s">
        <v>91</v>
      </c>
      <c r="Q108" s="349"/>
      <c r="R108" s="300" t="s">
        <v>60</v>
      </c>
      <c r="S108" s="343" t="s">
        <v>860</v>
      </c>
      <c r="T108" s="349"/>
      <c r="U108" s="349"/>
      <c r="V108" s="349"/>
      <c r="W108" s="384" t="s">
        <v>1645</v>
      </c>
      <c r="X108" s="349"/>
      <c r="Y108" s="352">
        <v>1320</v>
      </c>
      <c r="Z108" s="349"/>
      <c r="AA108" s="352"/>
      <c r="AB108" s="349"/>
      <c r="AC108" s="349"/>
      <c r="AD108" s="352">
        <v>2180</v>
      </c>
      <c r="AE108" s="352"/>
      <c r="AF108" s="349"/>
      <c r="AG108" s="349"/>
      <c r="AH108" s="349"/>
      <c r="AI108" s="349"/>
      <c r="AJ108" s="349"/>
      <c r="AK108" s="353"/>
      <c r="AL108" s="353"/>
      <c r="AM108" s="353"/>
    </row>
    <row r="109" spans="1:40" s="38" customFormat="1" ht="25" customHeight="1" thickBot="1">
      <c r="A109" s="338" t="s">
        <v>659</v>
      </c>
      <c r="B109" s="300" t="s">
        <v>1480</v>
      </c>
      <c r="C109" s="196"/>
      <c r="D109" s="313">
        <v>1</v>
      </c>
      <c r="E109" s="314" t="s">
        <v>1205</v>
      </c>
      <c r="F109" s="314" t="s">
        <v>3</v>
      </c>
      <c r="G109" s="315" t="s">
        <v>3</v>
      </c>
      <c r="H109" s="315"/>
      <c r="I109" s="301" t="s">
        <v>141</v>
      </c>
      <c r="J109" s="301" t="s">
        <v>139</v>
      </c>
      <c r="K109" s="301" t="s">
        <v>1648</v>
      </c>
      <c r="L109" s="314" t="s">
        <v>149</v>
      </c>
      <c r="M109" s="196" t="s">
        <v>14</v>
      </c>
      <c r="N109" s="192" t="s">
        <v>70</v>
      </c>
      <c r="O109" s="192" t="s">
        <v>86</v>
      </c>
      <c r="P109" s="196" t="s">
        <v>91</v>
      </c>
      <c r="Q109" s="196"/>
      <c r="R109" s="300" t="s">
        <v>60</v>
      </c>
      <c r="S109" s="428" t="s">
        <v>60</v>
      </c>
      <c r="T109" s="196"/>
      <c r="U109" s="196"/>
      <c r="V109" s="192"/>
      <c r="W109" s="316" t="s">
        <v>125</v>
      </c>
      <c r="X109" s="196"/>
      <c r="Y109" s="198">
        <v>12500</v>
      </c>
      <c r="Z109" s="196"/>
      <c r="AA109" s="198"/>
      <c r="AB109" s="196"/>
      <c r="AC109" s="196"/>
      <c r="AD109" s="198"/>
      <c r="AE109" s="198"/>
      <c r="AF109" s="196"/>
      <c r="AG109" s="196"/>
      <c r="AH109" s="196"/>
      <c r="AI109" s="314"/>
      <c r="AJ109" s="314"/>
      <c r="AK109" s="192"/>
      <c r="AL109" s="192"/>
      <c r="AM109" s="192"/>
    </row>
    <row r="110" spans="1:40" s="38" customFormat="1" ht="25" customHeight="1" thickBot="1">
      <c r="A110" s="348" t="s">
        <v>674</v>
      </c>
      <c r="B110" s="300" t="s">
        <v>1547</v>
      </c>
      <c r="C110" s="349"/>
      <c r="D110" s="350">
        <v>1</v>
      </c>
      <c r="E110" s="349" t="s">
        <v>699</v>
      </c>
      <c r="F110" s="349" t="s">
        <v>119</v>
      </c>
      <c r="G110" s="349" t="s">
        <v>115</v>
      </c>
      <c r="H110" s="301" t="s">
        <v>115</v>
      </c>
      <c r="I110" s="382" t="s">
        <v>141</v>
      </c>
      <c r="J110" s="382" t="s">
        <v>146</v>
      </c>
      <c r="K110" s="301" t="s">
        <v>1648</v>
      </c>
      <c r="L110" s="349" t="s">
        <v>149</v>
      </c>
      <c r="M110" s="383" t="s">
        <v>14</v>
      </c>
      <c r="N110" s="383" t="s">
        <v>70</v>
      </c>
      <c r="O110" s="383" t="s">
        <v>72</v>
      </c>
      <c r="P110" s="383" t="s">
        <v>73</v>
      </c>
      <c r="Q110" s="349"/>
      <c r="R110" s="300" t="s">
        <v>60</v>
      </c>
      <c r="S110" s="343" t="s">
        <v>803</v>
      </c>
      <c r="T110" s="349"/>
      <c r="U110" s="349"/>
      <c r="V110" s="349"/>
      <c r="W110" s="384" t="s">
        <v>62</v>
      </c>
      <c r="X110" s="349">
        <v>213</v>
      </c>
      <c r="Y110" s="352"/>
      <c r="Z110" s="349"/>
      <c r="AA110" s="352"/>
      <c r="AB110" s="349"/>
      <c r="AC110" s="349"/>
      <c r="AD110" s="352"/>
      <c r="AE110" s="352"/>
      <c r="AF110" s="349"/>
      <c r="AG110" s="349"/>
      <c r="AH110" s="349"/>
      <c r="AI110" s="349"/>
      <c r="AJ110" s="349" t="s">
        <v>801</v>
      </c>
      <c r="AK110" s="353"/>
      <c r="AL110" s="353" t="s">
        <v>804</v>
      </c>
      <c r="AM110" s="353"/>
    </row>
    <row r="111" spans="1:40" s="39" customFormat="1" ht="25" customHeight="1" thickBot="1">
      <c r="A111" s="299" t="s">
        <v>674</v>
      </c>
      <c r="B111" s="300" t="s">
        <v>1549</v>
      </c>
      <c r="C111" s="301"/>
      <c r="D111" s="302">
        <v>1</v>
      </c>
      <c r="E111" s="301" t="s">
        <v>699</v>
      </c>
      <c r="F111" s="301" t="s">
        <v>119</v>
      </c>
      <c r="G111" s="301" t="s">
        <v>115</v>
      </c>
      <c r="H111" s="301" t="s">
        <v>115</v>
      </c>
      <c r="I111" s="327" t="s">
        <v>141</v>
      </c>
      <c r="J111" s="327" t="s">
        <v>146</v>
      </c>
      <c r="K111" s="301" t="s">
        <v>1648</v>
      </c>
      <c r="L111" s="301" t="s">
        <v>149</v>
      </c>
      <c r="M111" s="391" t="s">
        <v>14</v>
      </c>
      <c r="N111" s="391" t="s">
        <v>70</v>
      </c>
      <c r="O111" s="391" t="s">
        <v>72</v>
      </c>
      <c r="P111" s="391" t="s">
        <v>73</v>
      </c>
      <c r="Q111" s="301"/>
      <c r="R111" s="300" t="s">
        <v>60</v>
      </c>
      <c r="S111" s="343" t="s">
        <v>803</v>
      </c>
      <c r="T111" s="301"/>
      <c r="U111" s="301"/>
      <c r="V111" s="301"/>
      <c r="W111" s="303" t="s">
        <v>62</v>
      </c>
      <c r="X111" s="301">
        <v>212</v>
      </c>
      <c r="Y111" s="307"/>
      <c r="Z111" s="301"/>
      <c r="AA111" s="307"/>
      <c r="AB111" s="301"/>
      <c r="AC111" s="301"/>
      <c r="AD111" s="307"/>
      <c r="AE111" s="307"/>
      <c r="AF111" s="301"/>
      <c r="AG111" s="301"/>
      <c r="AH111" s="301"/>
      <c r="AI111" s="301"/>
      <c r="AJ111" s="301" t="s">
        <v>801</v>
      </c>
      <c r="AK111" s="308"/>
      <c r="AL111" s="308"/>
      <c r="AM111" s="308"/>
      <c r="AN111" s="37"/>
    </row>
    <row r="112" spans="1:40" s="39" customFormat="1" ht="25" customHeight="1" thickBot="1">
      <c r="A112" s="299" t="s">
        <v>674</v>
      </c>
      <c r="B112" s="300" t="s">
        <v>1548</v>
      </c>
      <c r="C112" s="301"/>
      <c r="D112" s="302">
        <v>1</v>
      </c>
      <c r="E112" s="301" t="s">
        <v>699</v>
      </c>
      <c r="F112" s="301" t="s">
        <v>119</v>
      </c>
      <c r="G112" s="301" t="s">
        <v>115</v>
      </c>
      <c r="H112" s="301" t="s">
        <v>115</v>
      </c>
      <c r="I112" s="327" t="s">
        <v>141</v>
      </c>
      <c r="J112" s="327" t="s">
        <v>146</v>
      </c>
      <c r="K112" s="301" t="s">
        <v>1648</v>
      </c>
      <c r="L112" s="301" t="s">
        <v>149</v>
      </c>
      <c r="M112" s="391" t="s">
        <v>14</v>
      </c>
      <c r="N112" s="391" t="s">
        <v>70</v>
      </c>
      <c r="O112" s="391" t="s">
        <v>72</v>
      </c>
      <c r="P112" s="391" t="s">
        <v>73</v>
      </c>
      <c r="Q112" s="301"/>
      <c r="R112" s="300" t="s">
        <v>60</v>
      </c>
      <c r="S112" s="343" t="s">
        <v>803</v>
      </c>
      <c r="T112" s="301"/>
      <c r="U112" s="301"/>
      <c r="V112" s="301"/>
      <c r="W112" s="303" t="s">
        <v>62</v>
      </c>
      <c r="X112" s="301">
        <v>212</v>
      </c>
      <c r="Y112" s="307"/>
      <c r="Z112" s="301"/>
      <c r="AA112" s="307"/>
      <c r="AB112" s="301"/>
      <c r="AC112" s="301"/>
      <c r="AD112" s="307"/>
      <c r="AE112" s="307"/>
      <c r="AF112" s="301"/>
      <c r="AG112" s="301"/>
      <c r="AH112" s="301"/>
      <c r="AI112" s="301"/>
      <c r="AJ112" s="301" t="s">
        <v>801</v>
      </c>
      <c r="AK112" s="308"/>
      <c r="AL112" s="308"/>
      <c r="AM112" s="308"/>
      <c r="AN112" s="37"/>
    </row>
    <row r="113" spans="1:40" s="39" customFormat="1" ht="25" customHeight="1" thickBot="1">
      <c r="A113" s="225" t="s">
        <v>1017</v>
      </c>
      <c r="B113" s="300" t="s">
        <v>1543</v>
      </c>
      <c r="C113" s="308"/>
      <c r="D113" s="309">
        <v>0</v>
      </c>
      <c r="E113" s="308" t="s">
        <v>1391</v>
      </c>
      <c r="F113" s="308"/>
      <c r="G113" s="308"/>
      <c r="H113" s="308"/>
      <c r="I113" s="353" t="s">
        <v>143</v>
      </c>
      <c r="J113" s="308" t="s">
        <v>146</v>
      </c>
      <c r="K113" s="308" t="s">
        <v>1647</v>
      </c>
      <c r="L113" s="308" t="s">
        <v>149</v>
      </c>
      <c r="M113" s="308" t="s">
        <v>15</v>
      </c>
      <c r="N113" s="308" t="s">
        <v>77</v>
      </c>
      <c r="O113" s="308" t="s">
        <v>78</v>
      </c>
      <c r="P113" s="308" t="s">
        <v>99</v>
      </c>
      <c r="Q113" s="226"/>
      <c r="R113" s="300" t="s">
        <v>60</v>
      </c>
      <c r="S113" s="347"/>
      <c r="T113" s="324" t="s">
        <v>1019</v>
      </c>
      <c r="U113" s="308"/>
      <c r="V113" s="308"/>
      <c r="W113" s="310" t="s">
        <v>62</v>
      </c>
      <c r="X113" s="324">
        <v>74</v>
      </c>
      <c r="Y113" s="311"/>
      <c r="Z113" s="308"/>
      <c r="AA113" s="311"/>
      <c r="AB113" s="308"/>
      <c r="AC113" s="308"/>
      <c r="AD113" s="325">
        <v>2225</v>
      </c>
      <c r="AE113" s="325"/>
      <c r="AF113" s="308"/>
      <c r="AG113" s="308"/>
      <c r="AH113" s="308"/>
      <c r="AI113" s="308"/>
      <c r="AJ113" s="308"/>
      <c r="AK113" s="308"/>
      <c r="AL113" s="308"/>
      <c r="AM113" s="308"/>
      <c r="AN113" s="37"/>
    </row>
    <row r="114" spans="1:40" ht="25" customHeight="1" thickBot="1">
      <c r="A114" s="358" t="s">
        <v>1602</v>
      </c>
      <c r="C114" s="136"/>
      <c r="D114" s="359">
        <v>1</v>
      </c>
      <c r="E114" s="136" t="s">
        <v>699</v>
      </c>
      <c r="F114" s="37" t="s">
        <v>3</v>
      </c>
      <c r="G114" s="37" t="s">
        <v>109</v>
      </c>
      <c r="H114" s="308" t="s">
        <v>1610</v>
      </c>
      <c r="I114" s="308" t="s">
        <v>141</v>
      </c>
      <c r="J114" s="347" t="s">
        <v>139</v>
      </c>
      <c r="K114" s="308"/>
      <c r="L114" s="347"/>
      <c r="M114" s="347"/>
      <c r="N114" s="347"/>
      <c r="O114" s="347"/>
      <c r="P114" s="347"/>
      <c r="Q114" s="136"/>
      <c r="S114" s="136"/>
      <c r="T114" s="136"/>
      <c r="U114" s="136"/>
      <c r="V114" s="136"/>
      <c r="W114" s="489"/>
      <c r="X114" s="136"/>
      <c r="Y114" s="360"/>
      <c r="Z114" s="136"/>
      <c r="AA114" s="360"/>
      <c r="AB114" s="136"/>
      <c r="AC114" s="136"/>
      <c r="AD114" s="360"/>
      <c r="AE114" s="360"/>
      <c r="AF114" s="136"/>
      <c r="AG114" s="136"/>
      <c r="AH114" s="136"/>
      <c r="AI114" s="136"/>
      <c r="AJ114" s="136"/>
      <c r="AK114" s="136"/>
      <c r="AL114" s="136"/>
      <c r="AM114" s="136"/>
    </row>
    <row r="115" spans="1:40" ht="25" customHeight="1" thickBot="1">
      <c r="A115" s="317" t="s">
        <v>185</v>
      </c>
      <c r="B115" s="300" t="s">
        <v>1511</v>
      </c>
      <c r="C115" s="318">
        <v>4.5</v>
      </c>
      <c r="D115" s="319" t="s">
        <v>1347</v>
      </c>
      <c r="E115" s="320" t="s">
        <v>1203</v>
      </c>
      <c r="F115" s="320" t="s">
        <v>3</v>
      </c>
      <c r="G115" s="320" t="s">
        <v>60</v>
      </c>
      <c r="H115" s="320"/>
      <c r="I115" s="320" t="s">
        <v>143</v>
      </c>
      <c r="J115" s="320" t="s">
        <v>139</v>
      </c>
      <c r="K115" s="320" t="s">
        <v>1648</v>
      </c>
      <c r="L115" s="320" t="s">
        <v>149</v>
      </c>
      <c r="M115" s="318" t="s">
        <v>17</v>
      </c>
      <c r="N115" s="318" t="s">
        <v>83</v>
      </c>
      <c r="O115" s="318" t="s">
        <v>84</v>
      </c>
      <c r="P115" s="192" t="s">
        <v>103</v>
      </c>
      <c r="Q115" s="192"/>
      <c r="R115" s="300" t="s">
        <v>60</v>
      </c>
      <c r="S115" s="268" t="s">
        <v>5</v>
      </c>
      <c r="T115" s="318"/>
      <c r="U115" s="318"/>
      <c r="V115" s="321">
        <v>4</v>
      </c>
      <c r="W115" s="326" t="s">
        <v>113</v>
      </c>
      <c r="X115" s="318"/>
      <c r="Y115" s="322">
        <v>4000</v>
      </c>
      <c r="Z115" s="321"/>
      <c r="AA115" s="198"/>
      <c r="AB115" s="196"/>
      <c r="AC115" s="318"/>
      <c r="AD115" s="323"/>
      <c r="AE115" s="323"/>
      <c r="AF115" s="318"/>
      <c r="AG115" s="318"/>
      <c r="AH115" s="318"/>
      <c r="AI115" s="318"/>
      <c r="AJ115" s="209"/>
      <c r="AK115" s="209"/>
      <c r="AL115" s="209"/>
      <c r="AM115" s="209"/>
    </row>
    <row r="116" spans="1:40" ht="25" customHeight="1" thickBot="1">
      <c r="A116" s="317" t="s">
        <v>185</v>
      </c>
      <c r="B116" s="300" t="s">
        <v>1512</v>
      </c>
      <c r="C116" s="318">
        <v>4.3</v>
      </c>
      <c r="D116" s="471" t="s">
        <v>1347</v>
      </c>
      <c r="E116" s="320" t="s">
        <v>1203</v>
      </c>
      <c r="F116" s="320" t="s">
        <v>3</v>
      </c>
      <c r="G116" s="320" t="s">
        <v>60</v>
      </c>
      <c r="H116" s="320"/>
      <c r="I116" s="320" t="s">
        <v>143</v>
      </c>
      <c r="J116" s="320" t="s">
        <v>139</v>
      </c>
      <c r="K116" s="320" t="s">
        <v>1648</v>
      </c>
      <c r="L116" s="320" t="s">
        <v>149</v>
      </c>
      <c r="M116" s="318" t="s">
        <v>17</v>
      </c>
      <c r="N116" s="318" t="s">
        <v>83</v>
      </c>
      <c r="O116" s="318" t="s">
        <v>84</v>
      </c>
      <c r="P116" s="192" t="s">
        <v>103</v>
      </c>
      <c r="Q116" s="192"/>
      <c r="R116" s="300" t="s">
        <v>60</v>
      </c>
      <c r="S116" s="268" t="s">
        <v>5</v>
      </c>
      <c r="T116" s="318"/>
      <c r="U116" s="318"/>
      <c r="V116" s="321">
        <v>4</v>
      </c>
      <c r="W116" s="326" t="s">
        <v>113</v>
      </c>
      <c r="X116" s="318"/>
      <c r="Y116" s="322">
        <v>4000</v>
      </c>
      <c r="Z116" s="321"/>
      <c r="AA116" s="198"/>
      <c r="AB116" s="196"/>
      <c r="AC116" s="318"/>
      <c r="AD116" s="323"/>
      <c r="AE116" s="323"/>
      <c r="AF116" s="318"/>
      <c r="AG116" s="318"/>
      <c r="AH116" s="318"/>
      <c r="AI116" s="318"/>
      <c r="AJ116" s="209"/>
      <c r="AK116" s="209"/>
      <c r="AL116" s="209"/>
      <c r="AM116" s="209"/>
    </row>
    <row r="117" spans="1:40" ht="25" customHeight="1" thickBot="1">
      <c r="A117" s="299" t="s">
        <v>675</v>
      </c>
      <c r="B117" s="300" t="s">
        <v>1449</v>
      </c>
      <c r="C117" s="301"/>
      <c r="D117" s="302">
        <v>1</v>
      </c>
      <c r="E117" s="301" t="s">
        <v>699</v>
      </c>
      <c r="F117" s="301" t="s">
        <v>3</v>
      </c>
      <c r="G117" s="301" t="s">
        <v>805</v>
      </c>
      <c r="H117" s="301" t="s">
        <v>1626</v>
      </c>
      <c r="I117" s="327" t="s">
        <v>143</v>
      </c>
      <c r="J117" s="327" t="s">
        <v>146</v>
      </c>
      <c r="K117" s="314" t="s">
        <v>1647</v>
      </c>
      <c r="L117" s="301" t="s">
        <v>149</v>
      </c>
      <c r="M117" s="301" t="s">
        <v>13</v>
      </c>
      <c r="N117" s="301" t="s">
        <v>65</v>
      </c>
      <c r="O117" s="301" t="s">
        <v>66</v>
      </c>
      <c r="P117" s="301" t="s">
        <v>67</v>
      </c>
      <c r="Q117" s="301"/>
      <c r="R117" s="300" t="s">
        <v>60</v>
      </c>
      <c r="S117" s="343" t="s">
        <v>134</v>
      </c>
      <c r="T117" s="301"/>
      <c r="U117" s="301"/>
      <c r="V117" s="301"/>
      <c r="W117" s="303" t="s">
        <v>62</v>
      </c>
      <c r="X117" s="301">
        <v>104</v>
      </c>
      <c r="Y117" s="307">
        <v>33</v>
      </c>
      <c r="Z117" s="301"/>
      <c r="AA117" s="307">
        <v>52</v>
      </c>
      <c r="AB117" s="301"/>
      <c r="AC117" s="301">
        <v>10</v>
      </c>
      <c r="AD117" s="307">
        <v>83</v>
      </c>
      <c r="AE117" s="307"/>
      <c r="AF117" s="301"/>
      <c r="AG117" s="301"/>
      <c r="AH117" s="301"/>
      <c r="AI117" s="301"/>
      <c r="AJ117" s="301" t="s">
        <v>806</v>
      </c>
      <c r="AK117" s="308" t="s">
        <v>60</v>
      </c>
      <c r="AL117" s="308" t="s">
        <v>809</v>
      </c>
      <c r="AM117" s="308"/>
    </row>
    <row r="118" spans="1:40" ht="25" customHeight="1" thickBot="1">
      <c r="A118" s="299" t="s">
        <v>675</v>
      </c>
      <c r="B118" s="300" t="s">
        <v>1449</v>
      </c>
      <c r="C118" s="301"/>
      <c r="D118" s="302">
        <v>1</v>
      </c>
      <c r="E118" s="301" t="s">
        <v>699</v>
      </c>
      <c r="F118" s="301" t="s">
        <v>3</v>
      </c>
      <c r="G118" s="301" t="s">
        <v>805</v>
      </c>
      <c r="H118" s="301" t="s">
        <v>1626</v>
      </c>
      <c r="I118" s="301" t="s">
        <v>143</v>
      </c>
      <c r="J118" s="301" t="s">
        <v>146</v>
      </c>
      <c r="K118" s="314" t="s">
        <v>1647</v>
      </c>
      <c r="L118" s="301" t="s">
        <v>149</v>
      </c>
      <c r="M118" s="301" t="s">
        <v>13</v>
      </c>
      <c r="N118" s="301" t="s">
        <v>65</v>
      </c>
      <c r="O118" s="301" t="s">
        <v>66</v>
      </c>
      <c r="P118" s="301" t="s">
        <v>67</v>
      </c>
      <c r="Q118" s="301"/>
      <c r="R118" s="300" t="s">
        <v>60</v>
      </c>
      <c r="S118" s="343" t="s">
        <v>134</v>
      </c>
      <c r="T118" s="301"/>
      <c r="U118" s="301"/>
      <c r="V118" s="301"/>
      <c r="W118" s="303" t="s">
        <v>62</v>
      </c>
      <c r="X118" s="301" t="s">
        <v>807</v>
      </c>
      <c r="Y118" s="307">
        <v>58</v>
      </c>
      <c r="Z118" s="301"/>
      <c r="AA118" s="307">
        <v>76</v>
      </c>
      <c r="AB118" s="301"/>
      <c r="AC118" s="301">
        <v>10</v>
      </c>
      <c r="AD118" s="307">
        <v>130</v>
      </c>
      <c r="AE118" s="307"/>
      <c r="AF118" s="301"/>
      <c r="AG118" s="301"/>
      <c r="AH118" s="301"/>
      <c r="AI118" s="301"/>
      <c r="AJ118" s="301" t="s">
        <v>808</v>
      </c>
      <c r="AK118" s="308" t="s">
        <v>60</v>
      </c>
      <c r="AL118" s="308" t="s">
        <v>809</v>
      </c>
      <c r="AM118" s="308"/>
    </row>
    <row r="119" spans="1:40" ht="25" customHeight="1" thickBot="1">
      <c r="A119" s="299" t="s">
        <v>675</v>
      </c>
      <c r="B119" s="300" t="s">
        <v>1449</v>
      </c>
      <c r="C119" s="301"/>
      <c r="D119" s="302">
        <v>1</v>
      </c>
      <c r="E119" s="301" t="s">
        <v>699</v>
      </c>
      <c r="F119" s="301" t="s">
        <v>3</v>
      </c>
      <c r="G119" s="301" t="s">
        <v>805</v>
      </c>
      <c r="H119" s="301" t="s">
        <v>1626</v>
      </c>
      <c r="I119" s="301" t="s">
        <v>143</v>
      </c>
      <c r="J119" s="301" t="s">
        <v>146</v>
      </c>
      <c r="K119" s="314" t="s">
        <v>1647</v>
      </c>
      <c r="L119" s="301" t="s">
        <v>149</v>
      </c>
      <c r="M119" s="301" t="s">
        <v>13</v>
      </c>
      <c r="N119" s="301" t="s">
        <v>65</v>
      </c>
      <c r="O119" s="301" t="s">
        <v>66</v>
      </c>
      <c r="P119" s="301" t="s">
        <v>67</v>
      </c>
      <c r="Q119" s="301"/>
      <c r="R119" s="300" t="s">
        <v>60</v>
      </c>
      <c r="S119" s="343" t="s">
        <v>134</v>
      </c>
      <c r="T119" s="301"/>
      <c r="U119" s="301"/>
      <c r="V119" s="301"/>
      <c r="W119" s="303" t="s">
        <v>62</v>
      </c>
      <c r="X119" s="301" t="s">
        <v>810</v>
      </c>
      <c r="Y119" s="307">
        <v>119</v>
      </c>
      <c r="Z119" s="301"/>
      <c r="AA119" s="307">
        <v>131</v>
      </c>
      <c r="AB119" s="301"/>
      <c r="AC119" s="301" t="s">
        <v>811</v>
      </c>
      <c r="AD119" s="307">
        <v>900</v>
      </c>
      <c r="AE119" s="307"/>
      <c r="AF119" s="301"/>
      <c r="AG119" s="301"/>
      <c r="AH119" s="301"/>
      <c r="AI119" s="301"/>
      <c r="AJ119" s="301" t="s">
        <v>812</v>
      </c>
      <c r="AK119" s="308" t="s">
        <v>60</v>
      </c>
      <c r="AL119" s="308" t="s">
        <v>1385</v>
      </c>
      <c r="AM119" s="308"/>
    </row>
    <row r="120" spans="1:40" ht="25" customHeight="1" thickBot="1">
      <c r="A120" s="225" t="s">
        <v>1373</v>
      </c>
      <c r="B120" s="300" t="s">
        <v>1480</v>
      </c>
      <c r="C120" s="308"/>
      <c r="D120" s="309">
        <v>1</v>
      </c>
      <c r="E120" s="308" t="s">
        <v>699</v>
      </c>
      <c r="F120" s="308" t="s">
        <v>3</v>
      </c>
      <c r="G120" s="308" t="s">
        <v>110</v>
      </c>
      <c r="H120" s="301" t="s">
        <v>1614</v>
      </c>
      <c r="I120" s="301" t="s">
        <v>141</v>
      </c>
      <c r="J120" s="301" t="s">
        <v>139</v>
      </c>
      <c r="K120" s="301" t="s">
        <v>1648</v>
      </c>
      <c r="L120" s="308" t="s">
        <v>149</v>
      </c>
      <c r="M120" s="308" t="s">
        <v>14</v>
      </c>
      <c r="N120" s="308" t="s">
        <v>70</v>
      </c>
      <c r="O120" s="308" t="s">
        <v>86</v>
      </c>
      <c r="P120" s="308" t="s">
        <v>91</v>
      </c>
      <c r="Q120" s="308"/>
      <c r="R120" s="300" t="s">
        <v>60</v>
      </c>
      <c r="S120" s="347" t="s">
        <v>860</v>
      </c>
      <c r="T120" s="308"/>
      <c r="U120" s="308"/>
      <c r="V120" s="308"/>
      <c r="W120" s="310" t="s">
        <v>126</v>
      </c>
      <c r="X120" s="308"/>
      <c r="Y120" s="311"/>
      <c r="Z120" s="308"/>
      <c r="AA120" s="311"/>
      <c r="AB120" s="308"/>
      <c r="AC120" s="308"/>
      <c r="AD120" s="311"/>
      <c r="AE120" s="311"/>
      <c r="AF120" s="308"/>
      <c r="AG120" s="308"/>
      <c r="AH120" s="308"/>
      <c r="AI120" s="308"/>
      <c r="AJ120" s="308"/>
      <c r="AK120" s="308"/>
      <c r="AL120" s="308"/>
      <c r="AM120" s="308"/>
    </row>
    <row r="121" spans="1:40" ht="25" customHeight="1" thickBot="1">
      <c r="A121" s="225" t="s">
        <v>1373</v>
      </c>
      <c r="B121" s="300" t="s">
        <v>1480</v>
      </c>
      <c r="C121" s="308"/>
      <c r="D121" s="309">
        <v>1</v>
      </c>
      <c r="E121" s="308" t="s">
        <v>699</v>
      </c>
      <c r="F121" s="308" t="s">
        <v>3</v>
      </c>
      <c r="G121" s="308" t="s">
        <v>110</v>
      </c>
      <c r="H121" s="301" t="s">
        <v>1614</v>
      </c>
      <c r="I121" s="301" t="s">
        <v>141</v>
      </c>
      <c r="J121" s="301" t="s">
        <v>139</v>
      </c>
      <c r="K121" s="301" t="s">
        <v>1648</v>
      </c>
      <c r="L121" s="308" t="s">
        <v>149</v>
      </c>
      <c r="M121" s="308" t="s">
        <v>14</v>
      </c>
      <c r="N121" s="308" t="s">
        <v>70</v>
      </c>
      <c r="O121" s="308" t="s">
        <v>86</v>
      </c>
      <c r="P121" s="308" t="s">
        <v>91</v>
      </c>
      <c r="Q121" s="308"/>
      <c r="R121" s="300" t="s">
        <v>60</v>
      </c>
      <c r="S121" s="347" t="s">
        <v>860</v>
      </c>
      <c r="T121" s="308"/>
      <c r="U121" s="308"/>
      <c r="V121" s="308"/>
      <c r="W121" s="310" t="s">
        <v>704</v>
      </c>
      <c r="X121" s="308">
        <v>1646</v>
      </c>
      <c r="Y121" s="311"/>
      <c r="Z121" s="308"/>
      <c r="AA121" s="311"/>
      <c r="AB121" s="308"/>
      <c r="AC121" s="308"/>
      <c r="AD121" s="311"/>
      <c r="AE121" s="311"/>
      <c r="AF121" s="308"/>
      <c r="AG121" s="308"/>
      <c r="AH121" s="308"/>
      <c r="AI121" s="308"/>
      <c r="AJ121" s="308" t="s">
        <v>1400</v>
      </c>
      <c r="AK121" s="308"/>
      <c r="AL121" s="308"/>
      <c r="AM121" s="308"/>
    </row>
    <row r="122" spans="1:40" ht="25" customHeight="1" thickBot="1">
      <c r="A122" s="225" t="s">
        <v>1373</v>
      </c>
      <c r="B122" s="300" t="s">
        <v>1480</v>
      </c>
      <c r="C122" s="308"/>
      <c r="D122" s="309">
        <v>1</v>
      </c>
      <c r="E122" s="308" t="s">
        <v>699</v>
      </c>
      <c r="F122" s="308" t="s">
        <v>3</v>
      </c>
      <c r="G122" s="308" t="s">
        <v>110</v>
      </c>
      <c r="H122" s="301" t="s">
        <v>1614</v>
      </c>
      <c r="I122" s="301" t="s">
        <v>141</v>
      </c>
      <c r="J122" s="301" t="s">
        <v>139</v>
      </c>
      <c r="K122" s="301" t="s">
        <v>1648</v>
      </c>
      <c r="L122" s="308" t="s">
        <v>149</v>
      </c>
      <c r="M122" s="308" t="s">
        <v>14</v>
      </c>
      <c r="N122" s="308" t="s">
        <v>70</v>
      </c>
      <c r="O122" s="308" t="s">
        <v>86</v>
      </c>
      <c r="P122" s="308" t="s">
        <v>91</v>
      </c>
      <c r="Q122" s="308"/>
      <c r="R122" s="300" t="s">
        <v>60</v>
      </c>
      <c r="S122" s="347" t="s">
        <v>860</v>
      </c>
      <c r="T122" s="308"/>
      <c r="U122" s="308"/>
      <c r="V122" s="308"/>
      <c r="W122" s="310" t="s">
        <v>704</v>
      </c>
      <c r="X122" s="308">
        <v>1646</v>
      </c>
      <c r="Y122" s="311"/>
      <c r="Z122" s="308"/>
      <c r="AA122" s="311"/>
      <c r="AB122" s="308"/>
      <c r="AC122" s="308"/>
      <c r="AD122" s="311"/>
      <c r="AE122" s="311"/>
      <c r="AF122" s="308"/>
      <c r="AG122" s="308"/>
      <c r="AH122" s="308"/>
      <c r="AI122" s="308"/>
      <c r="AJ122" s="308" t="s">
        <v>1399</v>
      </c>
      <c r="AK122" s="308"/>
      <c r="AL122" s="308"/>
      <c r="AM122" s="308"/>
    </row>
    <row r="123" spans="1:40" ht="25" customHeight="1" thickBot="1">
      <c r="A123" s="225" t="s">
        <v>1139</v>
      </c>
      <c r="B123" s="300" t="s">
        <v>1480</v>
      </c>
      <c r="C123" s="308"/>
      <c r="D123" s="309">
        <v>1</v>
      </c>
      <c r="E123" s="308" t="s">
        <v>1391</v>
      </c>
      <c r="F123" s="308" t="s">
        <v>1607</v>
      </c>
      <c r="G123" s="308" t="s">
        <v>115</v>
      </c>
      <c r="H123" s="308" t="s">
        <v>115</v>
      </c>
      <c r="I123" s="301" t="s">
        <v>141</v>
      </c>
      <c r="J123" s="301" t="s">
        <v>139</v>
      </c>
      <c r="K123" s="301" t="s">
        <v>1648</v>
      </c>
      <c r="L123" s="308" t="s">
        <v>149</v>
      </c>
      <c r="M123" s="308" t="s">
        <v>14</v>
      </c>
      <c r="N123" s="308" t="s">
        <v>70</v>
      </c>
      <c r="O123" s="308" t="s">
        <v>86</v>
      </c>
      <c r="P123" s="308" t="s">
        <v>91</v>
      </c>
      <c r="Q123" s="226"/>
      <c r="R123" s="300" t="s">
        <v>60</v>
      </c>
      <c r="S123" s="347"/>
      <c r="T123" s="324" t="s">
        <v>1043</v>
      </c>
      <c r="U123" s="308"/>
      <c r="V123" s="324"/>
      <c r="W123" s="341" t="s">
        <v>62</v>
      </c>
      <c r="X123" s="324">
        <v>266</v>
      </c>
      <c r="Y123" s="311">
        <v>300</v>
      </c>
      <c r="Z123" s="308"/>
      <c r="AA123" s="311"/>
      <c r="AB123" s="308"/>
      <c r="AC123" s="308"/>
      <c r="AD123" s="325">
        <v>915</v>
      </c>
      <c r="AE123" s="325"/>
      <c r="AF123" s="308"/>
      <c r="AG123" s="308"/>
      <c r="AH123" s="308"/>
      <c r="AI123" s="308"/>
      <c r="AJ123" s="308"/>
      <c r="AK123" s="308"/>
      <c r="AL123" s="308"/>
      <c r="AM123" s="308"/>
    </row>
    <row r="124" spans="1:40" ht="25" customHeight="1" thickBot="1">
      <c r="A124" s="225" t="s">
        <v>1140</v>
      </c>
      <c r="B124" s="300" t="s">
        <v>1480</v>
      </c>
      <c r="C124" s="308"/>
      <c r="D124" s="309">
        <v>0</v>
      </c>
      <c r="E124" s="308" t="s">
        <v>1391</v>
      </c>
      <c r="F124" s="308"/>
      <c r="G124" s="308"/>
      <c r="H124" s="308"/>
      <c r="I124" s="308" t="s">
        <v>141</v>
      </c>
      <c r="J124" s="308" t="s">
        <v>139</v>
      </c>
      <c r="K124" s="301" t="s">
        <v>1648</v>
      </c>
      <c r="L124" s="308" t="s">
        <v>149</v>
      </c>
      <c r="M124" s="308" t="s">
        <v>14</v>
      </c>
      <c r="N124" s="308" t="s">
        <v>70</v>
      </c>
      <c r="O124" s="308" t="s">
        <v>86</v>
      </c>
      <c r="P124" s="308" t="s">
        <v>91</v>
      </c>
      <c r="Q124" s="226"/>
      <c r="R124" s="300" t="s">
        <v>60</v>
      </c>
      <c r="S124" s="347"/>
      <c r="T124" s="324" t="s">
        <v>1043</v>
      </c>
      <c r="U124" s="308"/>
      <c r="V124" s="308"/>
      <c r="W124" s="310" t="s">
        <v>62</v>
      </c>
      <c r="X124" s="324">
        <v>613</v>
      </c>
      <c r="Y124" s="311"/>
      <c r="Z124" s="308"/>
      <c r="AA124" s="311"/>
      <c r="AB124" s="308"/>
      <c r="AC124" s="308"/>
      <c r="AD124" s="325">
        <v>1100</v>
      </c>
      <c r="AE124" s="325"/>
      <c r="AF124" s="308"/>
      <c r="AG124" s="308"/>
      <c r="AH124" s="308"/>
      <c r="AI124" s="308"/>
      <c r="AJ124" s="308"/>
      <c r="AK124" s="308"/>
      <c r="AL124" s="308"/>
      <c r="AM124" s="308"/>
    </row>
    <row r="125" spans="1:40" ht="25" customHeight="1" thickBot="1">
      <c r="A125" s="312" t="s">
        <v>187</v>
      </c>
      <c r="B125" s="300" t="s">
        <v>1451</v>
      </c>
      <c r="C125" s="196"/>
      <c r="D125" s="313">
        <v>1</v>
      </c>
      <c r="E125" s="314" t="s">
        <v>1204</v>
      </c>
      <c r="F125" s="314" t="s">
        <v>3</v>
      </c>
      <c r="G125" s="315" t="s">
        <v>109</v>
      </c>
      <c r="H125" s="315" t="s">
        <v>1610</v>
      </c>
      <c r="I125" s="314" t="s">
        <v>143</v>
      </c>
      <c r="J125" s="314" t="s">
        <v>146</v>
      </c>
      <c r="K125" s="314" t="s">
        <v>1648</v>
      </c>
      <c r="L125" s="314" t="s">
        <v>149</v>
      </c>
      <c r="M125" s="196" t="s">
        <v>13</v>
      </c>
      <c r="N125" s="196" t="s">
        <v>65</v>
      </c>
      <c r="O125" s="192" t="s">
        <v>66</v>
      </c>
      <c r="P125" s="196" t="s">
        <v>67</v>
      </c>
      <c r="Q125" s="196"/>
      <c r="R125" s="300" t="s">
        <v>60</v>
      </c>
      <c r="S125" s="428" t="s">
        <v>60</v>
      </c>
      <c r="T125" s="196"/>
      <c r="U125" s="196"/>
      <c r="V125" s="192"/>
      <c r="W125" s="316" t="s">
        <v>113</v>
      </c>
      <c r="X125" s="196"/>
      <c r="Y125" s="198">
        <v>100</v>
      </c>
      <c r="Z125" s="196"/>
      <c r="AA125" s="198"/>
      <c r="AB125" s="196"/>
      <c r="AC125" s="196"/>
      <c r="AD125" s="197">
        <v>500</v>
      </c>
      <c r="AE125" s="197"/>
      <c r="AF125" s="196"/>
      <c r="AG125" s="196"/>
      <c r="AH125" s="196"/>
      <c r="AI125" s="314"/>
      <c r="AJ125" s="314"/>
      <c r="AK125" s="192"/>
      <c r="AL125" s="192"/>
      <c r="AM125" s="192"/>
    </row>
    <row r="126" spans="1:40" ht="25" customHeight="1" thickBot="1">
      <c r="A126" s="312" t="s">
        <v>187</v>
      </c>
      <c r="B126" s="300" t="s">
        <v>1461</v>
      </c>
      <c r="C126" s="196"/>
      <c r="D126" s="313">
        <v>1</v>
      </c>
      <c r="E126" s="314" t="s">
        <v>1204</v>
      </c>
      <c r="F126" s="314" t="s">
        <v>3</v>
      </c>
      <c r="G126" s="315" t="s">
        <v>109</v>
      </c>
      <c r="H126" s="315" t="s">
        <v>1610</v>
      </c>
      <c r="I126" s="314" t="s">
        <v>143</v>
      </c>
      <c r="J126" s="314" t="s">
        <v>146</v>
      </c>
      <c r="K126" s="314" t="s">
        <v>1648</v>
      </c>
      <c r="L126" s="314" t="s">
        <v>149</v>
      </c>
      <c r="M126" s="196" t="s">
        <v>13</v>
      </c>
      <c r="N126" s="196" t="s">
        <v>65</v>
      </c>
      <c r="O126" s="192" t="s">
        <v>66</v>
      </c>
      <c r="P126" s="196" t="s">
        <v>67</v>
      </c>
      <c r="Q126" s="196"/>
      <c r="R126" s="300" t="s">
        <v>60</v>
      </c>
      <c r="S126" s="428" t="s">
        <v>60</v>
      </c>
      <c r="T126" s="196"/>
      <c r="U126" s="196"/>
      <c r="V126" s="192"/>
      <c r="W126" s="316" t="s">
        <v>113</v>
      </c>
      <c r="X126" s="196"/>
      <c r="Y126" s="198">
        <v>200</v>
      </c>
      <c r="Z126" s="196"/>
      <c r="AA126" s="198"/>
      <c r="AB126" s="196"/>
      <c r="AC126" s="196"/>
      <c r="AD126" s="197">
        <v>400</v>
      </c>
      <c r="AE126" s="197"/>
      <c r="AF126" s="196"/>
      <c r="AG126" s="196"/>
      <c r="AH126" s="196"/>
      <c r="AI126" s="314"/>
      <c r="AJ126" s="314"/>
      <c r="AK126" s="192"/>
      <c r="AL126" s="192"/>
      <c r="AM126" s="192"/>
    </row>
    <row r="127" spans="1:40" ht="25" customHeight="1" thickBot="1">
      <c r="A127" s="426" t="s">
        <v>187</v>
      </c>
      <c r="B127" s="300" t="s">
        <v>1462</v>
      </c>
      <c r="C127" s="269">
        <v>2.1</v>
      </c>
      <c r="D127" s="427">
        <v>1</v>
      </c>
      <c r="E127" s="428" t="s">
        <v>1204</v>
      </c>
      <c r="F127" s="428" t="s">
        <v>3</v>
      </c>
      <c r="G127" s="429" t="s">
        <v>109</v>
      </c>
      <c r="H127" s="315" t="s">
        <v>1610</v>
      </c>
      <c r="I127" s="428" t="s">
        <v>143</v>
      </c>
      <c r="J127" s="428" t="s">
        <v>146</v>
      </c>
      <c r="K127" s="314" t="s">
        <v>1647</v>
      </c>
      <c r="L127" s="428" t="s">
        <v>149</v>
      </c>
      <c r="M127" s="269" t="s">
        <v>14</v>
      </c>
      <c r="N127" s="269" t="s">
        <v>70</v>
      </c>
      <c r="O127" s="268" t="s">
        <v>1238</v>
      </c>
      <c r="P127" s="269" t="s">
        <v>95</v>
      </c>
      <c r="Q127" s="269"/>
      <c r="R127" s="300" t="s">
        <v>60</v>
      </c>
      <c r="S127" s="333" t="s">
        <v>60</v>
      </c>
      <c r="T127" s="269"/>
      <c r="U127" s="269"/>
      <c r="V127" s="268"/>
      <c r="W127" s="431" t="s">
        <v>113</v>
      </c>
      <c r="X127" s="269"/>
      <c r="Y127" s="273">
        <v>200</v>
      </c>
      <c r="Z127" s="269"/>
      <c r="AA127" s="273"/>
      <c r="AB127" s="269"/>
      <c r="AC127" s="269"/>
      <c r="AD127" s="270">
        <v>400</v>
      </c>
      <c r="AE127" s="270"/>
      <c r="AF127" s="269"/>
      <c r="AG127" s="269"/>
      <c r="AH127" s="269"/>
      <c r="AI127" s="428"/>
      <c r="AJ127" s="428"/>
      <c r="AK127" s="268"/>
      <c r="AL127" s="268"/>
      <c r="AM127" s="268"/>
      <c r="AN127" s="38"/>
    </row>
    <row r="128" spans="1:40" ht="25" customHeight="1" thickBot="1">
      <c r="A128" s="312" t="s">
        <v>187</v>
      </c>
      <c r="B128" s="300" t="s">
        <v>1468</v>
      </c>
      <c r="C128" s="196"/>
      <c r="D128" s="313">
        <v>1</v>
      </c>
      <c r="E128" s="314" t="s">
        <v>1204</v>
      </c>
      <c r="F128" s="428" t="s">
        <v>3</v>
      </c>
      <c r="G128" s="429" t="s">
        <v>109</v>
      </c>
      <c r="H128" s="315" t="s">
        <v>1610</v>
      </c>
      <c r="I128" s="314" t="s">
        <v>143</v>
      </c>
      <c r="J128" s="314" t="s">
        <v>146</v>
      </c>
      <c r="K128" s="314" t="s">
        <v>1648</v>
      </c>
      <c r="L128" s="314" t="s">
        <v>149</v>
      </c>
      <c r="M128" s="196" t="s">
        <v>13</v>
      </c>
      <c r="N128" s="196" t="s">
        <v>65</v>
      </c>
      <c r="O128" s="192" t="s">
        <v>66</v>
      </c>
      <c r="P128" s="196" t="s">
        <v>67</v>
      </c>
      <c r="Q128" s="196"/>
      <c r="R128" s="300" t="s">
        <v>60</v>
      </c>
      <c r="S128" s="333" t="s">
        <v>60</v>
      </c>
      <c r="T128" s="196"/>
      <c r="U128" s="196"/>
      <c r="V128" s="192"/>
      <c r="W128" s="316" t="s">
        <v>113</v>
      </c>
      <c r="X128" s="196"/>
      <c r="Y128" s="198">
        <v>300</v>
      </c>
      <c r="Z128" s="196"/>
      <c r="AA128" s="198"/>
      <c r="AB128" s="196"/>
      <c r="AC128" s="196"/>
      <c r="AD128" s="197">
        <v>500</v>
      </c>
      <c r="AE128" s="197"/>
      <c r="AF128" s="196"/>
      <c r="AG128" s="196"/>
      <c r="AH128" s="196"/>
      <c r="AI128" s="314"/>
      <c r="AJ128" s="314"/>
      <c r="AK128" s="192"/>
      <c r="AL128" s="192"/>
      <c r="AM128" s="192"/>
      <c r="AN128" s="38"/>
    </row>
    <row r="129" spans="1:40" ht="25" customHeight="1" thickBot="1">
      <c r="A129" s="317" t="s">
        <v>187</v>
      </c>
      <c r="B129" s="300" t="s">
        <v>1478</v>
      </c>
      <c r="C129" s="318">
        <v>2.8</v>
      </c>
      <c r="D129" s="319">
        <v>1</v>
      </c>
      <c r="E129" s="320" t="s">
        <v>1203</v>
      </c>
      <c r="F129" s="408" t="s">
        <v>3</v>
      </c>
      <c r="G129" s="408" t="s">
        <v>109</v>
      </c>
      <c r="H129" s="320" t="s">
        <v>1610</v>
      </c>
      <c r="I129" s="320" t="s">
        <v>143</v>
      </c>
      <c r="J129" s="320" t="s">
        <v>139</v>
      </c>
      <c r="K129" s="320" t="s">
        <v>1647</v>
      </c>
      <c r="L129" s="320" t="s">
        <v>149</v>
      </c>
      <c r="M129" s="318" t="s">
        <v>17</v>
      </c>
      <c r="N129" s="318" t="s">
        <v>83</v>
      </c>
      <c r="O129" s="318" t="s">
        <v>84</v>
      </c>
      <c r="P129" s="192" t="s">
        <v>103</v>
      </c>
      <c r="Q129" s="192"/>
      <c r="R129" s="300" t="s">
        <v>60</v>
      </c>
      <c r="S129" s="335" t="s">
        <v>5</v>
      </c>
      <c r="T129" s="318"/>
      <c r="U129" s="318"/>
      <c r="V129" s="321">
        <v>0.4</v>
      </c>
      <c r="W129" s="326" t="s">
        <v>127</v>
      </c>
      <c r="X129" s="318"/>
      <c r="Y129" s="322">
        <v>400</v>
      </c>
      <c r="Z129" s="321"/>
      <c r="AA129" s="198"/>
      <c r="AB129" s="196"/>
      <c r="AC129" s="318"/>
      <c r="AD129" s="323"/>
      <c r="AE129" s="323"/>
      <c r="AF129" s="318"/>
      <c r="AG129" s="318"/>
      <c r="AH129" s="318"/>
      <c r="AI129" s="318"/>
      <c r="AJ129" s="209"/>
      <c r="AK129" s="209"/>
      <c r="AL129" s="209"/>
      <c r="AM129" s="209"/>
    </row>
    <row r="130" spans="1:40" ht="25" customHeight="1" thickBot="1">
      <c r="A130" s="312" t="s">
        <v>187</v>
      </c>
      <c r="B130" s="300" t="s">
        <v>1484</v>
      </c>
      <c r="C130" s="196">
        <v>3.3</v>
      </c>
      <c r="D130" s="313">
        <v>1</v>
      </c>
      <c r="E130" s="314" t="s">
        <v>1204</v>
      </c>
      <c r="F130" s="428" t="s">
        <v>3</v>
      </c>
      <c r="G130" s="429" t="s">
        <v>109</v>
      </c>
      <c r="H130" s="315" t="s">
        <v>1610</v>
      </c>
      <c r="I130" s="320" t="s">
        <v>143</v>
      </c>
      <c r="J130" s="320" t="s">
        <v>139</v>
      </c>
      <c r="K130" s="320" t="s">
        <v>1648</v>
      </c>
      <c r="L130" s="314" t="s">
        <v>149</v>
      </c>
      <c r="M130" s="196" t="s">
        <v>17</v>
      </c>
      <c r="N130" s="196" t="s">
        <v>83</v>
      </c>
      <c r="O130" s="192" t="s">
        <v>85</v>
      </c>
      <c r="P130" s="196" t="s">
        <v>106</v>
      </c>
      <c r="Q130" s="196"/>
      <c r="R130" s="300" t="s">
        <v>60</v>
      </c>
      <c r="S130" s="333" t="s">
        <v>60</v>
      </c>
      <c r="T130" s="196"/>
      <c r="U130" s="196"/>
      <c r="V130" s="192"/>
      <c r="W130" s="316" t="s">
        <v>113</v>
      </c>
      <c r="X130" s="196"/>
      <c r="Y130" s="198">
        <v>500</v>
      </c>
      <c r="Z130" s="196"/>
      <c r="AA130" s="198"/>
      <c r="AB130" s="196"/>
      <c r="AC130" s="196"/>
      <c r="AD130" s="197">
        <v>900</v>
      </c>
      <c r="AE130" s="197"/>
      <c r="AF130" s="196"/>
      <c r="AG130" s="196"/>
      <c r="AH130" s="196"/>
      <c r="AI130" s="314"/>
      <c r="AJ130" s="314"/>
      <c r="AK130" s="192"/>
      <c r="AL130" s="192"/>
      <c r="AM130" s="192"/>
    </row>
    <row r="131" spans="1:40" ht="25" customHeight="1" thickBot="1">
      <c r="A131" s="415" t="s">
        <v>979</v>
      </c>
      <c r="B131" s="300" t="s">
        <v>1463</v>
      </c>
      <c r="C131" s="416">
        <v>1.5</v>
      </c>
      <c r="D131" s="417">
        <v>1</v>
      </c>
      <c r="E131" s="392" t="s">
        <v>1203</v>
      </c>
      <c r="F131" s="408" t="s">
        <v>3</v>
      </c>
      <c r="G131" s="408" t="s">
        <v>109</v>
      </c>
      <c r="H131" s="320" t="s">
        <v>1610</v>
      </c>
      <c r="I131" s="392" t="s">
        <v>143</v>
      </c>
      <c r="J131" s="392" t="s">
        <v>139</v>
      </c>
      <c r="K131" s="301" t="s">
        <v>1647</v>
      </c>
      <c r="L131" s="392" t="s">
        <v>149</v>
      </c>
      <c r="M131" s="484" t="s">
        <v>17</v>
      </c>
      <c r="N131" s="484" t="s">
        <v>83</v>
      </c>
      <c r="O131" s="484" t="s">
        <v>85</v>
      </c>
      <c r="P131" s="335" t="s">
        <v>104</v>
      </c>
      <c r="Q131" s="335"/>
      <c r="R131" s="300" t="s">
        <v>60</v>
      </c>
      <c r="S131" s="335" t="s">
        <v>5</v>
      </c>
      <c r="T131" s="416"/>
      <c r="U131" s="416"/>
      <c r="V131" s="418">
        <v>0.2</v>
      </c>
      <c r="W131" s="384" t="s">
        <v>1645</v>
      </c>
      <c r="X131" s="416"/>
      <c r="Y131" s="420">
        <v>200</v>
      </c>
      <c r="Z131" s="418"/>
      <c r="AA131" s="271"/>
      <c r="AB131" s="264"/>
      <c r="AC131" s="416"/>
      <c r="AD131" s="439"/>
      <c r="AE131" s="439"/>
      <c r="AF131" s="416"/>
      <c r="AG131" s="416"/>
      <c r="AH131" s="416"/>
      <c r="AI131" s="416"/>
      <c r="AJ131" s="292"/>
      <c r="AK131" s="292"/>
      <c r="AL131" s="292"/>
      <c r="AM131" s="292"/>
    </row>
    <row r="132" spans="1:40" ht="25" customHeight="1" thickBot="1">
      <c r="A132" s="405" t="s">
        <v>979</v>
      </c>
      <c r="B132" s="300" t="s">
        <v>1484</v>
      </c>
      <c r="C132" s="406">
        <v>3.3</v>
      </c>
      <c r="D132" s="407">
        <v>1</v>
      </c>
      <c r="E132" s="408" t="s">
        <v>1203</v>
      </c>
      <c r="F132" s="408" t="s">
        <v>3</v>
      </c>
      <c r="G132" s="408" t="s">
        <v>109</v>
      </c>
      <c r="H132" s="320" t="s">
        <v>1610</v>
      </c>
      <c r="I132" s="408" t="s">
        <v>143</v>
      </c>
      <c r="J132" s="408" t="s">
        <v>139</v>
      </c>
      <c r="K132" s="320" t="s">
        <v>1648</v>
      </c>
      <c r="L132" s="408" t="s">
        <v>149</v>
      </c>
      <c r="M132" s="406" t="s">
        <v>17</v>
      </c>
      <c r="N132" s="406" t="s">
        <v>83</v>
      </c>
      <c r="O132" s="406" t="s">
        <v>85</v>
      </c>
      <c r="P132" s="268" t="s">
        <v>106</v>
      </c>
      <c r="Q132" s="268"/>
      <c r="R132" s="300" t="s">
        <v>60</v>
      </c>
      <c r="S132" s="335" t="s">
        <v>60</v>
      </c>
      <c r="T132" s="406"/>
      <c r="U132" s="406" t="s">
        <v>814</v>
      </c>
      <c r="V132" s="409">
        <v>0.6</v>
      </c>
      <c r="W132" s="381" t="s">
        <v>1645</v>
      </c>
      <c r="X132" s="406">
        <v>30</v>
      </c>
      <c r="Y132" s="410">
        <v>600</v>
      </c>
      <c r="Z132" s="409"/>
      <c r="AA132" s="273"/>
      <c r="AB132" s="269"/>
      <c r="AC132" s="406"/>
      <c r="AD132" s="411"/>
      <c r="AE132" s="411"/>
      <c r="AF132" s="406"/>
      <c r="AG132" s="406"/>
      <c r="AH132" s="406"/>
      <c r="AI132" s="406"/>
      <c r="AJ132" s="412"/>
      <c r="AK132" s="412"/>
      <c r="AL132" s="412"/>
      <c r="AM132" s="412"/>
    </row>
    <row r="133" spans="1:40" ht="25" customHeight="1" thickBot="1">
      <c r="A133" s="415" t="s">
        <v>980</v>
      </c>
      <c r="B133" s="300" t="s">
        <v>1471</v>
      </c>
      <c r="C133" s="416"/>
      <c r="D133" s="417">
        <v>1</v>
      </c>
      <c r="E133" s="392" t="s">
        <v>1203</v>
      </c>
      <c r="F133" s="408" t="s">
        <v>3</v>
      </c>
      <c r="G133" s="408" t="s">
        <v>109</v>
      </c>
      <c r="H133" s="320" t="s">
        <v>1610</v>
      </c>
      <c r="I133" s="392" t="s">
        <v>143</v>
      </c>
      <c r="J133" s="392" t="s">
        <v>146</v>
      </c>
      <c r="K133" s="314" t="s">
        <v>1648</v>
      </c>
      <c r="L133" s="392" t="s">
        <v>149</v>
      </c>
      <c r="M133" s="416" t="s">
        <v>13</v>
      </c>
      <c r="N133" s="416" t="s">
        <v>65</v>
      </c>
      <c r="O133" s="416" t="s">
        <v>66</v>
      </c>
      <c r="P133" s="416" t="s">
        <v>67</v>
      </c>
      <c r="Q133" s="416"/>
      <c r="R133" s="300" t="s">
        <v>60</v>
      </c>
      <c r="S133" s="335" t="s">
        <v>60</v>
      </c>
      <c r="T133" s="416"/>
      <c r="U133" s="416"/>
      <c r="V133" s="418">
        <v>0.3</v>
      </c>
      <c r="W133" s="384" t="s">
        <v>1645</v>
      </c>
      <c r="X133" s="406"/>
      <c r="Y133" s="420">
        <v>300</v>
      </c>
      <c r="Z133" s="418"/>
      <c r="AA133" s="271"/>
      <c r="AB133" s="264"/>
      <c r="AC133" s="416"/>
      <c r="AD133" s="439"/>
      <c r="AE133" s="439"/>
      <c r="AF133" s="416"/>
      <c r="AG133" s="416"/>
      <c r="AH133" s="416"/>
      <c r="AI133" s="416"/>
      <c r="AJ133" s="292"/>
      <c r="AK133" s="292"/>
      <c r="AL133" s="292"/>
      <c r="AM133" s="292"/>
    </row>
    <row r="134" spans="1:40" s="39" customFormat="1" ht="25" customHeight="1" thickBot="1">
      <c r="A134" s="317" t="s">
        <v>980</v>
      </c>
      <c r="B134" s="300" t="s">
        <v>1472</v>
      </c>
      <c r="C134" s="318"/>
      <c r="D134" s="319">
        <v>1</v>
      </c>
      <c r="E134" s="320" t="s">
        <v>1203</v>
      </c>
      <c r="F134" s="320" t="s">
        <v>3</v>
      </c>
      <c r="G134" s="320" t="s">
        <v>109</v>
      </c>
      <c r="H134" s="320" t="s">
        <v>1610</v>
      </c>
      <c r="I134" s="320" t="s">
        <v>143</v>
      </c>
      <c r="J134" s="320" t="s">
        <v>146</v>
      </c>
      <c r="K134" s="314" t="s">
        <v>1647</v>
      </c>
      <c r="L134" s="320" t="s">
        <v>149</v>
      </c>
      <c r="M134" s="318" t="s">
        <v>13</v>
      </c>
      <c r="N134" s="318" t="s">
        <v>65</v>
      </c>
      <c r="O134" s="318" t="s">
        <v>66</v>
      </c>
      <c r="P134" s="318" t="s">
        <v>67</v>
      </c>
      <c r="Q134" s="318"/>
      <c r="R134" s="300" t="s">
        <v>60</v>
      </c>
      <c r="S134" s="335" t="s">
        <v>60</v>
      </c>
      <c r="T134" s="318"/>
      <c r="U134" s="318"/>
      <c r="V134" s="321">
        <v>0.3</v>
      </c>
      <c r="W134" s="303" t="s">
        <v>1645</v>
      </c>
      <c r="X134" s="406"/>
      <c r="Y134" s="322">
        <v>300</v>
      </c>
      <c r="Z134" s="321"/>
      <c r="AA134" s="198"/>
      <c r="AB134" s="196"/>
      <c r="AC134" s="318"/>
      <c r="AD134" s="323"/>
      <c r="AE134" s="323"/>
      <c r="AF134" s="318"/>
      <c r="AG134" s="318"/>
      <c r="AH134" s="318"/>
      <c r="AI134" s="318"/>
      <c r="AJ134" s="209"/>
      <c r="AK134" s="209"/>
      <c r="AL134" s="209"/>
      <c r="AM134" s="209"/>
      <c r="AN134" s="37"/>
    </row>
    <row r="135" spans="1:40" ht="25" customHeight="1" thickBot="1">
      <c r="A135" s="395" t="s">
        <v>981</v>
      </c>
      <c r="B135" s="300" t="s">
        <v>1649</v>
      </c>
      <c r="C135" s="396">
        <v>2.9</v>
      </c>
      <c r="D135" s="397">
        <v>1</v>
      </c>
      <c r="E135" s="398" t="s">
        <v>1203</v>
      </c>
      <c r="F135" s="398" t="s">
        <v>3</v>
      </c>
      <c r="G135" s="398" t="s">
        <v>109</v>
      </c>
      <c r="H135" s="320" t="s">
        <v>1610</v>
      </c>
      <c r="I135" s="398" t="s">
        <v>143</v>
      </c>
      <c r="J135" s="398" t="s">
        <v>139</v>
      </c>
      <c r="K135" s="320" t="s">
        <v>1648</v>
      </c>
      <c r="L135" s="398" t="s">
        <v>149</v>
      </c>
      <c r="M135" s="396" t="s">
        <v>17</v>
      </c>
      <c r="N135" s="396" t="s">
        <v>83</v>
      </c>
      <c r="O135" s="396" t="s">
        <v>85</v>
      </c>
      <c r="P135" s="400" t="s">
        <v>106</v>
      </c>
      <c r="Q135" s="400"/>
      <c r="R135" s="300" t="s">
        <v>60</v>
      </c>
      <c r="S135" s="335" t="s">
        <v>60</v>
      </c>
      <c r="T135" s="396"/>
      <c r="U135" s="396"/>
      <c r="V135" s="401">
        <v>0.2</v>
      </c>
      <c r="W135" s="388" t="s">
        <v>1645</v>
      </c>
      <c r="X135" s="406"/>
      <c r="Y135" s="402">
        <v>200</v>
      </c>
      <c r="Z135" s="401"/>
      <c r="AA135" s="286"/>
      <c r="AB135" s="287"/>
      <c r="AC135" s="396"/>
      <c r="AD135" s="403"/>
      <c r="AE135" s="403"/>
      <c r="AF135" s="396"/>
      <c r="AG135" s="396"/>
      <c r="AH135" s="396"/>
      <c r="AI135" s="396"/>
      <c r="AJ135" s="404"/>
      <c r="AK135" s="404"/>
      <c r="AL135" s="404"/>
      <c r="AM135" s="404"/>
    </row>
    <row r="136" spans="1:40" ht="25" customHeight="1" thickBot="1">
      <c r="A136" s="395" t="s">
        <v>982</v>
      </c>
      <c r="B136" s="300" t="s">
        <v>1464</v>
      </c>
      <c r="C136" s="396">
        <v>2.4</v>
      </c>
      <c r="D136" s="397">
        <v>1</v>
      </c>
      <c r="E136" s="398" t="s">
        <v>1203</v>
      </c>
      <c r="F136" s="398" t="s">
        <v>3</v>
      </c>
      <c r="G136" s="398" t="s">
        <v>109</v>
      </c>
      <c r="H136" s="320" t="s">
        <v>1610</v>
      </c>
      <c r="I136" s="398" t="s">
        <v>143</v>
      </c>
      <c r="J136" s="398" t="s">
        <v>139</v>
      </c>
      <c r="K136" s="320" t="s">
        <v>1647</v>
      </c>
      <c r="L136" s="398" t="s">
        <v>149</v>
      </c>
      <c r="M136" s="396" t="s">
        <v>17</v>
      </c>
      <c r="N136" s="396" t="s">
        <v>83</v>
      </c>
      <c r="O136" s="396" t="s">
        <v>85</v>
      </c>
      <c r="P136" s="400" t="s">
        <v>105</v>
      </c>
      <c r="Q136" s="400"/>
      <c r="R136" s="300" t="s">
        <v>60</v>
      </c>
      <c r="S136" s="335" t="s">
        <v>60</v>
      </c>
      <c r="T136" s="396"/>
      <c r="U136" s="396"/>
      <c r="V136" s="401">
        <v>0.2</v>
      </c>
      <c r="W136" s="388" t="s">
        <v>1645</v>
      </c>
      <c r="X136" s="406"/>
      <c r="Y136" s="402">
        <v>200</v>
      </c>
      <c r="Z136" s="401"/>
      <c r="AA136" s="286"/>
      <c r="AB136" s="287"/>
      <c r="AC136" s="396"/>
      <c r="AD136" s="403"/>
      <c r="AE136" s="403"/>
      <c r="AF136" s="396"/>
      <c r="AG136" s="396"/>
      <c r="AH136" s="396"/>
      <c r="AI136" s="396"/>
      <c r="AJ136" s="404"/>
      <c r="AK136" s="404"/>
      <c r="AL136" s="404"/>
      <c r="AM136" s="404"/>
    </row>
    <row r="137" spans="1:40" ht="25" customHeight="1" thickBot="1">
      <c r="A137" s="405" t="s">
        <v>982</v>
      </c>
      <c r="B137" s="300" t="s">
        <v>1500</v>
      </c>
      <c r="C137" s="406">
        <v>3.5</v>
      </c>
      <c r="D137" s="407">
        <v>1</v>
      </c>
      <c r="E137" s="408" t="s">
        <v>1203</v>
      </c>
      <c r="F137" s="408" t="s">
        <v>3</v>
      </c>
      <c r="G137" s="408" t="s">
        <v>109</v>
      </c>
      <c r="H137" s="320" t="s">
        <v>1610</v>
      </c>
      <c r="I137" s="408" t="s">
        <v>143</v>
      </c>
      <c r="J137" s="408" t="s">
        <v>139</v>
      </c>
      <c r="K137" s="320" t="s">
        <v>1648</v>
      </c>
      <c r="L137" s="408" t="s">
        <v>149</v>
      </c>
      <c r="M137" s="406" t="s">
        <v>17</v>
      </c>
      <c r="N137" s="406" t="s">
        <v>83</v>
      </c>
      <c r="O137" s="406" t="s">
        <v>85</v>
      </c>
      <c r="P137" s="268" t="s">
        <v>106</v>
      </c>
      <c r="Q137" s="268"/>
      <c r="R137" s="300" t="s">
        <v>60</v>
      </c>
      <c r="S137" s="335" t="s">
        <v>60</v>
      </c>
      <c r="T137" s="406"/>
      <c r="U137" s="406"/>
      <c r="V137" s="409">
        <v>1</v>
      </c>
      <c r="W137" s="381" t="s">
        <v>1645</v>
      </c>
      <c r="X137" s="406"/>
      <c r="Y137" s="322">
        <v>1000</v>
      </c>
      <c r="Z137" s="409"/>
      <c r="AA137" s="273"/>
      <c r="AB137" s="269"/>
      <c r="AC137" s="406"/>
      <c r="AD137" s="411"/>
      <c r="AE137" s="411"/>
      <c r="AF137" s="406"/>
      <c r="AG137" s="406"/>
      <c r="AH137" s="406"/>
      <c r="AI137" s="406"/>
      <c r="AJ137" s="412"/>
      <c r="AK137" s="412"/>
      <c r="AL137" s="412"/>
      <c r="AM137" s="412"/>
    </row>
    <row r="138" spans="1:40" ht="25" customHeight="1" thickBot="1">
      <c r="A138" s="415" t="s">
        <v>982</v>
      </c>
      <c r="B138" s="300" t="s">
        <v>1502</v>
      </c>
      <c r="C138" s="416">
        <v>7.8</v>
      </c>
      <c r="D138" s="417">
        <v>1</v>
      </c>
      <c r="E138" s="392" t="s">
        <v>1203</v>
      </c>
      <c r="F138" s="392" t="s">
        <v>3</v>
      </c>
      <c r="G138" s="392" t="s">
        <v>109</v>
      </c>
      <c r="H138" s="320" t="s">
        <v>1610</v>
      </c>
      <c r="I138" s="392" t="s">
        <v>143</v>
      </c>
      <c r="J138" s="392" t="s">
        <v>139</v>
      </c>
      <c r="K138" s="308" t="s">
        <v>1648</v>
      </c>
      <c r="L138" s="392" t="s">
        <v>149</v>
      </c>
      <c r="M138" s="416" t="s">
        <v>14</v>
      </c>
      <c r="N138" s="416" t="s">
        <v>75</v>
      </c>
      <c r="O138" s="416" t="s">
        <v>76</v>
      </c>
      <c r="P138" s="335" t="s">
        <v>98</v>
      </c>
      <c r="Q138" s="335"/>
      <c r="R138" s="300" t="s">
        <v>60</v>
      </c>
      <c r="S138" s="335" t="s">
        <v>60</v>
      </c>
      <c r="T138" s="416"/>
      <c r="U138" s="416"/>
      <c r="V138" s="418">
        <v>1.2</v>
      </c>
      <c r="W138" s="384" t="s">
        <v>1645</v>
      </c>
      <c r="X138" s="416"/>
      <c r="Y138" s="420">
        <v>1200</v>
      </c>
      <c r="Z138" s="418"/>
      <c r="AA138" s="271"/>
      <c r="AB138" s="264"/>
      <c r="AC138" s="416"/>
      <c r="AD138" s="439"/>
      <c r="AE138" s="439"/>
      <c r="AF138" s="416"/>
      <c r="AG138" s="416"/>
      <c r="AH138" s="416"/>
      <c r="AI138" s="416"/>
      <c r="AJ138" s="292"/>
      <c r="AK138" s="292"/>
      <c r="AL138" s="292"/>
      <c r="AM138" s="292"/>
    </row>
    <row r="139" spans="1:40" ht="25" customHeight="1" thickBot="1">
      <c r="A139" s="405" t="s">
        <v>983</v>
      </c>
      <c r="B139" s="300" t="s">
        <v>1451</v>
      </c>
      <c r="C139" s="406"/>
      <c r="D139" s="407">
        <v>1</v>
      </c>
      <c r="E139" s="408" t="s">
        <v>1203</v>
      </c>
      <c r="F139" s="408" t="s">
        <v>3</v>
      </c>
      <c r="G139" s="408" t="s">
        <v>109</v>
      </c>
      <c r="H139" s="320" t="s">
        <v>1610</v>
      </c>
      <c r="I139" s="408" t="s">
        <v>143</v>
      </c>
      <c r="J139" s="408" t="s">
        <v>146</v>
      </c>
      <c r="K139" s="314" t="s">
        <v>1648</v>
      </c>
      <c r="L139" s="408" t="s">
        <v>149</v>
      </c>
      <c r="M139" s="406" t="s">
        <v>13</v>
      </c>
      <c r="N139" s="406" t="s">
        <v>65</v>
      </c>
      <c r="O139" s="406" t="s">
        <v>66</v>
      </c>
      <c r="P139" s="406" t="s">
        <v>67</v>
      </c>
      <c r="Q139" s="406"/>
      <c r="R139" s="300" t="s">
        <v>60</v>
      </c>
      <c r="S139" s="335" t="s">
        <v>60</v>
      </c>
      <c r="T139" s="406"/>
      <c r="U139" s="406"/>
      <c r="V139" s="409">
        <v>0.3</v>
      </c>
      <c r="W139" s="381" t="s">
        <v>1645</v>
      </c>
      <c r="X139" s="416"/>
      <c r="Y139" s="410">
        <v>300</v>
      </c>
      <c r="Z139" s="409"/>
      <c r="AA139" s="273"/>
      <c r="AB139" s="269"/>
      <c r="AC139" s="406"/>
      <c r="AD139" s="411"/>
      <c r="AE139" s="411"/>
      <c r="AF139" s="406"/>
      <c r="AG139" s="406"/>
      <c r="AH139" s="406"/>
      <c r="AI139" s="406"/>
      <c r="AJ139" s="412"/>
      <c r="AK139" s="412"/>
      <c r="AL139" s="412"/>
      <c r="AM139" s="412"/>
      <c r="AN139" s="38"/>
    </row>
    <row r="140" spans="1:40" ht="25" customHeight="1" thickBot="1">
      <c r="A140" s="317" t="s">
        <v>983</v>
      </c>
      <c r="B140" s="300" t="s">
        <v>1461</v>
      </c>
      <c r="C140" s="318"/>
      <c r="D140" s="319">
        <v>1</v>
      </c>
      <c r="E140" s="320" t="s">
        <v>1203</v>
      </c>
      <c r="F140" s="320" t="s">
        <v>3</v>
      </c>
      <c r="G140" s="320" t="s">
        <v>109</v>
      </c>
      <c r="H140" s="320" t="s">
        <v>1610</v>
      </c>
      <c r="I140" s="320" t="s">
        <v>143</v>
      </c>
      <c r="J140" s="320" t="s">
        <v>146</v>
      </c>
      <c r="K140" s="314" t="s">
        <v>1648</v>
      </c>
      <c r="L140" s="320" t="s">
        <v>149</v>
      </c>
      <c r="M140" s="318" t="s">
        <v>13</v>
      </c>
      <c r="N140" s="318" t="s">
        <v>65</v>
      </c>
      <c r="O140" s="318" t="s">
        <v>66</v>
      </c>
      <c r="P140" s="318" t="s">
        <v>67</v>
      </c>
      <c r="Q140" s="318"/>
      <c r="R140" s="300" t="s">
        <v>60</v>
      </c>
      <c r="S140" s="335" t="s">
        <v>60</v>
      </c>
      <c r="T140" s="318"/>
      <c r="U140" s="318"/>
      <c r="V140" s="321">
        <v>0.3</v>
      </c>
      <c r="W140" s="303" t="s">
        <v>1645</v>
      </c>
      <c r="X140" s="416"/>
      <c r="Y140" s="322">
        <v>300</v>
      </c>
      <c r="Z140" s="321"/>
      <c r="AA140" s="198"/>
      <c r="AB140" s="196"/>
      <c r="AC140" s="318"/>
      <c r="AD140" s="323"/>
      <c r="AE140" s="323"/>
      <c r="AF140" s="318"/>
      <c r="AG140" s="318"/>
      <c r="AH140" s="318"/>
      <c r="AI140" s="318"/>
      <c r="AJ140" s="209"/>
      <c r="AK140" s="209"/>
      <c r="AL140" s="209"/>
      <c r="AM140" s="209"/>
    </row>
    <row r="141" spans="1:40" ht="25" customHeight="1" thickBot="1">
      <c r="A141" s="415" t="s">
        <v>983</v>
      </c>
      <c r="B141" s="300" t="s">
        <v>1468</v>
      </c>
      <c r="C141" s="416"/>
      <c r="D141" s="417">
        <v>1</v>
      </c>
      <c r="E141" s="392" t="s">
        <v>1203</v>
      </c>
      <c r="F141" s="392" t="s">
        <v>3</v>
      </c>
      <c r="G141" s="392" t="s">
        <v>109</v>
      </c>
      <c r="H141" s="320" t="s">
        <v>1610</v>
      </c>
      <c r="I141" s="392" t="s">
        <v>143</v>
      </c>
      <c r="J141" s="416" t="s">
        <v>146</v>
      </c>
      <c r="K141" s="314" t="s">
        <v>1648</v>
      </c>
      <c r="L141" s="392" t="s">
        <v>149</v>
      </c>
      <c r="M141" s="416" t="s">
        <v>13</v>
      </c>
      <c r="N141" s="416" t="s">
        <v>65</v>
      </c>
      <c r="O141" s="416" t="s">
        <v>66</v>
      </c>
      <c r="P141" s="416" t="s">
        <v>67</v>
      </c>
      <c r="Q141" s="416"/>
      <c r="R141" s="300" t="s">
        <v>60</v>
      </c>
      <c r="S141" s="335" t="s">
        <v>60</v>
      </c>
      <c r="T141" s="416"/>
      <c r="U141" s="416"/>
      <c r="V141" s="418">
        <v>0.3</v>
      </c>
      <c r="W141" s="384" t="s">
        <v>1645</v>
      </c>
      <c r="X141" s="416"/>
      <c r="Y141" s="420">
        <v>300</v>
      </c>
      <c r="Z141" s="418"/>
      <c r="AA141" s="271"/>
      <c r="AB141" s="264"/>
      <c r="AC141" s="416"/>
      <c r="AD141" s="439"/>
      <c r="AE141" s="439"/>
      <c r="AF141" s="416"/>
      <c r="AG141" s="416"/>
      <c r="AH141" s="416"/>
      <c r="AI141" s="416"/>
      <c r="AJ141" s="292"/>
      <c r="AK141" s="292"/>
      <c r="AL141" s="292"/>
      <c r="AM141" s="292"/>
    </row>
    <row r="142" spans="1:40" s="38" customFormat="1" ht="25" customHeight="1" thickBot="1">
      <c r="A142" s="405" t="s">
        <v>983</v>
      </c>
      <c r="B142" s="300" t="s">
        <v>1479</v>
      </c>
      <c r="C142" s="406">
        <v>4</v>
      </c>
      <c r="D142" s="407">
        <v>1</v>
      </c>
      <c r="E142" s="408" t="s">
        <v>1203</v>
      </c>
      <c r="F142" s="392" t="s">
        <v>3</v>
      </c>
      <c r="G142" s="392" t="s">
        <v>109</v>
      </c>
      <c r="H142" s="320" t="s">
        <v>1610</v>
      </c>
      <c r="I142" s="379" t="s">
        <v>143</v>
      </c>
      <c r="J142" s="408" t="s">
        <v>146</v>
      </c>
      <c r="K142" s="320" t="s">
        <v>1648</v>
      </c>
      <c r="L142" s="408" t="s">
        <v>149</v>
      </c>
      <c r="M142" s="268" t="s">
        <v>15</v>
      </c>
      <c r="N142" s="268" t="s">
        <v>77</v>
      </c>
      <c r="O142" s="268" t="s">
        <v>78</v>
      </c>
      <c r="P142" s="268" t="s">
        <v>99</v>
      </c>
      <c r="Q142" s="268"/>
      <c r="R142" s="300" t="s">
        <v>60</v>
      </c>
      <c r="S142" s="335" t="s">
        <v>60</v>
      </c>
      <c r="T142" s="406"/>
      <c r="U142" s="406"/>
      <c r="V142" s="409">
        <v>0.4</v>
      </c>
      <c r="W142" s="381" t="s">
        <v>1645</v>
      </c>
      <c r="X142" s="416"/>
      <c r="Y142" s="410">
        <v>400</v>
      </c>
      <c r="Z142" s="409"/>
      <c r="AA142" s="273"/>
      <c r="AB142" s="269"/>
      <c r="AC142" s="406"/>
      <c r="AD142" s="411"/>
      <c r="AE142" s="411"/>
      <c r="AF142" s="406"/>
      <c r="AG142" s="406"/>
      <c r="AH142" s="406"/>
      <c r="AI142" s="406"/>
      <c r="AJ142" s="412"/>
      <c r="AK142" s="412"/>
      <c r="AL142" s="412"/>
      <c r="AM142" s="412"/>
      <c r="AN142" s="37"/>
    </row>
    <row r="143" spans="1:40" ht="25" customHeight="1" thickBot="1">
      <c r="A143" s="405" t="s">
        <v>983</v>
      </c>
      <c r="B143" s="300" t="s">
        <v>1478</v>
      </c>
      <c r="C143" s="406">
        <v>2.8</v>
      </c>
      <c r="D143" s="407">
        <v>1</v>
      </c>
      <c r="E143" s="408" t="s">
        <v>1203</v>
      </c>
      <c r="F143" s="392" t="s">
        <v>3</v>
      </c>
      <c r="G143" s="392" t="s">
        <v>109</v>
      </c>
      <c r="H143" s="320" t="s">
        <v>1610</v>
      </c>
      <c r="I143" s="408" t="s">
        <v>143</v>
      </c>
      <c r="J143" s="408" t="s">
        <v>139</v>
      </c>
      <c r="K143" s="320" t="s">
        <v>1647</v>
      </c>
      <c r="L143" s="408" t="s">
        <v>149</v>
      </c>
      <c r="M143" s="406" t="s">
        <v>17</v>
      </c>
      <c r="N143" s="406" t="s">
        <v>83</v>
      </c>
      <c r="O143" s="406" t="s">
        <v>84</v>
      </c>
      <c r="P143" s="268" t="s">
        <v>103</v>
      </c>
      <c r="Q143" s="268"/>
      <c r="R143" s="300" t="s">
        <v>60</v>
      </c>
      <c r="S143" s="335" t="s">
        <v>60</v>
      </c>
      <c r="T143" s="406"/>
      <c r="U143" s="406"/>
      <c r="V143" s="409">
        <v>0.6</v>
      </c>
      <c r="W143" s="381" t="s">
        <v>1645</v>
      </c>
      <c r="X143" s="416"/>
      <c r="Y143" s="410">
        <v>600</v>
      </c>
      <c r="Z143" s="409"/>
      <c r="AA143" s="273"/>
      <c r="AB143" s="269"/>
      <c r="AC143" s="406"/>
      <c r="AD143" s="411"/>
      <c r="AE143" s="411"/>
      <c r="AF143" s="406"/>
      <c r="AG143" s="406"/>
      <c r="AH143" s="406"/>
      <c r="AI143" s="406"/>
      <c r="AJ143" s="412"/>
      <c r="AK143" s="412"/>
      <c r="AL143" s="412"/>
      <c r="AM143" s="412"/>
    </row>
    <row r="144" spans="1:40" ht="25" customHeight="1" thickBot="1">
      <c r="A144" s="415" t="s">
        <v>984</v>
      </c>
      <c r="B144" s="300" t="s">
        <v>1451</v>
      </c>
      <c r="C144" s="416"/>
      <c r="D144" s="417">
        <v>1</v>
      </c>
      <c r="E144" s="392" t="s">
        <v>1203</v>
      </c>
      <c r="F144" s="392" t="s">
        <v>3</v>
      </c>
      <c r="G144" s="392" t="s">
        <v>109</v>
      </c>
      <c r="H144" s="392" t="s">
        <v>1610</v>
      </c>
      <c r="I144" s="392" t="s">
        <v>143</v>
      </c>
      <c r="J144" s="408" t="s">
        <v>146</v>
      </c>
      <c r="K144" s="314" t="s">
        <v>1648</v>
      </c>
      <c r="L144" s="392" t="s">
        <v>149</v>
      </c>
      <c r="M144" s="416" t="s">
        <v>13</v>
      </c>
      <c r="N144" s="416" t="s">
        <v>65</v>
      </c>
      <c r="O144" s="416" t="s">
        <v>66</v>
      </c>
      <c r="P144" s="416" t="s">
        <v>67</v>
      </c>
      <c r="Q144" s="416"/>
      <c r="R144" s="300" t="s">
        <v>60</v>
      </c>
      <c r="S144" s="335" t="s">
        <v>60</v>
      </c>
      <c r="T144" s="416"/>
      <c r="U144" s="416"/>
      <c r="V144" s="418">
        <v>0.5</v>
      </c>
      <c r="W144" s="384" t="s">
        <v>1645</v>
      </c>
      <c r="X144" s="416"/>
      <c r="Y144" s="420">
        <v>500</v>
      </c>
      <c r="Z144" s="418"/>
      <c r="AA144" s="271"/>
      <c r="AB144" s="264"/>
      <c r="AC144" s="416"/>
      <c r="AD144" s="439"/>
      <c r="AE144" s="439"/>
      <c r="AF144" s="416"/>
      <c r="AG144" s="416"/>
      <c r="AH144" s="416"/>
      <c r="AI144" s="416"/>
      <c r="AJ144" s="292"/>
      <c r="AK144" s="292"/>
      <c r="AL144" s="292"/>
      <c r="AM144" s="292"/>
    </row>
    <row r="145" spans="1:39" ht="25" customHeight="1" thickBot="1">
      <c r="A145" s="436" t="s">
        <v>909</v>
      </c>
      <c r="B145" s="300" t="s">
        <v>1457</v>
      </c>
      <c r="C145" s="287"/>
      <c r="D145" s="437">
        <v>1</v>
      </c>
      <c r="E145" s="432" t="s">
        <v>1204</v>
      </c>
      <c r="F145" s="432" t="s">
        <v>3</v>
      </c>
      <c r="G145" s="430" t="s">
        <v>110</v>
      </c>
      <c r="H145" s="334" t="s">
        <v>1614</v>
      </c>
      <c r="I145" s="432" t="s">
        <v>141</v>
      </c>
      <c r="J145" s="428" t="s">
        <v>146</v>
      </c>
      <c r="K145" s="301" t="s">
        <v>1648</v>
      </c>
      <c r="L145" s="432" t="s">
        <v>149</v>
      </c>
      <c r="M145" s="287" t="s">
        <v>14</v>
      </c>
      <c r="N145" s="400" t="s">
        <v>70</v>
      </c>
      <c r="O145" s="400" t="s">
        <v>72</v>
      </c>
      <c r="P145" s="287" t="s">
        <v>73</v>
      </c>
      <c r="Q145" s="287"/>
      <c r="R145" s="300" t="s">
        <v>60</v>
      </c>
      <c r="S145" s="333" t="s">
        <v>60</v>
      </c>
      <c r="T145" s="287"/>
      <c r="U145" s="287"/>
      <c r="V145" s="400"/>
      <c r="W145" s="490" t="s">
        <v>113</v>
      </c>
      <c r="X145" s="287">
        <v>220</v>
      </c>
      <c r="Y145" s="286">
        <v>1100</v>
      </c>
      <c r="Z145" s="287"/>
      <c r="AA145" s="286"/>
      <c r="AB145" s="287"/>
      <c r="AC145" s="287"/>
      <c r="AD145" s="438">
        <v>9800</v>
      </c>
      <c r="AE145" s="438"/>
      <c r="AF145" s="287"/>
      <c r="AG145" s="287"/>
      <c r="AH145" s="287"/>
      <c r="AI145" s="432"/>
      <c r="AJ145" s="432"/>
      <c r="AK145" s="400"/>
      <c r="AL145" s="400"/>
      <c r="AM145" s="400"/>
    </row>
    <row r="146" spans="1:39" ht="25" customHeight="1" thickBot="1">
      <c r="A146" s="385" t="s">
        <v>676</v>
      </c>
      <c r="B146" s="300" t="s">
        <v>1530</v>
      </c>
      <c r="C146" s="396">
        <v>2.9</v>
      </c>
      <c r="D146" s="386">
        <v>1</v>
      </c>
      <c r="E146" s="380" t="s">
        <v>699</v>
      </c>
      <c r="F146" s="380" t="s">
        <v>3</v>
      </c>
      <c r="G146" s="380" t="s">
        <v>830</v>
      </c>
      <c r="H146" s="349" t="s">
        <v>1623</v>
      </c>
      <c r="I146" s="398" t="s">
        <v>143</v>
      </c>
      <c r="J146" s="408" t="s">
        <v>139</v>
      </c>
      <c r="K146" s="320" t="s">
        <v>1648</v>
      </c>
      <c r="L146" s="372" t="s">
        <v>149</v>
      </c>
      <c r="M146" s="372" t="s">
        <v>17</v>
      </c>
      <c r="N146" s="372" t="s">
        <v>83</v>
      </c>
      <c r="O146" s="372" t="s">
        <v>85</v>
      </c>
      <c r="P146" s="380" t="s">
        <v>106</v>
      </c>
      <c r="Q146" s="380"/>
      <c r="R146" s="300" t="s">
        <v>60</v>
      </c>
      <c r="S146" s="349"/>
      <c r="T146" s="380"/>
      <c r="U146" s="380" t="s">
        <v>816</v>
      </c>
      <c r="V146" s="380"/>
      <c r="W146" s="388" t="s">
        <v>113</v>
      </c>
      <c r="X146" s="380">
        <v>60</v>
      </c>
      <c r="Y146" s="389"/>
      <c r="Z146" s="380"/>
      <c r="AA146" s="389"/>
      <c r="AB146" s="380"/>
      <c r="AC146" s="380">
        <v>600</v>
      </c>
      <c r="AD146" s="389">
        <v>1200</v>
      </c>
      <c r="AE146" s="389"/>
      <c r="AF146" s="380"/>
      <c r="AG146" s="380"/>
      <c r="AH146" s="380"/>
      <c r="AI146" s="380"/>
      <c r="AJ146" s="380"/>
      <c r="AK146" s="380"/>
      <c r="AL146" s="380"/>
      <c r="AM146" s="380"/>
    </row>
    <row r="147" spans="1:39" ht="25" customHeight="1" thickBot="1">
      <c r="A147" s="385" t="s">
        <v>680</v>
      </c>
      <c r="B147" s="300" t="s">
        <v>1480</v>
      </c>
      <c r="C147" s="380"/>
      <c r="D147" s="386">
        <v>1</v>
      </c>
      <c r="E147" s="380" t="s">
        <v>699</v>
      </c>
      <c r="F147" s="380" t="s">
        <v>119</v>
      </c>
      <c r="G147" s="380" t="s">
        <v>115</v>
      </c>
      <c r="H147" s="349" t="s">
        <v>115</v>
      </c>
      <c r="I147" s="380" t="s">
        <v>141</v>
      </c>
      <c r="J147" s="343" t="s">
        <v>139</v>
      </c>
      <c r="K147" s="301" t="s">
        <v>1648</v>
      </c>
      <c r="L147" s="380" t="s">
        <v>149</v>
      </c>
      <c r="M147" s="380" t="s">
        <v>14</v>
      </c>
      <c r="N147" s="380" t="s">
        <v>70</v>
      </c>
      <c r="O147" s="380" t="s">
        <v>86</v>
      </c>
      <c r="P147" s="380" t="s">
        <v>91</v>
      </c>
      <c r="Q147" s="380"/>
      <c r="R147" s="300" t="s">
        <v>60</v>
      </c>
      <c r="S147" s="349" t="s">
        <v>860</v>
      </c>
      <c r="T147" s="380"/>
      <c r="U147" s="380"/>
      <c r="V147" s="380"/>
      <c r="W147" s="388" t="s">
        <v>62</v>
      </c>
      <c r="X147" s="380">
        <v>260</v>
      </c>
      <c r="Y147" s="389">
        <v>738.1</v>
      </c>
      <c r="Z147" s="380"/>
      <c r="AA147" s="389"/>
      <c r="AB147" s="380"/>
      <c r="AC147" s="380">
        <v>45</v>
      </c>
      <c r="AD147" s="389">
        <v>5983</v>
      </c>
      <c r="AE147" s="389"/>
      <c r="AF147" s="380"/>
      <c r="AG147" s="380">
        <v>732</v>
      </c>
      <c r="AH147" s="380" t="s">
        <v>748</v>
      </c>
      <c r="AI147" s="380"/>
      <c r="AJ147" s="380">
        <v>2006</v>
      </c>
      <c r="AK147" s="372"/>
      <c r="AL147" s="372"/>
      <c r="AM147" s="372"/>
    </row>
    <row r="148" spans="1:39" ht="25" customHeight="1" thickBot="1">
      <c r="A148" s="342" t="s">
        <v>680</v>
      </c>
      <c r="B148" s="300" t="s">
        <v>1480</v>
      </c>
      <c r="C148" s="343"/>
      <c r="D148" s="344">
        <v>1</v>
      </c>
      <c r="E148" s="343" t="s">
        <v>699</v>
      </c>
      <c r="F148" s="380" t="s">
        <v>119</v>
      </c>
      <c r="G148" s="380" t="s">
        <v>115</v>
      </c>
      <c r="H148" s="349" t="s">
        <v>115</v>
      </c>
      <c r="I148" s="343" t="s">
        <v>141</v>
      </c>
      <c r="J148" s="343" t="s">
        <v>139</v>
      </c>
      <c r="K148" s="301" t="s">
        <v>1648</v>
      </c>
      <c r="L148" s="343" t="s">
        <v>149</v>
      </c>
      <c r="M148" s="343" t="s">
        <v>14</v>
      </c>
      <c r="N148" s="343" t="s">
        <v>70</v>
      </c>
      <c r="O148" s="343" t="s">
        <v>86</v>
      </c>
      <c r="P148" s="343" t="s">
        <v>91</v>
      </c>
      <c r="Q148" s="343"/>
      <c r="R148" s="300" t="s">
        <v>60</v>
      </c>
      <c r="S148" s="349" t="s">
        <v>860</v>
      </c>
      <c r="T148" s="343"/>
      <c r="U148" s="343"/>
      <c r="V148" s="343"/>
      <c r="W148" s="381" t="s">
        <v>62</v>
      </c>
      <c r="X148" s="343">
        <f>243+149</f>
        <v>392</v>
      </c>
      <c r="Y148" s="346">
        <v>864.9</v>
      </c>
      <c r="Z148" s="343"/>
      <c r="AA148" s="346"/>
      <c r="AB148" s="343"/>
      <c r="AC148" s="343">
        <v>45</v>
      </c>
      <c r="AD148" s="346">
        <v>5983</v>
      </c>
      <c r="AE148" s="346"/>
      <c r="AF148" s="343"/>
      <c r="AG148" s="343">
        <v>919</v>
      </c>
      <c r="AH148" s="343" t="s">
        <v>748</v>
      </c>
      <c r="AI148" s="343"/>
      <c r="AJ148" s="343">
        <v>2007</v>
      </c>
      <c r="AK148" s="347"/>
      <c r="AL148" s="347"/>
      <c r="AM148" s="347"/>
    </row>
    <row r="149" spans="1:39" ht="25" customHeight="1" thickBot="1">
      <c r="A149" s="369" t="s">
        <v>958</v>
      </c>
      <c r="B149" s="300" t="s">
        <v>1546</v>
      </c>
      <c r="C149" s="353"/>
      <c r="D149" s="370">
        <v>0</v>
      </c>
      <c r="E149" s="353" t="s">
        <v>699</v>
      </c>
      <c r="F149" s="372"/>
      <c r="G149" s="372"/>
      <c r="H149" s="353"/>
      <c r="I149" s="353"/>
      <c r="J149" s="347"/>
      <c r="K149" s="308"/>
      <c r="L149" s="353"/>
      <c r="M149" s="353"/>
      <c r="N149" s="353"/>
      <c r="O149" s="353"/>
      <c r="P149" s="353"/>
      <c r="Q149" s="353"/>
      <c r="R149" s="300"/>
      <c r="S149" s="353"/>
      <c r="T149" s="353"/>
      <c r="U149" s="353"/>
      <c r="V149" s="353"/>
      <c r="W149" s="351"/>
      <c r="X149" s="353"/>
      <c r="Y149" s="371"/>
      <c r="Z149" s="353"/>
      <c r="AA149" s="371"/>
      <c r="AB149" s="353"/>
      <c r="AC149" s="353"/>
      <c r="AD149" s="371"/>
      <c r="AE149" s="371"/>
      <c r="AF149" s="353"/>
      <c r="AG149" s="353"/>
      <c r="AH149" s="353"/>
      <c r="AI149" s="353"/>
      <c r="AJ149" s="353"/>
      <c r="AK149" s="353"/>
      <c r="AL149" s="353"/>
      <c r="AM149" s="353"/>
    </row>
    <row r="150" spans="1:39" ht="25" customHeight="1" thickBot="1">
      <c r="A150" s="290" t="s">
        <v>1047</v>
      </c>
      <c r="B150" s="300" t="s">
        <v>1532</v>
      </c>
      <c r="C150" s="372"/>
      <c r="D150" s="373">
        <v>0</v>
      </c>
      <c r="E150" s="372" t="s">
        <v>1391</v>
      </c>
      <c r="F150" s="372"/>
      <c r="G150" s="372"/>
      <c r="H150" s="353"/>
      <c r="I150" s="432" t="s">
        <v>143</v>
      </c>
      <c r="J150" s="428" t="s">
        <v>139</v>
      </c>
      <c r="K150" s="314" t="s">
        <v>1647</v>
      </c>
      <c r="L150" s="372" t="s">
        <v>149</v>
      </c>
      <c r="M150" s="372" t="s">
        <v>17</v>
      </c>
      <c r="N150" s="372" t="s">
        <v>83</v>
      </c>
      <c r="O150" s="372" t="s">
        <v>85</v>
      </c>
      <c r="P150" s="372" t="s">
        <v>105</v>
      </c>
      <c r="Q150" s="291"/>
      <c r="R150" s="300" t="s">
        <v>60</v>
      </c>
      <c r="S150" s="353"/>
      <c r="T150" s="374" t="s">
        <v>1049</v>
      </c>
      <c r="U150" s="374"/>
      <c r="V150" s="374"/>
      <c r="W150" s="375" t="s">
        <v>126</v>
      </c>
      <c r="X150" s="374" t="s">
        <v>60</v>
      </c>
      <c r="Y150" s="376"/>
      <c r="Z150" s="372"/>
      <c r="AA150" s="376"/>
      <c r="AB150" s="372"/>
      <c r="AC150" s="372"/>
      <c r="AD150" s="424">
        <v>180</v>
      </c>
      <c r="AE150" s="424"/>
      <c r="AF150" s="372"/>
      <c r="AG150" s="372"/>
      <c r="AH150" s="372"/>
      <c r="AI150" s="372"/>
      <c r="AJ150" s="372"/>
      <c r="AK150" s="372"/>
      <c r="AL150" s="372"/>
      <c r="AM150" s="372"/>
    </row>
    <row r="151" spans="1:39" ht="25" customHeight="1" thickBot="1">
      <c r="A151" s="290" t="s">
        <v>1051</v>
      </c>
      <c r="B151" s="300" t="s">
        <v>1455</v>
      </c>
      <c r="C151" s="396"/>
      <c r="D151" s="373">
        <v>0</v>
      </c>
      <c r="E151" s="372" t="s">
        <v>1391</v>
      </c>
      <c r="F151" s="372"/>
      <c r="G151" s="372"/>
      <c r="H151" s="353"/>
      <c r="I151" s="372" t="s">
        <v>143</v>
      </c>
      <c r="J151" s="347" t="s">
        <v>139</v>
      </c>
      <c r="K151" s="301" t="s">
        <v>1647</v>
      </c>
      <c r="L151" s="372" t="s">
        <v>149</v>
      </c>
      <c r="M151" s="372" t="s">
        <v>17</v>
      </c>
      <c r="N151" s="372" t="s">
        <v>83</v>
      </c>
      <c r="O151" s="372" t="s">
        <v>85</v>
      </c>
      <c r="P151" s="372" t="s">
        <v>104</v>
      </c>
      <c r="Q151" s="291"/>
      <c r="R151" s="300" t="s">
        <v>60</v>
      </c>
      <c r="S151" s="353"/>
      <c r="T151" s="374" t="s">
        <v>1053</v>
      </c>
      <c r="U151" s="372"/>
      <c r="V151" s="372"/>
      <c r="W151" s="375" t="s">
        <v>113</v>
      </c>
      <c r="X151" s="374">
        <v>6</v>
      </c>
      <c r="Y151" s="376"/>
      <c r="Z151" s="372"/>
      <c r="AA151" s="376"/>
      <c r="AB151" s="372"/>
      <c r="AC151" s="372"/>
      <c r="AD151" s="424">
        <v>2000</v>
      </c>
      <c r="AE151" s="424"/>
      <c r="AF151" s="372"/>
      <c r="AG151" s="372"/>
      <c r="AH151" s="372"/>
      <c r="AI151" s="372"/>
      <c r="AJ151" s="372"/>
      <c r="AK151" s="372"/>
      <c r="AL151" s="372"/>
      <c r="AM151" s="372"/>
    </row>
    <row r="152" spans="1:39" ht="25" customHeight="1" thickBot="1">
      <c r="A152" s="385" t="s">
        <v>698</v>
      </c>
      <c r="B152" s="300" t="s">
        <v>1495</v>
      </c>
      <c r="C152" s="380"/>
      <c r="D152" s="386">
        <v>1</v>
      </c>
      <c r="E152" s="380" t="s">
        <v>699</v>
      </c>
      <c r="F152" s="380" t="s">
        <v>831</v>
      </c>
      <c r="G152" s="380" t="s">
        <v>832</v>
      </c>
      <c r="H152" s="349" t="s">
        <v>1621</v>
      </c>
      <c r="I152" s="380" t="s">
        <v>141</v>
      </c>
      <c r="J152" s="343" t="s">
        <v>139</v>
      </c>
      <c r="K152" s="308" t="s">
        <v>1648</v>
      </c>
      <c r="L152" s="380" t="s">
        <v>149</v>
      </c>
      <c r="M152" s="380" t="s">
        <v>14</v>
      </c>
      <c r="N152" s="380" t="s">
        <v>70</v>
      </c>
      <c r="O152" s="380" t="s">
        <v>74</v>
      </c>
      <c r="P152" s="380" t="s">
        <v>163</v>
      </c>
      <c r="Q152" s="380"/>
      <c r="R152" s="300" t="s">
        <v>60</v>
      </c>
      <c r="S152" s="353" t="s">
        <v>860</v>
      </c>
      <c r="T152" s="380"/>
      <c r="U152" s="380"/>
      <c r="V152" s="380"/>
      <c r="W152" s="388" t="s">
        <v>9</v>
      </c>
      <c r="X152" s="380">
        <v>6</v>
      </c>
      <c r="Y152" s="389">
        <v>1742</v>
      </c>
      <c r="Z152" s="380"/>
      <c r="AA152" s="389"/>
      <c r="AB152" s="380"/>
      <c r="AC152" s="380">
        <v>28</v>
      </c>
      <c r="AD152" s="389">
        <v>8700</v>
      </c>
      <c r="AE152" s="389"/>
      <c r="AF152" s="380"/>
      <c r="AG152" s="380">
        <v>3419</v>
      </c>
      <c r="AH152" s="380" t="s">
        <v>748</v>
      </c>
      <c r="AI152" s="380"/>
      <c r="AJ152" s="380" t="s">
        <v>833</v>
      </c>
      <c r="AK152" s="372"/>
      <c r="AL152" s="372"/>
      <c r="AM152" s="372"/>
    </row>
    <row r="153" spans="1:39" ht="25" customHeight="1" thickBot="1">
      <c r="A153" s="342" t="s">
        <v>835</v>
      </c>
      <c r="B153" s="300" t="s">
        <v>1540</v>
      </c>
      <c r="C153" s="343"/>
      <c r="D153" s="344">
        <v>1</v>
      </c>
      <c r="E153" s="343" t="s">
        <v>699</v>
      </c>
      <c r="F153" s="343" t="s">
        <v>831</v>
      </c>
      <c r="G153" s="343" t="s">
        <v>832</v>
      </c>
      <c r="H153" s="349" t="s">
        <v>1621</v>
      </c>
      <c r="I153" s="343" t="s">
        <v>141</v>
      </c>
      <c r="J153" s="343" t="s">
        <v>139</v>
      </c>
      <c r="K153" s="308" t="s">
        <v>1648</v>
      </c>
      <c r="L153" s="343" t="s">
        <v>149</v>
      </c>
      <c r="M153" s="343" t="s">
        <v>14</v>
      </c>
      <c r="N153" s="343" t="s">
        <v>70</v>
      </c>
      <c r="O153" s="343" t="s">
        <v>74</v>
      </c>
      <c r="P153" s="343" t="s">
        <v>93</v>
      </c>
      <c r="Q153" s="343"/>
      <c r="R153" s="300" t="s">
        <v>60</v>
      </c>
      <c r="S153" s="353" t="s">
        <v>860</v>
      </c>
      <c r="T153" s="343"/>
      <c r="U153" s="343"/>
      <c r="V153" s="343"/>
      <c r="W153" s="381"/>
      <c r="X153" s="343"/>
      <c r="Y153" s="346"/>
      <c r="Z153" s="343"/>
      <c r="AA153" s="346"/>
      <c r="AB153" s="343"/>
      <c r="AC153" s="343"/>
      <c r="AD153" s="346"/>
      <c r="AE153" s="346"/>
      <c r="AF153" s="343"/>
      <c r="AG153" s="343"/>
      <c r="AH153" s="343"/>
      <c r="AI153" s="343"/>
      <c r="AJ153" s="343"/>
      <c r="AK153" s="347"/>
      <c r="AL153" s="347"/>
      <c r="AM153" s="347"/>
    </row>
    <row r="154" spans="1:39" ht="25" customHeight="1" thickBot="1">
      <c r="A154" s="299" t="s">
        <v>835</v>
      </c>
      <c r="B154" s="300" t="s">
        <v>1541</v>
      </c>
      <c r="C154" s="301"/>
      <c r="D154" s="302">
        <v>1</v>
      </c>
      <c r="E154" s="301" t="s">
        <v>699</v>
      </c>
      <c r="F154" s="301" t="s">
        <v>831</v>
      </c>
      <c r="G154" s="301" t="s">
        <v>832</v>
      </c>
      <c r="H154" s="349" t="s">
        <v>1621</v>
      </c>
      <c r="I154" s="301" t="s">
        <v>141</v>
      </c>
      <c r="J154" s="343" t="s">
        <v>139</v>
      </c>
      <c r="K154" s="308" t="s">
        <v>1648</v>
      </c>
      <c r="L154" s="301" t="s">
        <v>149</v>
      </c>
      <c r="M154" s="301" t="s">
        <v>14</v>
      </c>
      <c r="N154" s="301" t="s">
        <v>70</v>
      </c>
      <c r="O154" s="301" t="s">
        <v>74</v>
      </c>
      <c r="P154" s="301" t="s">
        <v>93</v>
      </c>
      <c r="Q154" s="301"/>
      <c r="R154" s="300" t="s">
        <v>60</v>
      </c>
      <c r="S154" s="353" t="s">
        <v>860</v>
      </c>
      <c r="T154" s="301"/>
      <c r="U154" s="301"/>
      <c r="V154" s="301"/>
      <c r="W154" s="303"/>
      <c r="X154" s="301"/>
      <c r="Y154" s="307"/>
      <c r="Z154" s="301"/>
      <c r="AA154" s="307"/>
      <c r="AB154" s="301"/>
      <c r="AC154" s="301"/>
      <c r="AD154" s="307"/>
      <c r="AE154" s="307"/>
      <c r="AF154" s="301"/>
      <c r="AG154" s="301"/>
      <c r="AH154" s="301"/>
      <c r="AI154" s="343"/>
      <c r="AJ154" s="301"/>
      <c r="AK154" s="308"/>
      <c r="AL154" s="308"/>
      <c r="AM154" s="308"/>
    </row>
    <row r="155" spans="1:39" ht="25" customHeight="1" thickBot="1">
      <c r="A155" s="440" t="s">
        <v>1652</v>
      </c>
      <c r="B155" s="300" t="s">
        <v>1546</v>
      </c>
      <c r="C155" s="343"/>
      <c r="D155" s="344">
        <v>1</v>
      </c>
      <c r="E155" s="343" t="s">
        <v>699</v>
      </c>
      <c r="F155" s="343" t="s">
        <v>119</v>
      </c>
      <c r="G155" s="343" t="s">
        <v>115</v>
      </c>
      <c r="H155" s="349" t="s">
        <v>115</v>
      </c>
      <c r="I155" s="343"/>
      <c r="J155" s="343"/>
      <c r="K155" s="301"/>
      <c r="L155" s="343"/>
      <c r="M155" s="343"/>
      <c r="N155" s="343"/>
      <c r="O155" s="343"/>
      <c r="P155" s="343"/>
      <c r="Q155" s="343"/>
      <c r="R155" s="300"/>
      <c r="S155" s="349"/>
      <c r="T155" s="343"/>
      <c r="U155" s="343"/>
      <c r="V155" s="343"/>
      <c r="W155" s="381"/>
      <c r="X155" s="343"/>
      <c r="Y155" s="346"/>
      <c r="Z155" s="343"/>
      <c r="AA155" s="346"/>
      <c r="AB155" s="343"/>
      <c r="AC155" s="343"/>
      <c r="AD155" s="346"/>
      <c r="AE155" s="346"/>
      <c r="AF155" s="343"/>
      <c r="AG155" s="343"/>
      <c r="AH155" s="343"/>
      <c r="AI155" s="343"/>
      <c r="AJ155" s="343"/>
      <c r="AK155" s="347"/>
      <c r="AL155" s="347"/>
      <c r="AM155" s="347"/>
    </row>
    <row r="156" spans="1:39" ht="25" customHeight="1" thickBot="1">
      <c r="A156" s="415" t="s">
        <v>186</v>
      </c>
      <c r="B156" s="300" t="s">
        <v>1455</v>
      </c>
      <c r="C156" s="416">
        <v>1.6</v>
      </c>
      <c r="D156" s="417">
        <v>0</v>
      </c>
      <c r="E156" s="392" t="s">
        <v>1203</v>
      </c>
      <c r="F156" s="392" t="s">
        <v>3</v>
      </c>
      <c r="G156" s="392" t="s">
        <v>60</v>
      </c>
      <c r="H156" s="392"/>
      <c r="I156" s="392" t="s">
        <v>143</v>
      </c>
      <c r="J156" s="408" t="s">
        <v>139</v>
      </c>
      <c r="K156" s="301" t="s">
        <v>1647</v>
      </c>
      <c r="L156" s="392" t="s">
        <v>149</v>
      </c>
      <c r="M156" s="484" t="s">
        <v>17</v>
      </c>
      <c r="N156" s="484" t="s">
        <v>83</v>
      </c>
      <c r="O156" s="484" t="s">
        <v>85</v>
      </c>
      <c r="P156" s="335" t="s">
        <v>104</v>
      </c>
      <c r="Q156" s="335"/>
      <c r="R156" s="300" t="s">
        <v>60</v>
      </c>
      <c r="S156" s="335" t="s">
        <v>9</v>
      </c>
      <c r="T156" s="416"/>
      <c r="U156" s="416"/>
      <c r="V156" s="418">
        <v>0.1</v>
      </c>
      <c r="W156" s="419" t="s">
        <v>62</v>
      </c>
      <c r="X156" s="416"/>
      <c r="Y156" s="420">
        <v>100</v>
      </c>
      <c r="Z156" s="418"/>
      <c r="AA156" s="271"/>
      <c r="AB156" s="264"/>
      <c r="AC156" s="416"/>
      <c r="AD156" s="439"/>
      <c r="AE156" s="439"/>
      <c r="AF156" s="416"/>
      <c r="AG156" s="416"/>
      <c r="AH156" s="416"/>
      <c r="AI156" s="416"/>
      <c r="AJ156" s="292"/>
      <c r="AK156" s="292"/>
      <c r="AL156" s="292"/>
      <c r="AM156" s="292"/>
    </row>
    <row r="157" spans="1:39" ht="25" customHeight="1" thickBot="1">
      <c r="A157" s="405" t="s">
        <v>186</v>
      </c>
      <c r="B157" s="300" t="s">
        <v>1455</v>
      </c>
      <c r="C157" s="406">
        <v>1.5</v>
      </c>
      <c r="D157" s="407">
        <v>0</v>
      </c>
      <c r="E157" s="408" t="s">
        <v>1203</v>
      </c>
      <c r="F157" s="408" t="s">
        <v>3</v>
      </c>
      <c r="G157" s="408" t="s">
        <v>60</v>
      </c>
      <c r="H157" s="392"/>
      <c r="I157" s="408" t="s">
        <v>143</v>
      </c>
      <c r="J157" s="408" t="s">
        <v>139</v>
      </c>
      <c r="K157" s="301" t="s">
        <v>1647</v>
      </c>
      <c r="L157" s="408" t="s">
        <v>149</v>
      </c>
      <c r="M157" s="485" t="s">
        <v>17</v>
      </c>
      <c r="N157" s="485" t="s">
        <v>83</v>
      </c>
      <c r="O157" s="485" t="s">
        <v>85</v>
      </c>
      <c r="P157" s="268" t="s">
        <v>104</v>
      </c>
      <c r="Q157" s="268"/>
      <c r="R157" s="300" t="s">
        <v>60</v>
      </c>
      <c r="S157" s="335" t="s">
        <v>5</v>
      </c>
      <c r="T157" s="406"/>
      <c r="U157" s="406"/>
      <c r="V157" s="409">
        <v>0.3</v>
      </c>
      <c r="W157" s="491" t="s">
        <v>62</v>
      </c>
      <c r="X157" s="406"/>
      <c r="Y157" s="410">
        <v>300</v>
      </c>
      <c r="Z157" s="409"/>
      <c r="AA157" s="273"/>
      <c r="AB157" s="269"/>
      <c r="AC157" s="406"/>
      <c r="AD157" s="411"/>
      <c r="AE157" s="411"/>
      <c r="AF157" s="406"/>
      <c r="AG157" s="406"/>
      <c r="AH157" s="406"/>
      <c r="AI157" s="406"/>
      <c r="AJ157" s="412"/>
      <c r="AK157" s="412"/>
      <c r="AL157" s="412"/>
      <c r="AM157" s="412"/>
    </row>
    <row r="158" spans="1:39" ht="25" customHeight="1" thickBot="1">
      <c r="A158" s="317" t="s">
        <v>193</v>
      </c>
      <c r="B158" s="300" t="s">
        <v>1482</v>
      </c>
      <c r="C158" s="318">
        <v>3.3</v>
      </c>
      <c r="D158" s="319">
        <v>0</v>
      </c>
      <c r="E158" s="320" t="s">
        <v>1203</v>
      </c>
      <c r="F158" s="320" t="s">
        <v>117</v>
      </c>
      <c r="G158" s="320" t="s">
        <v>114</v>
      </c>
      <c r="H158" s="392" t="s">
        <v>1612</v>
      </c>
      <c r="I158" s="320" t="s">
        <v>143</v>
      </c>
      <c r="J158" s="320" t="s">
        <v>139</v>
      </c>
      <c r="K158" s="320" t="s">
        <v>1648</v>
      </c>
      <c r="L158" s="320" t="s">
        <v>149</v>
      </c>
      <c r="M158" s="318" t="s">
        <v>17</v>
      </c>
      <c r="N158" s="318" t="s">
        <v>83</v>
      </c>
      <c r="O158" s="318" t="s">
        <v>85</v>
      </c>
      <c r="P158" s="192" t="s">
        <v>106</v>
      </c>
      <c r="Q158" s="192"/>
      <c r="R158" s="300" t="s">
        <v>60</v>
      </c>
      <c r="S158" s="335" t="s">
        <v>60</v>
      </c>
      <c r="T158" s="318"/>
      <c r="U158" s="318" t="s">
        <v>815</v>
      </c>
      <c r="V158" s="321">
        <v>0.5</v>
      </c>
      <c r="W158" s="326" t="s">
        <v>113</v>
      </c>
      <c r="X158" s="318" t="s">
        <v>60</v>
      </c>
      <c r="Y158" s="322">
        <v>500</v>
      </c>
      <c r="Z158" s="321"/>
      <c r="AA158" s="198"/>
      <c r="AB158" s="196"/>
      <c r="AC158" s="318"/>
      <c r="AD158" s="323">
        <v>500</v>
      </c>
      <c r="AE158" s="323"/>
      <c r="AF158" s="318" t="s">
        <v>1435</v>
      </c>
      <c r="AG158" s="318"/>
      <c r="AH158" s="318"/>
      <c r="AI158" s="318"/>
      <c r="AJ158" s="209"/>
      <c r="AK158" s="209"/>
      <c r="AL158" s="209"/>
      <c r="AM158" s="209"/>
    </row>
    <row r="159" spans="1:39" ht="25" customHeight="1" thickBot="1">
      <c r="A159" s="348" t="s">
        <v>834</v>
      </c>
      <c r="B159" s="300" t="s">
        <v>1540</v>
      </c>
      <c r="C159" s="353">
        <v>2.94</v>
      </c>
      <c r="D159" s="350">
        <v>0</v>
      </c>
      <c r="E159" s="349" t="s">
        <v>699</v>
      </c>
      <c r="F159" s="349" t="s">
        <v>831</v>
      </c>
      <c r="G159" s="349" t="s">
        <v>832</v>
      </c>
      <c r="H159" s="349" t="s">
        <v>1621</v>
      </c>
      <c r="I159" s="349" t="s">
        <v>141</v>
      </c>
      <c r="J159" s="349" t="s">
        <v>139</v>
      </c>
      <c r="K159" s="308" t="s">
        <v>1648</v>
      </c>
      <c r="L159" s="349" t="s">
        <v>149</v>
      </c>
      <c r="M159" s="349" t="s">
        <v>14</v>
      </c>
      <c r="N159" s="349" t="s">
        <v>70</v>
      </c>
      <c r="O159" s="349" t="s">
        <v>74</v>
      </c>
      <c r="P159" s="349" t="s">
        <v>93</v>
      </c>
      <c r="Q159" s="349"/>
      <c r="R159" s="300" t="s">
        <v>60</v>
      </c>
      <c r="S159" s="353" t="s">
        <v>860</v>
      </c>
      <c r="T159" s="349"/>
      <c r="U159" s="349"/>
      <c r="V159" s="349">
        <v>2000</v>
      </c>
      <c r="W159" s="384" t="s">
        <v>1645</v>
      </c>
      <c r="X159" s="349"/>
      <c r="Y159" s="352"/>
      <c r="Z159" s="349"/>
      <c r="AA159" s="352"/>
      <c r="AB159" s="349"/>
      <c r="AC159" s="349"/>
      <c r="AD159" s="352"/>
      <c r="AE159" s="352"/>
      <c r="AF159" s="349"/>
      <c r="AG159" s="349"/>
      <c r="AH159" s="349"/>
      <c r="AI159" s="349"/>
      <c r="AJ159" s="349"/>
      <c r="AK159" s="353"/>
      <c r="AL159" s="353"/>
      <c r="AM159" s="353"/>
    </row>
    <row r="160" spans="1:39" ht="25" customHeight="1" thickBot="1">
      <c r="A160" s="395" t="s">
        <v>1382</v>
      </c>
      <c r="B160" s="300" t="s">
        <v>1482</v>
      </c>
      <c r="C160" s="396">
        <v>3.3</v>
      </c>
      <c r="D160" s="397">
        <v>1</v>
      </c>
      <c r="E160" s="398" t="s">
        <v>1203</v>
      </c>
      <c r="F160" s="398" t="s">
        <v>117</v>
      </c>
      <c r="G160" s="398" t="s">
        <v>114</v>
      </c>
      <c r="H160" s="392" t="s">
        <v>1612</v>
      </c>
      <c r="I160" s="398" t="s">
        <v>143</v>
      </c>
      <c r="J160" s="398" t="s">
        <v>139</v>
      </c>
      <c r="K160" s="320" t="s">
        <v>1648</v>
      </c>
      <c r="L160" s="398" t="s">
        <v>149</v>
      </c>
      <c r="M160" s="396" t="s">
        <v>17</v>
      </c>
      <c r="N160" s="396" t="s">
        <v>83</v>
      </c>
      <c r="O160" s="396" t="s">
        <v>85</v>
      </c>
      <c r="P160" s="400" t="s">
        <v>106</v>
      </c>
      <c r="Q160" s="400"/>
      <c r="R160" s="300" t="s">
        <v>60</v>
      </c>
      <c r="S160" s="400" t="s">
        <v>5</v>
      </c>
      <c r="T160" s="396"/>
      <c r="U160" s="396" t="s">
        <v>815</v>
      </c>
      <c r="V160" s="401">
        <v>0.7</v>
      </c>
      <c r="W160" s="421" t="s">
        <v>113</v>
      </c>
      <c r="X160" s="396">
        <v>43</v>
      </c>
      <c r="Y160" s="402">
        <v>700</v>
      </c>
      <c r="Z160" s="401"/>
      <c r="AA160" s="286"/>
      <c r="AB160" s="287"/>
      <c r="AC160" s="396"/>
      <c r="AD160" s="403">
        <v>700</v>
      </c>
      <c r="AE160" s="403"/>
      <c r="AF160" s="396"/>
      <c r="AG160" s="396"/>
      <c r="AH160" s="396"/>
      <c r="AI160" s="396"/>
      <c r="AJ160" s="404"/>
      <c r="AK160" s="404"/>
      <c r="AL160" s="404"/>
      <c r="AM160" s="404"/>
    </row>
    <row r="161" spans="1:39" ht="25" customHeight="1" thickBot="1">
      <c r="A161" s="342" t="s">
        <v>817</v>
      </c>
      <c r="B161" s="300" t="s">
        <v>1651</v>
      </c>
      <c r="C161" s="343"/>
      <c r="D161" s="344">
        <v>1</v>
      </c>
      <c r="E161" s="343" t="s">
        <v>699</v>
      </c>
      <c r="F161" s="343" t="s">
        <v>117</v>
      </c>
      <c r="G161" s="343" t="s">
        <v>114</v>
      </c>
      <c r="H161" s="349" t="s">
        <v>1612</v>
      </c>
      <c r="I161" s="482" t="s">
        <v>141</v>
      </c>
      <c r="J161" s="482" t="s">
        <v>139</v>
      </c>
      <c r="K161" s="308" t="s">
        <v>1648</v>
      </c>
      <c r="L161" s="343" t="s">
        <v>149</v>
      </c>
      <c r="M161" s="390" t="s">
        <v>17</v>
      </c>
      <c r="N161" s="390" t="s">
        <v>83</v>
      </c>
      <c r="O161" s="343" t="s">
        <v>85</v>
      </c>
      <c r="P161" s="343" t="s">
        <v>106</v>
      </c>
      <c r="Q161" s="343"/>
      <c r="R161" s="300" t="s">
        <v>60</v>
      </c>
      <c r="S161" s="343"/>
      <c r="T161" s="343"/>
      <c r="U161" s="343" t="s">
        <v>819</v>
      </c>
      <c r="V161" s="343"/>
      <c r="W161" s="381" t="s">
        <v>113</v>
      </c>
      <c r="X161" s="343">
        <v>30</v>
      </c>
      <c r="Y161" s="346">
        <v>500</v>
      </c>
      <c r="Z161" s="346"/>
      <c r="AA161" s="346"/>
      <c r="AB161" s="343"/>
      <c r="AC161" s="343"/>
      <c r="AD161" s="441"/>
      <c r="AE161" s="412"/>
      <c r="AF161" s="343"/>
      <c r="AG161" s="343"/>
      <c r="AH161" s="343"/>
      <c r="AI161" s="343"/>
      <c r="AJ161" s="343"/>
      <c r="AK161" s="343"/>
      <c r="AL161" s="343"/>
      <c r="AM161" s="343"/>
    </row>
    <row r="162" spans="1:39" ht="25" customHeight="1" thickBot="1">
      <c r="A162" s="312" t="s">
        <v>1237</v>
      </c>
      <c r="B162" s="300" t="s">
        <v>1491</v>
      </c>
      <c r="C162" s="196">
        <v>2.9</v>
      </c>
      <c r="D162" s="313">
        <v>1</v>
      </c>
      <c r="E162" s="314" t="s">
        <v>1204</v>
      </c>
      <c r="F162" s="314" t="s">
        <v>117</v>
      </c>
      <c r="G162" s="315" t="s">
        <v>114</v>
      </c>
      <c r="H162" s="334" t="s">
        <v>1612</v>
      </c>
      <c r="I162" s="320" t="s">
        <v>143</v>
      </c>
      <c r="J162" s="320" t="s">
        <v>139</v>
      </c>
      <c r="K162" s="320" t="s">
        <v>1648</v>
      </c>
      <c r="L162" s="314" t="s">
        <v>149</v>
      </c>
      <c r="M162" s="196" t="s">
        <v>17</v>
      </c>
      <c r="N162" s="196" t="s">
        <v>83</v>
      </c>
      <c r="O162" s="192" t="s">
        <v>85</v>
      </c>
      <c r="P162" s="196" t="s">
        <v>106</v>
      </c>
      <c r="Q162" s="196"/>
      <c r="R162" s="300" t="s">
        <v>60</v>
      </c>
      <c r="S162" s="314" t="s">
        <v>60</v>
      </c>
      <c r="T162" s="196"/>
      <c r="U162" s="196"/>
      <c r="V162" s="192"/>
      <c r="W162" s="316" t="s">
        <v>113</v>
      </c>
      <c r="X162" s="196"/>
      <c r="Y162" s="198">
        <v>600</v>
      </c>
      <c r="Z162" s="196"/>
      <c r="AA162" s="198"/>
      <c r="AB162" s="196"/>
      <c r="AC162" s="196"/>
      <c r="AD162" s="197">
        <v>800</v>
      </c>
      <c r="AE162" s="197"/>
      <c r="AF162" s="196"/>
      <c r="AG162" s="196"/>
      <c r="AH162" s="196"/>
      <c r="AI162" s="314"/>
      <c r="AJ162" s="314"/>
      <c r="AK162" s="192"/>
      <c r="AL162" s="192"/>
      <c r="AM162" s="192"/>
    </row>
    <row r="163" spans="1:39" ht="25" customHeight="1" thickBot="1">
      <c r="A163" s="317" t="s">
        <v>155</v>
      </c>
      <c r="B163" s="300" t="s">
        <v>1470</v>
      </c>
      <c r="C163" s="318"/>
      <c r="D163" s="319">
        <v>1</v>
      </c>
      <c r="E163" s="320" t="s">
        <v>1203</v>
      </c>
      <c r="F163" s="320" t="s">
        <v>3</v>
      </c>
      <c r="G163" s="320" t="s">
        <v>110</v>
      </c>
      <c r="H163" s="392" t="s">
        <v>1614</v>
      </c>
      <c r="I163" s="320" t="s">
        <v>141</v>
      </c>
      <c r="J163" s="320" t="s">
        <v>146</v>
      </c>
      <c r="K163" s="301" t="s">
        <v>1648</v>
      </c>
      <c r="L163" s="320" t="s">
        <v>149</v>
      </c>
      <c r="M163" s="318" t="s">
        <v>14</v>
      </c>
      <c r="N163" s="318" t="s">
        <v>70</v>
      </c>
      <c r="O163" s="318" t="s">
        <v>72</v>
      </c>
      <c r="P163" s="318" t="s">
        <v>73</v>
      </c>
      <c r="Q163" s="393" t="s">
        <v>151</v>
      </c>
      <c r="R163" s="300" t="s">
        <v>60</v>
      </c>
      <c r="S163" s="192" t="s">
        <v>6</v>
      </c>
      <c r="T163" s="318"/>
      <c r="U163" s="318"/>
      <c r="V163" s="321">
        <v>1.3</v>
      </c>
      <c r="W163" s="326" t="s">
        <v>9</v>
      </c>
      <c r="X163" s="318">
        <v>379</v>
      </c>
      <c r="AA163" s="198"/>
      <c r="AB163" s="196"/>
      <c r="AC163" s="318">
        <v>450</v>
      </c>
      <c r="AD163" s="322">
        <v>1300</v>
      </c>
      <c r="AE163" s="321"/>
      <c r="AF163" s="318"/>
      <c r="AG163" s="318"/>
      <c r="AH163" s="318"/>
      <c r="AI163" s="318"/>
      <c r="AJ163" s="209"/>
      <c r="AK163" s="209"/>
      <c r="AL163" s="209"/>
      <c r="AM163" s="209"/>
    </row>
    <row r="164" spans="1:39" ht="25" customHeight="1" thickBot="1">
      <c r="A164" s="415" t="s">
        <v>155</v>
      </c>
      <c r="B164" s="300" t="s">
        <v>1474</v>
      </c>
      <c r="C164" s="416"/>
      <c r="D164" s="417">
        <v>1</v>
      </c>
      <c r="E164" s="392" t="s">
        <v>1203</v>
      </c>
      <c r="F164" s="392" t="s">
        <v>3</v>
      </c>
      <c r="G164" s="392" t="s">
        <v>110</v>
      </c>
      <c r="H164" s="392" t="s">
        <v>1614</v>
      </c>
      <c r="I164" s="392" t="s">
        <v>141</v>
      </c>
      <c r="J164" s="392" t="s">
        <v>146</v>
      </c>
      <c r="K164" s="301" t="s">
        <v>1648</v>
      </c>
      <c r="L164" s="392" t="s">
        <v>149</v>
      </c>
      <c r="M164" s="416" t="s">
        <v>14</v>
      </c>
      <c r="N164" s="416" t="s">
        <v>70</v>
      </c>
      <c r="O164" s="416" t="s">
        <v>72</v>
      </c>
      <c r="P164" s="416" t="s">
        <v>73</v>
      </c>
      <c r="Q164" s="292" t="s">
        <v>152</v>
      </c>
      <c r="R164" s="300" t="s">
        <v>60</v>
      </c>
      <c r="S164" s="335" t="s">
        <v>6</v>
      </c>
      <c r="T164" s="416"/>
      <c r="U164" s="416"/>
      <c r="V164" s="418">
        <v>1.5</v>
      </c>
      <c r="W164" s="419" t="s">
        <v>9</v>
      </c>
      <c r="X164" s="416">
        <v>184</v>
      </c>
      <c r="Y164" s="364"/>
      <c r="Z164" s="146"/>
      <c r="AA164" s="271"/>
      <c r="AB164" s="264"/>
      <c r="AC164" s="416">
        <v>450</v>
      </c>
      <c r="AD164" s="420">
        <v>1500</v>
      </c>
      <c r="AE164" s="418"/>
      <c r="AF164" s="416"/>
      <c r="AG164" s="416"/>
      <c r="AH164" s="416"/>
      <c r="AI164" s="416"/>
      <c r="AJ164" s="292"/>
      <c r="AK164" s="292"/>
      <c r="AL164" s="292"/>
      <c r="AM164" s="292"/>
    </row>
    <row r="165" spans="1:39" ht="25" customHeight="1" thickBot="1">
      <c r="A165" s="317" t="s">
        <v>155</v>
      </c>
      <c r="B165" s="300" t="s">
        <v>1466</v>
      </c>
      <c r="C165" s="318"/>
      <c r="D165" s="319">
        <v>1</v>
      </c>
      <c r="E165" s="320" t="s">
        <v>1203</v>
      </c>
      <c r="F165" s="320" t="s">
        <v>3</v>
      </c>
      <c r="G165" s="320" t="s">
        <v>110</v>
      </c>
      <c r="H165" s="392" t="s">
        <v>1614</v>
      </c>
      <c r="I165" s="320" t="s">
        <v>141</v>
      </c>
      <c r="J165" s="320" t="s">
        <v>146</v>
      </c>
      <c r="K165" s="301" t="s">
        <v>1648</v>
      </c>
      <c r="L165" s="320" t="s">
        <v>149</v>
      </c>
      <c r="M165" s="318" t="s">
        <v>14</v>
      </c>
      <c r="N165" s="318" t="s">
        <v>70</v>
      </c>
      <c r="O165" s="318" t="s">
        <v>72</v>
      </c>
      <c r="P165" s="318" t="s">
        <v>73</v>
      </c>
      <c r="Q165" s="318"/>
      <c r="R165" s="300" t="s">
        <v>60</v>
      </c>
      <c r="S165" s="192" t="s">
        <v>6</v>
      </c>
      <c r="T165" s="318"/>
      <c r="U165" s="318"/>
      <c r="V165" s="321">
        <v>1.5</v>
      </c>
      <c r="W165" s="326" t="s">
        <v>9</v>
      </c>
      <c r="X165" s="318">
        <v>203</v>
      </c>
      <c r="AA165" s="198"/>
      <c r="AB165" s="196"/>
      <c r="AC165" s="318">
        <v>674</v>
      </c>
      <c r="AD165" s="322">
        <v>1500</v>
      </c>
      <c r="AE165" s="321"/>
      <c r="AF165" s="318"/>
      <c r="AG165" s="318"/>
      <c r="AH165" s="318"/>
      <c r="AI165" s="318"/>
      <c r="AJ165" s="209"/>
      <c r="AK165" s="209"/>
      <c r="AL165" s="209"/>
      <c r="AM165" s="209"/>
    </row>
    <row r="166" spans="1:39" ht="25" customHeight="1" thickBot="1">
      <c r="A166" s="405" t="s">
        <v>155</v>
      </c>
      <c r="B166" s="300" t="s">
        <v>1457</v>
      </c>
      <c r="C166" s="406"/>
      <c r="D166" s="407">
        <v>1</v>
      </c>
      <c r="E166" s="408" t="s">
        <v>1203</v>
      </c>
      <c r="F166" s="408" t="s">
        <v>3</v>
      </c>
      <c r="G166" s="408" t="s">
        <v>110</v>
      </c>
      <c r="H166" s="392" t="s">
        <v>1614</v>
      </c>
      <c r="I166" s="408" t="s">
        <v>141</v>
      </c>
      <c r="J166" s="408" t="s">
        <v>146</v>
      </c>
      <c r="K166" s="301" t="s">
        <v>1648</v>
      </c>
      <c r="L166" s="408" t="s">
        <v>149</v>
      </c>
      <c r="M166" s="406" t="s">
        <v>14</v>
      </c>
      <c r="N166" s="406" t="s">
        <v>70</v>
      </c>
      <c r="O166" s="406" t="s">
        <v>72</v>
      </c>
      <c r="P166" s="406" t="s">
        <v>73</v>
      </c>
      <c r="Q166" s="406"/>
      <c r="R166" s="300" t="s">
        <v>60</v>
      </c>
      <c r="S166" s="268" t="s">
        <v>6</v>
      </c>
      <c r="T166" s="406"/>
      <c r="U166" s="406"/>
      <c r="V166" s="409">
        <v>1.5</v>
      </c>
      <c r="W166" s="491" t="s">
        <v>9</v>
      </c>
      <c r="X166" s="406">
        <v>203</v>
      </c>
      <c r="Y166" s="360"/>
      <c r="Z166" s="136"/>
      <c r="AA166" s="273"/>
      <c r="AB166" s="269"/>
      <c r="AC166" s="498">
        <v>758</v>
      </c>
      <c r="AD166" s="410">
        <v>1500</v>
      </c>
      <c r="AE166" s="409"/>
      <c r="AF166" s="406"/>
      <c r="AG166" s="406"/>
      <c r="AH166" s="406"/>
      <c r="AI166" s="406"/>
      <c r="AJ166" s="412"/>
      <c r="AK166" s="412"/>
      <c r="AL166" s="412"/>
      <c r="AM166" s="412"/>
    </row>
    <row r="167" spans="1:39" ht="25" customHeight="1" thickBot="1">
      <c r="A167" s="467" t="s">
        <v>1601</v>
      </c>
      <c r="C167" s="378"/>
      <c r="D167" s="475">
        <v>1</v>
      </c>
      <c r="E167" s="378" t="s">
        <v>699</v>
      </c>
      <c r="F167" s="378" t="s">
        <v>3</v>
      </c>
      <c r="G167" s="378" t="s">
        <v>109</v>
      </c>
      <c r="H167" s="353" t="s">
        <v>1610</v>
      </c>
      <c r="I167" s="372"/>
      <c r="J167" s="372"/>
      <c r="K167" s="308"/>
      <c r="L167" s="372"/>
      <c r="M167" s="372"/>
      <c r="N167" s="372"/>
      <c r="O167" s="372"/>
      <c r="P167" s="372"/>
      <c r="Q167" s="378"/>
      <c r="S167" s="378"/>
      <c r="T167" s="378"/>
      <c r="U167" s="378"/>
      <c r="V167" s="378"/>
      <c r="W167" s="494"/>
      <c r="X167" s="378"/>
      <c r="Y167" s="377"/>
      <c r="Z167" s="378"/>
      <c r="AA167" s="377"/>
      <c r="AB167" s="378"/>
      <c r="AC167" s="378"/>
      <c r="AD167" s="377"/>
      <c r="AE167" s="377"/>
      <c r="AF167" s="378"/>
      <c r="AG167" s="378"/>
      <c r="AH167" s="378"/>
      <c r="AI167" s="378"/>
      <c r="AJ167" s="378"/>
      <c r="AK167" s="378"/>
      <c r="AL167" s="378"/>
      <c r="AM167" s="378"/>
    </row>
    <row r="168" spans="1:39" ht="25" customHeight="1" thickBot="1">
      <c r="A168" s="342" t="s">
        <v>200</v>
      </c>
      <c r="B168" s="300" t="s">
        <v>1457</v>
      </c>
      <c r="C168" s="343"/>
      <c r="D168" s="344">
        <v>1</v>
      </c>
      <c r="E168" s="343" t="s">
        <v>699</v>
      </c>
      <c r="F168" s="343" t="s">
        <v>3</v>
      </c>
      <c r="G168" s="343" t="s">
        <v>109</v>
      </c>
      <c r="H168" s="353" t="s">
        <v>1610</v>
      </c>
      <c r="I168" s="343" t="s">
        <v>141</v>
      </c>
      <c r="J168" s="483" t="s">
        <v>146</v>
      </c>
      <c r="K168" s="301" t="s">
        <v>1648</v>
      </c>
      <c r="L168" s="343" t="s">
        <v>149</v>
      </c>
      <c r="M168" s="343" t="s">
        <v>14</v>
      </c>
      <c r="N168" s="343" t="s">
        <v>70</v>
      </c>
      <c r="O168" s="343" t="s">
        <v>72</v>
      </c>
      <c r="P168" s="343" t="s">
        <v>73</v>
      </c>
      <c r="Q168" s="343"/>
      <c r="R168" s="300" t="s">
        <v>60</v>
      </c>
      <c r="S168" s="343" t="s">
        <v>133</v>
      </c>
      <c r="T168" s="343"/>
      <c r="U168" s="343"/>
      <c r="V168" s="343"/>
      <c r="W168" s="381" t="s">
        <v>9</v>
      </c>
      <c r="X168" s="343" t="s">
        <v>843</v>
      </c>
      <c r="Y168" s="346">
        <v>2600</v>
      </c>
      <c r="Z168" s="343"/>
      <c r="AA168" s="346"/>
      <c r="AB168" s="343"/>
      <c r="AC168" s="343"/>
      <c r="AD168" s="346"/>
      <c r="AE168" s="346"/>
      <c r="AF168" s="343"/>
      <c r="AG168" s="343">
        <v>140</v>
      </c>
      <c r="AH168" s="343" t="s">
        <v>757</v>
      </c>
      <c r="AI168" s="343" t="s">
        <v>840</v>
      </c>
      <c r="AJ168" s="343" t="s">
        <v>841</v>
      </c>
      <c r="AK168" s="347"/>
      <c r="AL168" s="347"/>
      <c r="AM168" s="347"/>
    </row>
    <row r="169" spans="1:39" ht="25" customHeight="1" thickBot="1">
      <c r="A169" s="299" t="s">
        <v>200</v>
      </c>
      <c r="B169" s="300" t="s">
        <v>1457</v>
      </c>
      <c r="C169" s="301"/>
      <c r="D169" s="302">
        <v>1</v>
      </c>
      <c r="E169" s="301" t="s">
        <v>699</v>
      </c>
      <c r="F169" s="301" t="s">
        <v>3</v>
      </c>
      <c r="G169" s="301" t="s">
        <v>109</v>
      </c>
      <c r="H169" s="353" t="s">
        <v>1610</v>
      </c>
      <c r="I169" s="301" t="s">
        <v>141</v>
      </c>
      <c r="J169" s="327" t="s">
        <v>146</v>
      </c>
      <c r="K169" s="301" t="s">
        <v>1648</v>
      </c>
      <c r="L169" s="301" t="s">
        <v>149</v>
      </c>
      <c r="M169" s="301" t="s">
        <v>14</v>
      </c>
      <c r="N169" s="301" t="s">
        <v>70</v>
      </c>
      <c r="O169" s="301" t="s">
        <v>72</v>
      </c>
      <c r="P169" s="301" t="s">
        <v>73</v>
      </c>
      <c r="Q169" s="301"/>
      <c r="R169" s="300" t="s">
        <v>60</v>
      </c>
      <c r="S169" s="301" t="s">
        <v>134</v>
      </c>
      <c r="T169" s="301"/>
      <c r="U169" s="301"/>
      <c r="V169" s="301"/>
      <c r="W169" s="303" t="s">
        <v>9</v>
      </c>
      <c r="X169" s="301" t="s">
        <v>843</v>
      </c>
      <c r="Y169" s="307">
        <v>9900</v>
      </c>
      <c r="Z169" s="301"/>
      <c r="AA169" s="307"/>
      <c r="AB169" s="301"/>
      <c r="AC169" s="301"/>
      <c r="AD169" s="307"/>
      <c r="AE169" s="307"/>
      <c r="AF169" s="301"/>
      <c r="AG169" s="301">
        <v>1400</v>
      </c>
      <c r="AH169" s="301" t="s">
        <v>757</v>
      </c>
      <c r="AI169" s="301" t="s">
        <v>840</v>
      </c>
      <c r="AJ169" s="301" t="s">
        <v>842</v>
      </c>
      <c r="AK169" s="308"/>
      <c r="AL169" s="308"/>
      <c r="AM169" s="308"/>
    </row>
    <row r="170" spans="1:39" ht="25" customHeight="1" thickBot="1">
      <c r="A170" s="299" t="s">
        <v>198</v>
      </c>
      <c r="B170" s="300" t="s">
        <v>1474</v>
      </c>
      <c r="C170" s="301"/>
      <c r="D170" s="302">
        <v>1</v>
      </c>
      <c r="E170" s="301" t="s">
        <v>699</v>
      </c>
      <c r="F170" s="301" t="s">
        <v>3</v>
      </c>
      <c r="G170" s="301" t="s">
        <v>109</v>
      </c>
      <c r="H170" s="353" t="s">
        <v>1610</v>
      </c>
      <c r="I170" s="301" t="s">
        <v>141</v>
      </c>
      <c r="J170" s="301" t="s">
        <v>146</v>
      </c>
      <c r="K170" s="301" t="s">
        <v>1648</v>
      </c>
      <c r="L170" s="301" t="s">
        <v>149</v>
      </c>
      <c r="M170" s="301" t="s">
        <v>14</v>
      </c>
      <c r="N170" s="301" t="s">
        <v>70</v>
      </c>
      <c r="O170" s="301" t="s">
        <v>72</v>
      </c>
      <c r="P170" s="301" t="s">
        <v>73</v>
      </c>
      <c r="Q170" s="301"/>
      <c r="R170" s="300" t="s">
        <v>60</v>
      </c>
      <c r="S170" s="301" t="s">
        <v>860</v>
      </c>
      <c r="T170" s="301"/>
      <c r="U170" s="301"/>
      <c r="V170" s="301"/>
      <c r="W170" s="303" t="s">
        <v>62</v>
      </c>
      <c r="X170" s="301">
        <v>100</v>
      </c>
      <c r="Y170" s="307"/>
      <c r="Z170" s="301"/>
      <c r="AA170" s="307"/>
      <c r="AB170" s="301"/>
      <c r="AC170" s="301">
        <v>100</v>
      </c>
      <c r="AD170" s="307">
        <v>800</v>
      </c>
      <c r="AE170" s="307"/>
      <c r="AF170" s="301"/>
      <c r="AG170" s="308"/>
      <c r="AH170" s="301"/>
      <c r="AI170" s="301"/>
      <c r="AJ170" s="301"/>
      <c r="AK170" s="308"/>
      <c r="AL170" s="308"/>
      <c r="AM170" s="308"/>
    </row>
    <row r="171" spans="1:39" ht="25" customHeight="1" thickBot="1">
      <c r="A171" s="299" t="s">
        <v>198</v>
      </c>
      <c r="B171" s="300" t="s">
        <v>1457</v>
      </c>
      <c r="C171" s="301"/>
      <c r="D171" s="302">
        <v>1</v>
      </c>
      <c r="E171" s="301" t="s">
        <v>699</v>
      </c>
      <c r="F171" s="301" t="s">
        <v>3</v>
      </c>
      <c r="G171" s="301" t="s">
        <v>109</v>
      </c>
      <c r="H171" s="353" t="s">
        <v>1610</v>
      </c>
      <c r="I171" s="301" t="s">
        <v>141</v>
      </c>
      <c r="J171" s="301" t="s">
        <v>146</v>
      </c>
      <c r="K171" s="301" t="s">
        <v>1648</v>
      </c>
      <c r="L171" s="301" t="s">
        <v>149</v>
      </c>
      <c r="M171" s="301" t="s">
        <v>14</v>
      </c>
      <c r="N171" s="301" t="s">
        <v>70</v>
      </c>
      <c r="O171" s="301" t="s">
        <v>72</v>
      </c>
      <c r="P171" s="301" t="s">
        <v>73</v>
      </c>
      <c r="Q171" s="301"/>
      <c r="R171" s="300" t="s">
        <v>60</v>
      </c>
      <c r="S171" s="301" t="s">
        <v>860</v>
      </c>
      <c r="T171" s="301"/>
      <c r="U171" s="301"/>
      <c r="V171" s="301"/>
      <c r="W171" s="303" t="s">
        <v>62</v>
      </c>
      <c r="X171" s="301">
        <f>23+9</f>
        <v>32</v>
      </c>
      <c r="Y171" s="307"/>
      <c r="Z171" s="301"/>
      <c r="AA171" s="307"/>
      <c r="AB171" s="301"/>
      <c r="AC171" s="301">
        <v>100</v>
      </c>
      <c r="AD171" s="307">
        <v>2200</v>
      </c>
      <c r="AE171" s="307"/>
      <c r="AF171" s="301"/>
      <c r="AG171" s="301"/>
      <c r="AH171" s="301"/>
      <c r="AI171" s="301"/>
      <c r="AJ171" s="301"/>
      <c r="AK171" s="308"/>
      <c r="AL171" s="308"/>
      <c r="AM171" s="308"/>
    </row>
    <row r="172" spans="1:39" ht="25" customHeight="1" thickBot="1">
      <c r="A172" s="299" t="s">
        <v>203</v>
      </c>
      <c r="B172" s="300" t="s">
        <v>1485</v>
      </c>
      <c r="C172" s="301">
        <v>2.6</v>
      </c>
      <c r="D172" s="302">
        <v>1</v>
      </c>
      <c r="E172" s="301" t="s">
        <v>699</v>
      </c>
      <c r="F172" s="301" t="s">
        <v>831</v>
      </c>
      <c r="G172" s="301" t="s">
        <v>832</v>
      </c>
      <c r="H172" s="349" t="s">
        <v>1621</v>
      </c>
      <c r="I172" s="301" t="s">
        <v>141</v>
      </c>
      <c r="J172" s="301" t="s">
        <v>139</v>
      </c>
      <c r="K172" s="308" t="s">
        <v>1648</v>
      </c>
      <c r="L172" s="301" t="s">
        <v>149</v>
      </c>
      <c r="M172" s="301" t="s">
        <v>14</v>
      </c>
      <c r="N172" s="301" t="s">
        <v>70</v>
      </c>
      <c r="O172" s="301" t="s">
        <v>74</v>
      </c>
      <c r="P172" s="301" t="s">
        <v>93</v>
      </c>
      <c r="Q172" s="301"/>
      <c r="R172" s="300" t="s">
        <v>60</v>
      </c>
      <c r="S172" s="308" t="s">
        <v>860</v>
      </c>
      <c r="T172" s="301"/>
      <c r="U172" s="301"/>
      <c r="V172" s="301"/>
      <c r="W172" s="303" t="s">
        <v>125</v>
      </c>
      <c r="X172" s="301">
        <v>1204</v>
      </c>
      <c r="Y172" s="307">
        <v>500</v>
      </c>
      <c r="Z172" s="301"/>
      <c r="AA172" s="307"/>
      <c r="AB172" s="301"/>
      <c r="AC172" s="301">
        <v>0</v>
      </c>
      <c r="AD172" s="307">
        <v>1840</v>
      </c>
      <c r="AE172" s="307"/>
      <c r="AF172" s="301"/>
      <c r="AG172" s="301"/>
      <c r="AH172" s="301"/>
      <c r="AI172" s="301"/>
      <c r="AJ172" s="301"/>
      <c r="AK172" s="308"/>
      <c r="AL172" s="308" t="s">
        <v>850</v>
      </c>
      <c r="AM172" s="308"/>
    </row>
    <row r="173" spans="1:39" ht="25" customHeight="1" thickBot="1">
      <c r="A173" s="299" t="s">
        <v>203</v>
      </c>
      <c r="B173" s="300" t="s">
        <v>1485</v>
      </c>
      <c r="C173" s="301">
        <v>2.6</v>
      </c>
      <c r="D173" s="302">
        <v>1</v>
      </c>
      <c r="E173" s="301" t="s">
        <v>699</v>
      </c>
      <c r="F173" s="301" t="s">
        <v>831</v>
      </c>
      <c r="G173" s="301" t="s">
        <v>832</v>
      </c>
      <c r="H173" s="349" t="s">
        <v>1621</v>
      </c>
      <c r="I173" s="301" t="s">
        <v>141</v>
      </c>
      <c r="J173" s="301" t="s">
        <v>139</v>
      </c>
      <c r="K173" s="308" t="s">
        <v>1648</v>
      </c>
      <c r="L173" s="301" t="s">
        <v>149</v>
      </c>
      <c r="M173" s="301" t="s">
        <v>14</v>
      </c>
      <c r="N173" s="301" t="s">
        <v>70</v>
      </c>
      <c r="O173" s="301" t="s">
        <v>74</v>
      </c>
      <c r="P173" s="301" t="s">
        <v>93</v>
      </c>
      <c r="Q173" s="301"/>
      <c r="R173" s="300" t="s">
        <v>60</v>
      </c>
      <c r="S173" s="308" t="s">
        <v>860</v>
      </c>
      <c r="T173" s="301"/>
      <c r="U173" s="301"/>
      <c r="V173" s="301"/>
      <c r="W173" s="303" t="s">
        <v>125</v>
      </c>
      <c r="X173" s="301">
        <v>958</v>
      </c>
      <c r="Y173" s="307">
        <v>600</v>
      </c>
      <c r="Z173" s="301"/>
      <c r="AA173" s="307"/>
      <c r="AB173" s="301"/>
      <c r="AC173" s="301">
        <v>0</v>
      </c>
      <c r="AD173" s="307">
        <v>1560</v>
      </c>
      <c r="AE173" s="307"/>
      <c r="AF173" s="301"/>
      <c r="AG173" s="301"/>
      <c r="AH173" s="301"/>
      <c r="AI173" s="301"/>
      <c r="AJ173" s="301"/>
      <c r="AK173" s="308"/>
      <c r="AL173" s="308" t="s">
        <v>851</v>
      </c>
      <c r="AM173" s="308"/>
    </row>
    <row r="174" spans="1:39" ht="25" customHeight="1" thickBot="1">
      <c r="A174" s="299" t="s">
        <v>203</v>
      </c>
      <c r="B174" s="300" t="s">
        <v>1485</v>
      </c>
      <c r="C174" s="301">
        <v>2.9</v>
      </c>
      <c r="D174" s="302">
        <v>1</v>
      </c>
      <c r="E174" s="301" t="s">
        <v>699</v>
      </c>
      <c r="F174" s="301" t="s">
        <v>831</v>
      </c>
      <c r="G174" s="301" t="s">
        <v>832</v>
      </c>
      <c r="H174" s="349" t="s">
        <v>1621</v>
      </c>
      <c r="I174" s="301" t="s">
        <v>141</v>
      </c>
      <c r="J174" s="301" t="s">
        <v>139</v>
      </c>
      <c r="K174" s="308" t="s">
        <v>1648</v>
      </c>
      <c r="L174" s="301" t="s">
        <v>149</v>
      </c>
      <c r="M174" s="301" t="s">
        <v>14</v>
      </c>
      <c r="N174" s="301" t="s">
        <v>70</v>
      </c>
      <c r="O174" s="301" t="s">
        <v>74</v>
      </c>
      <c r="P174" s="301" t="s">
        <v>93</v>
      </c>
      <c r="Q174" s="301"/>
      <c r="R174" s="300" t="s">
        <v>60</v>
      </c>
      <c r="S174" s="308" t="s">
        <v>860</v>
      </c>
      <c r="T174" s="301"/>
      <c r="U174" s="301"/>
      <c r="V174" s="301"/>
      <c r="W174" s="303" t="s">
        <v>125</v>
      </c>
      <c r="X174" s="308">
        <v>1637</v>
      </c>
      <c r="Y174" s="307">
        <v>1000</v>
      </c>
      <c r="Z174" s="301"/>
      <c r="AA174" s="307"/>
      <c r="AB174" s="301"/>
      <c r="AC174" s="301">
        <v>0</v>
      </c>
      <c r="AD174" s="307">
        <v>2100</v>
      </c>
      <c r="AE174" s="307"/>
      <c r="AF174" s="301"/>
      <c r="AG174" s="301"/>
      <c r="AH174" s="301"/>
      <c r="AI174" s="301"/>
      <c r="AJ174" s="301"/>
      <c r="AK174" s="308"/>
      <c r="AL174" s="308" t="s">
        <v>849</v>
      </c>
      <c r="AM174" s="308"/>
    </row>
    <row r="175" spans="1:39" ht="25" customHeight="1" thickBot="1">
      <c r="A175" s="299" t="s">
        <v>677</v>
      </c>
      <c r="B175" s="300" t="s">
        <v>1470</v>
      </c>
      <c r="C175" s="301"/>
      <c r="D175" s="302">
        <v>1</v>
      </c>
      <c r="E175" s="301" t="s">
        <v>699</v>
      </c>
      <c r="F175" s="301" t="s">
        <v>3</v>
      </c>
      <c r="G175" s="301" t="s">
        <v>110</v>
      </c>
      <c r="H175" s="349" t="s">
        <v>1614</v>
      </c>
      <c r="I175" s="301" t="s">
        <v>141</v>
      </c>
      <c r="J175" s="301" t="s">
        <v>146</v>
      </c>
      <c r="K175" s="301" t="s">
        <v>1648</v>
      </c>
      <c r="L175" s="301" t="s">
        <v>149</v>
      </c>
      <c r="M175" s="301" t="s">
        <v>14</v>
      </c>
      <c r="N175" s="301" t="s">
        <v>70</v>
      </c>
      <c r="O175" s="301" t="s">
        <v>72</v>
      </c>
      <c r="P175" s="301" t="s">
        <v>73</v>
      </c>
      <c r="Q175" s="301" t="s">
        <v>151</v>
      </c>
      <c r="R175" s="300" t="s">
        <v>60</v>
      </c>
      <c r="S175" s="301" t="s">
        <v>861</v>
      </c>
      <c r="T175" s="301"/>
      <c r="U175" s="301"/>
      <c r="V175" s="301"/>
      <c r="W175" s="303" t="s">
        <v>9</v>
      </c>
      <c r="X175" s="301">
        <v>13</v>
      </c>
      <c r="Y175" s="274"/>
      <c r="Z175" s="209"/>
      <c r="AA175" s="307"/>
      <c r="AB175" s="301"/>
      <c r="AC175" s="301">
        <v>0</v>
      </c>
      <c r="AD175" s="307">
        <v>5000</v>
      </c>
      <c r="AE175" s="307"/>
      <c r="AF175" s="301"/>
      <c r="AG175" s="301"/>
      <c r="AH175" s="301" t="s">
        <v>862</v>
      </c>
      <c r="AI175" s="301"/>
      <c r="AJ175" s="301"/>
      <c r="AK175" s="308"/>
      <c r="AL175" s="308"/>
      <c r="AM175" s="308"/>
    </row>
    <row r="176" spans="1:39" ht="25" customHeight="1" thickBot="1">
      <c r="A176" s="299" t="s">
        <v>677</v>
      </c>
      <c r="B176" s="300" t="s">
        <v>1470</v>
      </c>
      <c r="C176" s="301"/>
      <c r="D176" s="302">
        <v>1</v>
      </c>
      <c r="E176" s="301" t="s">
        <v>699</v>
      </c>
      <c r="F176" s="301" t="s">
        <v>3</v>
      </c>
      <c r="G176" s="301" t="s">
        <v>110</v>
      </c>
      <c r="H176" s="349" t="s">
        <v>1614</v>
      </c>
      <c r="I176" s="301" t="s">
        <v>141</v>
      </c>
      <c r="J176" s="301" t="s">
        <v>146</v>
      </c>
      <c r="K176" s="301" t="s">
        <v>1648</v>
      </c>
      <c r="L176" s="301" t="s">
        <v>149</v>
      </c>
      <c r="M176" s="301" t="s">
        <v>14</v>
      </c>
      <c r="N176" s="301" t="s">
        <v>70</v>
      </c>
      <c r="O176" s="301" t="s">
        <v>72</v>
      </c>
      <c r="P176" s="301" t="s">
        <v>73</v>
      </c>
      <c r="Q176" s="301" t="s">
        <v>151</v>
      </c>
      <c r="R176" s="300" t="s">
        <v>60</v>
      </c>
      <c r="S176" s="301" t="s">
        <v>860</v>
      </c>
      <c r="T176" s="301"/>
      <c r="U176" s="301"/>
      <c r="V176" s="301"/>
      <c r="W176" s="303" t="s">
        <v>9</v>
      </c>
      <c r="X176" s="301">
        <v>1080</v>
      </c>
      <c r="Y176" s="274"/>
      <c r="Z176" s="209"/>
      <c r="AA176" s="307"/>
      <c r="AB176" s="301"/>
      <c r="AC176" s="301">
        <v>0</v>
      </c>
      <c r="AD176" s="307">
        <v>7000</v>
      </c>
      <c r="AE176" s="307"/>
      <c r="AF176" s="301"/>
      <c r="AG176" s="301"/>
      <c r="AH176" s="301" t="s">
        <v>862</v>
      </c>
      <c r="AI176" s="301"/>
      <c r="AJ176" s="301"/>
      <c r="AK176" s="308"/>
      <c r="AL176" s="308"/>
      <c r="AM176" s="308"/>
    </row>
    <row r="177" spans="1:40" ht="25" customHeight="1" thickBot="1">
      <c r="A177" s="299" t="s">
        <v>677</v>
      </c>
      <c r="B177" s="300" t="s">
        <v>1474</v>
      </c>
      <c r="C177" s="301"/>
      <c r="D177" s="302">
        <v>1</v>
      </c>
      <c r="E177" s="301" t="s">
        <v>699</v>
      </c>
      <c r="F177" s="301" t="s">
        <v>3</v>
      </c>
      <c r="G177" s="301" t="s">
        <v>110</v>
      </c>
      <c r="H177" s="349" t="s">
        <v>1614</v>
      </c>
      <c r="I177" s="301" t="s">
        <v>141</v>
      </c>
      <c r="J177" s="301" t="s">
        <v>146</v>
      </c>
      <c r="K177" s="301" t="s">
        <v>1648</v>
      </c>
      <c r="L177" s="301" t="s">
        <v>149</v>
      </c>
      <c r="M177" s="301" t="s">
        <v>14</v>
      </c>
      <c r="N177" s="301" t="s">
        <v>70</v>
      </c>
      <c r="O177" s="301" t="s">
        <v>72</v>
      </c>
      <c r="P177" s="301" t="s">
        <v>73</v>
      </c>
      <c r="Q177" s="301" t="s">
        <v>152</v>
      </c>
      <c r="R177" s="300" t="s">
        <v>60</v>
      </c>
      <c r="S177" s="301" t="s">
        <v>861</v>
      </c>
      <c r="T177" s="301"/>
      <c r="U177" s="301"/>
      <c r="V177" s="301"/>
      <c r="W177" s="303" t="s">
        <v>9</v>
      </c>
      <c r="X177" s="301">
        <v>229</v>
      </c>
      <c r="Y177" s="274"/>
      <c r="Z177" s="209"/>
      <c r="AA177" s="307"/>
      <c r="AB177" s="301"/>
      <c r="AC177" s="301">
        <v>0</v>
      </c>
      <c r="AD177" s="307">
        <v>8000</v>
      </c>
      <c r="AE177" s="307"/>
      <c r="AF177" s="301"/>
      <c r="AG177" s="301"/>
      <c r="AH177" s="301" t="s">
        <v>862</v>
      </c>
      <c r="AI177" s="301"/>
      <c r="AJ177" s="301"/>
      <c r="AK177" s="308"/>
      <c r="AL177" s="308"/>
      <c r="AM177" s="308"/>
    </row>
    <row r="178" spans="1:40" ht="25" customHeight="1" thickBot="1">
      <c r="A178" s="299" t="s">
        <v>677</v>
      </c>
      <c r="B178" s="300" t="s">
        <v>1474</v>
      </c>
      <c r="C178" s="301"/>
      <c r="D178" s="302">
        <v>1</v>
      </c>
      <c r="E178" s="301" t="s">
        <v>699</v>
      </c>
      <c r="F178" s="301" t="s">
        <v>3</v>
      </c>
      <c r="G178" s="301" t="s">
        <v>110</v>
      </c>
      <c r="H178" s="349" t="s">
        <v>1614</v>
      </c>
      <c r="I178" s="301" t="s">
        <v>141</v>
      </c>
      <c r="J178" s="301" t="s">
        <v>146</v>
      </c>
      <c r="K178" s="301" t="s">
        <v>1648</v>
      </c>
      <c r="L178" s="301" t="s">
        <v>149</v>
      </c>
      <c r="M178" s="301" t="s">
        <v>14</v>
      </c>
      <c r="N178" s="301" t="s">
        <v>70</v>
      </c>
      <c r="O178" s="301" t="s">
        <v>72</v>
      </c>
      <c r="P178" s="301" t="s">
        <v>73</v>
      </c>
      <c r="Q178" s="301" t="s">
        <v>152</v>
      </c>
      <c r="R178" s="300" t="s">
        <v>60</v>
      </c>
      <c r="S178" s="301" t="s">
        <v>860</v>
      </c>
      <c r="T178" s="301"/>
      <c r="U178" s="301"/>
      <c r="V178" s="301"/>
      <c r="W178" s="303" t="s">
        <v>9</v>
      </c>
      <c r="X178" s="301">
        <v>1641</v>
      </c>
      <c r="Y178" s="274"/>
      <c r="Z178" s="209"/>
      <c r="AA178" s="307"/>
      <c r="AB178" s="301"/>
      <c r="AC178" s="301">
        <v>0</v>
      </c>
      <c r="AD178" s="307">
        <v>8000</v>
      </c>
      <c r="AE178" s="307"/>
      <c r="AF178" s="301"/>
      <c r="AG178" s="301"/>
      <c r="AH178" s="301" t="s">
        <v>862</v>
      </c>
      <c r="AI178" s="301"/>
      <c r="AJ178" s="301"/>
      <c r="AK178" s="308"/>
      <c r="AL178" s="308"/>
      <c r="AM178" s="308"/>
    </row>
    <row r="179" spans="1:40" ht="25" customHeight="1" thickBot="1">
      <c r="A179" s="225" t="s">
        <v>838</v>
      </c>
      <c r="B179" s="300" t="s">
        <v>1457</v>
      </c>
      <c r="C179" s="308"/>
      <c r="D179" s="309">
        <v>1</v>
      </c>
      <c r="E179" s="308" t="s">
        <v>699</v>
      </c>
      <c r="F179" s="308" t="s">
        <v>3</v>
      </c>
      <c r="G179" s="308" t="s">
        <v>110</v>
      </c>
      <c r="H179" s="349" t="s">
        <v>1614</v>
      </c>
      <c r="I179" s="308" t="s">
        <v>141</v>
      </c>
      <c r="J179" s="308" t="s">
        <v>146</v>
      </c>
      <c r="K179" s="301" t="s">
        <v>1648</v>
      </c>
      <c r="L179" s="308" t="s">
        <v>149</v>
      </c>
      <c r="M179" s="308" t="s">
        <v>14</v>
      </c>
      <c r="N179" s="308" t="s">
        <v>70</v>
      </c>
      <c r="O179" s="308" t="s">
        <v>72</v>
      </c>
      <c r="P179" s="308" t="s">
        <v>73</v>
      </c>
      <c r="Q179" s="308" t="s">
        <v>73</v>
      </c>
      <c r="R179" s="300" t="s">
        <v>60</v>
      </c>
      <c r="S179" s="308" t="s">
        <v>860</v>
      </c>
      <c r="T179" s="308"/>
      <c r="U179" s="308"/>
      <c r="V179" s="308"/>
      <c r="W179" s="310" t="s">
        <v>112</v>
      </c>
      <c r="X179" s="2">
        <v>12</v>
      </c>
      <c r="Y179" s="414">
        <v>612.59833333333324</v>
      </c>
      <c r="Z179" s="2"/>
      <c r="AA179" s="414">
        <v>486.94</v>
      </c>
      <c r="AB179" s="2"/>
      <c r="AC179" s="38"/>
      <c r="AD179" s="414">
        <v>1953.01</v>
      </c>
      <c r="AE179" s="2"/>
      <c r="AF179" s="308"/>
      <c r="AG179" s="2">
        <v>431.98053855223475</v>
      </c>
      <c r="AH179" s="308" t="s">
        <v>748</v>
      </c>
      <c r="AI179" s="308" t="s">
        <v>1583</v>
      </c>
      <c r="AJ179" s="308"/>
      <c r="AK179" s="308"/>
      <c r="AL179" s="308"/>
      <c r="AM179" s="308"/>
    </row>
    <row r="180" spans="1:40" ht="25" customHeight="1" thickBot="1">
      <c r="A180" s="225" t="s">
        <v>838</v>
      </c>
      <c r="B180" s="300" t="s">
        <v>1457</v>
      </c>
      <c r="C180" s="308"/>
      <c r="D180" s="309">
        <v>1</v>
      </c>
      <c r="E180" s="308" t="s">
        <v>699</v>
      </c>
      <c r="F180" s="308" t="s">
        <v>3</v>
      </c>
      <c r="G180" s="308" t="s">
        <v>110</v>
      </c>
      <c r="H180" s="349" t="s">
        <v>1614</v>
      </c>
      <c r="I180" s="308" t="s">
        <v>141</v>
      </c>
      <c r="J180" s="308" t="s">
        <v>146</v>
      </c>
      <c r="K180" s="301" t="s">
        <v>1648</v>
      </c>
      <c r="L180" s="308" t="s">
        <v>149</v>
      </c>
      <c r="M180" s="308" t="s">
        <v>14</v>
      </c>
      <c r="N180" s="308" t="s">
        <v>70</v>
      </c>
      <c r="O180" s="308" t="s">
        <v>72</v>
      </c>
      <c r="P180" s="308" t="s">
        <v>73</v>
      </c>
      <c r="Q180" s="308" t="s">
        <v>73</v>
      </c>
      <c r="R180" s="300" t="s">
        <v>60</v>
      </c>
      <c r="S180" s="308" t="s">
        <v>860</v>
      </c>
      <c r="T180" s="308"/>
      <c r="U180" s="308"/>
      <c r="V180" s="308"/>
      <c r="W180" s="310" t="s">
        <v>112</v>
      </c>
      <c r="X180" s="2">
        <v>24</v>
      </c>
      <c r="Y180" s="414">
        <v>782.78291666666689</v>
      </c>
      <c r="Z180" s="2"/>
      <c r="AA180" s="414">
        <v>626.71499999999992</v>
      </c>
      <c r="AB180" s="2"/>
      <c r="AC180" s="38"/>
      <c r="AD180" s="414">
        <v>1695.85</v>
      </c>
      <c r="AE180" s="2"/>
      <c r="AF180" s="308"/>
      <c r="AG180" s="2">
        <v>362.17703563767924</v>
      </c>
      <c r="AH180" s="308" t="s">
        <v>748</v>
      </c>
      <c r="AI180" s="308" t="s">
        <v>1584</v>
      </c>
      <c r="AJ180" s="308"/>
      <c r="AK180" s="308"/>
      <c r="AL180" s="308"/>
      <c r="AM180" s="308"/>
    </row>
    <row r="181" spans="1:40" ht="25" customHeight="1" thickBot="1">
      <c r="A181" s="317" t="s">
        <v>168</v>
      </c>
      <c r="B181" s="300" t="s">
        <v>1505</v>
      </c>
      <c r="C181" s="318">
        <v>3.6</v>
      </c>
      <c r="D181" s="319">
        <v>1</v>
      </c>
      <c r="E181" s="320" t="s">
        <v>1203</v>
      </c>
      <c r="F181" s="320" t="s">
        <v>119</v>
      </c>
      <c r="G181" s="320" t="s">
        <v>115</v>
      </c>
      <c r="H181" s="392" t="s">
        <v>115</v>
      </c>
      <c r="I181" s="320" t="s">
        <v>143</v>
      </c>
      <c r="J181" s="320" t="s">
        <v>146</v>
      </c>
      <c r="K181" s="320" t="s">
        <v>1648</v>
      </c>
      <c r="L181" s="320" t="s">
        <v>149</v>
      </c>
      <c r="M181" s="318" t="s">
        <v>14</v>
      </c>
      <c r="N181" s="318" t="s">
        <v>70</v>
      </c>
      <c r="O181" s="318" t="s">
        <v>71</v>
      </c>
      <c r="P181" s="192" t="s">
        <v>92</v>
      </c>
      <c r="Q181" s="192"/>
      <c r="R181" s="300" t="s">
        <v>60</v>
      </c>
      <c r="S181" s="192" t="s">
        <v>5</v>
      </c>
      <c r="T181" s="318"/>
      <c r="U181" s="318"/>
      <c r="V181" s="321">
        <v>1.6</v>
      </c>
      <c r="W181" s="326" t="s">
        <v>111</v>
      </c>
      <c r="X181" s="318" t="s">
        <v>60</v>
      </c>
      <c r="Y181" s="322">
        <v>1600</v>
      </c>
      <c r="Z181" s="321"/>
      <c r="AA181" s="198"/>
      <c r="AB181" s="196"/>
      <c r="AC181" s="318"/>
      <c r="AD181" s="323"/>
      <c r="AE181" s="323"/>
      <c r="AF181" s="318"/>
      <c r="AG181" s="318"/>
      <c r="AH181" s="318"/>
      <c r="AI181" s="318"/>
      <c r="AJ181" s="209"/>
      <c r="AK181" s="209"/>
      <c r="AL181" s="209"/>
      <c r="AM181" s="209"/>
    </row>
    <row r="182" spans="1:40" ht="25" customHeight="1" thickBot="1">
      <c r="A182" s="299" t="s">
        <v>672</v>
      </c>
      <c r="B182" s="300" t="s">
        <v>1516</v>
      </c>
      <c r="C182" s="301">
        <v>5.68</v>
      </c>
      <c r="D182" s="302">
        <v>1</v>
      </c>
      <c r="E182" s="301" t="s">
        <v>699</v>
      </c>
      <c r="F182" s="301" t="s">
        <v>831</v>
      </c>
      <c r="G182" s="301" t="s">
        <v>832</v>
      </c>
      <c r="H182" s="349" t="s">
        <v>1621</v>
      </c>
      <c r="I182" s="2" t="s">
        <v>143</v>
      </c>
      <c r="J182" s="301" t="s">
        <v>146</v>
      </c>
      <c r="K182" s="301" t="s">
        <v>1647</v>
      </c>
      <c r="L182" s="301" t="s">
        <v>149</v>
      </c>
      <c r="M182" s="391" t="s">
        <v>14</v>
      </c>
      <c r="N182" s="391" t="s">
        <v>70</v>
      </c>
      <c r="O182" s="301"/>
      <c r="P182" s="301" t="s">
        <v>160</v>
      </c>
      <c r="Q182" s="301"/>
      <c r="R182" s="300" t="s">
        <v>60</v>
      </c>
      <c r="S182" s="301" t="s">
        <v>860</v>
      </c>
      <c r="T182" s="301"/>
      <c r="U182" s="301"/>
      <c r="V182" s="301"/>
      <c r="W182" s="303" t="s">
        <v>1645</v>
      </c>
      <c r="X182" s="301">
        <v>45</v>
      </c>
      <c r="Y182" s="307"/>
      <c r="Z182" s="301"/>
      <c r="AA182" s="307"/>
      <c r="AB182" s="301"/>
      <c r="AC182" s="301">
        <v>0</v>
      </c>
      <c r="AD182" s="307">
        <v>360</v>
      </c>
      <c r="AE182" s="307"/>
      <c r="AF182" s="301"/>
      <c r="AG182" s="301"/>
      <c r="AH182" s="301"/>
      <c r="AI182" s="301"/>
      <c r="AJ182" s="301"/>
      <c r="AK182" s="308"/>
      <c r="AL182" s="308"/>
      <c r="AM182" s="308"/>
    </row>
    <row r="183" spans="1:40" ht="25" customHeight="1" thickBot="1">
      <c r="A183" s="299" t="s">
        <v>672</v>
      </c>
      <c r="B183" s="300" t="s">
        <v>1529</v>
      </c>
      <c r="C183" s="301">
        <v>3.64</v>
      </c>
      <c r="D183" s="302">
        <v>1</v>
      </c>
      <c r="E183" s="301" t="s">
        <v>699</v>
      </c>
      <c r="F183" s="301" t="s">
        <v>831</v>
      </c>
      <c r="G183" s="301" t="s">
        <v>832</v>
      </c>
      <c r="H183" s="349" t="s">
        <v>1621</v>
      </c>
      <c r="I183" s="2" t="s">
        <v>143</v>
      </c>
      <c r="J183" s="301" t="s">
        <v>146</v>
      </c>
      <c r="K183" s="301" t="s">
        <v>1647</v>
      </c>
      <c r="L183" s="301" t="s">
        <v>149</v>
      </c>
      <c r="M183" s="391" t="s">
        <v>14</v>
      </c>
      <c r="N183" s="391" t="s">
        <v>70</v>
      </c>
      <c r="O183" s="301"/>
      <c r="P183" s="301" t="s">
        <v>159</v>
      </c>
      <c r="Q183" s="301"/>
      <c r="R183" s="300" t="s">
        <v>60</v>
      </c>
      <c r="S183" s="301" t="s">
        <v>860</v>
      </c>
      <c r="T183" s="301"/>
      <c r="U183" s="301"/>
      <c r="V183" s="301"/>
      <c r="W183" s="303" t="s">
        <v>1645</v>
      </c>
      <c r="X183" s="301">
        <v>168</v>
      </c>
      <c r="Y183" s="307"/>
      <c r="Z183" s="301"/>
      <c r="AA183" s="307"/>
      <c r="AB183" s="301"/>
      <c r="AC183" s="301">
        <v>0</v>
      </c>
      <c r="AD183" s="307">
        <v>1020</v>
      </c>
      <c r="AE183" s="307"/>
      <c r="AF183" s="301" t="s">
        <v>864</v>
      </c>
      <c r="AG183" s="301"/>
      <c r="AH183" s="301"/>
      <c r="AI183" s="301"/>
      <c r="AJ183" s="301" t="s">
        <v>863</v>
      </c>
      <c r="AK183" s="308"/>
      <c r="AL183" s="308"/>
      <c r="AM183" s="308"/>
    </row>
    <row r="184" spans="1:40" ht="25" customHeight="1" thickBot="1">
      <c r="A184" s="317" t="s">
        <v>183</v>
      </c>
      <c r="B184" s="300" t="s">
        <v>1506</v>
      </c>
      <c r="C184" s="318"/>
      <c r="D184" s="319">
        <v>0</v>
      </c>
      <c r="E184" s="320" t="s">
        <v>1203</v>
      </c>
      <c r="F184" s="318" t="s">
        <v>119</v>
      </c>
      <c r="G184" s="320" t="s">
        <v>115</v>
      </c>
      <c r="H184" s="392" t="s">
        <v>115</v>
      </c>
      <c r="I184" s="320" t="s">
        <v>143</v>
      </c>
      <c r="J184" s="320" t="s">
        <v>146</v>
      </c>
      <c r="K184" s="308" t="s">
        <v>1648</v>
      </c>
      <c r="L184" s="320" t="s">
        <v>149</v>
      </c>
      <c r="M184" s="192" t="s">
        <v>16</v>
      </c>
      <c r="N184" s="192" t="s">
        <v>81</v>
      </c>
      <c r="O184" s="192" t="s">
        <v>82</v>
      </c>
      <c r="P184" s="192" t="s">
        <v>101</v>
      </c>
      <c r="Q184" s="192"/>
      <c r="R184" s="300" t="s">
        <v>60</v>
      </c>
      <c r="S184" s="192" t="s">
        <v>5</v>
      </c>
      <c r="T184" s="318"/>
      <c r="U184" s="318"/>
      <c r="V184" s="321">
        <v>1.6</v>
      </c>
      <c r="W184" s="326" t="s">
        <v>126</v>
      </c>
      <c r="X184" s="318"/>
      <c r="Y184" s="322">
        <v>1600</v>
      </c>
      <c r="Z184" s="321"/>
      <c r="AA184" s="198"/>
      <c r="AB184" s="196"/>
      <c r="AC184" s="318"/>
      <c r="AD184" s="323"/>
      <c r="AE184" s="323"/>
      <c r="AF184" s="318"/>
      <c r="AG184" s="318"/>
      <c r="AH184" s="318"/>
      <c r="AI184" s="318"/>
      <c r="AJ184" s="209"/>
      <c r="AK184" s="209"/>
      <c r="AL184" s="209"/>
      <c r="AM184" s="209"/>
    </row>
    <row r="185" spans="1:40" ht="25" customHeight="1" thickBot="1">
      <c r="A185" s="462" t="s">
        <v>1181</v>
      </c>
      <c r="B185" s="300" t="s">
        <v>1453</v>
      </c>
      <c r="C185" s="287">
        <v>1.2</v>
      </c>
      <c r="D185" s="437">
        <v>0</v>
      </c>
      <c r="E185" s="432" t="s">
        <v>1205</v>
      </c>
      <c r="F185" s="432" t="s">
        <v>60</v>
      </c>
      <c r="G185" s="432" t="s">
        <v>60</v>
      </c>
      <c r="H185" s="333"/>
      <c r="I185" s="398" t="s">
        <v>141</v>
      </c>
      <c r="J185" s="398" t="s">
        <v>139</v>
      </c>
      <c r="K185" s="301" t="s">
        <v>1648</v>
      </c>
      <c r="L185" s="432" t="s">
        <v>149</v>
      </c>
      <c r="M185" s="287" t="s">
        <v>14</v>
      </c>
      <c r="N185" s="400" t="s">
        <v>70</v>
      </c>
      <c r="O185" s="287" t="s">
        <v>74</v>
      </c>
      <c r="P185" s="287" t="s">
        <v>97</v>
      </c>
      <c r="Q185" s="287"/>
      <c r="R185" s="300" t="s">
        <v>60</v>
      </c>
      <c r="S185" s="432" t="s">
        <v>60</v>
      </c>
      <c r="T185" s="287"/>
      <c r="U185" s="287"/>
      <c r="V185" s="400"/>
      <c r="W185" s="316" t="s">
        <v>125</v>
      </c>
      <c r="X185" s="287"/>
      <c r="Y185" s="286">
        <v>100</v>
      </c>
      <c r="Z185" s="287"/>
      <c r="AA185" s="286"/>
      <c r="AB185" s="287"/>
      <c r="AC185" s="287"/>
      <c r="AD185" s="286"/>
      <c r="AE185" s="286"/>
      <c r="AF185" s="287"/>
      <c r="AG185" s="287"/>
      <c r="AH185" s="287"/>
      <c r="AI185" s="432"/>
      <c r="AJ185" s="432"/>
      <c r="AK185" s="400"/>
      <c r="AL185" s="400"/>
      <c r="AM185" s="400"/>
    </row>
    <row r="186" spans="1:40" ht="25" customHeight="1" thickBot="1">
      <c r="A186" s="463" t="s">
        <v>1181</v>
      </c>
      <c r="B186" s="300" t="s">
        <v>1487</v>
      </c>
      <c r="C186" s="269">
        <v>1</v>
      </c>
      <c r="D186" s="427">
        <v>0</v>
      </c>
      <c r="E186" s="428" t="s">
        <v>1205</v>
      </c>
      <c r="F186" s="428" t="s">
        <v>60</v>
      </c>
      <c r="G186" s="428" t="s">
        <v>60</v>
      </c>
      <c r="H186" s="333"/>
      <c r="I186" s="347" t="s">
        <v>141</v>
      </c>
      <c r="J186" s="347" t="s">
        <v>139</v>
      </c>
      <c r="K186" s="308" t="s">
        <v>1648</v>
      </c>
      <c r="L186" s="428" t="s">
        <v>149</v>
      </c>
      <c r="M186" s="269" t="s">
        <v>14</v>
      </c>
      <c r="N186" s="268" t="s">
        <v>70</v>
      </c>
      <c r="O186" s="269" t="s">
        <v>74</v>
      </c>
      <c r="P186" s="269" t="s">
        <v>1208</v>
      </c>
      <c r="Q186" s="269"/>
      <c r="R186" s="300" t="s">
        <v>60</v>
      </c>
      <c r="S186" s="428" t="s">
        <v>60</v>
      </c>
      <c r="T186" s="269"/>
      <c r="U186" s="269"/>
      <c r="V186" s="268"/>
      <c r="W186" s="316" t="s">
        <v>125</v>
      </c>
      <c r="X186" s="269"/>
      <c r="Y186" s="273">
        <v>500</v>
      </c>
      <c r="Z186" s="269"/>
      <c r="AA186" s="273"/>
      <c r="AB186" s="269"/>
      <c r="AC186" s="269"/>
      <c r="AD186" s="273"/>
      <c r="AE186" s="273"/>
      <c r="AF186" s="269"/>
      <c r="AG186" s="269"/>
      <c r="AH186" s="269"/>
      <c r="AI186" s="428"/>
      <c r="AJ186" s="428"/>
      <c r="AK186" s="268"/>
      <c r="AL186" s="268"/>
      <c r="AM186" s="268"/>
    </row>
    <row r="187" spans="1:40" ht="25" customHeight="1" thickBot="1">
      <c r="A187" s="338" t="s">
        <v>1181</v>
      </c>
      <c r="B187" s="300" t="s">
        <v>1494</v>
      </c>
      <c r="C187" s="196"/>
      <c r="D187" s="313">
        <v>0</v>
      </c>
      <c r="E187" s="314" t="s">
        <v>1205</v>
      </c>
      <c r="F187" s="314" t="s">
        <v>60</v>
      </c>
      <c r="G187" s="314" t="s">
        <v>60</v>
      </c>
      <c r="H187" s="333"/>
      <c r="I187" s="314" t="s">
        <v>141</v>
      </c>
      <c r="J187" s="314" t="s">
        <v>139</v>
      </c>
      <c r="K187" s="301" t="s">
        <v>1648</v>
      </c>
      <c r="L187" s="314" t="s">
        <v>149</v>
      </c>
      <c r="M187" s="196" t="s">
        <v>14</v>
      </c>
      <c r="N187" s="192" t="s">
        <v>70</v>
      </c>
      <c r="O187" s="192" t="s">
        <v>86</v>
      </c>
      <c r="P187" s="196" t="s">
        <v>91</v>
      </c>
      <c r="Q187" s="196"/>
      <c r="R187" s="300" t="s">
        <v>60</v>
      </c>
      <c r="S187" s="314" t="s">
        <v>60</v>
      </c>
      <c r="T187" s="196"/>
      <c r="U187" s="196"/>
      <c r="V187" s="192"/>
      <c r="W187" s="316" t="s">
        <v>125</v>
      </c>
      <c r="X187" s="196"/>
      <c r="Y187" s="198">
        <v>800</v>
      </c>
      <c r="Z187" s="196"/>
      <c r="AA187" s="198"/>
      <c r="AB187" s="196"/>
      <c r="AC187" s="196"/>
      <c r="AD187" s="198"/>
      <c r="AE187" s="198"/>
      <c r="AF187" s="196"/>
      <c r="AG187" s="196"/>
      <c r="AH187" s="196"/>
      <c r="AI187" s="314"/>
      <c r="AJ187" s="314"/>
      <c r="AK187" s="192"/>
      <c r="AL187" s="192"/>
      <c r="AM187" s="192"/>
    </row>
    <row r="188" spans="1:40" ht="25" customHeight="1" thickBot="1">
      <c r="A188" s="338" t="s">
        <v>1181</v>
      </c>
      <c r="B188" s="300" t="s">
        <v>1495</v>
      </c>
      <c r="C188" s="196"/>
      <c r="D188" s="313">
        <v>0</v>
      </c>
      <c r="E188" s="314" t="s">
        <v>1205</v>
      </c>
      <c r="F188" s="314" t="s">
        <v>60</v>
      </c>
      <c r="G188" s="314" t="s">
        <v>60</v>
      </c>
      <c r="H188" s="333"/>
      <c r="I188" s="394" t="s">
        <v>141</v>
      </c>
      <c r="J188" s="394" t="s">
        <v>139</v>
      </c>
      <c r="K188" s="308" t="s">
        <v>1648</v>
      </c>
      <c r="L188" s="314" t="s">
        <v>149</v>
      </c>
      <c r="M188" s="196" t="s">
        <v>14</v>
      </c>
      <c r="N188" s="192" t="s">
        <v>70</v>
      </c>
      <c r="O188" s="196" t="s">
        <v>74</v>
      </c>
      <c r="P188" s="196" t="s">
        <v>163</v>
      </c>
      <c r="Q188" s="196"/>
      <c r="R188" s="300" t="s">
        <v>60</v>
      </c>
      <c r="S188" s="314" t="s">
        <v>60</v>
      </c>
      <c r="T188" s="196"/>
      <c r="U188" s="196"/>
      <c r="V188" s="192"/>
      <c r="W188" s="316" t="s">
        <v>125</v>
      </c>
      <c r="X188" s="196"/>
      <c r="Y188" s="198">
        <v>800</v>
      </c>
      <c r="Z188" s="196"/>
      <c r="AA188" s="198"/>
      <c r="AB188" s="196"/>
      <c r="AC188" s="196"/>
      <c r="AD188" s="198"/>
      <c r="AE188" s="198"/>
      <c r="AF188" s="196"/>
      <c r="AG188" s="196"/>
      <c r="AH188" s="196"/>
      <c r="AI188" s="314"/>
      <c r="AJ188" s="314"/>
      <c r="AK188" s="192"/>
      <c r="AL188" s="192"/>
      <c r="AM188" s="192"/>
    </row>
    <row r="189" spans="1:40" ht="25" customHeight="1" thickBot="1">
      <c r="A189" s="338" t="s">
        <v>1181</v>
      </c>
      <c r="B189" s="300" t="s">
        <v>1497</v>
      </c>
      <c r="C189" s="196">
        <v>2.2999999999999998</v>
      </c>
      <c r="D189" s="313">
        <v>0</v>
      </c>
      <c r="E189" s="314" t="s">
        <v>1205</v>
      </c>
      <c r="F189" s="314" t="s">
        <v>60</v>
      </c>
      <c r="G189" s="314" t="s">
        <v>60</v>
      </c>
      <c r="H189" s="333"/>
      <c r="I189" s="320" t="s">
        <v>141</v>
      </c>
      <c r="J189" s="320" t="s">
        <v>139</v>
      </c>
      <c r="K189" s="308" t="s">
        <v>1648</v>
      </c>
      <c r="L189" s="314" t="s">
        <v>149</v>
      </c>
      <c r="M189" s="196" t="s">
        <v>14</v>
      </c>
      <c r="N189" s="192" t="s">
        <v>70</v>
      </c>
      <c r="O189" s="196" t="s">
        <v>74</v>
      </c>
      <c r="P189" s="196" t="s">
        <v>163</v>
      </c>
      <c r="Q189" s="196"/>
      <c r="R189" s="300" t="s">
        <v>60</v>
      </c>
      <c r="S189" s="314" t="s">
        <v>60</v>
      </c>
      <c r="T189" s="196"/>
      <c r="U189" s="196"/>
      <c r="V189" s="192"/>
      <c r="W189" s="316" t="s">
        <v>125</v>
      </c>
      <c r="X189" s="196"/>
      <c r="Y189" s="198">
        <v>1000</v>
      </c>
      <c r="Z189" s="196"/>
      <c r="AA189" s="198"/>
      <c r="AB189" s="196"/>
      <c r="AC189" s="196"/>
      <c r="AD189" s="198"/>
      <c r="AE189" s="198"/>
      <c r="AF189" s="196"/>
      <c r="AG189" s="196"/>
      <c r="AH189" s="196"/>
      <c r="AI189" s="314"/>
      <c r="AJ189" s="314"/>
      <c r="AK189" s="192"/>
      <c r="AL189" s="192"/>
      <c r="AM189" s="192"/>
    </row>
    <row r="190" spans="1:40" ht="25" customHeight="1" thickBot="1">
      <c r="A190" s="338" t="s">
        <v>1181</v>
      </c>
      <c r="B190" s="300" t="s">
        <v>1480</v>
      </c>
      <c r="C190" s="196"/>
      <c r="D190" s="313">
        <v>0</v>
      </c>
      <c r="E190" s="314" t="s">
        <v>1205</v>
      </c>
      <c r="F190" s="314" t="s">
        <v>60</v>
      </c>
      <c r="G190" s="314" t="s">
        <v>60</v>
      </c>
      <c r="H190" s="333"/>
      <c r="I190" s="314" t="s">
        <v>141</v>
      </c>
      <c r="J190" s="314" t="s">
        <v>139</v>
      </c>
      <c r="K190" s="301" t="s">
        <v>1648</v>
      </c>
      <c r="L190" s="314" t="s">
        <v>149</v>
      </c>
      <c r="M190" s="196" t="s">
        <v>14</v>
      </c>
      <c r="N190" s="192" t="s">
        <v>70</v>
      </c>
      <c r="O190" s="192" t="s">
        <v>86</v>
      </c>
      <c r="P190" s="196" t="s">
        <v>91</v>
      </c>
      <c r="Q190" s="196"/>
      <c r="R190" s="300" t="s">
        <v>1632</v>
      </c>
      <c r="S190" s="314" t="s">
        <v>60</v>
      </c>
      <c r="T190" s="196"/>
      <c r="U190" s="196"/>
      <c r="V190" s="192"/>
      <c r="W190" s="316" t="s">
        <v>125</v>
      </c>
      <c r="X190" s="196"/>
      <c r="Y190" s="198">
        <v>2500</v>
      </c>
      <c r="Z190" s="196"/>
      <c r="AA190" s="198"/>
      <c r="AB190" s="196"/>
      <c r="AC190" s="196"/>
      <c r="AD190" s="198"/>
      <c r="AE190" s="198"/>
      <c r="AF190" s="196"/>
      <c r="AG190" s="196"/>
      <c r="AH190" s="196"/>
      <c r="AI190" s="314"/>
      <c r="AJ190" s="314"/>
      <c r="AK190" s="192"/>
      <c r="AL190" s="192"/>
      <c r="AM190" s="192"/>
      <c r="AN190" s="38"/>
    </row>
    <row r="191" spans="1:40" ht="25" customHeight="1" thickBot="1">
      <c r="A191" s="462" t="s">
        <v>1181</v>
      </c>
      <c r="B191" s="300" t="s">
        <v>1480</v>
      </c>
      <c r="C191" s="287"/>
      <c r="D191" s="437">
        <v>0</v>
      </c>
      <c r="E191" s="432" t="s">
        <v>1205</v>
      </c>
      <c r="F191" s="432" t="s">
        <v>60</v>
      </c>
      <c r="G191" s="432" t="s">
        <v>60</v>
      </c>
      <c r="H191" s="333"/>
      <c r="I191" s="432" t="s">
        <v>141</v>
      </c>
      <c r="J191" s="432" t="s">
        <v>139</v>
      </c>
      <c r="K191" s="301" t="s">
        <v>1648</v>
      </c>
      <c r="L191" s="432" t="s">
        <v>149</v>
      </c>
      <c r="M191" s="287" t="s">
        <v>14</v>
      </c>
      <c r="N191" s="400" t="s">
        <v>70</v>
      </c>
      <c r="O191" s="400" t="s">
        <v>86</v>
      </c>
      <c r="P191" s="287" t="s">
        <v>91</v>
      </c>
      <c r="Q191" s="287"/>
      <c r="R191" s="300" t="s">
        <v>1635</v>
      </c>
      <c r="S191" s="432" t="s">
        <v>60</v>
      </c>
      <c r="T191" s="287"/>
      <c r="U191" s="287"/>
      <c r="V191" s="400"/>
      <c r="W191" s="316" t="s">
        <v>125</v>
      </c>
      <c r="X191" s="287"/>
      <c r="Y191" s="286">
        <v>2800</v>
      </c>
      <c r="Z191" s="287"/>
      <c r="AA191" s="286"/>
      <c r="AB191" s="287"/>
      <c r="AC191" s="287"/>
      <c r="AD191" s="286"/>
      <c r="AE191" s="286"/>
      <c r="AF191" s="287"/>
      <c r="AG191" s="287"/>
      <c r="AH191" s="287"/>
      <c r="AI191" s="432"/>
      <c r="AJ191" s="432"/>
      <c r="AK191" s="400"/>
      <c r="AL191" s="400"/>
      <c r="AM191" s="400"/>
      <c r="AN191" s="38"/>
    </row>
    <row r="192" spans="1:40" ht="25" customHeight="1" thickBot="1">
      <c r="A192" s="463" t="s">
        <v>1181</v>
      </c>
      <c r="B192" s="300" t="s">
        <v>1480</v>
      </c>
      <c r="C192" s="269"/>
      <c r="D192" s="427">
        <v>0</v>
      </c>
      <c r="E192" s="428" t="s">
        <v>1205</v>
      </c>
      <c r="F192" s="428" t="s">
        <v>60</v>
      </c>
      <c r="G192" s="428" t="s">
        <v>60</v>
      </c>
      <c r="H192" s="333"/>
      <c r="I192" s="428" t="s">
        <v>141</v>
      </c>
      <c r="J192" s="428" t="s">
        <v>139</v>
      </c>
      <c r="K192" s="301" t="s">
        <v>1648</v>
      </c>
      <c r="L192" s="428" t="s">
        <v>149</v>
      </c>
      <c r="M192" s="269" t="s">
        <v>14</v>
      </c>
      <c r="N192" s="268" t="s">
        <v>70</v>
      </c>
      <c r="O192" s="268" t="s">
        <v>86</v>
      </c>
      <c r="P192" s="269" t="s">
        <v>91</v>
      </c>
      <c r="Q192" s="269"/>
      <c r="R192" s="300" t="s">
        <v>60</v>
      </c>
      <c r="S192" s="428" t="s">
        <v>60</v>
      </c>
      <c r="T192" s="269"/>
      <c r="U192" s="269"/>
      <c r="V192" s="268"/>
      <c r="W192" s="316" t="s">
        <v>125</v>
      </c>
      <c r="X192" s="269"/>
      <c r="Y192" s="198">
        <v>12000</v>
      </c>
      <c r="Z192" s="196"/>
      <c r="AA192" s="273"/>
      <c r="AB192" s="269"/>
      <c r="AC192" s="269"/>
      <c r="AD192" s="273"/>
      <c r="AE192" s="273"/>
      <c r="AF192" s="269"/>
      <c r="AG192" s="269"/>
      <c r="AH192" s="269"/>
      <c r="AI192" s="428"/>
      <c r="AJ192" s="428"/>
      <c r="AK192" s="268"/>
      <c r="AL192" s="268"/>
      <c r="AM192" s="268"/>
      <c r="AN192" s="38"/>
    </row>
    <row r="193" spans="1:40" ht="25" customHeight="1" thickBot="1">
      <c r="A193" s="299" t="s">
        <v>813</v>
      </c>
      <c r="B193" s="300" t="s">
        <v>1526</v>
      </c>
      <c r="C193" s="301"/>
      <c r="D193" s="302">
        <v>0</v>
      </c>
      <c r="E193" s="301" t="s">
        <v>699</v>
      </c>
      <c r="F193" s="301"/>
      <c r="G193" s="301"/>
      <c r="H193" s="349"/>
      <c r="I193" s="320" t="s">
        <v>143</v>
      </c>
      <c r="J193" s="320" t="s">
        <v>139</v>
      </c>
      <c r="K193" s="320" t="s">
        <v>1648</v>
      </c>
      <c r="L193" s="308" t="s">
        <v>149</v>
      </c>
      <c r="M193" s="308" t="s">
        <v>17</v>
      </c>
      <c r="N193" s="308" t="s">
        <v>83</v>
      </c>
      <c r="O193" s="308" t="s">
        <v>85</v>
      </c>
      <c r="P193" s="301" t="s">
        <v>106</v>
      </c>
      <c r="Q193" s="301"/>
      <c r="R193" s="300" t="s">
        <v>60</v>
      </c>
      <c r="S193" s="301"/>
      <c r="T193" s="301"/>
      <c r="U193" s="301">
        <v>38.700000000000003</v>
      </c>
      <c r="V193" s="301"/>
      <c r="W193" s="303" t="s">
        <v>113</v>
      </c>
      <c r="X193" s="301">
        <v>1</v>
      </c>
      <c r="Y193" s="307"/>
      <c r="Z193" s="301"/>
      <c r="AA193" s="307"/>
      <c r="AB193" s="301"/>
      <c r="AC193" s="301"/>
      <c r="AD193" s="307">
        <v>1000</v>
      </c>
      <c r="AE193" s="307"/>
      <c r="AF193" s="301"/>
      <c r="AG193" s="301"/>
      <c r="AH193" s="301"/>
      <c r="AI193" s="301"/>
      <c r="AJ193" s="301"/>
      <c r="AK193" s="301"/>
      <c r="AL193" s="301"/>
      <c r="AM193" s="301"/>
      <c r="AN193" s="38"/>
    </row>
    <row r="194" spans="1:40" ht="25" customHeight="1" thickBot="1">
      <c r="A194" s="317" t="s">
        <v>166</v>
      </c>
      <c r="B194" s="300" t="s">
        <v>1473</v>
      </c>
      <c r="C194" s="318">
        <v>2.2000000000000002</v>
      </c>
      <c r="D194" s="319">
        <v>0</v>
      </c>
      <c r="E194" s="320" t="s">
        <v>1203</v>
      </c>
      <c r="F194" s="320" t="s">
        <v>3</v>
      </c>
      <c r="G194" s="320" t="s">
        <v>109</v>
      </c>
      <c r="H194" s="392" t="s">
        <v>1610</v>
      </c>
      <c r="I194" s="320" t="s">
        <v>143</v>
      </c>
      <c r="J194" s="320" t="s">
        <v>146</v>
      </c>
      <c r="K194" s="320" t="s">
        <v>1647</v>
      </c>
      <c r="L194" s="320" t="s">
        <v>149</v>
      </c>
      <c r="M194" s="318" t="s">
        <v>13</v>
      </c>
      <c r="N194" s="318" t="s">
        <v>68</v>
      </c>
      <c r="O194" s="318" t="s">
        <v>69</v>
      </c>
      <c r="P194" s="192" t="s">
        <v>89</v>
      </c>
      <c r="Q194" s="192"/>
      <c r="R194" s="300" t="s">
        <v>60</v>
      </c>
      <c r="S194" s="192" t="s">
        <v>5</v>
      </c>
      <c r="T194" s="318"/>
      <c r="U194" s="318"/>
      <c r="V194" s="321">
        <v>0.3</v>
      </c>
      <c r="W194" s="326" t="s">
        <v>126</v>
      </c>
      <c r="X194" s="318"/>
      <c r="Y194" s="322">
        <v>300</v>
      </c>
      <c r="Z194" s="321"/>
      <c r="AA194" s="198"/>
      <c r="AB194" s="196"/>
      <c r="AC194" s="318"/>
      <c r="AD194" s="323"/>
      <c r="AE194" s="323"/>
      <c r="AF194" s="318"/>
      <c r="AG194" s="318"/>
      <c r="AH194" s="318"/>
      <c r="AI194" s="318"/>
      <c r="AJ194" s="209"/>
      <c r="AK194" s="209"/>
      <c r="AL194" s="209"/>
      <c r="AM194" s="209"/>
      <c r="AN194" s="38"/>
    </row>
    <row r="195" spans="1:40" ht="25" customHeight="1" thickBot="1">
      <c r="A195" s="317" t="s">
        <v>167</v>
      </c>
      <c r="B195" s="300" t="s">
        <v>1465</v>
      </c>
      <c r="C195" s="318">
        <v>2.2999999999999998</v>
      </c>
      <c r="D195" s="319">
        <v>1</v>
      </c>
      <c r="E195" s="320" t="s">
        <v>1203</v>
      </c>
      <c r="F195" s="318" t="s">
        <v>119</v>
      </c>
      <c r="G195" s="320" t="s">
        <v>115</v>
      </c>
      <c r="H195" s="392" t="s">
        <v>115</v>
      </c>
      <c r="I195" s="2" t="s">
        <v>143</v>
      </c>
      <c r="J195" s="320" t="s">
        <v>146</v>
      </c>
      <c r="K195" s="320" t="s">
        <v>1647</v>
      </c>
      <c r="L195" s="320" t="s">
        <v>149</v>
      </c>
      <c r="M195" s="192" t="s">
        <v>13</v>
      </c>
      <c r="N195" s="192" t="s">
        <v>68</v>
      </c>
      <c r="O195" s="318" t="s">
        <v>69</v>
      </c>
      <c r="P195" s="192" t="s">
        <v>90</v>
      </c>
      <c r="Q195" s="192"/>
      <c r="R195" s="300" t="s">
        <v>60</v>
      </c>
      <c r="S195" s="192" t="s">
        <v>5</v>
      </c>
      <c r="T195" s="318"/>
      <c r="U195" s="318"/>
      <c r="V195" s="321">
        <v>0.2</v>
      </c>
      <c r="W195" s="326" t="s">
        <v>62</v>
      </c>
      <c r="X195" s="318">
        <v>63</v>
      </c>
      <c r="Y195" s="306">
        <v>200</v>
      </c>
      <c r="AA195" s="198"/>
      <c r="AB195" s="196"/>
      <c r="AC195" s="318"/>
      <c r="AD195" s="322">
        <v>200</v>
      </c>
      <c r="AE195" s="321"/>
      <c r="AF195" s="318"/>
      <c r="AG195" s="318"/>
      <c r="AH195" s="318"/>
      <c r="AI195" s="318"/>
      <c r="AJ195" s="209"/>
      <c r="AK195" s="209"/>
      <c r="AL195" s="209"/>
      <c r="AM195" s="209"/>
      <c r="AN195" s="38"/>
    </row>
    <row r="196" spans="1:40" ht="25" customHeight="1" thickBot="1">
      <c r="A196" s="317" t="s">
        <v>1604</v>
      </c>
      <c r="B196" s="300" t="s">
        <v>1457</v>
      </c>
      <c r="C196" s="318"/>
      <c r="D196" s="319">
        <v>1</v>
      </c>
      <c r="E196" s="320" t="s">
        <v>1203</v>
      </c>
      <c r="F196" s="320" t="s">
        <v>3</v>
      </c>
      <c r="G196" s="320" t="s">
        <v>110</v>
      </c>
      <c r="H196" s="392" t="s">
        <v>1614</v>
      </c>
      <c r="I196" s="320" t="s">
        <v>141</v>
      </c>
      <c r="J196" s="320" t="s">
        <v>146</v>
      </c>
      <c r="K196" s="301" t="s">
        <v>1648</v>
      </c>
      <c r="L196" s="320" t="s">
        <v>149</v>
      </c>
      <c r="M196" s="318" t="s">
        <v>14</v>
      </c>
      <c r="N196" s="318" t="s">
        <v>70</v>
      </c>
      <c r="O196" s="318" t="s">
        <v>72</v>
      </c>
      <c r="P196" s="318" t="s">
        <v>73</v>
      </c>
      <c r="Q196" s="393" t="s">
        <v>73</v>
      </c>
      <c r="R196" s="300" t="s">
        <v>60</v>
      </c>
      <c r="S196" s="192" t="s">
        <v>6</v>
      </c>
      <c r="T196" s="318"/>
      <c r="U196" s="318"/>
      <c r="V196" s="321">
        <v>0.6</v>
      </c>
      <c r="W196" s="326" t="s">
        <v>112</v>
      </c>
      <c r="X196" s="209">
        <v>65</v>
      </c>
      <c r="Y196" s="322">
        <v>275.3</v>
      </c>
      <c r="Z196" s="321"/>
      <c r="AA196" s="198"/>
      <c r="AB196" s="196"/>
      <c r="AC196" s="318">
        <v>20</v>
      </c>
      <c r="AD196" s="323">
        <v>631</v>
      </c>
      <c r="AE196" s="323"/>
      <c r="AF196" s="318" t="s">
        <v>1554</v>
      </c>
      <c r="AG196" s="318"/>
      <c r="AH196" s="318"/>
      <c r="AI196" s="318"/>
      <c r="AJ196" s="209"/>
      <c r="AK196" s="209"/>
      <c r="AL196" s="209"/>
      <c r="AM196" s="209"/>
      <c r="AN196" s="38"/>
    </row>
    <row r="197" spans="1:40" ht="25" customHeight="1" thickBot="1">
      <c r="A197" s="299" t="s">
        <v>673</v>
      </c>
      <c r="B197" s="300" t="s">
        <v>1457</v>
      </c>
      <c r="C197" s="318"/>
      <c r="D197" s="302">
        <v>1</v>
      </c>
      <c r="E197" s="301" t="s">
        <v>699</v>
      </c>
      <c r="F197" s="301" t="s">
        <v>3</v>
      </c>
      <c r="G197" s="301" t="s">
        <v>110</v>
      </c>
      <c r="H197" s="349" t="s">
        <v>1614</v>
      </c>
      <c r="I197" s="301" t="s">
        <v>141</v>
      </c>
      <c r="J197" s="301" t="s">
        <v>146</v>
      </c>
      <c r="K197" s="301" t="s">
        <v>1648</v>
      </c>
      <c r="L197" s="301" t="s">
        <v>149</v>
      </c>
      <c r="M197" s="301" t="s">
        <v>14</v>
      </c>
      <c r="N197" s="301" t="s">
        <v>70</v>
      </c>
      <c r="O197" s="301" t="s">
        <v>72</v>
      </c>
      <c r="P197" s="301" t="s">
        <v>73</v>
      </c>
      <c r="Q197" s="301" t="s">
        <v>73</v>
      </c>
      <c r="R197" s="300" t="s">
        <v>60</v>
      </c>
      <c r="S197" s="301" t="s">
        <v>860</v>
      </c>
      <c r="T197" s="301"/>
      <c r="U197" s="301"/>
      <c r="V197" s="301"/>
      <c r="W197" s="303" t="s">
        <v>1645</v>
      </c>
      <c r="X197" s="301">
        <v>154</v>
      </c>
      <c r="Y197" s="307"/>
      <c r="Z197" s="301"/>
      <c r="AA197" s="307"/>
      <c r="AB197" s="301"/>
      <c r="AC197" s="301">
        <v>150</v>
      </c>
      <c r="AD197" s="307">
        <v>4000</v>
      </c>
      <c r="AE197" s="307"/>
      <c r="AF197" s="301"/>
      <c r="AG197" s="301"/>
      <c r="AH197" s="301"/>
      <c r="AI197" s="301"/>
      <c r="AJ197" s="301" t="s">
        <v>866</v>
      </c>
      <c r="AK197" s="308"/>
      <c r="AL197" s="308"/>
      <c r="AM197" s="308"/>
      <c r="AN197" s="38"/>
    </row>
    <row r="198" spans="1:40" ht="25" customHeight="1" thickBot="1">
      <c r="A198" s="317" t="s">
        <v>184</v>
      </c>
      <c r="B198" s="300" t="s">
        <v>1448</v>
      </c>
      <c r="C198" s="318"/>
      <c r="D198" s="319">
        <v>0</v>
      </c>
      <c r="E198" s="320" t="s">
        <v>1203</v>
      </c>
      <c r="F198" s="318" t="s">
        <v>119</v>
      </c>
      <c r="G198" s="320" t="s">
        <v>115</v>
      </c>
      <c r="H198" s="392" t="s">
        <v>115</v>
      </c>
      <c r="I198" s="320" t="s">
        <v>143</v>
      </c>
      <c r="J198" s="320" t="s">
        <v>139</v>
      </c>
      <c r="K198" s="320" t="s">
        <v>1648</v>
      </c>
      <c r="L198" s="320" t="s">
        <v>149</v>
      </c>
      <c r="M198" s="318" t="s">
        <v>17</v>
      </c>
      <c r="N198" s="318" t="s">
        <v>83</v>
      </c>
      <c r="O198" s="318" t="s">
        <v>84</v>
      </c>
      <c r="P198" s="192" t="s">
        <v>103</v>
      </c>
      <c r="Q198" s="192"/>
      <c r="R198" s="300" t="s">
        <v>60</v>
      </c>
      <c r="S198" s="192" t="s">
        <v>5</v>
      </c>
      <c r="T198" s="318"/>
      <c r="U198" s="318"/>
      <c r="V198" s="321">
        <v>0.02</v>
      </c>
      <c r="W198" s="326" t="s">
        <v>126</v>
      </c>
      <c r="X198" s="318"/>
      <c r="Y198" s="322">
        <v>20</v>
      </c>
      <c r="Z198" s="321"/>
      <c r="AA198" s="198"/>
      <c r="AB198" s="196"/>
      <c r="AC198" s="318"/>
      <c r="AD198" s="323"/>
      <c r="AE198" s="323"/>
      <c r="AF198" s="318"/>
      <c r="AG198" s="318"/>
      <c r="AH198" s="318"/>
      <c r="AI198" s="318"/>
      <c r="AJ198" s="209"/>
      <c r="AK198" s="209"/>
      <c r="AL198" s="209"/>
      <c r="AM198" s="209"/>
      <c r="AN198" s="38"/>
    </row>
    <row r="199" spans="1:40" ht="25" customHeight="1" thickBot="1">
      <c r="A199" s="312" t="s">
        <v>184</v>
      </c>
      <c r="B199" s="300" t="s">
        <v>1448</v>
      </c>
      <c r="C199" s="196"/>
      <c r="D199" s="313">
        <v>0</v>
      </c>
      <c r="E199" s="314" t="s">
        <v>1204</v>
      </c>
      <c r="F199" s="314" t="s">
        <v>119</v>
      </c>
      <c r="G199" s="315" t="s">
        <v>115</v>
      </c>
      <c r="H199" s="334" t="s">
        <v>115</v>
      </c>
      <c r="I199" s="320" t="s">
        <v>143</v>
      </c>
      <c r="J199" s="320" t="s">
        <v>139</v>
      </c>
      <c r="K199" s="320" t="s">
        <v>1648</v>
      </c>
      <c r="L199" s="314" t="s">
        <v>149</v>
      </c>
      <c r="M199" s="196" t="s">
        <v>17</v>
      </c>
      <c r="N199" s="196" t="s">
        <v>83</v>
      </c>
      <c r="O199" s="192" t="s">
        <v>84</v>
      </c>
      <c r="P199" s="196" t="s">
        <v>103</v>
      </c>
      <c r="Q199" s="196"/>
      <c r="R199" s="300" t="s">
        <v>60</v>
      </c>
      <c r="S199" s="314" t="s">
        <v>60</v>
      </c>
      <c r="T199" s="196"/>
      <c r="U199" s="196"/>
      <c r="V199" s="192"/>
      <c r="W199" s="316" t="s">
        <v>113</v>
      </c>
      <c r="X199" s="196"/>
      <c r="Y199" s="198">
        <v>1400</v>
      </c>
      <c r="Z199" s="196"/>
      <c r="AA199" s="198"/>
      <c r="AB199" s="196"/>
      <c r="AC199" s="196"/>
      <c r="AD199" s="197">
        <v>700</v>
      </c>
      <c r="AE199" s="197"/>
      <c r="AF199" s="196"/>
      <c r="AG199" s="196"/>
      <c r="AH199" s="196"/>
      <c r="AI199" s="314"/>
      <c r="AJ199" s="314"/>
      <c r="AK199" s="192"/>
      <c r="AL199" s="192"/>
      <c r="AM199" s="192"/>
      <c r="AN199" s="38"/>
    </row>
    <row r="200" spans="1:40" ht="25" customHeight="1">
      <c r="A200" s="317" t="s">
        <v>184</v>
      </c>
      <c r="B200" s="300" t="s">
        <v>1448</v>
      </c>
      <c r="C200" s="318"/>
      <c r="D200" s="319">
        <v>0</v>
      </c>
      <c r="E200" s="320" t="s">
        <v>1203</v>
      </c>
      <c r="F200" s="318" t="s">
        <v>119</v>
      </c>
      <c r="G200" s="320" t="s">
        <v>115</v>
      </c>
      <c r="H200" s="320" t="s">
        <v>115</v>
      </c>
      <c r="I200" s="320" t="s">
        <v>143</v>
      </c>
      <c r="J200" s="320" t="s">
        <v>139</v>
      </c>
      <c r="K200" s="320" t="s">
        <v>1648</v>
      </c>
      <c r="L200" s="320" t="s">
        <v>149</v>
      </c>
      <c r="M200" s="318" t="s">
        <v>17</v>
      </c>
      <c r="N200" s="318" t="s">
        <v>83</v>
      </c>
      <c r="O200" s="318" t="s">
        <v>84</v>
      </c>
      <c r="P200" s="192" t="s">
        <v>103</v>
      </c>
      <c r="Q200" s="192"/>
      <c r="R200" s="300" t="s">
        <v>60</v>
      </c>
      <c r="S200" s="192" t="s">
        <v>5</v>
      </c>
      <c r="T200" s="318"/>
      <c r="U200" s="318"/>
      <c r="V200" s="321">
        <v>1.8</v>
      </c>
      <c r="W200" s="326" t="s">
        <v>111</v>
      </c>
      <c r="X200" s="318"/>
      <c r="Y200" s="322">
        <v>1800</v>
      </c>
      <c r="Z200" s="321"/>
      <c r="AA200" s="198"/>
      <c r="AB200" s="196"/>
      <c r="AC200" s="318"/>
      <c r="AD200" s="323"/>
      <c r="AE200" s="323"/>
      <c r="AF200" s="318"/>
      <c r="AG200" s="318"/>
      <c r="AH200" s="318"/>
      <c r="AI200" s="318"/>
      <c r="AJ200" s="209"/>
      <c r="AK200" s="209"/>
      <c r="AL200" s="209"/>
      <c r="AM200" s="209"/>
      <c r="AN200" s="38"/>
    </row>
    <row r="201" spans="1:40" ht="25" customHeight="1">
      <c r="A201" s="317" t="s">
        <v>184</v>
      </c>
      <c r="B201" s="300" t="s">
        <v>1506</v>
      </c>
      <c r="C201" s="318"/>
      <c r="D201" s="319">
        <v>0</v>
      </c>
      <c r="E201" s="320" t="s">
        <v>1203</v>
      </c>
      <c r="F201" s="318" t="s">
        <v>119</v>
      </c>
      <c r="G201" s="320" t="s">
        <v>115</v>
      </c>
      <c r="H201" s="320" t="s">
        <v>115</v>
      </c>
      <c r="I201" s="320" t="s">
        <v>143</v>
      </c>
      <c r="J201" s="320" t="s">
        <v>146</v>
      </c>
      <c r="K201" s="308" t="s">
        <v>1648</v>
      </c>
      <c r="L201" s="320" t="s">
        <v>149</v>
      </c>
      <c r="M201" s="192" t="s">
        <v>16</v>
      </c>
      <c r="N201" s="192" t="s">
        <v>81</v>
      </c>
      <c r="O201" s="192" t="s">
        <v>82</v>
      </c>
      <c r="P201" s="192" t="s">
        <v>101</v>
      </c>
      <c r="Q201" s="192"/>
      <c r="R201" s="300" t="s">
        <v>60</v>
      </c>
      <c r="S201" s="192" t="s">
        <v>5</v>
      </c>
      <c r="T201" s="318"/>
      <c r="U201" s="318"/>
      <c r="V201" s="321">
        <v>1.8</v>
      </c>
      <c r="W201" s="326" t="s">
        <v>111</v>
      </c>
      <c r="X201" s="318"/>
      <c r="Y201" s="322">
        <v>1800</v>
      </c>
      <c r="Z201" s="321"/>
      <c r="AA201" s="198"/>
      <c r="AB201" s="196"/>
      <c r="AC201" s="318"/>
      <c r="AD201" s="323"/>
      <c r="AE201" s="323"/>
      <c r="AF201" s="318"/>
      <c r="AG201" s="318"/>
      <c r="AH201" s="318"/>
      <c r="AI201" s="318"/>
      <c r="AJ201" s="209"/>
      <c r="AK201" s="209"/>
      <c r="AL201" s="209"/>
      <c r="AM201" s="209"/>
      <c r="AN201" s="38"/>
    </row>
    <row r="202" spans="1:40" ht="25" customHeight="1">
      <c r="A202" s="317" t="s">
        <v>184</v>
      </c>
      <c r="B202" s="300" t="s">
        <v>1506</v>
      </c>
      <c r="C202" s="318"/>
      <c r="D202" s="319">
        <v>0</v>
      </c>
      <c r="E202" s="320" t="s">
        <v>1203</v>
      </c>
      <c r="F202" s="318" t="s">
        <v>119</v>
      </c>
      <c r="G202" s="320" t="s">
        <v>115</v>
      </c>
      <c r="H202" s="320" t="s">
        <v>115</v>
      </c>
      <c r="I202" s="320" t="s">
        <v>143</v>
      </c>
      <c r="J202" s="320" t="s">
        <v>146</v>
      </c>
      <c r="K202" s="308" t="s">
        <v>1648</v>
      </c>
      <c r="L202" s="320" t="s">
        <v>149</v>
      </c>
      <c r="M202" s="192" t="s">
        <v>16</v>
      </c>
      <c r="N202" s="192" t="s">
        <v>81</v>
      </c>
      <c r="O202" s="192" t="s">
        <v>82</v>
      </c>
      <c r="P202" s="192" t="s">
        <v>101</v>
      </c>
      <c r="Q202" s="192"/>
      <c r="R202" s="300" t="s">
        <v>60</v>
      </c>
      <c r="S202" s="192" t="s">
        <v>5</v>
      </c>
      <c r="T202" s="318"/>
      <c r="U202" s="318"/>
      <c r="V202" s="321">
        <v>7.1</v>
      </c>
      <c r="W202" s="326" t="s">
        <v>126</v>
      </c>
      <c r="X202" s="318"/>
      <c r="Y202" s="322">
        <v>7100</v>
      </c>
      <c r="Z202" s="321"/>
      <c r="AA202" s="198"/>
      <c r="AB202" s="196"/>
      <c r="AC202" s="318"/>
      <c r="AD202" s="323"/>
      <c r="AE202" s="323"/>
      <c r="AF202" s="318"/>
      <c r="AG202" s="318"/>
      <c r="AH202" s="318"/>
      <c r="AI202" s="318"/>
      <c r="AJ202" s="209"/>
      <c r="AK202" s="209"/>
      <c r="AL202" s="209"/>
      <c r="AM202" s="209"/>
    </row>
    <row r="203" spans="1:40" ht="25" customHeight="1">
      <c r="A203" s="299" t="s">
        <v>867</v>
      </c>
      <c r="B203" s="300" t="s">
        <v>1480</v>
      </c>
      <c r="C203" s="301"/>
      <c r="D203" s="302">
        <v>1</v>
      </c>
      <c r="E203" s="301" t="s">
        <v>699</v>
      </c>
      <c r="F203" s="301" t="s">
        <v>3</v>
      </c>
      <c r="G203" s="301" t="s">
        <v>109</v>
      </c>
      <c r="H203" s="308" t="s">
        <v>1610</v>
      </c>
      <c r="I203" s="301" t="s">
        <v>141</v>
      </c>
      <c r="J203" s="301" t="s">
        <v>139</v>
      </c>
      <c r="K203" s="301" t="s">
        <v>1648</v>
      </c>
      <c r="L203" s="301" t="s">
        <v>149</v>
      </c>
      <c r="M203" s="301" t="s">
        <v>14</v>
      </c>
      <c r="N203" s="301" t="s">
        <v>70</v>
      </c>
      <c r="O203" s="301" t="s">
        <v>86</v>
      </c>
      <c r="P203" s="301" t="s">
        <v>91</v>
      </c>
      <c r="Q203" s="301"/>
      <c r="R203" s="300" t="s">
        <v>60</v>
      </c>
      <c r="S203" s="301" t="s">
        <v>860</v>
      </c>
      <c r="T203" s="301"/>
      <c r="U203" s="301"/>
      <c r="V203" s="301"/>
      <c r="W203" s="303" t="s">
        <v>113</v>
      </c>
      <c r="X203" s="301">
        <v>122</v>
      </c>
      <c r="Y203" s="307"/>
      <c r="Z203" s="301"/>
      <c r="AB203" s="301" t="s">
        <v>878</v>
      </c>
      <c r="AC203" s="301"/>
      <c r="AD203" s="307"/>
      <c r="AE203" s="307"/>
      <c r="AF203" s="301"/>
      <c r="AG203" s="301"/>
      <c r="AH203" s="301"/>
      <c r="AI203" s="301" t="s">
        <v>874</v>
      </c>
      <c r="AJ203" s="301"/>
      <c r="AK203" s="308"/>
      <c r="AL203" s="308"/>
      <c r="AM203" s="308"/>
    </row>
    <row r="204" spans="1:40" ht="25" customHeight="1">
      <c r="A204" s="299" t="s">
        <v>867</v>
      </c>
      <c r="B204" s="300" t="s">
        <v>1480</v>
      </c>
      <c r="C204" s="301"/>
      <c r="D204" s="302">
        <v>1</v>
      </c>
      <c r="E204" s="301" t="s">
        <v>699</v>
      </c>
      <c r="F204" s="301" t="s">
        <v>3</v>
      </c>
      <c r="G204" s="301" t="s">
        <v>109</v>
      </c>
      <c r="H204" s="308" t="s">
        <v>1610</v>
      </c>
      <c r="I204" s="301" t="s">
        <v>141</v>
      </c>
      <c r="J204" s="301" t="s">
        <v>139</v>
      </c>
      <c r="K204" s="301" t="s">
        <v>1648</v>
      </c>
      <c r="L204" s="301" t="s">
        <v>149</v>
      </c>
      <c r="M204" s="301" t="s">
        <v>14</v>
      </c>
      <c r="N204" s="301" t="s">
        <v>70</v>
      </c>
      <c r="O204" s="301" t="s">
        <v>86</v>
      </c>
      <c r="P204" s="301" t="s">
        <v>91</v>
      </c>
      <c r="Q204" s="301"/>
      <c r="R204" s="300" t="s">
        <v>60</v>
      </c>
      <c r="S204" s="301" t="s">
        <v>860</v>
      </c>
      <c r="T204" s="301"/>
      <c r="U204" s="301"/>
      <c r="V204" s="301"/>
      <c r="W204" s="303" t="s">
        <v>113</v>
      </c>
      <c r="X204" s="301">
        <v>329</v>
      </c>
      <c r="Y204" s="307"/>
      <c r="Z204" s="301"/>
      <c r="AA204" s="307"/>
      <c r="AB204" s="301"/>
      <c r="AC204" s="301"/>
      <c r="AD204" s="307"/>
      <c r="AE204" s="307"/>
      <c r="AF204" s="301"/>
      <c r="AG204" s="301"/>
      <c r="AH204" s="301"/>
      <c r="AI204" s="301" t="s">
        <v>875</v>
      </c>
      <c r="AJ204" s="301"/>
      <c r="AK204" s="308"/>
      <c r="AL204" s="308"/>
      <c r="AM204" s="308"/>
    </row>
    <row r="205" spans="1:40" ht="25" customHeight="1">
      <c r="A205" s="299" t="s">
        <v>867</v>
      </c>
      <c r="B205" s="300" t="s">
        <v>1480</v>
      </c>
      <c r="C205" s="301"/>
      <c r="D205" s="302">
        <v>1</v>
      </c>
      <c r="E205" s="301" t="s">
        <v>699</v>
      </c>
      <c r="F205" s="301" t="s">
        <v>3</v>
      </c>
      <c r="G205" s="301" t="s">
        <v>109</v>
      </c>
      <c r="H205" s="308" t="s">
        <v>1610</v>
      </c>
      <c r="I205" s="301" t="s">
        <v>141</v>
      </c>
      <c r="J205" s="301" t="s">
        <v>139</v>
      </c>
      <c r="K205" s="301" t="s">
        <v>1648</v>
      </c>
      <c r="L205" s="301" t="s">
        <v>149</v>
      </c>
      <c r="M205" s="301" t="s">
        <v>14</v>
      </c>
      <c r="N205" s="301" t="s">
        <v>70</v>
      </c>
      <c r="O205" s="301" t="s">
        <v>86</v>
      </c>
      <c r="P205" s="301" t="s">
        <v>91</v>
      </c>
      <c r="Q205" s="301"/>
      <c r="R205" s="300" t="s">
        <v>60</v>
      </c>
      <c r="S205" s="301" t="s">
        <v>860</v>
      </c>
      <c r="T205" s="301"/>
      <c r="U205" s="301"/>
      <c r="V205" s="301"/>
      <c r="W205" s="303" t="s">
        <v>113</v>
      </c>
      <c r="X205" s="301">
        <v>464</v>
      </c>
      <c r="Y205" s="307"/>
      <c r="Z205" s="301"/>
      <c r="AA205" s="307"/>
      <c r="AB205" s="301"/>
      <c r="AC205" s="301"/>
      <c r="AD205" s="307"/>
      <c r="AE205" s="307"/>
      <c r="AF205" s="301"/>
      <c r="AG205" s="301"/>
      <c r="AH205" s="301"/>
      <c r="AI205" s="301" t="s">
        <v>876</v>
      </c>
      <c r="AJ205" s="301"/>
      <c r="AK205" s="308"/>
      <c r="AL205" s="308"/>
      <c r="AM205" s="308"/>
    </row>
    <row r="206" spans="1:40" ht="25" customHeight="1" thickBot="1">
      <c r="A206" s="348" t="s">
        <v>867</v>
      </c>
      <c r="B206" s="300" t="s">
        <v>1480</v>
      </c>
      <c r="C206" s="349"/>
      <c r="D206" s="350">
        <v>1</v>
      </c>
      <c r="E206" s="349" t="s">
        <v>699</v>
      </c>
      <c r="F206" s="349" t="s">
        <v>3</v>
      </c>
      <c r="G206" s="349" t="s">
        <v>109</v>
      </c>
      <c r="H206" s="308" t="s">
        <v>1610</v>
      </c>
      <c r="I206" s="349" t="s">
        <v>141</v>
      </c>
      <c r="J206" s="349" t="s">
        <v>139</v>
      </c>
      <c r="K206" s="301" t="s">
        <v>1648</v>
      </c>
      <c r="L206" s="349" t="s">
        <v>149</v>
      </c>
      <c r="M206" s="349" t="s">
        <v>14</v>
      </c>
      <c r="N206" s="349" t="s">
        <v>70</v>
      </c>
      <c r="O206" s="349" t="s">
        <v>86</v>
      </c>
      <c r="P206" s="349" t="s">
        <v>91</v>
      </c>
      <c r="Q206" s="349"/>
      <c r="R206" s="300" t="s">
        <v>60</v>
      </c>
      <c r="S206" s="301" t="s">
        <v>860</v>
      </c>
      <c r="T206" s="349"/>
      <c r="U206" s="349"/>
      <c r="V206" s="349"/>
      <c r="W206" s="384" t="s">
        <v>113</v>
      </c>
      <c r="X206" s="349">
        <v>158</v>
      </c>
      <c r="Y206" s="352"/>
      <c r="Z206" s="349"/>
      <c r="AA206" s="352"/>
      <c r="AB206" s="349"/>
      <c r="AC206" s="349"/>
      <c r="AD206" s="352"/>
      <c r="AE206" s="352"/>
      <c r="AF206" s="349"/>
      <c r="AG206" s="349"/>
      <c r="AH206" s="349"/>
      <c r="AI206" s="349" t="s">
        <v>877</v>
      </c>
      <c r="AJ206" s="349"/>
      <c r="AK206" s="353"/>
      <c r="AL206" s="353"/>
      <c r="AM206" s="353"/>
    </row>
    <row r="207" spans="1:40" s="38" customFormat="1" ht="25" customHeight="1">
      <c r="A207" s="299" t="s">
        <v>206</v>
      </c>
      <c r="B207" s="300" t="s">
        <v>1490</v>
      </c>
      <c r="C207" s="301"/>
      <c r="D207" s="302">
        <v>1</v>
      </c>
      <c r="E207" s="301" t="s">
        <v>699</v>
      </c>
      <c r="F207" s="301" t="s">
        <v>879</v>
      </c>
      <c r="G207" s="301" t="s">
        <v>880</v>
      </c>
      <c r="H207" s="301" t="s">
        <v>1624</v>
      </c>
      <c r="I207" s="320" t="s">
        <v>143</v>
      </c>
      <c r="J207" s="301" t="s">
        <v>139</v>
      </c>
      <c r="K207" s="308" t="s">
        <v>1648</v>
      </c>
      <c r="L207" s="301" t="s">
        <v>149</v>
      </c>
      <c r="M207" s="301" t="s">
        <v>14</v>
      </c>
      <c r="N207" s="301" t="s">
        <v>75</v>
      </c>
      <c r="O207" s="301" t="s">
        <v>76</v>
      </c>
      <c r="P207" s="301" t="s">
        <v>98</v>
      </c>
      <c r="Q207" s="301"/>
      <c r="R207" s="300" t="s">
        <v>60</v>
      </c>
      <c r="S207" s="301" t="s">
        <v>60</v>
      </c>
      <c r="T207" s="301"/>
      <c r="U207" s="301"/>
      <c r="V207" s="301"/>
      <c r="W207" s="303" t="s">
        <v>112</v>
      </c>
      <c r="X207" s="301">
        <v>41</v>
      </c>
      <c r="Y207" s="307">
        <v>570</v>
      </c>
      <c r="Z207" s="301"/>
      <c r="AA207" s="307">
        <v>570</v>
      </c>
      <c r="AB207" s="301"/>
      <c r="AC207" s="301">
        <v>50</v>
      </c>
      <c r="AD207" s="307">
        <v>1390</v>
      </c>
      <c r="AE207" s="307"/>
      <c r="AF207" s="301"/>
      <c r="AG207" s="301"/>
      <c r="AH207" s="301"/>
      <c r="AI207" s="301" t="s">
        <v>884</v>
      </c>
      <c r="AJ207" s="301"/>
      <c r="AK207" s="308"/>
      <c r="AL207" s="308"/>
      <c r="AM207" s="308"/>
      <c r="AN207" s="37"/>
    </row>
    <row r="208" spans="1:40" s="38" customFormat="1" ht="25" customHeight="1">
      <c r="A208" s="299" t="s">
        <v>206</v>
      </c>
      <c r="B208" s="300" t="s">
        <v>1490</v>
      </c>
      <c r="C208" s="301"/>
      <c r="D208" s="302">
        <v>1</v>
      </c>
      <c r="E208" s="301" t="s">
        <v>699</v>
      </c>
      <c r="F208" s="301" t="s">
        <v>879</v>
      </c>
      <c r="G208" s="301" t="s">
        <v>880</v>
      </c>
      <c r="H208" s="301" t="s">
        <v>1624</v>
      </c>
      <c r="I208" s="320" t="s">
        <v>143</v>
      </c>
      <c r="J208" s="301" t="s">
        <v>139</v>
      </c>
      <c r="K208" s="308" t="s">
        <v>1648</v>
      </c>
      <c r="L208" s="301" t="s">
        <v>149</v>
      </c>
      <c r="M208" s="301" t="s">
        <v>14</v>
      </c>
      <c r="N208" s="301" t="s">
        <v>75</v>
      </c>
      <c r="O208" s="301" t="s">
        <v>76</v>
      </c>
      <c r="P208" s="301" t="s">
        <v>98</v>
      </c>
      <c r="Q208" s="301"/>
      <c r="R208" s="300" t="s">
        <v>60</v>
      </c>
      <c r="S208" s="301" t="s">
        <v>60</v>
      </c>
      <c r="T208" s="301"/>
      <c r="U208" s="301"/>
      <c r="V208" s="301"/>
      <c r="W208" s="303" t="s">
        <v>112</v>
      </c>
      <c r="X208" s="301">
        <v>34</v>
      </c>
      <c r="Y208" s="307">
        <v>600</v>
      </c>
      <c r="Z208" s="301"/>
      <c r="AA208" s="307">
        <v>600</v>
      </c>
      <c r="AB208" s="301"/>
      <c r="AC208" s="301">
        <v>80</v>
      </c>
      <c r="AD208" s="307">
        <v>2340</v>
      </c>
      <c r="AE208" s="307"/>
      <c r="AF208" s="301"/>
      <c r="AG208" s="301"/>
      <c r="AH208" s="301"/>
      <c r="AI208" s="301" t="s">
        <v>883</v>
      </c>
      <c r="AJ208" s="301"/>
      <c r="AK208" s="308"/>
      <c r="AL208" s="308"/>
      <c r="AM208" s="308"/>
      <c r="AN208" s="37"/>
    </row>
    <row r="209" spans="1:40" s="38" customFormat="1" ht="25" customHeight="1">
      <c r="A209" s="299" t="s">
        <v>206</v>
      </c>
      <c r="B209" s="300" t="s">
        <v>1490</v>
      </c>
      <c r="C209" s="301"/>
      <c r="D209" s="302">
        <v>1</v>
      </c>
      <c r="E209" s="301" t="s">
        <v>699</v>
      </c>
      <c r="F209" s="301" t="s">
        <v>879</v>
      </c>
      <c r="G209" s="301" t="s">
        <v>880</v>
      </c>
      <c r="H209" s="301" t="s">
        <v>1624</v>
      </c>
      <c r="I209" s="320" t="s">
        <v>143</v>
      </c>
      <c r="J209" s="301" t="s">
        <v>139</v>
      </c>
      <c r="K209" s="308" t="s">
        <v>1648</v>
      </c>
      <c r="L209" s="301" t="s">
        <v>149</v>
      </c>
      <c r="M209" s="301" t="s">
        <v>14</v>
      </c>
      <c r="N209" s="301" t="s">
        <v>75</v>
      </c>
      <c r="O209" s="301" t="s">
        <v>76</v>
      </c>
      <c r="P209" s="301" t="s">
        <v>98</v>
      </c>
      <c r="Q209" s="301"/>
      <c r="R209" s="300" t="s">
        <v>60</v>
      </c>
      <c r="S209" s="301" t="s">
        <v>60</v>
      </c>
      <c r="T209" s="301"/>
      <c r="U209" s="301"/>
      <c r="V209" s="301"/>
      <c r="W209" s="303" t="s">
        <v>112</v>
      </c>
      <c r="X209" s="301">
        <v>31</v>
      </c>
      <c r="Y209" s="307">
        <v>660</v>
      </c>
      <c r="Z209" s="301"/>
      <c r="AA209" s="307">
        <v>660</v>
      </c>
      <c r="AB209" s="301"/>
      <c r="AC209" s="301">
        <v>170</v>
      </c>
      <c r="AD209" s="307">
        <v>5000</v>
      </c>
      <c r="AE209" s="307"/>
      <c r="AF209" s="301"/>
      <c r="AG209" s="301"/>
      <c r="AH209" s="301"/>
      <c r="AI209" s="301" t="s">
        <v>885</v>
      </c>
      <c r="AJ209" s="301"/>
      <c r="AK209" s="308"/>
      <c r="AL209" s="308"/>
      <c r="AM209" s="308"/>
      <c r="AN209" s="37"/>
    </row>
    <row r="210" spans="1:40" s="38" customFormat="1" ht="25" customHeight="1">
      <c r="A210" s="299" t="s">
        <v>206</v>
      </c>
      <c r="B210" s="300" t="s">
        <v>1490</v>
      </c>
      <c r="C210" s="301"/>
      <c r="D210" s="302">
        <v>1</v>
      </c>
      <c r="E210" s="301" t="s">
        <v>699</v>
      </c>
      <c r="F210" s="301" t="s">
        <v>879</v>
      </c>
      <c r="G210" s="301" t="s">
        <v>880</v>
      </c>
      <c r="H210" s="301" t="s">
        <v>1624</v>
      </c>
      <c r="I210" s="320" t="s">
        <v>143</v>
      </c>
      <c r="J210" s="301" t="s">
        <v>139</v>
      </c>
      <c r="K210" s="308" t="s">
        <v>1648</v>
      </c>
      <c r="L210" s="301" t="s">
        <v>149</v>
      </c>
      <c r="M210" s="301" t="s">
        <v>14</v>
      </c>
      <c r="N210" s="301" t="s">
        <v>75</v>
      </c>
      <c r="O210" s="301" t="s">
        <v>76</v>
      </c>
      <c r="P210" s="301" t="s">
        <v>98</v>
      </c>
      <c r="Q210" s="301"/>
      <c r="R210" s="300" t="s">
        <v>60</v>
      </c>
      <c r="S210" s="301" t="s">
        <v>60</v>
      </c>
      <c r="T210" s="301"/>
      <c r="U210" s="308">
        <v>1.01E-2</v>
      </c>
      <c r="V210" s="301"/>
      <c r="W210" s="303" t="s">
        <v>112</v>
      </c>
      <c r="X210" s="301">
        <v>134</v>
      </c>
      <c r="Y210" s="307">
        <v>1014</v>
      </c>
      <c r="Z210" s="301"/>
      <c r="AA210" s="307">
        <v>720</v>
      </c>
      <c r="AB210" s="301"/>
      <c r="AC210" s="301">
        <v>50</v>
      </c>
      <c r="AD210" s="307">
        <v>6040</v>
      </c>
      <c r="AE210" s="307"/>
      <c r="AF210" s="301"/>
      <c r="AG210" s="301" t="s">
        <v>886</v>
      </c>
      <c r="AH210" s="301"/>
      <c r="AI210" s="301" t="s">
        <v>881</v>
      </c>
      <c r="AJ210" s="301"/>
      <c r="AK210" s="308"/>
      <c r="AL210" s="308"/>
      <c r="AM210" s="308"/>
      <c r="AN210" s="37"/>
    </row>
    <row r="211" spans="1:40" s="38" customFormat="1" ht="25" customHeight="1">
      <c r="A211" s="299" t="s">
        <v>206</v>
      </c>
      <c r="B211" s="300" t="s">
        <v>1490</v>
      </c>
      <c r="C211" s="301"/>
      <c r="D211" s="302">
        <v>1</v>
      </c>
      <c r="E211" s="301" t="s">
        <v>699</v>
      </c>
      <c r="F211" s="301" t="s">
        <v>879</v>
      </c>
      <c r="G211" s="301" t="s">
        <v>880</v>
      </c>
      <c r="H211" s="301" t="s">
        <v>1624</v>
      </c>
      <c r="I211" s="320" t="s">
        <v>143</v>
      </c>
      <c r="J211" s="301" t="s">
        <v>139</v>
      </c>
      <c r="K211" s="308" t="s">
        <v>1648</v>
      </c>
      <c r="L211" s="301" t="s">
        <v>149</v>
      </c>
      <c r="M211" s="301" t="s">
        <v>14</v>
      </c>
      <c r="N211" s="301" t="s">
        <v>75</v>
      </c>
      <c r="O211" s="301" t="s">
        <v>76</v>
      </c>
      <c r="P211" s="301" t="s">
        <v>98</v>
      </c>
      <c r="Q211" s="301"/>
      <c r="R211" s="300" t="s">
        <v>60</v>
      </c>
      <c r="S211" s="301" t="s">
        <v>60</v>
      </c>
      <c r="T211" s="301"/>
      <c r="U211" s="301"/>
      <c r="V211" s="301"/>
      <c r="W211" s="303" t="s">
        <v>112</v>
      </c>
      <c r="X211" s="301">
        <v>28</v>
      </c>
      <c r="Y211" s="307">
        <v>1495</v>
      </c>
      <c r="Z211" s="301"/>
      <c r="AA211" s="307">
        <v>1495</v>
      </c>
      <c r="AB211" s="301"/>
      <c r="AC211" s="301">
        <v>200</v>
      </c>
      <c r="AD211" s="307">
        <v>6040</v>
      </c>
      <c r="AE211" s="307"/>
      <c r="AF211" s="301"/>
      <c r="AG211" s="301"/>
      <c r="AH211" s="301"/>
      <c r="AI211" s="301" t="s">
        <v>882</v>
      </c>
      <c r="AJ211" s="301"/>
      <c r="AK211" s="308"/>
      <c r="AL211" s="308"/>
      <c r="AM211" s="308"/>
      <c r="AN211" s="37"/>
    </row>
    <row r="212" spans="1:40" s="38" customFormat="1" ht="25" customHeight="1">
      <c r="A212" s="299" t="s">
        <v>201</v>
      </c>
      <c r="B212" s="300" t="s">
        <v>1510</v>
      </c>
      <c r="C212" s="301"/>
      <c r="D212" s="302">
        <v>1</v>
      </c>
      <c r="E212" s="301" t="s">
        <v>699</v>
      </c>
      <c r="F212" s="301" t="s">
        <v>119</v>
      </c>
      <c r="G212" s="301" t="s">
        <v>115</v>
      </c>
      <c r="H212" s="301" t="s">
        <v>115</v>
      </c>
      <c r="I212" s="301" t="s">
        <v>141</v>
      </c>
      <c r="J212" s="301" t="s">
        <v>146</v>
      </c>
      <c r="K212" s="301" t="s">
        <v>1648</v>
      </c>
      <c r="L212" s="301" t="s">
        <v>149</v>
      </c>
      <c r="M212" s="301" t="s">
        <v>14</v>
      </c>
      <c r="N212" s="301" t="s">
        <v>70</v>
      </c>
      <c r="O212" s="301" t="s">
        <v>72</v>
      </c>
      <c r="P212" s="301" t="s">
        <v>73</v>
      </c>
      <c r="Q212" s="301"/>
      <c r="R212" s="300" t="s">
        <v>60</v>
      </c>
      <c r="S212" s="308" t="s">
        <v>860</v>
      </c>
      <c r="T212" s="301"/>
      <c r="U212" s="301"/>
      <c r="V212" s="301"/>
      <c r="W212" s="303" t="s">
        <v>9</v>
      </c>
      <c r="X212" s="301">
        <f>SUM(313,33,22,66)</f>
        <v>434</v>
      </c>
      <c r="Y212" s="307">
        <v>2210</v>
      </c>
      <c r="Z212" s="301"/>
      <c r="AA212" s="307">
        <f>MEDIAN(1310,1400,2450,3680)</f>
        <v>1925</v>
      </c>
      <c r="AB212" s="301"/>
      <c r="AC212" s="301">
        <v>1310</v>
      </c>
      <c r="AD212" s="307">
        <v>3680</v>
      </c>
      <c r="AE212" s="307"/>
      <c r="AF212" s="301"/>
      <c r="AG212" s="301">
        <f>STDEV(1310,1400,2450,3680)</f>
        <v>1108.2418508610835</v>
      </c>
      <c r="AH212" s="301" t="s">
        <v>748</v>
      </c>
      <c r="AI212" s="301">
        <v>2007</v>
      </c>
      <c r="AJ212" s="301" t="s">
        <v>892</v>
      </c>
      <c r="AK212" s="308"/>
      <c r="AL212" s="308"/>
      <c r="AM212" s="308"/>
      <c r="AN212" s="37"/>
    </row>
    <row r="213" spans="1:40" s="38" customFormat="1" ht="25" customHeight="1" thickBot="1">
      <c r="A213" s="299" t="s">
        <v>201</v>
      </c>
      <c r="B213" s="300" t="s">
        <v>1510</v>
      </c>
      <c r="C213" s="301"/>
      <c r="D213" s="302">
        <v>1</v>
      </c>
      <c r="E213" s="301" t="s">
        <v>699</v>
      </c>
      <c r="F213" s="301" t="s">
        <v>119</v>
      </c>
      <c r="G213" s="301" t="s">
        <v>115</v>
      </c>
      <c r="H213" s="301" t="s">
        <v>115</v>
      </c>
      <c r="I213" s="301" t="s">
        <v>141</v>
      </c>
      <c r="J213" s="301" t="s">
        <v>146</v>
      </c>
      <c r="K213" s="301" t="s">
        <v>1648</v>
      </c>
      <c r="L213" s="301" t="s">
        <v>149</v>
      </c>
      <c r="M213" s="301" t="s">
        <v>14</v>
      </c>
      <c r="N213" s="301" t="s">
        <v>70</v>
      </c>
      <c r="O213" s="301" t="s">
        <v>72</v>
      </c>
      <c r="P213" s="301" t="s">
        <v>73</v>
      </c>
      <c r="Q213" s="301"/>
      <c r="R213" s="300" t="s">
        <v>60</v>
      </c>
      <c r="S213" s="308" t="s">
        <v>860</v>
      </c>
      <c r="T213" s="301"/>
      <c r="U213" s="301"/>
      <c r="V213" s="301"/>
      <c r="W213" s="303" t="s">
        <v>9</v>
      </c>
      <c r="X213" s="301">
        <f>SUM(63,71,19,15,58,70)</f>
        <v>296</v>
      </c>
      <c r="Y213" s="307">
        <v>4790</v>
      </c>
      <c r="Z213" s="301"/>
      <c r="AA213" s="307">
        <f>MEDIAN(3540,3410,4610,5870,4130,7280)</f>
        <v>4370</v>
      </c>
      <c r="AB213" s="301"/>
      <c r="AC213" s="301">
        <v>3410</v>
      </c>
      <c r="AD213" s="307">
        <v>7280</v>
      </c>
      <c r="AE213" s="307"/>
      <c r="AF213" s="301"/>
      <c r="AG213" s="301">
        <f>STDEV(3540,3410,4610,5870,4130,7280)</f>
        <v>1503.3118993298326</v>
      </c>
      <c r="AH213" s="301" t="s">
        <v>748</v>
      </c>
      <c r="AI213" s="301">
        <v>2008</v>
      </c>
      <c r="AJ213" s="301" t="s">
        <v>892</v>
      </c>
      <c r="AK213" s="308"/>
      <c r="AL213" s="308"/>
      <c r="AM213" s="308"/>
      <c r="AN213" s="37"/>
    </row>
    <row r="214" spans="1:40" ht="25" customHeight="1">
      <c r="A214" s="426" t="s">
        <v>1068</v>
      </c>
      <c r="B214" s="300" t="s">
        <v>1486</v>
      </c>
      <c r="C214" s="269">
        <v>3.9</v>
      </c>
      <c r="D214" s="427">
        <v>1</v>
      </c>
      <c r="E214" s="428" t="s">
        <v>1204</v>
      </c>
      <c r="F214" s="428" t="s">
        <v>119</v>
      </c>
      <c r="G214" s="429" t="s">
        <v>115</v>
      </c>
      <c r="H214" s="429" t="s">
        <v>115</v>
      </c>
      <c r="I214" s="428" t="s">
        <v>143</v>
      </c>
      <c r="J214" s="428" t="s">
        <v>146</v>
      </c>
      <c r="K214" s="314" t="s">
        <v>1648</v>
      </c>
      <c r="L214" s="428" t="s">
        <v>149</v>
      </c>
      <c r="M214" s="269" t="s">
        <v>14</v>
      </c>
      <c r="N214" s="269" t="s">
        <v>70</v>
      </c>
      <c r="O214" s="268" t="s">
        <v>71</v>
      </c>
      <c r="P214" s="269" t="s">
        <v>92</v>
      </c>
      <c r="Q214" s="269"/>
      <c r="R214" s="300" t="s">
        <v>60</v>
      </c>
      <c r="S214" s="314" t="s">
        <v>60</v>
      </c>
      <c r="T214" s="269"/>
      <c r="U214" s="269"/>
      <c r="V214" s="268"/>
      <c r="W214" s="431" t="s">
        <v>113</v>
      </c>
      <c r="X214" s="269">
        <v>47</v>
      </c>
      <c r="Y214" s="273">
        <v>200</v>
      </c>
      <c r="Z214" s="269"/>
      <c r="AA214" s="273"/>
      <c r="AB214" s="269"/>
      <c r="AC214" s="269"/>
      <c r="AD214" s="270">
        <v>200</v>
      </c>
      <c r="AE214" s="270"/>
      <c r="AF214" s="269"/>
      <c r="AG214" s="269"/>
      <c r="AH214" s="269"/>
      <c r="AI214" s="428" t="s">
        <v>1596</v>
      </c>
      <c r="AJ214" s="428"/>
      <c r="AK214" s="268"/>
      <c r="AL214" s="268"/>
      <c r="AM214" s="268"/>
    </row>
    <row r="215" spans="1:40" ht="25" customHeight="1">
      <c r="A215" s="312" t="s">
        <v>1068</v>
      </c>
      <c r="B215" s="300" t="s">
        <v>1486</v>
      </c>
      <c r="C215" s="196">
        <v>3.9</v>
      </c>
      <c r="D215" s="313">
        <v>1</v>
      </c>
      <c r="E215" s="314" t="s">
        <v>1204</v>
      </c>
      <c r="F215" s="314" t="s">
        <v>119</v>
      </c>
      <c r="G215" s="315" t="s">
        <v>115</v>
      </c>
      <c r="H215" s="315" t="s">
        <v>115</v>
      </c>
      <c r="I215" s="314" t="s">
        <v>143</v>
      </c>
      <c r="J215" s="314" t="s">
        <v>146</v>
      </c>
      <c r="K215" s="314" t="s">
        <v>1648</v>
      </c>
      <c r="L215" s="314" t="s">
        <v>149</v>
      </c>
      <c r="M215" s="196" t="s">
        <v>14</v>
      </c>
      <c r="N215" s="196" t="s">
        <v>70</v>
      </c>
      <c r="O215" s="192" t="s">
        <v>71</v>
      </c>
      <c r="P215" s="196" t="s">
        <v>92</v>
      </c>
      <c r="Q215" s="196"/>
      <c r="R215" s="300" t="s">
        <v>60</v>
      </c>
      <c r="S215" s="314" t="s">
        <v>60</v>
      </c>
      <c r="T215" s="196"/>
      <c r="U215" s="196"/>
      <c r="V215" s="192"/>
      <c r="W215" s="316" t="s">
        <v>113</v>
      </c>
      <c r="X215" s="196">
        <v>78</v>
      </c>
      <c r="Y215" s="198">
        <v>800</v>
      </c>
      <c r="Z215" s="196"/>
      <c r="AA215" s="198"/>
      <c r="AB215" s="196"/>
      <c r="AC215" s="196"/>
      <c r="AD215" s="197">
        <v>800</v>
      </c>
      <c r="AE215" s="197"/>
      <c r="AF215" s="196"/>
      <c r="AG215" s="196"/>
      <c r="AH215" s="196"/>
      <c r="AI215" s="314" t="s">
        <v>1597</v>
      </c>
      <c r="AJ215" s="314"/>
      <c r="AK215" s="192"/>
      <c r="AL215" s="192"/>
      <c r="AM215" s="192"/>
    </row>
    <row r="216" spans="1:40" ht="25" customHeight="1" thickBot="1">
      <c r="A216" s="331" t="s">
        <v>1068</v>
      </c>
      <c r="B216" s="300" t="s">
        <v>1486</v>
      </c>
      <c r="C216" s="264">
        <v>3.9</v>
      </c>
      <c r="D216" s="332">
        <v>1</v>
      </c>
      <c r="E216" s="333" t="s">
        <v>1204</v>
      </c>
      <c r="F216" s="333" t="s">
        <v>119</v>
      </c>
      <c r="G216" s="334" t="s">
        <v>115</v>
      </c>
      <c r="H216" s="334" t="s">
        <v>115</v>
      </c>
      <c r="I216" s="333" t="s">
        <v>143</v>
      </c>
      <c r="J216" s="333" t="s">
        <v>146</v>
      </c>
      <c r="K216" s="314" t="s">
        <v>1648</v>
      </c>
      <c r="L216" s="333" t="s">
        <v>149</v>
      </c>
      <c r="M216" s="264" t="s">
        <v>14</v>
      </c>
      <c r="N216" s="264" t="s">
        <v>70</v>
      </c>
      <c r="O216" s="335" t="s">
        <v>71</v>
      </c>
      <c r="P216" s="264" t="s">
        <v>92</v>
      </c>
      <c r="Q216" s="264"/>
      <c r="R216" s="300" t="s">
        <v>60</v>
      </c>
      <c r="S216" s="314" t="s">
        <v>60</v>
      </c>
      <c r="T216" s="264"/>
      <c r="U216" s="264"/>
      <c r="V216" s="335"/>
      <c r="W216" s="336" t="s">
        <v>113</v>
      </c>
      <c r="X216" s="264">
        <f>249-15</f>
        <v>234</v>
      </c>
      <c r="Y216" s="271">
        <v>1600</v>
      </c>
      <c r="Z216" s="264"/>
      <c r="AA216" s="271"/>
      <c r="AB216" s="264"/>
      <c r="AC216" s="264"/>
      <c r="AD216" s="337">
        <v>3200</v>
      </c>
      <c r="AE216" s="337"/>
      <c r="AF216" s="264"/>
      <c r="AG216" s="264"/>
      <c r="AH216" s="264"/>
      <c r="AI216" s="333" t="s">
        <v>1598</v>
      </c>
      <c r="AJ216" s="333"/>
      <c r="AK216" s="335"/>
      <c r="AL216" s="335"/>
      <c r="AM216" s="335"/>
    </row>
    <row r="217" spans="1:40" s="38" customFormat="1" ht="25" customHeight="1" thickBot="1">
      <c r="A217" s="312" t="s">
        <v>1068</v>
      </c>
      <c r="B217" s="300" t="s">
        <v>1513</v>
      </c>
      <c r="C217" s="196"/>
      <c r="D217" s="313">
        <v>1</v>
      </c>
      <c r="E217" s="314" t="s">
        <v>1204</v>
      </c>
      <c r="F217" s="314" t="s">
        <v>119</v>
      </c>
      <c r="G217" s="315" t="s">
        <v>115</v>
      </c>
      <c r="H217" s="334" t="s">
        <v>115</v>
      </c>
      <c r="I217" s="314" t="s">
        <v>143</v>
      </c>
      <c r="J217" s="314" t="s">
        <v>139</v>
      </c>
      <c r="K217" s="308" t="s">
        <v>1648</v>
      </c>
      <c r="L217" s="314" t="s">
        <v>149</v>
      </c>
      <c r="M217" s="196" t="s">
        <v>14</v>
      </c>
      <c r="N217" s="196" t="s">
        <v>75</v>
      </c>
      <c r="O217" s="192" t="s">
        <v>76</v>
      </c>
      <c r="P217" s="196" t="s">
        <v>98</v>
      </c>
      <c r="Q217" s="196"/>
      <c r="R217" s="300" t="s">
        <v>60</v>
      </c>
      <c r="S217" s="314" t="s">
        <v>60</v>
      </c>
      <c r="T217" s="196"/>
      <c r="U217" s="196"/>
      <c r="V217" s="192"/>
      <c r="W217" s="316" t="s">
        <v>113</v>
      </c>
      <c r="X217" s="196">
        <f>162-26</f>
        <v>136</v>
      </c>
      <c r="Y217" s="198">
        <v>2800</v>
      </c>
      <c r="Z217" s="196"/>
      <c r="AA217" s="198"/>
      <c r="AB217" s="196"/>
      <c r="AC217" s="196"/>
      <c r="AD217" s="197">
        <v>12500</v>
      </c>
      <c r="AE217" s="197"/>
      <c r="AF217" s="37"/>
      <c r="AG217" s="37"/>
      <c r="AH217" s="37"/>
      <c r="AI217" s="37"/>
      <c r="AJ217" s="37"/>
      <c r="AK217" s="37"/>
      <c r="AL217" s="37"/>
      <c r="AM217" s="37"/>
      <c r="AN217" s="37"/>
    </row>
    <row r="218" spans="1:40" s="38" customFormat="1" ht="25" customHeight="1" thickBot="1">
      <c r="A218" s="312" t="s">
        <v>1595</v>
      </c>
      <c r="B218" s="300" t="s">
        <v>1486</v>
      </c>
      <c r="C218" s="196">
        <v>3.9</v>
      </c>
      <c r="D218" s="313">
        <v>1</v>
      </c>
      <c r="E218" s="314" t="s">
        <v>1204</v>
      </c>
      <c r="F218" s="314" t="s">
        <v>119</v>
      </c>
      <c r="G218" s="315" t="s">
        <v>115</v>
      </c>
      <c r="H218" s="334" t="s">
        <v>115</v>
      </c>
      <c r="I218" s="314" t="s">
        <v>143</v>
      </c>
      <c r="J218" s="314" t="s">
        <v>146</v>
      </c>
      <c r="K218" s="314" t="s">
        <v>1648</v>
      </c>
      <c r="L218" s="314" t="s">
        <v>149</v>
      </c>
      <c r="M218" s="196" t="s">
        <v>14</v>
      </c>
      <c r="N218" s="196" t="s">
        <v>70</v>
      </c>
      <c r="O218" s="192" t="s">
        <v>71</v>
      </c>
      <c r="P218" s="196" t="s">
        <v>92</v>
      </c>
      <c r="Q218" s="196"/>
      <c r="R218" s="300" t="s">
        <v>60</v>
      </c>
      <c r="S218" s="314" t="s">
        <v>60</v>
      </c>
      <c r="T218" s="196"/>
      <c r="U218" s="196"/>
      <c r="V218" s="192"/>
      <c r="W218" s="316" t="s">
        <v>113</v>
      </c>
      <c r="X218" s="196">
        <v>10</v>
      </c>
      <c r="Y218" s="330">
        <f>AVERAGE(AA218,AD218)</f>
        <v>2400</v>
      </c>
      <c r="Z218" s="330"/>
      <c r="AA218" s="198">
        <v>1600</v>
      </c>
      <c r="AB218" s="196"/>
      <c r="AC218" s="196"/>
      <c r="AD218" s="197">
        <v>3200</v>
      </c>
      <c r="AE218" s="197"/>
      <c r="AF218" s="196"/>
      <c r="AG218" s="196"/>
      <c r="AH218" s="196"/>
      <c r="AI218" s="314"/>
      <c r="AJ218" s="314"/>
      <c r="AK218" s="192"/>
      <c r="AL218" s="192"/>
      <c r="AM218" s="192"/>
      <c r="AN218" s="37"/>
    </row>
    <row r="219" spans="1:40" s="38" customFormat="1" ht="25" customHeight="1" thickBot="1">
      <c r="A219" s="312" t="s">
        <v>1595</v>
      </c>
      <c r="B219" s="300" t="s">
        <v>1646</v>
      </c>
      <c r="C219" s="196"/>
      <c r="D219" s="313">
        <v>1</v>
      </c>
      <c r="E219" s="314" t="s">
        <v>1204</v>
      </c>
      <c r="F219" s="314" t="s">
        <v>119</v>
      </c>
      <c r="G219" s="315" t="s">
        <v>115</v>
      </c>
      <c r="H219" s="334" t="s">
        <v>115</v>
      </c>
      <c r="I219" s="314" t="s">
        <v>143</v>
      </c>
      <c r="J219" s="314" t="s">
        <v>146</v>
      </c>
      <c r="K219" s="314" t="s">
        <v>1648</v>
      </c>
      <c r="L219" s="314" t="s">
        <v>149</v>
      </c>
      <c r="M219" s="196" t="s">
        <v>14</v>
      </c>
      <c r="N219" s="196" t="s">
        <v>70</v>
      </c>
      <c r="O219" s="192" t="s">
        <v>71</v>
      </c>
      <c r="P219" s="196" t="s">
        <v>92</v>
      </c>
      <c r="Q219" s="196"/>
      <c r="R219" s="300" t="s">
        <v>60</v>
      </c>
      <c r="S219" s="314" t="s">
        <v>60</v>
      </c>
      <c r="T219" s="196"/>
      <c r="U219" s="196"/>
      <c r="V219" s="192"/>
      <c r="W219" s="316" t="s">
        <v>113</v>
      </c>
      <c r="X219" s="196">
        <v>10</v>
      </c>
      <c r="Y219" s="330">
        <f>AVERAGE(AA219,AD219)</f>
        <v>2400</v>
      </c>
      <c r="Z219" s="330"/>
      <c r="AA219" s="198">
        <v>1600</v>
      </c>
      <c r="AB219" s="196"/>
      <c r="AC219" s="196"/>
      <c r="AD219" s="197">
        <v>3200</v>
      </c>
      <c r="AE219" s="197"/>
      <c r="AF219" s="196"/>
      <c r="AG219" s="196"/>
      <c r="AH219" s="196"/>
      <c r="AI219" s="314"/>
      <c r="AJ219" s="314"/>
      <c r="AK219" s="192"/>
      <c r="AL219" s="192"/>
      <c r="AM219" s="192"/>
      <c r="AN219" s="37"/>
    </row>
    <row r="220" spans="1:40" s="38" customFormat="1" ht="25" customHeight="1" thickBot="1">
      <c r="A220" s="299" t="s">
        <v>693</v>
      </c>
      <c r="B220" s="300" t="s">
        <v>1467</v>
      </c>
      <c r="C220" s="301"/>
      <c r="D220" s="302">
        <v>1</v>
      </c>
      <c r="E220" s="301" t="s">
        <v>699</v>
      </c>
      <c r="F220" s="301" t="s">
        <v>3</v>
      </c>
      <c r="G220" s="301" t="s">
        <v>110</v>
      </c>
      <c r="H220" s="349" t="s">
        <v>1614</v>
      </c>
      <c r="I220" s="301" t="s">
        <v>141</v>
      </c>
      <c r="J220" s="301" t="s">
        <v>146</v>
      </c>
      <c r="K220" s="301" t="s">
        <v>1648</v>
      </c>
      <c r="L220" s="301" t="s">
        <v>149</v>
      </c>
      <c r="M220" s="301" t="s">
        <v>14</v>
      </c>
      <c r="N220" s="301" t="s">
        <v>70</v>
      </c>
      <c r="O220" s="301" t="s">
        <v>72</v>
      </c>
      <c r="P220" s="301" t="s">
        <v>73</v>
      </c>
      <c r="Q220" s="301"/>
      <c r="R220" s="300" t="s">
        <v>60</v>
      </c>
      <c r="S220" s="301" t="s">
        <v>860</v>
      </c>
      <c r="T220" s="301"/>
      <c r="U220" s="301"/>
      <c r="V220" s="301"/>
      <c r="W220" s="303" t="s">
        <v>9</v>
      </c>
      <c r="X220" s="301">
        <v>262</v>
      </c>
      <c r="Y220" s="307">
        <v>273</v>
      </c>
      <c r="Z220" s="301"/>
      <c r="AA220" s="307"/>
      <c r="AB220" s="301"/>
      <c r="AC220" s="301"/>
      <c r="AD220" s="307">
        <v>810</v>
      </c>
      <c r="AE220" s="307"/>
      <c r="AF220" s="301"/>
      <c r="AG220" s="301">
        <v>20.149999999999999</v>
      </c>
      <c r="AH220" s="301" t="s">
        <v>757</v>
      </c>
      <c r="AI220" s="301"/>
      <c r="AJ220" s="301"/>
      <c r="AK220" s="308"/>
      <c r="AL220" s="308"/>
      <c r="AM220" s="308"/>
      <c r="AN220" s="37"/>
    </row>
    <row r="221" spans="1:40" ht="25" customHeight="1" thickBot="1">
      <c r="A221" s="385" t="s">
        <v>693</v>
      </c>
      <c r="B221" s="300" t="s">
        <v>1474</v>
      </c>
      <c r="C221" s="380"/>
      <c r="D221" s="386">
        <v>1</v>
      </c>
      <c r="E221" s="380" t="s">
        <v>699</v>
      </c>
      <c r="F221" s="380" t="s">
        <v>3</v>
      </c>
      <c r="G221" s="380" t="s">
        <v>110</v>
      </c>
      <c r="H221" s="380" t="s">
        <v>1614</v>
      </c>
      <c r="I221" s="380" t="s">
        <v>141</v>
      </c>
      <c r="J221" s="380" t="s">
        <v>146</v>
      </c>
      <c r="K221" s="301" t="s">
        <v>1648</v>
      </c>
      <c r="L221" s="380" t="s">
        <v>149</v>
      </c>
      <c r="M221" s="380" t="s">
        <v>14</v>
      </c>
      <c r="N221" s="380" t="s">
        <v>70</v>
      </c>
      <c r="O221" s="380" t="s">
        <v>72</v>
      </c>
      <c r="P221" s="380" t="s">
        <v>73</v>
      </c>
      <c r="Q221" s="380"/>
      <c r="R221" s="300" t="s">
        <v>60</v>
      </c>
      <c r="S221" s="301" t="s">
        <v>860</v>
      </c>
      <c r="T221" s="380"/>
      <c r="U221" s="380"/>
      <c r="V221" s="380"/>
      <c r="W221" s="388" t="s">
        <v>9</v>
      </c>
      <c r="X221" s="380">
        <v>548</v>
      </c>
      <c r="Y221" s="389">
        <v>337</v>
      </c>
      <c r="Z221" s="380"/>
      <c r="AA221" s="389"/>
      <c r="AB221" s="380"/>
      <c r="AC221" s="380"/>
      <c r="AD221" s="389">
        <v>1808</v>
      </c>
      <c r="AE221" s="389"/>
      <c r="AF221" s="380"/>
      <c r="AG221" s="380">
        <v>19.920000000000002</v>
      </c>
      <c r="AH221" s="380" t="s">
        <v>757</v>
      </c>
      <c r="AI221" s="380"/>
      <c r="AJ221" s="380"/>
      <c r="AK221" s="372"/>
      <c r="AL221" s="372"/>
      <c r="AM221" s="372"/>
    </row>
    <row r="222" spans="1:40" ht="25" customHeight="1" thickBot="1">
      <c r="A222" s="342" t="s">
        <v>693</v>
      </c>
      <c r="B222" s="300" t="s">
        <v>1489</v>
      </c>
      <c r="C222" s="343"/>
      <c r="D222" s="344">
        <v>1</v>
      </c>
      <c r="E222" s="343" t="s">
        <v>699</v>
      </c>
      <c r="F222" s="343" t="s">
        <v>3</v>
      </c>
      <c r="G222" s="343" t="s">
        <v>110</v>
      </c>
      <c r="H222" s="380" t="s">
        <v>1614</v>
      </c>
      <c r="I222" s="343" t="s">
        <v>141</v>
      </c>
      <c r="J222" s="343" t="s">
        <v>146</v>
      </c>
      <c r="K222" s="301" t="s">
        <v>1648</v>
      </c>
      <c r="L222" s="343" t="s">
        <v>149</v>
      </c>
      <c r="M222" s="343" t="s">
        <v>14</v>
      </c>
      <c r="N222" s="343" t="s">
        <v>70</v>
      </c>
      <c r="O222" s="343" t="s">
        <v>72</v>
      </c>
      <c r="P222" s="343" t="s">
        <v>73</v>
      </c>
      <c r="Q222" s="343"/>
      <c r="R222" s="300" t="s">
        <v>60</v>
      </c>
      <c r="S222" s="301" t="s">
        <v>860</v>
      </c>
      <c r="T222" s="343"/>
      <c r="U222" s="343"/>
      <c r="V222" s="343"/>
      <c r="W222" s="381" t="s">
        <v>9</v>
      </c>
      <c r="X222" s="343">
        <v>214</v>
      </c>
      <c r="Y222" s="346">
        <v>503</v>
      </c>
      <c r="Z222" s="343"/>
      <c r="AA222" s="346"/>
      <c r="AB222" s="343"/>
      <c r="AC222" s="343"/>
      <c r="AD222" s="346">
        <v>2350</v>
      </c>
      <c r="AE222" s="346"/>
      <c r="AF222" s="343"/>
      <c r="AG222" s="343">
        <v>33.71</v>
      </c>
      <c r="AH222" s="343" t="s">
        <v>757</v>
      </c>
      <c r="AI222" s="343"/>
      <c r="AJ222" s="343"/>
      <c r="AK222" s="347"/>
      <c r="AL222" s="347"/>
      <c r="AM222" s="347"/>
    </row>
    <row r="223" spans="1:40" ht="25" customHeight="1" thickBot="1">
      <c r="A223" s="348" t="s">
        <v>693</v>
      </c>
      <c r="B223" s="300" t="s">
        <v>1470</v>
      </c>
      <c r="C223" s="349"/>
      <c r="D223" s="350">
        <v>1</v>
      </c>
      <c r="E223" s="349" t="s">
        <v>699</v>
      </c>
      <c r="F223" s="349" t="s">
        <v>3</v>
      </c>
      <c r="G223" s="349" t="s">
        <v>110</v>
      </c>
      <c r="H223" s="380" t="s">
        <v>1614</v>
      </c>
      <c r="I223" s="349" t="s">
        <v>141</v>
      </c>
      <c r="J223" s="349" t="s">
        <v>146</v>
      </c>
      <c r="K223" s="301" t="s">
        <v>1648</v>
      </c>
      <c r="L223" s="349" t="s">
        <v>149</v>
      </c>
      <c r="M223" s="349" t="s">
        <v>14</v>
      </c>
      <c r="N223" s="349" t="s">
        <v>70</v>
      </c>
      <c r="O223" s="349" t="s">
        <v>72</v>
      </c>
      <c r="P223" s="349" t="s">
        <v>73</v>
      </c>
      <c r="Q223" s="349"/>
      <c r="R223" s="300" t="s">
        <v>60</v>
      </c>
      <c r="S223" s="301" t="s">
        <v>860</v>
      </c>
      <c r="T223" s="349"/>
      <c r="U223" s="349"/>
      <c r="V223" s="349"/>
      <c r="W223" s="384" t="s">
        <v>9</v>
      </c>
      <c r="X223" s="349">
        <v>1171</v>
      </c>
      <c r="Y223" s="352">
        <v>536</v>
      </c>
      <c r="Z223" s="349"/>
      <c r="AA223" s="352"/>
      <c r="AB223" s="349"/>
      <c r="AC223" s="349"/>
      <c r="AD223" s="352">
        <v>2059</v>
      </c>
      <c r="AE223" s="352"/>
      <c r="AF223" s="349"/>
      <c r="AG223" s="349">
        <v>16.02</v>
      </c>
      <c r="AH223" s="349" t="s">
        <v>757</v>
      </c>
      <c r="AI223" s="349"/>
      <c r="AJ223" s="349"/>
      <c r="AK223" s="353"/>
      <c r="AL223" s="353"/>
      <c r="AM223" s="353"/>
    </row>
    <row r="224" spans="1:40" ht="25" customHeight="1" thickBot="1">
      <c r="A224" s="385" t="s">
        <v>693</v>
      </c>
      <c r="B224" s="300" t="s">
        <v>1457</v>
      </c>
      <c r="C224" s="380"/>
      <c r="D224" s="386">
        <v>1</v>
      </c>
      <c r="E224" s="380" t="s">
        <v>699</v>
      </c>
      <c r="F224" s="380" t="s">
        <v>3</v>
      </c>
      <c r="G224" s="380" t="s">
        <v>110</v>
      </c>
      <c r="H224" s="380" t="s">
        <v>1614</v>
      </c>
      <c r="I224" s="380" t="s">
        <v>141</v>
      </c>
      <c r="J224" s="380" t="s">
        <v>146</v>
      </c>
      <c r="K224" s="301" t="s">
        <v>1648</v>
      </c>
      <c r="L224" s="380" t="s">
        <v>149</v>
      </c>
      <c r="M224" s="380" t="s">
        <v>14</v>
      </c>
      <c r="N224" s="380" t="s">
        <v>70</v>
      </c>
      <c r="O224" s="380" t="s">
        <v>72</v>
      </c>
      <c r="P224" s="380" t="s">
        <v>73</v>
      </c>
      <c r="Q224" s="380"/>
      <c r="R224" s="300" t="s">
        <v>60</v>
      </c>
      <c r="S224" s="301" t="s">
        <v>860</v>
      </c>
      <c r="T224" s="380"/>
      <c r="U224" s="380"/>
      <c r="V224" s="380"/>
      <c r="W224" s="388" t="s">
        <v>9</v>
      </c>
      <c r="X224" s="380">
        <v>382</v>
      </c>
      <c r="Y224" s="389">
        <v>551</v>
      </c>
      <c r="Z224" s="380"/>
      <c r="AA224" s="389"/>
      <c r="AB224" s="380"/>
      <c r="AC224" s="380"/>
      <c r="AD224" s="389">
        <v>2878</v>
      </c>
      <c r="AE224" s="389"/>
      <c r="AF224" s="380"/>
      <c r="AG224" s="380">
        <v>39.83</v>
      </c>
      <c r="AH224" s="380" t="s">
        <v>757</v>
      </c>
      <c r="AI224" s="380"/>
      <c r="AJ224" s="380"/>
      <c r="AK224" s="372"/>
      <c r="AL224" s="372"/>
      <c r="AM224" s="372"/>
    </row>
    <row r="225" spans="1:40" ht="25" customHeight="1" thickBot="1">
      <c r="A225" s="395" t="s">
        <v>189</v>
      </c>
      <c r="B225" s="300" t="s">
        <v>1448</v>
      </c>
      <c r="C225" s="396"/>
      <c r="D225" s="397">
        <v>0</v>
      </c>
      <c r="E225" s="398" t="s">
        <v>1203</v>
      </c>
      <c r="F225" s="398" t="s">
        <v>121</v>
      </c>
      <c r="G225" s="398" t="s">
        <v>60</v>
      </c>
      <c r="H225" s="398"/>
      <c r="I225" s="398" t="s">
        <v>143</v>
      </c>
      <c r="J225" s="398" t="s">
        <v>139</v>
      </c>
      <c r="K225" s="320" t="s">
        <v>1648</v>
      </c>
      <c r="L225" s="398" t="s">
        <v>149</v>
      </c>
      <c r="M225" s="396" t="s">
        <v>17</v>
      </c>
      <c r="N225" s="396" t="s">
        <v>83</v>
      </c>
      <c r="O225" s="396" t="s">
        <v>84</v>
      </c>
      <c r="P225" s="400" t="s">
        <v>103</v>
      </c>
      <c r="Q225" s="400"/>
      <c r="R225" s="300" t="s">
        <v>60</v>
      </c>
      <c r="S225" s="192" t="s">
        <v>5</v>
      </c>
      <c r="T225" s="396"/>
      <c r="U225" s="396"/>
      <c r="V225" s="401">
        <v>0.1</v>
      </c>
      <c r="W225" s="421" t="s">
        <v>126</v>
      </c>
      <c r="X225" s="396"/>
      <c r="Y225" s="402">
        <v>100</v>
      </c>
      <c r="Z225" s="401"/>
      <c r="AA225" s="286"/>
      <c r="AB225" s="287"/>
      <c r="AC225" s="396"/>
      <c r="AD225" s="403"/>
      <c r="AE225" s="403"/>
      <c r="AF225" s="396"/>
      <c r="AG225" s="396"/>
      <c r="AH225" s="396"/>
      <c r="AI225" s="396"/>
      <c r="AJ225" s="404"/>
      <c r="AK225" s="404"/>
      <c r="AL225" s="404"/>
      <c r="AM225" s="404"/>
    </row>
    <row r="226" spans="1:40" ht="25" customHeight="1" thickBot="1">
      <c r="A226" s="299" t="s">
        <v>686</v>
      </c>
      <c r="B226" s="300" t="s">
        <v>1485</v>
      </c>
      <c r="C226" s="301">
        <v>2.7</v>
      </c>
      <c r="D226" s="302">
        <v>1</v>
      </c>
      <c r="E226" s="301" t="s">
        <v>699</v>
      </c>
      <c r="F226" s="301" t="s">
        <v>831</v>
      </c>
      <c r="G226" s="301" t="s">
        <v>832</v>
      </c>
      <c r="H226" s="380" t="s">
        <v>1621</v>
      </c>
      <c r="I226" s="301" t="s">
        <v>141</v>
      </c>
      <c r="J226" s="301" t="s">
        <v>139</v>
      </c>
      <c r="K226" s="308" t="s">
        <v>1648</v>
      </c>
      <c r="L226" s="301" t="s">
        <v>149</v>
      </c>
      <c r="M226" s="301" t="s">
        <v>14</v>
      </c>
      <c r="N226" s="301" t="s">
        <v>70</v>
      </c>
      <c r="O226" s="301" t="s">
        <v>74</v>
      </c>
      <c r="P226" s="301" t="s">
        <v>93</v>
      </c>
      <c r="Q226" s="301"/>
      <c r="R226" s="300" t="s">
        <v>60</v>
      </c>
      <c r="S226" s="308" t="s">
        <v>860</v>
      </c>
      <c r="T226" s="301"/>
      <c r="U226" s="301"/>
      <c r="V226" s="301"/>
      <c r="W226" s="303" t="s">
        <v>113</v>
      </c>
      <c r="X226" s="301">
        <v>113</v>
      </c>
      <c r="Y226" s="307"/>
      <c r="Z226" s="301"/>
      <c r="AA226" s="307"/>
      <c r="AB226" s="301"/>
      <c r="AC226" s="301">
        <v>500</v>
      </c>
      <c r="AD226" s="307">
        <v>2500</v>
      </c>
      <c r="AE226" s="307"/>
      <c r="AF226" s="301"/>
      <c r="AG226" s="301" t="s">
        <v>899</v>
      </c>
      <c r="AH226" s="301"/>
      <c r="AI226" s="301" t="s">
        <v>893</v>
      </c>
      <c r="AJ226" s="301"/>
      <c r="AK226" s="308"/>
      <c r="AL226" s="308"/>
      <c r="AM226" s="308"/>
    </row>
    <row r="227" spans="1:40" ht="25" customHeight="1" thickBot="1">
      <c r="A227" s="299" t="s">
        <v>686</v>
      </c>
      <c r="B227" s="300" t="s">
        <v>1485</v>
      </c>
      <c r="C227" s="301">
        <v>2.7</v>
      </c>
      <c r="D227" s="302">
        <v>1</v>
      </c>
      <c r="E227" s="301" t="s">
        <v>699</v>
      </c>
      <c r="F227" s="301" t="s">
        <v>831</v>
      </c>
      <c r="G227" s="301" t="s">
        <v>832</v>
      </c>
      <c r="H227" s="380" t="s">
        <v>1621</v>
      </c>
      <c r="I227" s="301" t="s">
        <v>141</v>
      </c>
      <c r="J227" s="301" t="s">
        <v>139</v>
      </c>
      <c r="K227" s="308" t="s">
        <v>1648</v>
      </c>
      <c r="L227" s="301" t="s">
        <v>149</v>
      </c>
      <c r="M227" s="301" t="s">
        <v>14</v>
      </c>
      <c r="N227" s="301" t="s">
        <v>70</v>
      </c>
      <c r="O227" s="301" t="s">
        <v>74</v>
      </c>
      <c r="P227" s="301" t="s">
        <v>93</v>
      </c>
      <c r="Q227" s="301"/>
      <c r="R227" s="300" t="s">
        <v>60</v>
      </c>
      <c r="S227" s="308" t="s">
        <v>860</v>
      </c>
      <c r="T227" s="301"/>
      <c r="U227" s="301"/>
      <c r="V227" s="301"/>
      <c r="W227" s="303" t="s">
        <v>113</v>
      </c>
      <c r="X227" s="301">
        <v>3175</v>
      </c>
      <c r="Y227" s="307"/>
      <c r="Z227" s="301"/>
      <c r="AA227" s="307"/>
      <c r="AB227" s="301"/>
      <c r="AC227" s="301">
        <v>100</v>
      </c>
      <c r="AD227" s="307">
        <v>2700</v>
      </c>
      <c r="AE227" s="307"/>
      <c r="AF227" s="301"/>
      <c r="AG227" s="301" t="s">
        <v>899</v>
      </c>
      <c r="AH227" s="301"/>
      <c r="AI227" s="301" t="s">
        <v>894</v>
      </c>
      <c r="AJ227" s="301"/>
      <c r="AK227" s="308"/>
      <c r="AL227" s="308"/>
      <c r="AM227" s="308"/>
    </row>
    <row r="228" spans="1:40" ht="25" customHeight="1" thickBot="1">
      <c r="A228" s="317" t="s">
        <v>179</v>
      </c>
      <c r="B228" s="300" t="s">
        <v>1503</v>
      </c>
      <c r="C228" s="318">
        <v>2</v>
      </c>
      <c r="D228" s="319" t="s">
        <v>1361</v>
      </c>
      <c r="E228" s="320" t="s">
        <v>1203</v>
      </c>
      <c r="F228" s="320" t="s">
        <v>118</v>
      </c>
      <c r="G228" s="320" t="s">
        <v>60</v>
      </c>
      <c r="H228" s="398"/>
      <c r="I228" s="320" t="s">
        <v>141</v>
      </c>
      <c r="J228" s="320" t="s">
        <v>139</v>
      </c>
      <c r="K228" s="308" t="s">
        <v>1648</v>
      </c>
      <c r="L228" s="320" t="s">
        <v>149</v>
      </c>
      <c r="M228" s="318" t="s">
        <v>14</v>
      </c>
      <c r="N228" s="318" t="s">
        <v>70</v>
      </c>
      <c r="O228" s="318" t="s">
        <v>74</v>
      </c>
      <c r="P228" s="192" t="s">
        <v>94</v>
      </c>
      <c r="Q228" s="192"/>
      <c r="R228" s="300" t="s">
        <v>60</v>
      </c>
      <c r="S228" s="192" t="s">
        <v>60</v>
      </c>
      <c r="T228" s="318"/>
      <c r="U228" s="318"/>
      <c r="V228" s="321">
        <v>1.3</v>
      </c>
      <c r="W228" s="326" t="s">
        <v>111</v>
      </c>
      <c r="X228" s="318"/>
      <c r="Y228" s="322">
        <v>1300</v>
      </c>
      <c r="Z228" s="321"/>
      <c r="AA228" s="198"/>
      <c r="AB228" s="196"/>
      <c r="AC228" s="318"/>
      <c r="AD228" s="323"/>
      <c r="AE228" s="323"/>
      <c r="AF228" s="318"/>
      <c r="AG228" s="318"/>
      <c r="AH228" s="318"/>
      <c r="AI228" s="318"/>
      <c r="AJ228" s="209"/>
      <c r="AK228" s="209"/>
      <c r="AL228" s="209"/>
      <c r="AM228" s="209"/>
    </row>
    <row r="229" spans="1:40" ht="25" customHeight="1" thickBot="1">
      <c r="A229" s="317" t="s">
        <v>176</v>
      </c>
      <c r="B229" s="300" t="s">
        <v>1504</v>
      </c>
      <c r="C229" s="318">
        <v>2.2999999999999998</v>
      </c>
      <c r="D229" s="319">
        <v>1</v>
      </c>
      <c r="E229" s="320" t="s">
        <v>1203</v>
      </c>
      <c r="F229" s="320" t="s">
        <v>905</v>
      </c>
      <c r="G229" s="320" t="s">
        <v>965</v>
      </c>
      <c r="H229" s="398" t="s">
        <v>1619</v>
      </c>
      <c r="I229" s="320" t="s">
        <v>141</v>
      </c>
      <c r="J229" s="320" t="s">
        <v>139</v>
      </c>
      <c r="K229" s="301" t="s">
        <v>1648</v>
      </c>
      <c r="L229" s="320" t="s">
        <v>149</v>
      </c>
      <c r="M229" s="318" t="s">
        <v>14</v>
      </c>
      <c r="N229" s="318" t="s">
        <v>70</v>
      </c>
      <c r="O229" s="318" t="s">
        <v>74</v>
      </c>
      <c r="P229" s="192" t="s">
        <v>96</v>
      </c>
      <c r="Q229" s="192"/>
      <c r="R229" s="300" t="s">
        <v>60</v>
      </c>
      <c r="S229" s="192" t="s">
        <v>6</v>
      </c>
      <c r="T229" s="318"/>
      <c r="U229" s="318"/>
      <c r="V229" s="321">
        <v>1.5</v>
      </c>
      <c r="W229" s="326" t="s">
        <v>113</v>
      </c>
      <c r="X229" s="196">
        <v>84</v>
      </c>
      <c r="Y229" s="272"/>
      <c r="Z229" s="321" t="s">
        <v>1555</v>
      </c>
      <c r="AA229" s="274"/>
      <c r="AB229" s="209"/>
      <c r="AC229" s="318"/>
      <c r="AD229" s="323">
        <v>1500</v>
      </c>
      <c r="AE229" s="323"/>
      <c r="AF229" s="318"/>
      <c r="AG229" s="318"/>
      <c r="AH229" s="318"/>
      <c r="AI229" s="318"/>
      <c r="AJ229" s="209"/>
      <c r="AK229" s="209"/>
      <c r="AL229" s="209"/>
      <c r="AM229" s="209"/>
    </row>
    <row r="230" spans="1:40" s="136" customFormat="1" ht="25" customHeight="1" thickBot="1">
      <c r="A230" s="405" t="s">
        <v>176</v>
      </c>
      <c r="B230" s="300" t="s">
        <v>1509</v>
      </c>
      <c r="C230" s="406">
        <v>2.9</v>
      </c>
      <c r="D230" s="407">
        <v>1</v>
      </c>
      <c r="E230" s="408" t="s">
        <v>1203</v>
      </c>
      <c r="F230" s="408" t="s">
        <v>905</v>
      </c>
      <c r="G230" s="408" t="s">
        <v>965</v>
      </c>
      <c r="H230" s="398" t="s">
        <v>1619</v>
      </c>
      <c r="I230" s="408" t="s">
        <v>141</v>
      </c>
      <c r="J230" s="408" t="s">
        <v>139</v>
      </c>
      <c r="K230" s="308" t="s">
        <v>1648</v>
      </c>
      <c r="L230" s="408" t="s">
        <v>149</v>
      </c>
      <c r="M230" s="406" t="s">
        <v>14</v>
      </c>
      <c r="N230" s="406" t="s">
        <v>70</v>
      </c>
      <c r="O230" s="406" t="s">
        <v>74</v>
      </c>
      <c r="P230" s="268" t="s">
        <v>93</v>
      </c>
      <c r="Q230" s="268"/>
      <c r="R230" s="300" t="s">
        <v>60</v>
      </c>
      <c r="S230" s="192" t="s">
        <v>6</v>
      </c>
      <c r="T230" s="406"/>
      <c r="U230" s="406"/>
      <c r="V230" s="409">
        <v>2.1</v>
      </c>
      <c r="W230" s="491" t="s">
        <v>113</v>
      </c>
      <c r="X230" s="269">
        <v>144</v>
      </c>
      <c r="Y230" s="360"/>
      <c r="Z230" s="409" t="s">
        <v>1555</v>
      </c>
      <c r="AA230" s="441"/>
      <c r="AB230" s="412"/>
      <c r="AC230" s="406"/>
      <c r="AD230" s="411">
        <v>2100</v>
      </c>
      <c r="AE230" s="411"/>
      <c r="AF230" s="406"/>
      <c r="AG230" s="406"/>
      <c r="AH230" s="406"/>
      <c r="AI230" s="406"/>
      <c r="AJ230" s="412"/>
      <c r="AK230" s="412"/>
      <c r="AL230" s="412"/>
      <c r="AM230" s="412"/>
    </row>
    <row r="231" spans="1:40" ht="25" customHeight="1" thickBot="1">
      <c r="A231" s="317" t="s">
        <v>191</v>
      </c>
      <c r="B231" s="300" t="s">
        <v>1530</v>
      </c>
      <c r="C231" s="318">
        <v>2.9</v>
      </c>
      <c r="D231" s="319">
        <v>0</v>
      </c>
      <c r="E231" s="320" t="s">
        <v>1203</v>
      </c>
      <c r="F231" s="37" t="s">
        <v>119</v>
      </c>
      <c r="G231" s="320" t="s">
        <v>115</v>
      </c>
      <c r="H231" s="398" t="s">
        <v>115</v>
      </c>
      <c r="I231" s="320" t="s">
        <v>143</v>
      </c>
      <c r="J231" s="320" t="s">
        <v>139</v>
      </c>
      <c r="K231" s="320" t="s">
        <v>1648</v>
      </c>
      <c r="L231" s="320" t="s">
        <v>149</v>
      </c>
      <c r="M231" s="318" t="s">
        <v>17</v>
      </c>
      <c r="N231" s="318" t="s">
        <v>83</v>
      </c>
      <c r="O231" s="318" t="s">
        <v>85</v>
      </c>
      <c r="P231" s="192" t="s">
        <v>106</v>
      </c>
      <c r="Q231" s="192"/>
      <c r="R231" s="300" t="s">
        <v>60</v>
      </c>
      <c r="S231" s="192" t="s">
        <v>5</v>
      </c>
      <c r="T231" s="318"/>
      <c r="U231" s="318" t="s">
        <v>816</v>
      </c>
      <c r="V231" s="321">
        <v>1.2</v>
      </c>
      <c r="W231" s="326" t="s">
        <v>111</v>
      </c>
      <c r="X231" s="318"/>
      <c r="Y231" s="322">
        <v>1200</v>
      </c>
      <c r="Z231" s="321"/>
      <c r="AA231" s="198"/>
      <c r="AB231" s="196"/>
      <c r="AC231" s="318"/>
      <c r="AD231" s="323"/>
      <c r="AE231" s="323"/>
      <c r="AF231" s="318"/>
      <c r="AG231" s="318"/>
      <c r="AH231" s="318"/>
      <c r="AI231" s="318"/>
      <c r="AJ231" s="209"/>
      <c r="AK231" s="209"/>
      <c r="AL231" s="209"/>
      <c r="AM231" s="209"/>
    </row>
    <row r="232" spans="1:40" ht="25" customHeight="1" thickBot="1">
      <c r="A232" s="415" t="s">
        <v>172</v>
      </c>
      <c r="B232" s="300" t="s">
        <v>1475</v>
      </c>
      <c r="C232" s="396"/>
      <c r="D232" s="417">
        <v>1</v>
      </c>
      <c r="E232" s="392" t="s">
        <v>1203</v>
      </c>
      <c r="F232" s="392" t="s">
        <v>3</v>
      </c>
      <c r="G232" s="392" t="s">
        <v>110</v>
      </c>
      <c r="H232" s="398" t="s">
        <v>1614</v>
      </c>
      <c r="I232" s="392" t="s">
        <v>141</v>
      </c>
      <c r="J232" s="392" t="s">
        <v>146</v>
      </c>
      <c r="K232" s="301" t="s">
        <v>1648</v>
      </c>
      <c r="L232" s="392" t="s">
        <v>149</v>
      </c>
      <c r="M232" s="416" t="s">
        <v>14</v>
      </c>
      <c r="N232" s="416" t="s">
        <v>70</v>
      </c>
      <c r="O232" s="416" t="s">
        <v>72</v>
      </c>
      <c r="P232" s="416" t="s">
        <v>73</v>
      </c>
      <c r="Q232" s="487" t="s">
        <v>73</v>
      </c>
      <c r="R232" s="300" t="s">
        <v>60</v>
      </c>
      <c r="S232" s="192" t="s">
        <v>6</v>
      </c>
      <c r="T232" s="416"/>
      <c r="U232" s="416"/>
      <c r="V232" s="418">
        <v>0.4</v>
      </c>
      <c r="W232" s="419" t="s">
        <v>62</v>
      </c>
      <c r="X232" s="416">
        <f>233+194+36</f>
        <v>463</v>
      </c>
      <c r="Y232" s="420">
        <v>400</v>
      </c>
      <c r="Z232" s="418"/>
      <c r="AA232" s="271"/>
      <c r="AB232" s="264"/>
      <c r="AC232" s="416"/>
      <c r="AD232" s="439">
        <v>300</v>
      </c>
      <c r="AE232" s="439"/>
      <c r="AF232" s="416"/>
      <c r="AG232" s="416" t="s">
        <v>1409</v>
      </c>
      <c r="AH232" s="416"/>
      <c r="AI232" s="416"/>
      <c r="AJ232" s="292"/>
      <c r="AK232" s="292"/>
      <c r="AL232" s="292"/>
      <c r="AM232" s="292"/>
    </row>
    <row r="233" spans="1:40" ht="25" customHeight="1" thickBot="1">
      <c r="A233" s="395" t="s">
        <v>175</v>
      </c>
      <c r="B233" s="300" t="s">
        <v>1457</v>
      </c>
      <c r="C233" s="396"/>
      <c r="D233" s="397">
        <v>1</v>
      </c>
      <c r="E233" s="398" t="s">
        <v>1203</v>
      </c>
      <c r="F233" s="398" t="s">
        <v>213</v>
      </c>
      <c r="G233" s="398" t="s">
        <v>1605</v>
      </c>
      <c r="H233" s="398" t="s">
        <v>1618</v>
      </c>
      <c r="I233" s="398" t="s">
        <v>141</v>
      </c>
      <c r="J233" s="398" t="s">
        <v>146</v>
      </c>
      <c r="K233" s="301" t="s">
        <v>1648</v>
      </c>
      <c r="L233" s="398" t="s">
        <v>149</v>
      </c>
      <c r="M233" s="396" t="s">
        <v>14</v>
      </c>
      <c r="N233" s="396" t="s">
        <v>70</v>
      </c>
      <c r="O233" s="396" t="s">
        <v>72</v>
      </c>
      <c r="P233" s="396" t="s">
        <v>73</v>
      </c>
      <c r="Q233" s="399" t="s">
        <v>73</v>
      </c>
      <c r="R233" s="300" t="s">
        <v>60</v>
      </c>
      <c r="S233" s="192" t="s">
        <v>6</v>
      </c>
      <c r="T233" s="396"/>
      <c r="U233" s="396"/>
      <c r="V233" s="401">
        <v>0.1</v>
      </c>
      <c r="W233" s="421" t="s">
        <v>62</v>
      </c>
      <c r="X233" s="396">
        <f>SUM(19,10,12,21,46,34,26,29)</f>
        <v>197</v>
      </c>
      <c r="Y233" s="377">
        <f>AVERAGE(101,64.4,84.4,90.4,79,82.6,74.6,83.2)</f>
        <v>82.450000000000017</v>
      </c>
      <c r="Z233" s="378"/>
      <c r="AA233" s="286"/>
      <c r="AB233" s="287"/>
      <c r="AC233" s="396"/>
      <c r="AD233" s="322">
        <v>100</v>
      </c>
      <c r="AE233" s="401"/>
      <c r="AF233" s="396"/>
      <c r="AG233" s="396"/>
      <c r="AH233" s="396"/>
      <c r="AI233" s="396"/>
      <c r="AJ233" s="404"/>
      <c r="AK233" s="404"/>
      <c r="AL233" s="404"/>
      <c r="AM233" s="404"/>
    </row>
    <row r="234" spans="1:40" ht="25" customHeight="1" thickBot="1">
      <c r="A234" s="317" t="s">
        <v>175</v>
      </c>
      <c r="B234" s="300" t="s">
        <v>1457</v>
      </c>
      <c r="C234" s="396"/>
      <c r="D234" s="397">
        <v>1</v>
      </c>
      <c r="E234" s="398" t="s">
        <v>1203</v>
      </c>
      <c r="F234" s="398" t="s">
        <v>213</v>
      </c>
      <c r="G234" s="398" t="s">
        <v>1605</v>
      </c>
      <c r="H234" s="398" t="s">
        <v>1618</v>
      </c>
      <c r="I234" s="398" t="s">
        <v>141</v>
      </c>
      <c r="J234" s="398" t="s">
        <v>146</v>
      </c>
      <c r="K234" s="301" t="s">
        <v>1648</v>
      </c>
      <c r="L234" s="398" t="s">
        <v>149</v>
      </c>
      <c r="M234" s="396" t="s">
        <v>14</v>
      </c>
      <c r="N234" s="396" t="s">
        <v>70</v>
      </c>
      <c r="O234" s="396" t="s">
        <v>72</v>
      </c>
      <c r="P234" s="396" t="s">
        <v>73</v>
      </c>
      <c r="Q234" s="399" t="s">
        <v>73</v>
      </c>
      <c r="R234" s="300" t="s">
        <v>60</v>
      </c>
      <c r="S234" s="192" t="s">
        <v>6</v>
      </c>
      <c r="T234" s="396"/>
      <c r="U234" s="396"/>
      <c r="V234" s="401">
        <v>0.7</v>
      </c>
      <c r="W234" s="421" t="s">
        <v>126</v>
      </c>
      <c r="X234" s="396" t="s">
        <v>60</v>
      </c>
      <c r="Y234" s="402"/>
      <c r="Z234" s="401"/>
      <c r="AA234" s="286"/>
      <c r="AB234" s="287"/>
      <c r="AC234" s="396"/>
      <c r="AD234" s="403">
        <v>650</v>
      </c>
      <c r="AE234" s="403"/>
      <c r="AF234" s="396"/>
      <c r="AG234" s="396"/>
      <c r="AH234" s="396"/>
      <c r="AI234" s="396"/>
      <c r="AJ234" s="404"/>
      <c r="AK234" s="404"/>
      <c r="AL234" s="404"/>
      <c r="AM234" s="404"/>
    </row>
    <row r="235" spans="1:40" ht="25" customHeight="1" thickBot="1">
      <c r="A235" s="225" t="s">
        <v>1073</v>
      </c>
      <c r="B235" s="300" t="s">
        <v>1518</v>
      </c>
      <c r="C235" s="372"/>
      <c r="D235" s="373">
        <v>0</v>
      </c>
      <c r="E235" s="372" t="s">
        <v>1391</v>
      </c>
      <c r="F235" s="372"/>
      <c r="G235" s="372"/>
      <c r="H235" s="372"/>
      <c r="I235" s="372" t="s">
        <v>143</v>
      </c>
      <c r="J235" s="372" t="s">
        <v>146</v>
      </c>
      <c r="K235" s="308" t="s">
        <v>1647</v>
      </c>
      <c r="L235" s="372" t="s">
        <v>149</v>
      </c>
      <c r="M235" s="372" t="s">
        <v>15</v>
      </c>
      <c r="N235" s="372" t="s">
        <v>77</v>
      </c>
      <c r="O235" s="372" t="s">
        <v>78</v>
      </c>
      <c r="P235" s="372" t="s">
        <v>99</v>
      </c>
      <c r="Q235" s="291"/>
      <c r="R235" s="300" t="s">
        <v>60</v>
      </c>
      <c r="S235" s="372"/>
      <c r="T235" s="374" t="s">
        <v>1075</v>
      </c>
      <c r="U235" s="372"/>
      <c r="V235" s="374"/>
      <c r="W235" s="425" t="s">
        <v>1645</v>
      </c>
      <c r="X235" s="374" t="s">
        <v>60</v>
      </c>
      <c r="Y235" s="376"/>
      <c r="Z235" s="372"/>
      <c r="AA235" s="376"/>
      <c r="AB235" s="372"/>
      <c r="AC235" s="372"/>
      <c r="AD235" s="424">
        <v>400</v>
      </c>
      <c r="AE235" s="424"/>
      <c r="AF235" s="372"/>
      <c r="AG235" s="372"/>
      <c r="AH235" s="372"/>
      <c r="AI235" s="372"/>
      <c r="AJ235" s="372"/>
      <c r="AK235" s="372"/>
      <c r="AL235" s="372"/>
      <c r="AM235" s="372"/>
    </row>
    <row r="236" spans="1:40" ht="25" customHeight="1" thickBot="1">
      <c r="A236" s="385" t="s">
        <v>658</v>
      </c>
      <c r="B236" s="300" t="s">
        <v>1480</v>
      </c>
      <c r="C236" s="380"/>
      <c r="D236" s="386">
        <v>1</v>
      </c>
      <c r="E236" s="380" t="s">
        <v>699</v>
      </c>
      <c r="F236" s="380" t="s">
        <v>119</v>
      </c>
      <c r="G236" s="380" t="s">
        <v>115</v>
      </c>
      <c r="H236" s="380" t="s">
        <v>115</v>
      </c>
      <c r="I236" s="349" t="s">
        <v>141</v>
      </c>
      <c r="J236" s="349" t="s">
        <v>139</v>
      </c>
      <c r="K236" s="301" t="s">
        <v>1648</v>
      </c>
      <c r="L236" s="380" t="s">
        <v>149</v>
      </c>
      <c r="M236" s="380" t="s">
        <v>14</v>
      </c>
      <c r="N236" s="380" t="s">
        <v>70</v>
      </c>
      <c r="O236" s="380" t="s">
        <v>86</v>
      </c>
      <c r="P236" s="380" t="s">
        <v>91</v>
      </c>
      <c r="Q236" s="380"/>
      <c r="R236" s="300" t="s">
        <v>1629</v>
      </c>
      <c r="S236" s="380" t="s">
        <v>860</v>
      </c>
      <c r="T236" s="380"/>
      <c r="U236" s="380"/>
      <c r="V236" s="380"/>
      <c r="W236" s="375" t="s">
        <v>704</v>
      </c>
      <c r="X236" s="380">
        <v>65</v>
      </c>
      <c r="Y236" s="389">
        <v>207</v>
      </c>
      <c r="Z236" s="380"/>
      <c r="AA236" s="389">
        <v>220</v>
      </c>
      <c r="AB236" s="380"/>
      <c r="AC236" s="380"/>
      <c r="AD236" s="389"/>
      <c r="AE236" s="389"/>
      <c r="AF236" s="380"/>
      <c r="AG236" s="380">
        <v>209</v>
      </c>
      <c r="AH236" s="380" t="s">
        <v>748</v>
      </c>
      <c r="AI236" s="380" t="s">
        <v>1439</v>
      </c>
      <c r="AJ236" s="511">
        <v>43354</v>
      </c>
      <c r="AK236" s="372"/>
      <c r="AL236" s="372"/>
      <c r="AM236" s="372"/>
      <c r="AN236" s="38"/>
    </row>
    <row r="237" spans="1:40" ht="25" customHeight="1" thickBot="1">
      <c r="A237" s="385" t="s">
        <v>658</v>
      </c>
      <c r="B237" s="300" t="s">
        <v>1480</v>
      </c>
      <c r="C237" s="380"/>
      <c r="D237" s="386">
        <v>1</v>
      </c>
      <c r="E237" s="380" t="s">
        <v>699</v>
      </c>
      <c r="F237" s="380" t="s">
        <v>119</v>
      </c>
      <c r="G237" s="380" t="s">
        <v>115</v>
      </c>
      <c r="H237" s="380" t="s">
        <v>115</v>
      </c>
      <c r="I237" s="380" t="s">
        <v>141</v>
      </c>
      <c r="J237" s="380" t="s">
        <v>139</v>
      </c>
      <c r="K237" s="301" t="s">
        <v>1648</v>
      </c>
      <c r="L237" s="380" t="s">
        <v>149</v>
      </c>
      <c r="M237" s="380" t="s">
        <v>14</v>
      </c>
      <c r="N237" s="380" t="s">
        <v>70</v>
      </c>
      <c r="O237" s="380" t="s">
        <v>86</v>
      </c>
      <c r="P237" s="380" t="s">
        <v>91</v>
      </c>
      <c r="Q237" s="380"/>
      <c r="R237" s="300" t="s">
        <v>1629</v>
      </c>
      <c r="S237" s="380" t="s">
        <v>860</v>
      </c>
      <c r="T237" s="380"/>
      <c r="U237" s="380"/>
      <c r="V237" s="380"/>
      <c r="W237" s="375" t="s">
        <v>704</v>
      </c>
      <c r="X237" s="380">
        <v>60</v>
      </c>
      <c r="Y237" s="389">
        <v>255</v>
      </c>
      <c r="Z237" s="380"/>
      <c r="AA237" s="389">
        <v>242</v>
      </c>
      <c r="AB237" s="380"/>
      <c r="AC237" s="380"/>
      <c r="AD237" s="389"/>
      <c r="AE237" s="389"/>
      <c r="AF237" s="380"/>
      <c r="AG237" s="380">
        <v>110</v>
      </c>
      <c r="AH237" s="380" t="s">
        <v>748</v>
      </c>
      <c r="AI237" s="380" t="s">
        <v>1439</v>
      </c>
      <c r="AJ237" s="511">
        <v>43361</v>
      </c>
      <c r="AK237" s="372"/>
      <c r="AL237" s="372"/>
      <c r="AM237" s="372"/>
      <c r="AN237" s="38"/>
    </row>
    <row r="238" spans="1:40" ht="25" customHeight="1" thickBot="1">
      <c r="A238" s="385" t="s">
        <v>658</v>
      </c>
      <c r="B238" s="300" t="s">
        <v>1480</v>
      </c>
      <c r="C238" s="380"/>
      <c r="D238" s="386">
        <v>1</v>
      </c>
      <c r="E238" s="380" t="s">
        <v>699</v>
      </c>
      <c r="F238" s="380" t="s">
        <v>119</v>
      </c>
      <c r="G238" s="380" t="s">
        <v>115</v>
      </c>
      <c r="H238" s="380" t="s">
        <v>115</v>
      </c>
      <c r="I238" s="349" t="s">
        <v>141</v>
      </c>
      <c r="J238" s="380" t="s">
        <v>139</v>
      </c>
      <c r="K238" s="380" t="s">
        <v>1648</v>
      </c>
      <c r="L238" s="380" t="s">
        <v>149</v>
      </c>
      <c r="M238" s="380" t="s">
        <v>14</v>
      </c>
      <c r="N238" s="380" t="s">
        <v>70</v>
      </c>
      <c r="O238" s="380" t="s">
        <v>86</v>
      </c>
      <c r="P238" s="380" t="s">
        <v>91</v>
      </c>
      <c r="Q238" s="380"/>
      <c r="R238" s="300" t="s">
        <v>1629</v>
      </c>
      <c r="S238" s="380" t="s">
        <v>860</v>
      </c>
      <c r="T238" s="380"/>
      <c r="U238" s="380"/>
      <c r="V238" s="380"/>
      <c r="W238" s="375" t="s">
        <v>704</v>
      </c>
      <c r="X238" s="380">
        <v>45</v>
      </c>
      <c r="Y238" s="389">
        <v>351</v>
      </c>
      <c r="Z238" s="380"/>
      <c r="AA238" s="389">
        <v>343</v>
      </c>
      <c r="AB238" s="380"/>
      <c r="AC238" s="380"/>
      <c r="AD238" s="389"/>
      <c r="AE238" s="389"/>
      <c r="AF238" s="380"/>
      <c r="AG238" s="380">
        <v>165</v>
      </c>
      <c r="AH238" s="380" t="s">
        <v>748</v>
      </c>
      <c r="AI238" s="380" t="s">
        <v>1440</v>
      </c>
      <c r="AJ238" s="511">
        <v>43378</v>
      </c>
      <c r="AK238" s="372"/>
      <c r="AL238" s="372"/>
      <c r="AM238" s="372"/>
      <c r="AN238" s="38"/>
    </row>
    <row r="239" spans="1:40" ht="25" customHeight="1" thickBot="1">
      <c r="A239" s="385" t="s">
        <v>658</v>
      </c>
      <c r="B239" s="300" t="s">
        <v>1480</v>
      </c>
      <c r="C239" s="380"/>
      <c r="D239" s="386">
        <v>1</v>
      </c>
      <c r="E239" s="380" t="s">
        <v>699</v>
      </c>
      <c r="F239" s="380" t="s">
        <v>119</v>
      </c>
      <c r="G239" s="380" t="s">
        <v>115</v>
      </c>
      <c r="H239" s="380" t="s">
        <v>115</v>
      </c>
      <c r="I239" s="349" t="s">
        <v>141</v>
      </c>
      <c r="J239" s="380" t="s">
        <v>139</v>
      </c>
      <c r="K239" s="380" t="s">
        <v>1648</v>
      </c>
      <c r="L239" s="380" t="s">
        <v>149</v>
      </c>
      <c r="M239" s="380" t="s">
        <v>14</v>
      </c>
      <c r="N239" s="380" t="s">
        <v>70</v>
      </c>
      <c r="O239" s="380" t="s">
        <v>86</v>
      </c>
      <c r="P239" s="380" t="s">
        <v>91</v>
      </c>
      <c r="Q239" s="380"/>
      <c r="R239" s="300" t="s">
        <v>1629</v>
      </c>
      <c r="S239" s="380" t="s">
        <v>860</v>
      </c>
      <c r="T239" s="380"/>
      <c r="U239" s="380"/>
      <c r="V239" s="380"/>
      <c r="W239" s="375" t="s">
        <v>704</v>
      </c>
      <c r="X239" s="380">
        <v>31</v>
      </c>
      <c r="Y239" s="389">
        <v>377</v>
      </c>
      <c r="Z239" s="380"/>
      <c r="AA239" s="389">
        <v>372</v>
      </c>
      <c r="AB239" s="380"/>
      <c r="AC239" s="380"/>
      <c r="AD239" s="389"/>
      <c r="AE239" s="389"/>
      <c r="AF239" s="380"/>
      <c r="AG239" s="380">
        <v>163</v>
      </c>
      <c r="AH239" s="380" t="s">
        <v>748</v>
      </c>
      <c r="AI239" s="380" t="s">
        <v>1439</v>
      </c>
      <c r="AJ239" s="511">
        <v>43378</v>
      </c>
      <c r="AK239" s="372"/>
      <c r="AL239" s="372"/>
      <c r="AM239" s="372"/>
    </row>
    <row r="240" spans="1:40" ht="25" customHeight="1" thickBot="1">
      <c r="A240" s="385" t="s">
        <v>658</v>
      </c>
      <c r="B240" s="300" t="s">
        <v>1480</v>
      </c>
      <c r="C240" s="380"/>
      <c r="D240" s="386">
        <v>1</v>
      </c>
      <c r="E240" s="380" t="s">
        <v>699</v>
      </c>
      <c r="F240" s="380" t="s">
        <v>119</v>
      </c>
      <c r="G240" s="380" t="s">
        <v>115</v>
      </c>
      <c r="H240" s="380" t="s">
        <v>115</v>
      </c>
      <c r="I240" s="349" t="s">
        <v>141</v>
      </c>
      <c r="J240" s="380" t="s">
        <v>139</v>
      </c>
      <c r="K240" s="380" t="s">
        <v>1648</v>
      </c>
      <c r="L240" s="380" t="s">
        <v>149</v>
      </c>
      <c r="M240" s="380" t="s">
        <v>14</v>
      </c>
      <c r="N240" s="380" t="s">
        <v>70</v>
      </c>
      <c r="O240" s="380" t="s">
        <v>86</v>
      </c>
      <c r="P240" s="380" t="s">
        <v>91</v>
      </c>
      <c r="Q240" s="380"/>
      <c r="R240" s="300" t="s">
        <v>1629</v>
      </c>
      <c r="S240" s="380" t="s">
        <v>860</v>
      </c>
      <c r="T240" s="380"/>
      <c r="U240" s="380"/>
      <c r="V240" s="380"/>
      <c r="W240" s="375" t="s">
        <v>704</v>
      </c>
      <c r="X240" s="380">
        <v>36</v>
      </c>
      <c r="Y240" s="389">
        <v>431</v>
      </c>
      <c r="Z240" s="380"/>
      <c r="AA240" s="389">
        <v>208</v>
      </c>
      <c r="AB240" s="380"/>
      <c r="AC240" s="380"/>
      <c r="AD240" s="389"/>
      <c r="AE240" s="389"/>
      <c r="AF240" s="380"/>
      <c r="AG240" s="380">
        <v>560</v>
      </c>
      <c r="AH240" s="380" t="s">
        <v>748</v>
      </c>
      <c r="AI240" s="380" t="s">
        <v>1439</v>
      </c>
      <c r="AJ240" s="513">
        <v>46966</v>
      </c>
      <c r="AK240" s="372"/>
      <c r="AL240" s="372"/>
      <c r="AM240" s="372"/>
    </row>
    <row r="241" spans="1:39" ht="25" customHeight="1" thickBot="1">
      <c r="A241" s="342" t="s">
        <v>658</v>
      </c>
      <c r="B241" s="300" t="s">
        <v>1480</v>
      </c>
      <c r="C241" s="343"/>
      <c r="D241" s="344">
        <v>1</v>
      </c>
      <c r="E241" s="343" t="s">
        <v>699</v>
      </c>
      <c r="F241" s="343" t="s">
        <v>119</v>
      </c>
      <c r="G241" s="343" t="s">
        <v>115</v>
      </c>
      <c r="H241" s="380" t="s">
        <v>115</v>
      </c>
      <c r="I241" s="343" t="s">
        <v>141</v>
      </c>
      <c r="J241" s="343" t="s">
        <v>139</v>
      </c>
      <c r="K241" s="343" t="s">
        <v>1648</v>
      </c>
      <c r="L241" s="343" t="s">
        <v>149</v>
      </c>
      <c r="M241" s="343" t="s">
        <v>14</v>
      </c>
      <c r="N241" s="343" t="s">
        <v>70</v>
      </c>
      <c r="O241" s="343" t="s">
        <v>86</v>
      </c>
      <c r="P241" s="380" t="s">
        <v>91</v>
      </c>
      <c r="Q241" s="343"/>
      <c r="R241" s="300" t="s">
        <v>1629</v>
      </c>
      <c r="S241" s="343" t="s">
        <v>860</v>
      </c>
      <c r="T241" s="343"/>
      <c r="U241" s="343"/>
      <c r="V241" s="343"/>
      <c r="W241" s="345" t="s">
        <v>704</v>
      </c>
      <c r="X241" s="343">
        <v>24</v>
      </c>
      <c r="Y241" s="346">
        <v>467</v>
      </c>
      <c r="Z241" s="343"/>
      <c r="AA241" s="346">
        <v>535</v>
      </c>
      <c r="AB241" s="343"/>
      <c r="AC241" s="343"/>
      <c r="AD241" s="346"/>
      <c r="AE241" s="346"/>
      <c r="AF241" s="343"/>
      <c r="AG241" s="343">
        <v>192</v>
      </c>
      <c r="AH241" s="343" t="s">
        <v>748</v>
      </c>
      <c r="AI241" s="343" t="s">
        <v>1439</v>
      </c>
      <c r="AJ241" s="366">
        <v>43383</v>
      </c>
      <c r="AK241" s="347"/>
      <c r="AL241" s="347"/>
      <c r="AM241" s="347"/>
    </row>
    <row r="242" spans="1:39" ht="25" customHeight="1" thickBot="1">
      <c r="A242" s="299" t="s">
        <v>658</v>
      </c>
      <c r="B242" s="300" t="s">
        <v>1480</v>
      </c>
      <c r="C242" s="301"/>
      <c r="D242" s="302">
        <v>1</v>
      </c>
      <c r="E242" s="301" t="s">
        <v>699</v>
      </c>
      <c r="F242" s="301" t="s">
        <v>119</v>
      </c>
      <c r="G242" s="301" t="s">
        <v>115</v>
      </c>
      <c r="H242" s="380" t="s">
        <v>115</v>
      </c>
      <c r="I242" s="301" t="s">
        <v>141</v>
      </c>
      <c r="J242" s="301" t="s">
        <v>139</v>
      </c>
      <c r="K242" s="301" t="s">
        <v>1648</v>
      </c>
      <c r="L242" s="301" t="s">
        <v>149</v>
      </c>
      <c r="M242" s="301" t="s">
        <v>14</v>
      </c>
      <c r="N242" s="301" t="s">
        <v>70</v>
      </c>
      <c r="O242" s="301" t="s">
        <v>86</v>
      </c>
      <c r="P242" s="380" t="s">
        <v>91</v>
      </c>
      <c r="Q242" s="301"/>
      <c r="R242" s="300" t="s">
        <v>1629</v>
      </c>
      <c r="S242" s="301" t="s">
        <v>860</v>
      </c>
      <c r="T242" s="301"/>
      <c r="U242" s="301"/>
      <c r="V242" s="301"/>
      <c r="W242" s="310" t="s">
        <v>704</v>
      </c>
      <c r="X242" s="301">
        <v>33</v>
      </c>
      <c r="Y242" s="307">
        <v>488</v>
      </c>
      <c r="Z242" s="301"/>
      <c r="AA242" s="307">
        <v>179</v>
      </c>
      <c r="AB242" s="301"/>
      <c r="AC242" s="301"/>
      <c r="AD242" s="307"/>
      <c r="AE242" s="307"/>
      <c r="AF242" s="301"/>
      <c r="AG242" s="301">
        <v>772</v>
      </c>
      <c r="AH242" s="301" t="s">
        <v>748</v>
      </c>
      <c r="AI242" s="301" t="s">
        <v>1439</v>
      </c>
      <c r="AJ242" s="367">
        <v>43386</v>
      </c>
      <c r="AK242" s="308"/>
      <c r="AL242" s="308"/>
      <c r="AM242" s="308"/>
    </row>
    <row r="243" spans="1:39" ht="25" customHeight="1" thickBot="1">
      <c r="A243" s="299" t="s">
        <v>658</v>
      </c>
      <c r="B243" s="300" t="s">
        <v>1480</v>
      </c>
      <c r="C243" s="301"/>
      <c r="D243" s="302">
        <v>1</v>
      </c>
      <c r="E243" s="301" t="s">
        <v>699</v>
      </c>
      <c r="F243" s="301" t="s">
        <v>119</v>
      </c>
      <c r="G243" s="301" t="s">
        <v>115</v>
      </c>
      <c r="H243" s="380" t="s">
        <v>115</v>
      </c>
      <c r="I243" s="301" t="s">
        <v>141</v>
      </c>
      <c r="J243" s="301" t="s">
        <v>139</v>
      </c>
      <c r="K243" s="301" t="s">
        <v>1648</v>
      </c>
      <c r="L243" s="301" t="s">
        <v>149</v>
      </c>
      <c r="M243" s="301" t="s">
        <v>14</v>
      </c>
      <c r="N243" s="301" t="s">
        <v>70</v>
      </c>
      <c r="O243" s="301" t="s">
        <v>86</v>
      </c>
      <c r="P243" s="380" t="s">
        <v>91</v>
      </c>
      <c r="Q243" s="301"/>
      <c r="R243" s="300" t="s">
        <v>1629</v>
      </c>
      <c r="S243" s="301" t="s">
        <v>860</v>
      </c>
      <c r="T243" s="301"/>
      <c r="U243" s="301"/>
      <c r="V243" s="301"/>
      <c r="W243" s="310" t="s">
        <v>704</v>
      </c>
      <c r="X243" s="301">
        <v>10</v>
      </c>
      <c r="Y243" s="307">
        <v>557</v>
      </c>
      <c r="Z243" s="301"/>
      <c r="AA243" s="307">
        <v>70</v>
      </c>
      <c r="AB243" s="301"/>
      <c r="AC243" s="301"/>
      <c r="AD243" s="307"/>
      <c r="AE243" s="307"/>
      <c r="AF243" s="301"/>
      <c r="AG243" s="301">
        <v>899</v>
      </c>
      <c r="AH243" s="301" t="s">
        <v>748</v>
      </c>
      <c r="AI243" s="301" t="s">
        <v>1439</v>
      </c>
      <c r="AJ243" s="367">
        <v>43380</v>
      </c>
      <c r="AK243" s="308"/>
      <c r="AL243" s="308"/>
      <c r="AM243" s="308"/>
    </row>
    <row r="244" spans="1:39" ht="25" customHeight="1" thickBot="1">
      <c r="A244" s="299" t="s">
        <v>658</v>
      </c>
      <c r="B244" s="300" t="s">
        <v>1480</v>
      </c>
      <c r="C244" s="301"/>
      <c r="D244" s="302">
        <v>1</v>
      </c>
      <c r="E244" s="301" t="s">
        <v>699</v>
      </c>
      <c r="F244" s="301" t="s">
        <v>119</v>
      </c>
      <c r="G244" s="301" t="s">
        <v>115</v>
      </c>
      <c r="H244" s="380" t="s">
        <v>115</v>
      </c>
      <c r="I244" s="301" t="s">
        <v>141</v>
      </c>
      <c r="J244" s="301" t="s">
        <v>139</v>
      </c>
      <c r="K244" s="301" t="s">
        <v>1648</v>
      </c>
      <c r="L244" s="301" t="s">
        <v>149</v>
      </c>
      <c r="M244" s="301" t="s">
        <v>14</v>
      </c>
      <c r="N244" s="301" t="s">
        <v>70</v>
      </c>
      <c r="O244" s="301" t="s">
        <v>86</v>
      </c>
      <c r="P244" s="380" t="s">
        <v>91</v>
      </c>
      <c r="Q244" s="301"/>
      <c r="R244" s="300" t="s">
        <v>1629</v>
      </c>
      <c r="S244" s="301" t="s">
        <v>860</v>
      </c>
      <c r="T244" s="301"/>
      <c r="U244" s="301"/>
      <c r="V244" s="301"/>
      <c r="W244" s="310" t="s">
        <v>704</v>
      </c>
      <c r="X244" s="301">
        <v>67</v>
      </c>
      <c r="Y244" s="307">
        <v>773</v>
      </c>
      <c r="Z244" s="301"/>
      <c r="AA244" s="307">
        <v>553</v>
      </c>
      <c r="AB244" s="301"/>
      <c r="AC244" s="301"/>
      <c r="AD244" s="307"/>
      <c r="AE244" s="307"/>
      <c r="AF244" s="301"/>
      <c r="AG244" s="301">
        <v>830</v>
      </c>
      <c r="AH244" s="301" t="s">
        <v>748</v>
      </c>
      <c r="AI244" s="301" t="s">
        <v>1440</v>
      </c>
      <c r="AJ244" s="367">
        <v>43380</v>
      </c>
      <c r="AK244" s="308"/>
      <c r="AL244" s="308"/>
      <c r="AM244" s="308"/>
    </row>
    <row r="245" spans="1:39" ht="25" customHeight="1" thickBot="1">
      <c r="A245" s="299" t="s">
        <v>658</v>
      </c>
      <c r="B245" s="300" t="s">
        <v>1480</v>
      </c>
      <c r="C245" s="301"/>
      <c r="D245" s="302">
        <v>1</v>
      </c>
      <c r="E245" s="301" t="s">
        <v>699</v>
      </c>
      <c r="F245" s="301" t="s">
        <v>119</v>
      </c>
      <c r="G245" s="301" t="s">
        <v>115</v>
      </c>
      <c r="H245" s="380" t="s">
        <v>115</v>
      </c>
      <c r="I245" s="301" t="s">
        <v>141</v>
      </c>
      <c r="J245" s="301" t="s">
        <v>139</v>
      </c>
      <c r="K245" s="301" t="s">
        <v>1648</v>
      </c>
      <c r="L245" s="301" t="s">
        <v>149</v>
      </c>
      <c r="M245" s="301" t="s">
        <v>14</v>
      </c>
      <c r="N245" s="301" t="s">
        <v>70</v>
      </c>
      <c r="O245" s="301" t="s">
        <v>86</v>
      </c>
      <c r="P245" s="301" t="s">
        <v>91</v>
      </c>
      <c r="Q245" s="301"/>
      <c r="R245" s="300" t="s">
        <v>1629</v>
      </c>
      <c r="S245" s="301" t="s">
        <v>860</v>
      </c>
      <c r="T245" s="301"/>
      <c r="U245" s="301"/>
      <c r="V245" s="301"/>
      <c r="W245" s="310" t="s">
        <v>704</v>
      </c>
      <c r="X245" s="301">
        <f>SUM(34,26,36,97,138,102,65,60,31,10,24,33)</f>
        <v>656</v>
      </c>
      <c r="Y245" s="307">
        <f>AVERAGE(1384,1298,431,1694,1351,3058,207,255,377,557,467,488)</f>
        <v>963.91666666666663</v>
      </c>
      <c r="Z245" s="301"/>
      <c r="AA245" s="307">
        <f>AVERAGE(1032,921,208,236,295,2133,220,242,372,70,535,179)</f>
        <v>536.91666666666663</v>
      </c>
      <c r="AB245" s="301"/>
      <c r="AC245" s="301"/>
      <c r="AD245" s="307"/>
      <c r="AE245" s="307"/>
      <c r="AF245" s="301"/>
      <c r="AG245" s="301">
        <f>AVERAGE(1730,1189,560,2182,1758,3202,209,110,163,899,192,7723)</f>
        <v>1659.75</v>
      </c>
      <c r="AH245" s="301" t="s">
        <v>748</v>
      </c>
      <c r="AI245" s="301" t="s">
        <v>1437</v>
      </c>
      <c r="AJ245" s="301"/>
      <c r="AK245" s="308"/>
      <c r="AL245" s="308"/>
      <c r="AM245" s="308"/>
    </row>
    <row r="246" spans="1:39" ht="25" customHeight="1" thickBot="1">
      <c r="A246" s="299" t="s">
        <v>658</v>
      </c>
      <c r="B246" s="300" t="s">
        <v>1480</v>
      </c>
      <c r="C246" s="301"/>
      <c r="D246" s="302">
        <v>1</v>
      </c>
      <c r="E246" s="301" t="s">
        <v>699</v>
      </c>
      <c r="F246" s="301" t="s">
        <v>119</v>
      </c>
      <c r="G246" s="301" t="s">
        <v>115</v>
      </c>
      <c r="H246" s="380" t="s">
        <v>115</v>
      </c>
      <c r="I246" s="301" t="s">
        <v>141</v>
      </c>
      <c r="J246" s="301" t="s">
        <v>139</v>
      </c>
      <c r="K246" s="301" t="s">
        <v>1648</v>
      </c>
      <c r="L246" s="301" t="s">
        <v>149</v>
      </c>
      <c r="M246" s="301" t="s">
        <v>14</v>
      </c>
      <c r="N246" s="301" t="s">
        <v>70</v>
      </c>
      <c r="O246" s="301" t="s">
        <v>86</v>
      </c>
      <c r="P246" s="301" t="s">
        <v>91</v>
      </c>
      <c r="Q246" s="301"/>
      <c r="R246" s="300" t="s">
        <v>1629</v>
      </c>
      <c r="S246" s="301" t="s">
        <v>860</v>
      </c>
      <c r="T246" s="301"/>
      <c r="U246" s="301"/>
      <c r="V246" s="301"/>
      <c r="W246" s="310" t="s">
        <v>704</v>
      </c>
      <c r="X246" s="301">
        <f>SUM(45,67,74,66)</f>
        <v>252</v>
      </c>
      <c r="Y246" s="307">
        <f>AVERAGE(351,773,1480,2013)</f>
        <v>1154.25</v>
      </c>
      <c r="Z246" s="301"/>
      <c r="AA246" s="307">
        <f>AVERAGE(343,553,765,979)</f>
        <v>660</v>
      </c>
      <c r="AB246" s="301"/>
      <c r="AC246" s="301"/>
      <c r="AD246" s="307"/>
      <c r="AE246" s="307"/>
      <c r="AF246" s="301"/>
      <c r="AG246" s="301">
        <f>AVERAGE(165,830,1878,2385)</f>
        <v>1314.5</v>
      </c>
      <c r="AH246" s="301" t="s">
        <v>748</v>
      </c>
      <c r="AI246" s="301" t="s">
        <v>1438</v>
      </c>
      <c r="AJ246" s="301"/>
      <c r="AK246" s="308"/>
      <c r="AL246" s="308"/>
      <c r="AM246" s="308"/>
    </row>
    <row r="247" spans="1:39" ht="25" customHeight="1" thickBot="1">
      <c r="A247" s="299" t="s">
        <v>658</v>
      </c>
      <c r="B247" s="300" t="s">
        <v>1480</v>
      </c>
      <c r="C247" s="301"/>
      <c r="D247" s="302">
        <v>1</v>
      </c>
      <c r="E247" s="301" t="s">
        <v>699</v>
      </c>
      <c r="F247" s="301" t="s">
        <v>119</v>
      </c>
      <c r="G247" s="301" t="s">
        <v>115</v>
      </c>
      <c r="H247" s="380" t="s">
        <v>115</v>
      </c>
      <c r="I247" s="343" t="s">
        <v>141</v>
      </c>
      <c r="J247" s="343" t="s">
        <v>139</v>
      </c>
      <c r="K247" s="301" t="s">
        <v>1648</v>
      </c>
      <c r="L247" s="301" t="s">
        <v>149</v>
      </c>
      <c r="M247" s="301" t="s">
        <v>14</v>
      </c>
      <c r="N247" s="301" t="s">
        <v>70</v>
      </c>
      <c r="O247" s="301" t="s">
        <v>86</v>
      </c>
      <c r="P247" s="301" t="s">
        <v>91</v>
      </c>
      <c r="Q247" s="301"/>
      <c r="R247" s="300" t="s">
        <v>1629</v>
      </c>
      <c r="S247" s="301" t="s">
        <v>860</v>
      </c>
      <c r="T247" s="301"/>
      <c r="U247" s="301"/>
      <c r="V247" s="301"/>
      <c r="W247" s="310" t="s">
        <v>704</v>
      </c>
      <c r="X247" s="301">
        <v>26</v>
      </c>
      <c r="Y247" s="307">
        <v>1298</v>
      </c>
      <c r="Z247" s="301"/>
      <c r="AA247" s="307">
        <v>921</v>
      </c>
      <c r="AB247" s="301"/>
      <c r="AC247" s="301"/>
      <c r="AD247" s="307"/>
      <c r="AE247" s="307"/>
      <c r="AF247" s="301"/>
      <c r="AG247" s="301">
        <v>1189</v>
      </c>
      <c r="AH247" s="301" t="s">
        <v>748</v>
      </c>
      <c r="AI247" s="301" t="s">
        <v>1439</v>
      </c>
      <c r="AJ247" s="368">
        <v>46600</v>
      </c>
      <c r="AK247" s="308"/>
      <c r="AL247" s="308"/>
      <c r="AM247" s="308"/>
    </row>
    <row r="248" spans="1:39" ht="25" customHeight="1" thickBot="1">
      <c r="A248" s="299" t="s">
        <v>658</v>
      </c>
      <c r="B248" s="300" t="s">
        <v>1480</v>
      </c>
      <c r="C248" s="301"/>
      <c r="D248" s="302">
        <v>1</v>
      </c>
      <c r="E248" s="301" t="s">
        <v>699</v>
      </c>
      <c r="F248" s="301" t="s">
        <v>119</v>
      </c>
      <c r="G248" s="301" t="s">
        <v>115</v>
      </c>
      <c r="H248" s="380" t="s">
        <v>115</v>
      </c>
      <c r="I248" s="343" t="s">
        <v>141</v>
      </c>
      <c r="J248" s="343" t="s">
        <v>139</v>
      </c>
      <c r="K248" s="301" t="s">
        <v>1648</v>
      </c>
      <c r="L248" s="301" t="s">
        <v>149</v>
      </c>
      <c r="M248" s="301" t="s">
        <v>14</v>
      </c>
      <c r="N248" s="301" t="s">
        <v>70</v>
      </c>
      <c r="O248" s="301" t="s">
        <v>86</v>
      </c>
      <c r="P248" s="301" t="s">
        <v>91</v>
      </c>
      <c r="Q248" s="301"/>
      <c r="R248" s="300" t="s">
        <v>1629</v>
      </c>
      <c r="S248" s="301" t="s">
        <v>860</v>
      </c>
      <c r="T248" s="301"/>
      <c r="U248" s="301"/>
      <c r="V248" s="301"/>
      <c r="W248" s="310" t="s">
        <v>704</v>
      </c>
      <c r="X248" s="301">
        <v>138</v>
      </c>
      <c r="Y248" s="307">
        <v>1351</v>
      </c>
      <c r="Z248" s="301"/>
      <c r="AA248" s="307">
        <v>295</v>
      </c>
      <c r="AB248" s="301"/>
      <c r="AC248" s="301"/>
      <c r="AD248" s="307"/>
      <c r="AE248" s="307"/>
      <c r="AF248" s="301"/>
      <c r="AG248" s="301">
        <v>1758</v>
      </c>
      <c r="AH248" s="301" t="s">
        <v>748</v>
      </c>
      <c r="AI248" s="301" t="s">
        <v>1439</v>
      </c>
      <c r="AJ248" s="367">
        <v>43348</v>
      </c>
      <c r="AK248" s="308"/>
      <c r="AL248" s="308"/>
      <c r="AM248" s="308"/>
    </row>
    <row r="249" spans="1:39" ht="25" customHeight="1" thickBot="1">
      <c r="A249" s="299" t="s">
        <v>658</v>
      </c>
      <c r="B249" s="300" t="s">
        <v>1480</v>
      </c>
      <c r="C249" s="301"/>
      <c r="D249" s="302">
        <v>1</v>
      </c>
      <c r="E249" s="301" t="s">
        <v>699</v>
      </c>
      <c r="F249" s="301" t="s">
        <v>119</v>
      </c>
      <c r="G249" s="301" t="s">
        <v>115</v>
      </c>
      <c r="H249" s="380" t="s">
        <v>115</v>
      </c>
      <c r="I249" s="301" t="s">
        <v>141</v>
      </c>
      <c r="J249" s="301" t="s">
        <v>139</v>
      </c>
      <c r="K249" s="301" t="s">
        <v>1648</v>
      </c>
      <c r="L249" s="301" t="s">
        <v>149</v>
      </c>
      <c r="M249" s="301" t="s">
        <v>14</v>
      </c>
      <c r="N249" s="301" t="s">
        <v>70</v>
      </c>
      <c r="O249" s="301" t="s">
        <v>86</v>
      </c>
      <c r="P249" s="301" t="s">
        <v>91</v>
      </c>
      <c r="Q249" s="301"/>
      <c r="R249" s="300" t="s">
        <v>1629</v>
      </c>
      <c r="S249" s="301" t="s">
        <v>860</v>
      </c>
      <c r="T249" s="301"/>
      <c r="U249" s="301"/>
      <c r="V249" s="301"/>
      <c r="W249" s="310" t="s">
        <v>704</v>
      </c>
      <c r="X249" s="301">
        <v>34</v>
      </c>
      <c r="Y249" s="307">
        <v>1384</v>
      </c>
      <c r="Z249" s="301"/>
      <c r="AA249" s="307">
        <v>1032</v>
      </c>
      <c r="AB249" s="301"/>
      <c r="AC249" s="301"/>
      <c r="AD249" s="307"/>
      <c r="AE249" s="307"/>
      <c r="AF249" s="301"/>
      <c r="AG249" s="301">
        <v>1730</v>
      </c>
      <c r="AH249" s="301" t="s">
        <v>748</v>
      </c>
      <c r="AI249" s="301" t="s">
        <v>1439</v>
      </c>
      <c r="AJ249" s="368">
        <v>46235</v>
      </c>
      <c r="AK249" s="308"/>
      <c r="AL249" s="308"/>
      <c r="AM249" s="308"/>
    </row>
    <row r="250" spans="1:39" ht="25" customHeight="1" thickBot="1">
      <c r="A250" s="299" t="s">
        <v>658</v>
      </c>
      <c r="B250" s="300" t="s">
        <v>1480</v>
      </c>
      <c r="C250" s="301"/>
      <c r="D250" s="302">
        <v>1</v>
      </c>
      <c r="E250" s="301" t="s">
        <v>699</v>
      </c>
      <c r="F250" s="301" t="s">
        <v>119</v>
      </c>
      <c r="G250" s="301" t="s">
        <v>115</v>
      </c>
      <c r="H250" s="380" t="s">
        <v>115</v>
      </c>
      <c r="I250" s="301" t="s">
        <v>141</v>
      </c>
      <c r="J250" s="349" t="s">
        <v>139</v>
      </c>
      <c r="K250" s="301" t="s">
        <v>1648</v>
      </c>
      <c r="L250" s="301" t="s">
        <v>149</v>
      </c>
      <c r="M250" s="301" t="s">
        <v>14</v>
      </c>
      <c r="N250" s="301" t="s">
        <v>70</v>
      </c>
      <c r="O250" s="301" t="s">
        <v>86</v>
      </c>
      <c r="P250" s="301" t="s">
        <v>91</v>
      </c>
      <c r="Q250" s="301"/>
      <c r="R250" s="300" t="s">
        <v>1629</v>
      </c>
      <c r="S250" s="301" t="s">
        <v>860</v>
      </c>
      <c r="T250" s="301"/>
      <c r="U250" s="301"/>
      <c r="V250" s="301"/>
      <c r="W250" s="310" t="s">
        <v>704</v>
      </c>
      <c r="X250" s="301">
        <v>74</v>
      </c>
      <c r="Y250" s="307">
        <v>1480</v>
      </c>
      <c r="Z250" s="301"/>
      <c r="AA250" s="307">
        <v>765</v>
      </c>
      <c r="AB250" s="301"/>
      <c r="AC250" s="301"/>
      <c r="AD250" s="307"/>
      <c r="AE250" s="307"/>
      <c r="AF250" s="301"/>
      <c r="AG250" s="301">
        <v>1878</v>
      </c>
      <c r="AH250" s="301" t="s">
        <v>748</v>
      </c>
      <c r="AI250" s="301" t="s">
        <v>1440</v>
      </c>
      <c r="AJ250" s="367">
        <v>43383</v>
      </c>
      <c r="AK250" s="308"/>
      <c r="AL250" s="308"/>
      <c r="AM250" s="308"/>
    </row>
    <row r="251" spans="1:39" ht="25" customHeight="1" thickBot="1">
      <c r="A251" s="299" t="s">
        <v>658</v>
      </c>
      <c r="B251" s="300" t="s">
        <v>1480</v>
      </c>
      <c r="C251" s="301"/>
      <c r="D251" s="302">
        <v>1</v>
      </c>
      <c r="E251" s="301" t="s">
        <v>699</v>
      </c>
      <c r="F251" s="301" t="s">
        <v>119</v>
      </c>
      <c r="G251" s="301" t="s">
        <v>115</v>
      </c>
      <c r="H251" s="380" t="s">
        <v>115</v>
      </c>
      <c r="I251" s="301" t="s">
        <v>141</v>
      </c>
      <c r="J251" s="349" t="s">
        <v>139</v>
      </c>
      <c r="K251" s="301" t="s">
        <v>1648</v>
      </c>
      <c r="L251" s="301" t="s">
        <v>149</v>
      </c>
      <c r="M251" s="301" t="s">
        <v>14</v>
      </c>
      <c r="N251" s="301" t="s">
        <v>70</v>
      </c>
      <c r="O251" s="301" t="s">
        <v>86</v>
      </c>
      <c r="P251" s="301" t="s">
        <v>91</v>
      </c>
      <c r="Q251" s="301"/>
      <c r="R251" s="300" t="s">
        <v>1629</v>
      </c>
      <c r="S251" s="301" t="s">
        <v>860</v>
      </c>
      <c r="T251" s="301"/>
      <c r="U251" s="301"/>
      <c r="V251" s="301"/>
      <c r="W251" s="310" t="s">
        <v>704</v>
      </c>
      <c r="X251" s="301">
        <v>97</v>
      </c>
      <c r="Y251" s="307">
        <v>1694</v>
      </c>
      <c r="Z251" s="301"/>
      <c r="AA251" s="307">
        <v>236</v>
      </c>
      <c r="AB251" s="301"/>
      <c r="AC251" s="301"/>
      <c r="AD251" s="307"/>
      <c r="AE251" s="307"/>
      <c r="AF251" s="301"/>
      <c r="AG251" s="301">
        <v>2182</v>
      </c>
      <c r="AH251" s="301" t="s">
        <v>748</v>
      </c>
      <c r="AI251" s="301" t="s">
        <v>1439</v>
      </c>
      <c r="AJ251" s="367">
        <v>43344</v>
      </c>
      <c r="AK251" s="308"/>
      <c r="AL251" s="308"/>
      <c r="AM251" s="308"/>
    </row>
    <row r="252" spans="1:39" ht="25" customHeight="1" thickBot="1">
      <c r="A252" s="299" t="s">
        <v>658</v>
      </c>
      <c r="B252" s="300" t="s">
        <v>1480</v>
      </c>
      <c r="C252" s="301"/>
      <c r="D252" s="302">
        <v>1</v>
      </c>
      <c r="E252" s="301" t="s">
        <v>699</v>
      </c>
      <c r="F252" s="301" t="s">
        <v>119</v>
      </c>
      <c r="G252" s="301" t="s">
        <v>115</v>
      </c>
      <c r="H252" s="380" t="s">
        <v>115</v>
      </c>
      <c r="I252" s="301" t="s">
        <v>141</v>
      </c>
      <c r="J252" s="349" t="s">
        <v>139</v>
      </c>
      <c r="K252" s="301" t="s">
        <v>1648</v>
      </c>
      <c r="L252" s="301" t="s">
        <v>149</v>
      </c>
      <c r="M252" s="301" t="s">
        <v>14</v>
      </c>
      <c r="N252" s="301" t="s">
        <v>70</v>
      </c>
      <c r="O252" s="301" t="s">
        <v>86</v>
      </c>
      <c r="P252" s="301" t="s">
        <v>91</v>
      </c>
      <c r="Q252" s="301"/>
      <c r="R252" s="300" t="s">
        <v>1629</v>
      </c>
      <c r="S252" s="301" t="s">
        <v>860</v>
      </c>
      <c r="T252" s="301"/>
      <c r="U252" s="301"/>
      <c r="V252" s="301"/>
      <c r="W252" s="310" t="s">
        <v>704</v>
      </c>
      <c r="X252" s="301">
        <v>66</v>
      </c>
      <c r="Y252" s="307">
        <v>2013</v>
      </c>
      <c r="Z252" s="301"/>
      <c r="AA252" s="307">
        <v>979</v>
      </c>
      <c r="AB252" s="301"/>
      <c r="AC252" s="301"/>
      <c r="AD252" s="307"/>
      <c r="AE252" s="307"/>
      <c r="AF252" s="301"/>
      <c r="AG252" s="301">
        <v>2385</v>
      </c>
      <c r="AH252" s="301" t="s">
        <v>748</v>
      </c>
      <c r="AI252" s="301" t="s">
        <v>1440</v>
      </c>
      <c r="AJ252" s="367">
        <v>43386</v>
      </c>
      <c r="AK252" s="308"/>
      <c r="AL252" s="308"/>
      <c r="AM252" s="308"/>
    </row>
    <row r="253" spans="1:39" ht="25" customHeight="1" thickBot="1">
      <c r="A253" s="299" t="s">
        <v>658</v>
      </c>
      <c r="B253" s="300" t="s">
        <v>1480</v>
      </c>
      <c r="C253" s="301"/>
      <c r="D253" s="302">
        <v>1</v>
      </c>
      <c r="E253" s="301" t="s">
        <v>699</v>
      </c>
      <c r="F253" s="301" t="s">
        <v>119</v>
      </c>
      <c r="G253" s="301" t="s">
        <v>115</v>
      </c>
      <c r="H253" s="380" t="s">
        <v>115</v>
      </c>
      <c r="I253" s="301" t="s">
        <v>141</v>
      </c>
      <c r="J253" s="349" t="s">
        <v>139</v>
      </c>
      <c r="K253" s="301" t="s">
        <v>1648</v>
      </c>
      <c r="L253" s="301" t="s">
        <v>149</v>
      </c>
      <c r="M253" s="301" t="s">
        <v>14</v>
      </c>
      <c r="N253" s="301" t="s">
        <v>70</v>
      </c>
      <c r="O253" s="301" t="s">
        <v>86</v>
      </c>
      <c r="P253" s="301" t="s">
        <v>91</v>
      </c>
      <c r="Q253" s="301"/>
      <c r="R253" s="300" t="s">
        <v>1629</v>
      </c>
      <c r="S253" s="301" t="s">
        <v>860</v>
      </c>
      <c r="T253" s="301"/>
      <c r="U253" s="301"/>
      <c r="V253" s="301"/>
      <c r="W253" s="310" t="s">
        <v>704</v>
      </c>
      <c r="X253" s="301">
        <v>102</v>
      </c>
      <c r="Y253" s="307">
        <v>3058</v>
      </c>
      <c r="Z253" s="301"/>
      <c r="AA253" s="307">
        <v>2133</v>
      </c>
      <c r="AB253" s="301"/>
      <c r="AC253" s="301"/>
      <c r="AD253" s="307"/>
      <c r="AE253" s="307"/>
      <c r="AF253" s="301"/>
      <c r="AG253" s="301">
        <v>3202</v>
      </c>
      <c r="AH253" s="301" t="s">
        <v>748</v>
      </c>
      <c r="AI253" s="301" t="s">
        <v>1439</v>
      </c>
      <c r="AJ253" s="367">
        <v>43349</v>
      </c>
      <c r="AK253" s="308"/>
      <c r="AL253" s="308"/>
      <c r="AM253" s="308"/>
    </row>
    <row r="254" spans="1:39" ht="25" customHeight="1" thickBot="1">
      <c r="A254" s="299" t="s">
        <v>662</v>
      </c>
      <c r="B254" s="300" t="s">
        <v>1480</v>
      </c>
      <c r="C254" s="301"/>
      <c r="D254" s="302">
        <v>1</v>
      </c>
      <c r="E254" s="301" t="s">
        <v>699</v>
      </c>
      <c r="F254" s="301" t="s">
        <v>905</v>
      </c>
      <c r="G254" s="301" t="s">
        <v>904</v>
      </c>
      <c r="H254" s="380" t="s">
        <v>1609</v>
      </c>
      <c r="I254" s="301" t="s">
        <v>141</v>
      </c>
      <c r="J254" s="301" t="s">
        <v>139</v>
      </c>
      <c r="K254" s="301" t="s">
        <v>1648</v>
      </c>
      <c r="L254" s="301" t="s">
        <v>149</v>
      </c>
      <c r="M254" s="301" t="s">
        <v>14</v>
      </c>
      <c r="N254" s="301" t="s">
        <v>70</v>
      </c>
      <c r="O254" s="301" t="s">
        <v>86</v>
      </c>
      <c r="P254" s="301" t="s">
        <v>91</v>
      </c>
      <c r="Q254" s="301"/>
      <c r="R254" s="300" t="s">
        <v>1629</v>
      </c>
      <c r="S254" s="301" t="s">
        <v>860</v>
      </c>
      <c r="T254" s="301"/>
      <c r="U254" s="301"/>
      <c r="V254" s="301"/>
      <c r="W254" s="310" t="s">
        <v>704</v>
      </c>
      <c r="X254" s="301"/>
      <c r="Y254" s="307"/>
      <c r="Z254" s="301"/>
      <c r="AA254" s="307"/>
      <c r="AB254" s="301"/>
      <c r="AC254" s="301"/>
      <c r="AD254" s="307"/>
      <c r="AE254" s="307"/>
      <c r="AF254" s="301"/>
      <c r="AG254" s="301"/>
      <c r="AH254" s="301"/>
      <c r="AI254" s="301" t="s">
        <v>844</v>
      </c>
      <c r="AJ254" s="301"/>
      <c r="AK254" s="308" t="s">
        <v>906</v>
      </c>
      <c r="AL254" s="308"/>
      <c r="AM254" s="308"/>
    </row>
    <row r="255" spans="1:39" ht="25" customHeight="1" thickBot="1">
      <c r="A255" s="299" t="s">
        <v>662</v>
      </c>
      <c r="B255" s="300" t="s">
        <v>1480</v>
      </c>
      <c r="C255" s="301"/>
      <c r="D255" s="302">
        <v>1</v>
      </c>
      <c r="E255" s="301" t="s">
        <v>699</v>
      </c>
      <c r="F255" s="301" t="s">
        <v>905</v>
      </c>
      <c r="G255" s="301" t="s">
        <v>904</v>
      </c>
      <c r="H255" s="380" t="s">
        <v>1609</v>
      </c>
      <c r="I255" s="301" t="s">
        <v>141</v>
      </c>
      <c r="J255" s="301" t="s">
        <v>139</v>
      </c>
      <c r="K255" s="301" t="s">
        <v>1648</v>
      </c>
      <c r="L255" s="301" t="s">
        <v>149</v>
      </c>
      <c r="M255" s="301" t="s">
        <v>14</v>
      </c>
      <c r="N255" s="301" t="s">
        <v>70</v>
      </c>
      <c r="O255" s="301" t="s">
        <v>86</v>
      </c>
      <c r="P255" s="301" t="s">
        <v>91</v>
      </c>
      <c r="Q255" s="301"/>
      <c r="R255" s="300" t="s">
        <v>1629</v>
      </c>
      <c r="S255" s="301" t="s">
        <v>860</v>
      </c>
      <c r="T255" s="301"/>
      <c r="U255" s="301"/>
      <c r="V255" s="301"/>
      <c r="W255" s="310" t="s">
        <v>704</v>
      </c>
      <c r="X255" s="301"/>
      <c r="Y255" s="307"/>
      <c r="Z255" s="301"/>
      <c r="AA255" s="307"/>
      <c r="AB255" s="301"/>
      <c r="AC255" s="301"/>
      <c r="AD255" s="307"/>
      <c r="AE255" s="307"/>
      <c r="AF255" s="301"/>
      <c r="AG255" s="301"/>
      <c r="AH255" s="301"/>
      <c r="AI255" s="301" t="s">
        <v>844</v>
      </c>
      <c r="AJ255" s="301"/>
      <c r="AK255" s="308" t="s">
        <v>907</v>
      </c>
      <c r="AL255" s="308"/>
      <c r="AM255" s="308"/>
    </row>
    <row r="256" spans="1:39" s="146" customFormat="1" ht="25" customHeight="1" thickBot="1">
      <c r="A256" s="348" t="s">
        <v>662</v>
      </c>
      <c r="B256" s="300" t="s">
        <v>1480</v>
      </c>
      <c r="C256" s="301"/>
      <c r="D256" s="350">
        <v>1</v>
      </c>
      <c r="E256" s="349" t="s">
        <v>699</v>
      </c>
      <c r="F256" s="349" t="s">
        <v>905</v>
      </c>
      <c r="G256" s="349" t="s">
        <v>904</v>
      </c>
      <c r="H256" s="380" t="s">
        <v>1609</v>
      </c>
      <c r="I256" s="301" t="s">
        <v>141</v>
      </c>
      <c r="J256" s="349" t="s">
        <v>139</v>
      </c>
      <c r="K256" s="349" t="s">
        <v>1648</v>
      </c>
      <c r="L256" s="349" t="s">
        <v>149</v>
      </c>
      <c r="M256" s="349" t="s">
        <v>14</v>
      </c>
      <c r="N256" s="349" t="s">
        <v>70</v>
      </c>
      <c r="O256" s="349" t="s">
        <v>86</v>
      </c>
      <c r="P256" s="349" t="s">
        <v>91</v>
      </c>
      <c r="Q256" s="349"/>
      <c r="R256" s="300" t="s">
        <v>1629</v>
      </c>
      <c r="S256" s="301" t="s">
        <v>860</v>
      </c>
      <c r="T256" s="349"/>
      <c r="U256" s="349"/>
      <c r="V256" s="349"/>
      <c r="W256" s="310" t="s">
        <v>704</v>
      </c>
      <c r="X256" s="349"/>
      <c r="Y256" s="352"/>
      <c r="Z256" s="349"/>
      <c r="AA256" s="352"/>
      <c r="AB256" s="349"/>
      <c r="AC256" s="349"/>
      <c r="AD256" s="352"/>
      <c r="AE256" s="352"/>
      <c r="AF256" s="349"/>
      <c r="AG256" s="349"/>
      <c r="AH256" s="349"/>
      <c r="AI256" s="349" t="s">
        <v>844</v>
      </c>
      <c r="AJ256" s="349"/>
      <c r="AK256" s="353" t="s">
        <v>908</v>
      </c>
      <c r="AL256" s="353"/>
      <c r="AM256" s="353"/>
    </row>
    <row r="257" spans="1:40" ht="25" customHeight="1" thickBot="1">
      <c r="A257" s="348" t="s">
        <v>662</v>
      </c>
      <c r="B257" s="300" t="s">
        <v>1480</v>
      </c>
      <c r="C257" s="349"/>
      <c r="D257" s="350">
        <v>1</v>
      </c>
      <c r="E257" s="349" t="s">
        <v>699</v>
      </c>
      <c r="F257" s="349" t="s">
        <v>905</v>
      </c>
      <c r="G257" s="349" t="s">
        <v>904</v>
      </c>
      <c r="H257" s="380" t="s">
        <v>1609</v>
      </c>
      <c r="I257" s="301" t="s">
        <v>141</v>
      </c>
      <c r="J257" s="349" t="s">
        <v>139</v>
      </c>
      <c r="K257" s="349" t="s">
        <v>1648</v>
      </c>
      <c r="L257" s="349" t="s">
        <v>149</v>
      </c>
      <c r="M257" s="349" t="s">
        <v>14</v>
      </c>
      <c r="N257" s="349" t="s">
        <v>70</v>
      </c>
      <c r="O257" s="349" t="s">
        <v>86</v>
      </c>
      <c r="P257" s="349" t="s">
        <v>91</v>
      </c>
      <c r="Q257" s="349"/>
      <c r="R257" s="300" t="s">
        <v>1629</v>
      </c>
      <c r="S257" s="301" t="s">
        <v>860</v>
      </c>
      <c r="T257" s="349"/>
      <c r="U257" s="349"/>
      <c r="V257" s="349"/>
      <c r="W257" s="310" t="s">
        <v>704</v>
      </c>
      <c r="X257" s="349"/>
      <c r="Y257" s="352"/>
      <c r="Z257" s="349"/>
      <c r="AA257" s="352"/>
      <c r="AB257" s="349"/>
      <c r="AC257" s="349"/>
      <c r="AD257" s="307"/>
      <c r="AE257" s="307"/>
      <c r="AF257" s="349"/>
      <c r="AG257" s="349"/>
      <c r="AH257" s="349"/>
      <c r="AI257" s="349" t="s">
        <v>866</v>
      </c>
      <c r="AJ257" s="349"/>
      <c r="AK257" s="353" t="s">
        <v>906</v>
      </c>
      <c r="AL257" s="353"/>
      <c r="AM257" s="353"/>
    </row>
    <row r="258" spans="1:40" ht="25" customHeight="1" thickBot="1">
      <c r="A258" s="385" t="s">
        <v>662</v>
      </c>
      <c r="B258" s="300" t="s">
        <v>1480</v>
      </c>
      <c r="C258" s="380"/>
      <c r="D258" s="386">
        <v>1</v>
      </c>
      <c r="E258" s="380" t="s">
        <v>699</v>
      </c>
      <c r="F258" s="380" t="s">
        <v>905</v>
      </c>
      <c r="G258" s="380" t="s">
        <v>904</v>
      </c>
      <c r="H258" s="380" t="s">
        <v>1609</v>
      </c>
      <c r="I258" s="301" t="s">
        <v>141</v>
      </c>
      <c r="J258" s="349" t="s">
        <v>139</v>
      </c>
      <c r="K258" s="301" t="s">
        <v>1648</v>
      </c>
      <c r="L258" s="380" t="s">
        <v>149</v>
      </c>
      <c r="M258" s="380" t="s">
        <v>14</v>
      </c>
      <c r="N258" s="380" t="s">
        <v>70</v>
      </c>
      <c r="O258" s="380" t="s">
        <v>86</v>
      </c>
      <c r="P258" s="380" t="s">
        <v>91</v>
      </c>
      <c r="Q258" s="380"/>
      <c r="R258" s="300" t="s">
        <v>1629</v>
      </c>
      <c r="S258" s="301" t="s">
        <v>860</v>
      </c>
      <c r="T258" s="380"/>
      <c r="U258" s="380"/>
      <c r="V258" s="380"/>
      <c r="W258" s="310" t="s">
        <v>704</v>
      </c>
      <c r="X258" s="380"/>
      <c r="Y258" s="389"/>
      <c r="Z258" s="380"/>
      <c r="AA258" s="389"/>
      <c r="AB258" s="380"/>
      <c r="AC258" s="380"/>
      <c r="AD258" s="389"/>
      <c r="AE258" s="389"/>
      <c r="AF258" s="380"/>
      <c r="AG258" s="380"/>
      <c r="AH258" s="380"/>
      <c r="AI258" s="380" t="s">
        <v>866</v>
      </c>
      <c r="AJ258" s="380"/>
      <c r="AK258" s="372" t="s">
        <v>907</v>
      </c>
      <c r="AL258" s="372"/>
      <c r="AM258" s="372"/>
    </row>
    <row r="259" spans="1:40" ht="25" customHeight="1" thickBot="1">
      <c r="A259" s="299" t="s">
        <v>662</v>
      </c>
      <c r="B259" s="300" t="s">
        <v>1480</v>
      </c>
      <c r="C259" s="301"/>
      <c r="D259" s="302">
        <v>1</v>
      </c>
      <c r="E259" s="301" t="s">
        <v>699</v>
      </c>
      <c r="F259" s="301" t="s">
        <v>905</v>
      </c>
      <c r="G259" s="301" t="s">
        <v>904</v>
      </c>
      <c r="H259" s="380" t="s">
        <v>1609</v>
      </c>
      <c r="I259" s="301" t="s">
        <v>141</v>
      </c>
      <c r="J259" s="301" t="s">
        <v>139</v>
      </c>
      <c r="K259" s="301" t="s">
        <v>1648</v>
      </c>
      <c r="L259" s="301" t="s">
        <v>149</v>
      </c>
      <c r="M259" s="301" t="s">
        <v>14</v>
      </c>
      <c r="N259" s="301" t="s">
        <v>70</v>
      </c>
      <c r="O259" s="301" t="s">
        <v>86</v>
      </c>
      <c r="P259" s="301" t="s">
        <v>91</v>
      </c>
      <c r="Q259" s="301"/>
      <c r="R259" s="300" t="s">
        <v>1629</v>
      </c>
      <c r="S259" s="301" t="s">
        <v>860</v>
      </c>
      <c r="T259" s="301"/>
      <c r="U259" s="301"/>
      <c r="V259" s="301"/>
      <c r="W259" s="310" t="s">
        <v>704</v>
      </c>
      <c r="X259" s="301"/>
      <c r="Y259" s="307"/>
      <c r="Z259" s="301"/>
      <c r="AA259" s="307"/>
      <c r="AB259" s="301"/>
      <c r="AC259" s="301"/>
      <c r="AD259" s="307"/>
      <c r="AE259" s="307"/>
      <c r="AF259" s="301"/>
      <c r="AG259" s="301"/>
      <c r="AH259" s="301"/>
      <c r="AI259" s="301" t="s">
        <v>866</v>
      </c>
      <c r="AJ259" s="301"/>
      <c r="AK259" s="308" t="s">
        <v>908</v>
      </c>
      <c r="AL259" s="308"/>
      <c r="AM259" s="308"/>
    </row>
    <row r="260" spans="1:40" ht="25" customHeight="1" thickBot="1">
      <c r="A260" s="385" t="s">
        <v>662</v>
      </c>
      <c r="B260" s="300" t="s">
        <v>1480</v>
      </c>
      <c r="C260" s="380"/>
      <c r="D260" s="386">
        <v>1</v>
      </c>
      <c r="E260" s="380" t="s">
        <v>699</v>
      </c>
      <c r="F260" s="380" t="s">
        <v>905</v>
      </c>
      <c r="G260" s="380" t="s">
        <v>904</v>
      </c>
      <c r="H260" s="380" t="s">
        <v>1609</v>
      </c>
      <c r="I260" s="343" t="s">
        <v>141</v>
      </c>
      <c r="J260" s="343" t="s">
        <v>139</v>
      </c>
      <c r="K260" s="380" t="s">
        <v>1648</v>
      </c>
      <c r="L260" s="380" t="s">
        <v>149</v>
      </c>
      <c r="M260" s="380" t="s">
        <v>14</v>
      </c>
      <c r="N260" s="380" t="s">
        <v>70</v>
      </c>
      <c r="O260" s="380" t="s">
        <v>86</v>
      </c>
      <c r="P260" s="380" t="s">
        <v>91</v>
      </c>
      <c r="Q260" s="380"/>
      <c r="R260" s="300" t="s">
        <v>1629</v>
      </c>
      <c r="S260" s="301" t="s">
        <v>860</v>
      </c>
      <c r="T260" s="380"/>
      <c r="U260" s="380"/>
      <c r="V260" s="380"/>
      <c r="W260" s="310" t="s">
        <v>704</v>
      </c>
      <c r="X260" s="380"/>
      <c r="Y260" s="389"/>
      <c r="Z260" s="380"/>
      <c r="AA260" s="389"/>
      <c r="AB260" s="380"/>
      <c r="AC260" s="380"/>
      <c r="AD260" s="389"/>
      <c r="AE260" s="389"/>
      <c r="AF260" s="380"/>
      <c r="AG260" s="380"/>
      <c r="AH260" s="380"/>
      <c r="AI260" s="380" t="s">
        <v>903</v>
      </c>
      <c r="AJ260" s="380"/>
      <c r="AK260" s="372" t="s">
        <v>906</v>
      </c>
      <c r="AL260" s="372"/>
      <c r="AM260" s="372"/>
    </row>
    <row r="261" spans="1:40" ht="25" customHeight="1" thickBot="1">
      <c r="A261" s="342" t="s">
        <v>662</v>
      </c>
      <c r="B261" s="300" t="s">
        <v>1480</v>
      </c>
      <c r="C261" s="343"/>
      <c r="D261" s="344">
        <v>1</v>
      </c>
      <c r="E261" s="343" t="s">
        <v>699</v>
      </c>
      <c r="F261" s="343" t="s">
        <v>905</v>
      </c>
      <c r="G261" s="343" t="s">
        <v>904</v>
      </c>
      <c r="H261" s="380" t="s">
        <v>1609</v>
      </c>
      <c r="I261" s="343" t="s">
        <v>141</v>
      </c>
      <c r="J261" s="343" t="s">
        <v>139</v>
      </c>
      <c r="K261" s="343" t="s">
        <v>1648</v>
      </c>
      <c r="L261" s="343" t="s">
        <v>149</v>
      </c>
      <c r="M261" s="343" t="s">
        <v>14</v>
      </c>
      <c r="N261" s="343" t="s">
        <v>70</v>
      </c>
      <c r="O261" s="343" t="s">
        <v>86</v>
      </c>
      <c r="P261" s="343" t="s">
        <v>91</v>
      </c>
      <c r="Q261" s="343"/>
      <c r="R261" s="300" t="s">
        <v>1629</v>
      </c>
      <c r="S261" s="301" t="s">
        <v>860</v>
      </c>
      <c r="T261" s="343"/>
      <c r="U261" s="343"/>
      <c r="V261" s="343"/>
      <c r="W261" s="310" t="s">
        <v>704</v>
      </c>
      <c r="X261" s="343"/>
      <c r="Y261" s="346"/>
      <c r="Z261" s="343"/>
      <c r="AA261" s="346"/>
      <c r="AB261" s="343"/>
      <c r="AC261" s="343"/>
      <c r="AD261" s="346"/>
      <c r="AE261" s="346"/>
      <c r="AF261" s="343"/>
      <c r="AG261" s="343"/>
      <c r="AH261" s="343"/>
      <c r="AI261" s="343" t="s">
        <v>903</v>
      </c>
      <c r="AJ261" s="343"/>
      <c r="AK261" s="347" t="s">
        <v>907</v>
      </c>
      <c r="AL261" s="347"/>
      <c r="AM261" s="347"/>
    </row>
    <row r="262" spans="1:40" ht="25" customHeight="1" thickBot="1">
      <c r="A262" s="299" t="s">
        <v>662</v>
      </c>
      <c r="B262" s="300" t="s">
        <v>1480</v>
      </c>
      <c r="C262" s="301"/>
      <c r="D262" s="302">
        <v>1</v>
      </c>
      <c r="E262" s="301" t="s">
        <v>699</v>
      </c>
      <c r="F262" s="301" t="s">
        <v>905</v>
      </c>
      <c r="G262" s="301" t="s">
        <v>904</v>
      </c>
      <c r="H262" s="380" t="s">
        <v>1609</v>
      </c>
      <c r="I262" s="301" t="s">
        <v>141</v>
      </c>
      <c r="J262" s="301" t="s">
        <v>139</v>
      </c>
      <c r="K262" s="301" t="s">
        <v>1648</v>
      </c>
      <c r="L262" s="301" t="s">
        <v>149</v>
      </c>
      <c r="M262" s="301" t="s">
        <v>14</v>
      </c>
      <c r="N262" s="301" t="s">
        <v>70</v>
      </c>
      <c r="O262" s="301" t="s">
        <v>86</v>
      </c>
      <c r="P262" s="301" t="s">
        <v>91</v>
      </c>
      <c r="Q262" s="301"/>
      <c r="R262" s="300" t="s">
        <v>1629</v>
      </c>
      <c r="S262" s="301" t="s">
        <v>860</v>
      </c>
      <c r="T262" s="301"/>
      <c r="U262" s="301"/>
      <c r="V262" s="301"/>
      <c r="W262" s="310" t="s">
        <v>704</v>
      </c>
      <c r="X262" s="301"/>
      <c r="Y262" s="307"/>
      <c r="Z262" s="301"/>
      <c r="AA262" s="307"/>
      <c r="AB262" s="301"/>
      <c r="AC262" s="301"/>
      <c r="AD262" s="307"/>
      <c r="AE262" s="307"/>
      <c r="AF262" s="301"/>
      <c r="AG262" s="301"/>
      <c r="AH262" s="301"/>
      <c r="AI262" s="301" t="s">
        <v>903</v>
      </c>
      <c r="AJ262" s="301"/>
      <c r="AK262" s="308" t="s">
        <v>908</v>
      </c>
      <c r="AL262" s="308"/>
      <c r="AM262" s="308"/>
    </row>
    <row r="263" spans="1:40" ht="25" customHeight="1" thickBot="1">
      <c r="A263" s="299" t="s">
        <v>662</v>
      </c>
      <c r="B263" s="300" t="s">
        <v>1480</v>
      </c>
      <c r="C263" s="301"/>
      <c r="D263" s="302">
        <v>1</v>
      </c>
      <c r="E263" s="301" t="s">
        <v>699</v>
      </c>
      <c r="F263" s="301" t="s">
        <v>905</v>
      </c>
      <c r="G263" s="301" t="s">
        <v>904</v>
      </c>
      <c r="H263" s="380" t="s">
        <v>1609</v>
      </c>
      <c r="I263" s="301" t="s">
        <v>141</v>
      </c>
      <c r="J263" s="301" t="s">
        <v>139</v>
      </c>
      <c r="K263" s="301" t="s">
        <v>1648</v>
      </c>
      <c r="L263" s="301" t="s">
        <v>149</v>
      </c>
      <c r="M263" s="301" t="s">
        <v>14</v>
      </c>
      <c r="N263" s="301" t="s">
        <v>70</v>
      </c>
      <c r="O263" s="301" t="s">
        <v>86</v>
      </c>
      <c r="P263" s="301" t="s">
        <v>91</v>
      </c>
      <c r="Q263" s="301"/>
      <c r="R263" s="300" t="s">
        <v>1631</v>
      </c>
      <c r="S263" s="301" t="s">
        <v>860</v>
      </c>
      <c r="T263" s="301"/>
      <c r="U263" s="301"/>
      <c r="V263" s="301"/>
      <c r="W263" s="310" t="s">
        <v>704</v>
      </c>
      <c r="X263" s="301"/>
      <c r="Y263" s="307"/>
      <c r="Z263" s="301"/>
      <c r="AA263" s="307"/>
      <c r="AB263" s="301"/>
      <c r="AC263" s="301"/>
      <c r="AD263" s="307"/>
      <c r="AE263" s="307"/>
      <c r="AF263" s="301"/>
      <c r="AG263" s="301"/>
      <c r="AH263" s="301"/>
      <c r="AI263" s="301" t="s">
        <v>844</v>
      </c>
      <c r="AJ263" s="301"/>
      <c r="AK263" s="308" t="s">
        <v>906</v>
      </c>
      <c r="AL263" s="308"/>
      <c r="AM263" s="308"/>
    </row>
    <row r="264" spans="1:40" ht="25" customHeight="1" thickBot="1">
      <c r="A264" s="299" t="s">
        <v>662</v>
      </c>
      <c r="B264" s="300" t="s">
        <v>1480</v>
      </c>
      <c r="C264" s="301"/>
      <c r="D264" s="302">
        <v>1</v>
      </c>
      <c r="E264" s="301" t="s">
        <v>699</v>
      </c>
      <c r="F264" s="301" t="s">
        <v>905</v>
      </c>
      <c r="G264" s="301" t="s">
        <v>904</v>
      </c>
      <c r="H264" s="380" t="s">
        <v>1609</v>
      </c>
      <c r="I264" s="349" t="s">
        <v>141</v>
      </c>
      <c r="J264" s="349" t="s">
        <v>139</v>
      </c>
      <c r="K264" s="301" t="s">
        <v>1648</v>
      </c>
      <c r="L264" s="301" t="s">
        <v>149</v>
      </c>
      <c r="M264" s="301" t="s">
        <v>14</v>
      </c>
      <c r="N264" s="301" t="s">
        <v>70</v>
      </c>
      <c r="O264" s="301" t="s">
        <v>86</v>
      </c>
      <c r="P264" s="301" t="s">
        <v>91</v>
      </c>
      <c r="Q264" s="301"/>
      <c r="R264" s="300" t="s">
        <v>1631</v>
      </c>
      <c r="S264" s="301" t="s">
        <v>860</v>
      </c>
      <c r="T264" s="301"/>
      <c r="U264" s="301"/>
      <c r="V264" s="301"/>
      <c r="W264" s="310" t="s">
        <v>704</v>
      </c>
      <c r="X264" s="301"/>
      <c r="Y264" s="307"/>
      <c r="Z264" s="301"/>
      <c r="AA264" s="307"/>
      <c r="AB264" s="301"/>
      <c r="AC264" s="301"/>
      <c r="AD264" s="307"/>
      <c r="AE264" s="307"/>
      <c r="AF264" s="301"/>
      <c r="AG264" s="301"/>
      <c r="AH264" s="301"/>
      <c r="AI264" s="301" t="s">
        <v>844</v>
      </c>
      <c r="AJ264" s="301"/>
      <c r="AK264" s="308" t="s">
        <v>907</v>
      </c>
      <c r="AL264" s="308"/>
      <c r="AM264" s="308"/>
    </row>
    <row r="265" spans="1:40" ht="25" customHeight="1" thickBot="1">
      <c r="A265" s="348" t="s">
        <v>662</v>
      </c>
      <c r="B265" s="300" t="s">
        <v>1480</v>
      </c>
      <c r="C265" s="349"/>
      <c r="D265" s="350">
        <v>1</v>
      </c>
      <c r="E265" s="349" t="s">
        <v>699</v>
      </c>
      <c r="F265" s="349" t="s">
        <v>905</v>
      </c>
      <c r="G265" s="349" t="s">
        <v>904</v>
      </c>
      <c r="H265" s="380" t="s">
        <v>1609</v>
      </c>
      <c r="I265" s="349" t="s">
        <v>141</v>
      </c>
      <c r="J265" s="349" t="s">
        <v>139</v>
      </c>
      <c r="K265" s="349" t="s">
        <v>1648</v>
      </c>
      <c r="L265" s="349" t="s">
        <v>149</v>
      </c>
      <c r="M265" s="349" t="s">
        <v>14</v>
      </c>
      <c r="N265" s="349" t="s">
        <v>70</v>
      </c>
      <c r="O265" s="349" t="s">
        <v>86</v>
      </c>
      <c r="P265" s="349" t="s">
        <v>91</v>
      </c>
      <c r="Q265" s="349"/>
      <c r="R265" s="300" t="s">
        <v>1631</v>
      </c>
      <c r="S265" s="301" t="s">
        <v>860</v>
      </c>
      <c r="T265" s="349"/>
      <c r="U265" s="349"/>
      <c r="V265" s="349"/>
      <c r="W265" s="310" t="s">
        <v>704</v>
      </c>
      <c r="X265" s="349"/>
      <c r="Y265" s="352"/>
      <c r="Z265" s="349"/>
      <c r="AA265" s="352"/>
      <c r="AB265" s="349"/>
      <c r="AC265" s="349"/>
      <c r="AD265" s="352"/>
      <c r="AE265" s="352"/>
      <c r="AF265" s="349"/>
      <c r="AG265" s="349"/>
      <c r="AH265" s="349"/>
      <c r="AI265" s="349" t="s">
        <v>844</v>
      </c>
      <c r="AJ265" s="349"/>
      <c r="AK265" s="353" t="s">
        <v>908</v>
      </c>
      <c r="AL265" s="353"/>
      <c r="AM265" s="353"/>
    </row>
    <row r="266" spans="1:40" ht="25" customHeight="1" thickBot="1">
      <c r="A266" s="385" t="s">
        <v>662</v>
      </c>
      <c r="B266" s="300" t="s">
        <v>1480</v>
      </c>
      <c r="C266" s="380"/>
      <c r="D266" s="386">
        <v>1</v>
      </c>
      <c r="E266" s="380" t="s">
        <v>699</v>
      </c>
      <c r="F266" s="380" t="s">
        <v>905</v>
      </c>
      <c r="G266" s="380" t="s">
        <v>904</v>
      </c>
      <c r="H266" s="380" t="s">
        <v>1609</v>
      </c>
      <c r="I266" s="380" t="s">
        <v>141</v>
      </c>
      <c r="J266" s="380" t="s">
        <v>139</v>
      </c>
      <c r="K266" s="380" t="s">
        <v>1648</v>
      </c>
      <c r="L266" s="380" t="s">
        <v>149</v>
      </c>
      <c r="M266" s="380" t="s">
        <v>14</v>
      </c>
      <c r="N266" s="380" t="s">
        <v>70</v>
      </c>
      <c r="O266" s="380" t="s">
        <v>86</v>
      </c>
      <c r="P266" s="380" t="s">
        <v>91</v>
      </c>
      <c r="Q266" s="380"/>
      <c r="R266" s="300" t="s">
        <v>1631</v>
      </c>
      <c r="S266" s="301" t="s">
        <v>860</v>
      </c>
      <c r="T266" s="380"/>
      <c r="U266" s="380"/>
      <c r="V266" s="380"/>
      <c r="W266" s="310" t="s">
        <v>704</v>
      </c>
      <c r="X266" s="380"/>
      <c r="Y266" s="389"/>
      <c r="Z266" s="380"/>
      <c r="AA266" s="389"/>
      <c r="AB266" s="380"/>
      <c r="AC266" s="380"/>
      <c r="AD266" s="389"/>
      <c r="AE266" s="389"/>
      <c r="AF266" s="380"/>
      <c r="AG266" s="380"/>
      <c r="AH266" s="380"/>
      <c r="AI266" s="380" t="s">
        <v>866</v>
      </c>
      <c r="AJ266" s="380"/>
      <c r="AK266" s="372" t="s">
        <v>906</v>
      </c>
      <c r="AL266" s="372"/>
      <c r="AM266" s="372"/>
    </row>
    <row r="267" spans="1:40" ht="25" customHeight="1" thickBot="1">
      <c r="A267" s="299" t="s">
        <v>662</v>
      </c>
      <c r="B267" s="300" t="s">
        <v>1480</v>
      </c>
      <c r="C267" s="301"/>
      <c r="D267" s="302">
        <v>1</v>
      </c>
      <c r="E267" s="301" t="s">
        <v>699</v>
      </c>
      <c r="F267" s="301" t="s">
        <v>905</v>
      </c>
      <c r="G267" s="301" t="s">
        <v>904</v>
      </c>
      <c r="H267" s="380" t="s">
        <v>1609</v>
      </c>
      <c r="I267" s="301" t="s">
        <v>141</v>
      </c>
      <c r="J267" s="301" t="s">
        <v>139</v>
      </c>
      <c r="K267" s="301" t="s">
        <v>1648</v>
      </c>
      <c r="L267" s="301" t="s">
        <v>149</v>
      </c>
      <c r="M267" s="301" t="s">
        <v>14</v>
      </c>
      <c r="N267" s="301" t="s">
        <v>70</v>
      </c>
      <c r="O267" s="301" t="s">
        <v>86</v>
      </c>
      <c r="P267" s="301" t="s">
        <v>91</v>
      </c>
      <c r="Q267" s="301"/>
      <c r="R267" s="300" t="s">
        <v>1631</v>
      </c>
      <c r="S267" s="301" t="s">
        <v>860</v>
      </c>
      <c r="T267" s="301"/>
      <c r="U267" s="301"/>
      <c r="V267" s="301"/>
      <c r="W267" s="310" t="s">
        <v>704</v>
      </c>
      <c r="X267" s="301"/>
      <c r="Y267" s="307"/>
      <c r="Z267" s="301"/>
      <c r="AA267" s="307"/>
      <c r="AB267" s="301"/>
      <c r="AC267" s="301"/>
      <c r="AD267" s="307"/>
      <c r="AE267" s="307"/>
      <c r="AF267" s="301"/>
      <c r="AG267" s="301"/>
      <c r="AH267" s="301"/>
      <c r="AI267" s="301" t="s">
        <v>866</v>
      </c>
      <c r="AJ267" s="301"/>
      <c r="AK267" s="308" t="s">
        <v>907</v>
      </c>
      <c r="AL267" s="308"/>
      <c r="AM267" s="308"/>
    </row>
    <row r="268" spans="1:40" ht="25" customHeight="1" thickBot="1">
      <c r="A268" s="385" t="s">
        <v>662</v>
      </c>
      <c r="B268" s="300" t="s">
        <v>1480</v>
      </c>
      <c r="C268" s="380"/>
      <c r="D268" s="386">
        <v>1</v>
      </c>
      <c r="E268" s="380" t="s">
        <v>699</v>
      </c>
      <c r="F268" s="380" t="s">
        <v>905</v>
      </c>
      <c r="G268" s="380" t="s">
        <v>904</v>
      </c>
      <c r="H268" s="380" t="s">
        <v>1609</v>
      </c>
      <c r="I268" s="380" t="s">
        <v>141</v>
      </c>
      <c r="J268" s="380" t="s">
        <v>139</v>
      </c>
      <c r="K268" s="301" t="s">
        <v>1648</v>
      </c>
      <c r="L268" s="380" t="s">
        <v>149</v>
      </c>
      <c r="M268" s="380" t="s">
        <v>14</v>
      </c>
      <c r="N268" s="380" t="s">
        <v>70</v>
      </c>
      <c r="O268" s="380" t="s">
        <v>86</v>
      </c>
      <c r="P268" s="380" t="s">
        <v>91</v>
      </c>
      <c r="Q268" s="380"/>
      <c r="R268" s="300" t="s">
        <v>1631</v>
      </c>
      <c r="S268" s="301" t="s">
        <v>860</v>
      </c>
      <c r="T268" s="380"/>
      <c r="U268" s="380"/>
      <c r="V268" s="380"/>
      <c r="W268" s="310" t="s">
        <v>704</v>
      </c>
      <c r="X268" s="380"/>
      <c r="Y268" s="389"/>
      <c r="Z268" s="380"/>
      <c r="AA268" s="389"/>
      <c r="AB268" s="380"/>
      <c r="AC268" s="380"/>
      <c r="AD268" s="389"/>
      <c r="AE268" s="389"/>
      <c r="AF268" s="380"/>
      <c r="AG268" s="380"/>
      <c r="AH268" s="380"/>
      <c r="AI268" s="380" t="s">
        <v>866</v>
      </c>
      <c r="AJ268" s="380"/>
      <c r="AK268" s="372" t="s">
        <v>908</v>
      </c>
      <c r="AL268" s="372"/>
      <c r="AM268" s="372"/>
    </row>
    <row r="269" spans="1:40" ht="25" customHeight="1" thickBot="1">
      <c r="A269" s="299" t="s">
        <v>662</v>
      </c>
      <c r="B269" s="300" t="s">
        <v>1480</v>
      </c>
      <c r="C269" s="301"/>
      <c r="D269" s="302">
        <v>1</v>
      </c>
      <c r="E269" s="301" t="s">
        <v>699</v>
      </c>
      <c r="F269" s="301" t="s">
        <v>905</v>
      </c>
      <c r="G269" s="301" t="s">
        <v>904</v>
      </c>
      <c r="H269" s="380" t="s">
        <v>1609</v>
      </c>
      <c r="I269" s="380" t="s">
        <v>141</v>
      </c>
      <c r="J269" s="380" t="s">
        <v>139</v>
      </c>
      <c r="K269" s="301" t="s">
        <v>1648</v>
      </c>
      <c r="L269" s="301" t="s">
        <v>149</v>
      </c>
      <c r="M269" s="301" t="s">
        <v>14</v>
      </c>
      <c r="N269" s="301" t="s">
        <v>70</v>
      </c>
      <c r="O269" s="301" t="s">
        <v>86</v>
      </c>
      <c r="P269" s="301" t="s">
        <v>91</v>
      </c>
      <c r="Q269" s="301"/>
      <c r="R269" s="300" t="s">
        <v>1631</v>
      </c>
      <c r="S269" s="301" t="s">
        <v>860</v>
      </c>
      <c r="T269" s="301"/>
      <c r="U269" s="301"/>
      <c r="V269" s="301"/>
      <c r="W269" s="310" t="s">
        <v>704</v>
      </c>
      <c r="X269" s="301"/>
      <c r="Y269" s="307"/>
      <c r="Z269" s="301"/>
      <c r="AA269" s="307"/>
      <c r="AB269" s="301"/>
      <c r="AC269" s="301"/>
      <c r="AD269" s="307"/>
      <c r="AE269" s="307"/>
      <c r="AF269" s="301"/>
      <c r="AG269" s="301"/>
      <c r="AH269" s="301"/>
      <c r="AI269" s="301" t="s">
        <v>903</v>
      </c>
      <c r="AJ269" s="301"/>
      <c r="AK269" s="308" t="s">
        <v>906</v>
      </c>
      <c r="AL269" s="308"/>
      <c r="AM269" s="308"/>
    </row>
    <row r="270" spans="1:40" ht="25" customHeight="1" thickBot="1">
      <c r="A270" s="299" t="s">
        <v>662</v>
      </c>
      <c r="B270" s="300" t="s">
        <v>1480</v>
      </c>
      <c r="C270" s="301"/>
      <c r="D270" s="302">
        <v>1</v>
      </c>
      <c r="E270" s="301" t="s">
        <v>699</v>
      </c>
      <c r="F270" s="301" t="s">
        <v>905</v>
      </c>
      <c r="G270" s="301" t="s">
        <v>904</v>
      </c>
      <c r="H270" s="380" t="s">
        <v>1609</v>
      </c>
      <c r="I270" s="301" t="s">
        <v>141</v>
      </c>
      <c r="J270" s="301" t="s">
        <v>139</v>
      </c>
      <c r="K270" s="301" t="s">
        <v>1648</v>
      </c>
      <c r="L270" s="301" t="s">
        <v>149</v>
      </c>
      <c r="M270" s="301" t="s">
        <v>14</v>
      </c>
      <c r="N270" s="301" t="s">
        <v>70</v>
      </c>
      <c r="O270" s="301" t="s">
        <v>86</v>
      </c>
      <c r="P270" s="301" t="s">
        <v>91</v>
      </c>
      <c r="Q270" s="301"/>
      <c r="R270" s="300" t="s">
        <v>1631</v>
      </c>
      <c r="S270" s="301" t="s">
        <v>860</v>
      </c>
      <c r="T270" s="301"/>
      <c r="U270" s="301"/>
      <c r="V270" s="301"/>
      <c r="W270" s="310" t="s">
        <v>704</v>
      </c>
      <c r="X270" s="301"/>
      <c r="Y270" s="307"/>
      <c r="Z270" s="301"/>
      <c r="AA270" s="307"/>
      <c r="AB270" s="301"/>
      <c r="AC270" s="301"/>
      <c r="AD270" s="307"/>
      <c r="AE270" s="307"/>
      <c r="AF270" s="301"/>
      <c r="AG270" s="301"/>
      <c r="AH270" s="301"/>
      <c r="AI270" s="301" t="s">
        <v>903</v>
      </c>
      <c r="AJ270" s="301"/>
      <c r="AK270" s="308" t="s">
        <v>907</v>
      </c>
      <c r="AL270" s="308"/>
      <c r="AM270" s="308"/>
    </row>
    <row r="271" spans="1:40" s="38" customFormat="1" ht="25" customHeight="1">
      <c r="A271" s="299" t="s">
        <v>662</v>
      </c>
      <c r="B271" s="300" t="s">
        <v>1480</v>
      </c>
      <c r="C271" s="301"/>
      <c r="D271" s="302">
        <v>1</v>
      </c>
      <c r="E271" s="301" t="s">
        <v>699</v>
      </c>
      <c r="F271" s="301" t="s">
        <v>905</v>
      </c>
      <c r="G271" s="301" t="s">
        <v>904</v>
      </c>
      <c r="H271" s="301" t="s">
        <v>1609</v>
      </c>
      <c r="I271" s="301" t="s">
        <v>141</v>
      </c>
      <c r="J271" s="301" t="s">
        <v>139</v>
      </c>
      <c r="K271" s="301" t="s">
        <v>1648</v>
      </c>
      <c r="L271" s="301" t="s">
        <v>149</v>
      </c>
      <c r="M271" s="301" t="s">
        <v>14</v>
      </c>
      <c r="N271" s="301" t="s">
        <v>70</v>
      </c>
      <c r="O271" s="301" t="s">
        <v>86</v>
      </c>
      <c r="P271" s="301" t="s">
        <v>91</v>
      </c>
      <c r="Q271" s="301"/>
      <c r="R271" s="300" t="s">
        <v>1631</v>
      </c>
      <c r="S271" s="301" t="s">
        <v>860</v>
      </c>
      <c r="T271" s="301"/>
      <c r="U271" s="301"/>
      <c r="V271" s="301"/>
      <c r="W271" s="310" t="s">
        <v>704</v>
      </c>
      <c r="X271" s="301"/>
      <c r="Y271" s="307"/>
      <c r="Z271" s="301"/>
      <c r="AA271" s="307"/>
      <c r="AB271" s="301"/>
      <c r="AC271" s="301"/>
      <c r="AD271" s="307"/>
      <c r="AE271" s="307"/>
      <c r="AF271" s="301"/>
      <c r="AG271" s="301"/>
      <c r="AH271" s="301"/>
      <c r="AI271" s="301" t="s">
        <v>903</v>
      </c>
      <c r="AJ271" s="301"/>
      <c r="AK271" s="308" t="s">
        <v>908</v>
      </c>
      <c r="AL271" s="308"/>
      <c r="AM271" s="308"/>
      <c r="AN271" s="37"/>
    </row>
    <row r="272" spans="1:40" s="38" customFormat="1" ht="25" customHeight="1">
      <c r="A272" s="299" t="s">
        <v>687</v>
      </c>
      <c r="B272" s="300" t="s">
        <v>1493</v>
      </c>
      <c r="C272" s="301"/>
      <c r="D272" s="302">
        <v>1</v>
      </c>
      <c r="E272" s="301" t="s">
        <v>699</v>
      </c>
      <c r="F272" s="301" t="s">
        <v>831</v>
      </c>
      <c r="G272" s="301" t="s">
        <v>832</v>
      </c>
      <c r="H272" s="301" t="s">
        <v>1621</v>
      </c>
      <c r="I272" s="394" t="s">
        <v>141</v>
      </c>
      <c r="J272" s="394" t="s">
        <v>139</v>
      </c>
      <c r="K272" s="308" t="s">
        <v>1648</v>
      </c>
      <c r="L272" s="301" t="s">
        <v>149</v>
      </c>
      <c r="M272" s="391" t="s">
        <v>14</v>
      </c>
      <c r="N272" s="391" t="s">
        <v>70</v>
      </c>
      <c r="O272" s="301" t="s">
        <v>74</v>
      </c>
      <c r="P272" s="301" t="s">
        <v>93</v>
      </c>
      <c r="Q272" s="301"/>
      <c r="R272" s="300" t="s">
        <v>60</v>
      </c>
      <c r="S272" s="308" t="s">
        <v>860</v>
      </c>
      <c r="T272" s="301"/>
      <c r="U272" s="301"/>
      <c r="V272" s="301"/>
      <c r="W272" s="303" t="s">
        <v>125</v>
      </c>
      <c r="X272" s="301" t="s">
        <v>921</v>
      </c>
      <c r="Y272" s="307">
        <v>653.33000000000004</v>
      </c>
      <c r="Z272" s="301"/>
      <c r="AA272" s="307"/>
      <c r="AB272" s="301"/>
      <c r="AC272" s="301">
        <v>0</v>
      </c>
      <c r="AD272" s="307">
        <v>740</v>
      </c>
      <c r="AE272" s="307"/>
      <c r="AF272" s="301"/>
      <c r="AG272" s="301">
        <v>75.709999999999994</v>
      </c>
      <c r="AH272" s="301" t="s">
        <v>748</v>
      </c>
      <c r="AI272" s="301" t="s">
        <v>914</v>
      </c>
      <c r="AJ272" s="301"/>
      <c r="AK272" s="308"/>
      <c r="AL272" s="308"/>
      <c r="AM272" s="308"/>
      <c r="AN272" s="37"/>
    </row>
    <row r="273" spans="1:39" ht="25" customHeight="1" thickBot="1">
      <c r="A273" s="348" t="s">
        <v>687</v>
      </c>
      <c r="B273" s="300" t="s">
        <v>1493</v>
      </c>
      <c r="C273" s="349"/>
      <c r="D273" s="350">
        <v>1</v>
      </c>
      <c r="E273" s="349" t="s">
        <v>699</v>
      </c>
      <c r="F273" s="349" t="s">
        <v>831</v>
      </c>
      <c r="G273" s="349" t="s">
        <v>832</v>
      </c>
      <c r="H273" s="301" t="s">
        <v>1621</v>
      </c>
      <c r="I273" s="413" t="s">
        <v>141</v>
      </c>
      <c r="J273" s="413" t="s">
        <v>139</v>
      </c>
      <c r="K273" s="308" t="s">
        <v>1648</v>
      </c>
      <c r="L273" s="349" t="s">
        <v>149</v>
      </c>
      <c r="M273" s="383" t="s">
        <v>14</v>
      </c>
      <c r="N273" s="383" t="s">
        <v>70</v>
      </c>
      <c r="O273" s="349" t="s">
        <v>74</v>
      </c>
      <c r="P273" s="349" t="s">
        <v>93</v>
      </c>
      <c r="Q273" s="349"/>
      <c r="R273" s="300" t="s">
        <v>60</v>
      </c>
      <c r="S273" s="308" t="s">
        <v>860</v>
      </c>
      <c r="T273" s="349"/>
      <c r="U273" s="349"/>
      <c r="V273" s="349"/>
      <c r="W273" s="303" t="s">
        <v>125</v>
      </c>
      <c r="X273" s="349" t="s">
        <v>921</v>
      </c>
      <c r="Y273" s="352">
        <v>886.66</v>
      </c>
      <c r="Z273" s="349"/>
      <c r="AA273" s="352"/>
      <c r="AB273" s="349"/>
      <c r="AC273" s="349">
        <v>0</v>
      </c>
      <c r="AD273" s="352">
        <v>940</v>
      </c>
      <c r="AE273" s="352"/>
      <c r="AF273" s="349"/>
      <c r="AG273" s="349">
        <v>61.1</v>
      </c>
      <c r="AH273" s="349" t="s">
        <v>748</v>
      </c>
      <c r="AI273" s="349" t="s">
        <v>916</v>
      </c>
      <c r="AJ273" s="349"/>
      <c r="AK273" s="353"/>
      <c r="AL273" s="353"/>
      <c r="AM273" s="353"/>
    </row>
    <row r="274" spans="1:39" ht="25" customHeight="1" thickBot="1">
      <c r="A274" s="385" t="s">
        <v>687</v>
      </c>
      <c r="B274" s="300" t="s">
        <v>1493</v>
      </c>
      <c r="C274" s="380"/>
      <c r="D274" s="386">
        <v>1</v>
      </c>
      <c r="E274" s="380" t="s">
        <v>699</v>
      </c>
      <c r="F274" s="380" t="s">
        <v>831</v>
      </c>
      <c r="G274" s="380" t="s">
        <v>832</v>
      </c>
      <c r="H274" s="301" t="s">
        <v>1621</v>
      </c>
      <c r="I274" s="422" t="s">
        <v>141</v>
      </c>
      <c r="J274" s="422" t="s">
        <v>139</v>
      </c>
      <c r="K274" s="372" t="s">
        <v>1648</v>
      </c>
      <c r="L274" s="380" t="s">
        <v>149</v>
      </c>
      <c r="M274" s="387" t="s">
        <v>14</v>
      </c>
      <c r="N274" s="387" t="s">
        <v>70</v>
      </c>
      <c r="O274" s="380" t="s">
        <v>74</v>
      </c>
      <c r="P274" s="380" t="s">
        <v>93</v>
      </c>
      <c r="Q274" s="380"/>
      <c r="R274" s="300" t="s">
        <v>60</v>
      </c>
      <c r="S274" s="308" t="s">
        <v>860</v>
      </c>
      <c r="T274" s="380"/>
      <c r="U274" s="380"/>
      <c r="V274" s="380"/>
      <c r="W274" s="303" t="s">
        <v>125</v>
      </c>
      <c r="X274" s="380" t="s">
        <v>921</v>
      </c>
      <c r="Y274" s="389">
        <v>1120</v>
      </c>
      <c r="Z274" s="380"/>
      <c r="AA274" s="389"/>
      <c r="AB274" s="380"/>
      <c r="AC274" s="380">
        <v>0</v>
      </c>
      <c r="AD274" s="389">
        <v>1160</v>
      </c>
      <c r="AE274" s="389"/>
      <c r="AF274" s="380"/>
      <c r="AG274" s="380">
        <v>40</v>
      </c>
      <c r="AH274" s="380" t="s">
        <v>748</v>
      </c>
      <c r="AI274" s="380" t="s">
        <v>915</v>
      </c>
      <c r="AJ274" s="380"/>
      <c r="AK274" s="372"/>
      <c r="AL274" s="372"/>
      <c r="AM274" s="372"/>
    </row>
    <row r="275" spans="1:39" ht="25" customHeight="1" thickBot="1">
      <c r="A275" s="342" t="s">
        <v>687</v>
      </c>
      <c r="B275" s="300" t="s">
        <v>1493</v>
      </c>
      <c r="C275" s="343"/>
      <c r="D275" s="344">
        <v>1</v>
      </c>
      <c r="E275" s="343" t="s">
        <v>699</v>
      </c>
      <c r="F275" s="343" t="s">
        <v>831</v>
      </c>
      <c r="G275" s="343" t="s">
        <v>832</v>
      </c>
      <c r="H275" s="301" t="s">
        <v>1621</v>
      </c>
      <c r="I275" s="482" t="s">
        <v>141</v>
      </c>
      <c r="J275" s="482" t="s">
        <v>139</v>
      </c>
      <c r="K275" s="347" t="s">
        <v>1648</v>
      </c>
      <c r="L275" s="343" t="s">
        <v>149</v>
      </c>
      <c r="M275" s="390" t="s">
        <v>14</v>
      </c>
      <c r="N275" s="390" t="s">
        <v>70</v>
      </c>
      <c r="O275" s="343" t="s">
        <v>74</v>
      </c>
      <c r="P275" s="343" t="s">
        <v>93</v>
      </c>
      <c r="Q275" s="343"/>
      <c r="R275" s="300" t="s">
        <v>60</v>
      </c>
      <c r="S275" s="308" t="s">
        <v>860</v>
      </c>
      <c r="T275" s="343"/>
      <c r="U275" s="343"/>
      <c r="V275" s="343"/>
      <c r="W275" s="303" t="s">
        <v>62</v>
      </c>
      <c r="X275" s="301" t="s">
        <v>920</v>
      </c>
      <c r="Y275" s="307"/>
      <c r="Z275" s="301"/>
      <c r="AA275" s="307">
        <v>3600</v>
      </c>
      <c r="AB275" s="301"/>
      <c r="AC275" s="301">
        <v>250</v>
      </c>
      <c r="AD275" s="503">
        <v>3600</v>
      </c>
      <c r="AE275" s="307"/>
      <c r="AF275" s="301"/>
      <c r="AG275" s="510"/>
      <c r="AH275" s="343"/>
      <c r="AI275" s="343"/>
      <c r="AJ275" s="343"/>
      <c r="AK275" s="308" t="s">
        <v>918</v>
      </c>
      <c r="AL275" s="347"/>
      <c r="AM275" s="347"/>
    </row>
    <row r="276" spans="1:39" s="136" customFormat="1" ht="25" customHeight="1" thickBot="1">
      <c r="A276" s="342" t="s">
        <v>687</v>
      </c>
      <c r="B276" s="440" t="s">
        <v>1493</v>
      </c>
      <c r="C276" s="343"/>
      <c r="D276" s="344">
        <v>1</v>
      </c>
      <c r="E276" s="343" t="s">
        <v>699</v>
      </c>
      <c r="F276" s="343" t="s">
        <v>831</v>
      </c>
      <c r="G276" s="343" t="s">
        <v>832</v>
      </c>
      <c r="H276" s="301" t="s">
        <v>1621</v>
      </c>
      <c r="I276" s="482" t="s">
        <v>141</v>
      </c>
      <c r="J276" s="482" t="s">
        <v>139</v>
      </c>
      <c r="K276" s="347" t="s">
        <v>1648</v>
      </c>
      <c r="L276" s="343" t="s">
        <v>149</v>
      </c>
      <c r="M276" s="390" t="s">
        <v>14</v>
      </c>
      <c r="N276" s="390" t="s">
        <v>70</v>
      </c>
      <c r="O276" s="343" t="s">
        <v>74</v>
      </c>
      <c r="P276" s="343" t="s">
        <v>93</v>
      </c>
      <c r="Q276" s="343"/>
      <c r="R276" s="300" t="s">
        <v>60</v>
      </c>
      <c r="S276" s="308" t="s">
        <v>860</v>
      </c>
      <c r="T276" s="343"/>
      <c r="U276" s="343"/>
      <c r="V276" s="343"/>
      <c r="W276" s="303" t="s">
        <v>62</v>
      </c>
      <c r="X276" s="343" t="s">
        <v>920</v>
      </c>
      <c r="Y276" s="346"/>
      <c r="Z276" s="343"/>
      <c r="AA276" s="346">
        <v>3600</v>
      </c>
      <c r="AB276" s="343"/>
      <c r="AC276" s="343">
        <v>250</v>
      </c>
      <c r="AD276" s="499">
        <v>3600</v>
      </c>
      <c r="AE276" s="346"/>
      <c r="AF276" s="343"/>
      <c r="AG276" s="507"/>
      <c r="AH276" s="343"/>
      <c r="AI276" s="343"/>
      <c r="AJ276" s="343"/>
      <c r="AK276" s="347" t="s">
        <v>919</v>
      </c>
      <c r="AL276" s="347"/>
      <c r="AM276" s="347"/>
    </row>
    <row r="277" spans="1:39" ht="25" customHeight="1" thickBot="1">
      <c r="A277" s="299" t="s">
        <v>687</v>
      </c>
      <c r="B277" s="300" t="s">
        <v>1493</v>
      </c>
      <c r="C277" s="301"/>
      <c r="D277" s="302">
        <v>1</v>
      </c>
      <c r="E277" s="301" t="s">
        <v>699</v>
      </c>
      <c r="F277" s="301" t="s">
        <v>831</v>
      </c>
      <c r="G277" s="301" t="s">
        <v>832</v>
      </c>
      <c r="H277" s="301" t="s">
        <v>1621</v>
      </c>
      <c r="I277" s="394" t="s">
        <v>141</v>
      </c>
      <c r="J277" s="394" t="s">
        <v>139</v>
      </c>
      <c r="K277" s="347" t="s">
        <v>1648</v>
      </c>
      <c r="L277" s="301" t="s">
        <v>149</v>
      </c>
      <c r="M277" s="391" t="s">
        <v>14</v>
      </c>
      <c r="N277" s="391" t="s">
        <v>70</v>
      </c>
      <c r="O277" s="301" t="s">
        <v>74</v>
      </c>
      <c r="P277" s="301" t="s">
        <v>93</v>
      </c>
      <c r="Q277" s="301"/>
      <c r="R277" s="300" t="s">
        <v>60</v>
      </c>
      <c r="S277" s="308" t="s">
        <v>860</v>
      </c>
      <c r="T277" s="301"/>
      <c r="U277" s="301"/>
      <c r="V277" s="301"/>
      <c r="W277" s="303" t="s">
        <v>62</v>
      </c>
      <c r="X277" s="301" t="s">
        <v>920</v>
      </c>
      <c r="Y277" s="307"/>
      <c r="Z277" s="301"/>
      <c r="AA277" s="307">
        <v>3600</v>
      </c>
      <c r="AB277" s="301"/>
      <c r="AC277" s="301">
        <v>250</v>
      </c>
      <c r="AD277" s="442">
        <v>4000</v>
      </c>
      <c r="AE277" s="307"/>
      <c r="AF277" s="301"/>
      <c r="AG277" s="443"/>
      <c r="AH277" s="301"/>
      <c r="AI277" s="301"/>
      <c r="AJ277" s="301"/>
      <c r="AK277" s="308" t="s">
        <v>917</v>
      </c>
      <c r="AL277" s="308"/>
      <c r="AM277" s="308"/>
    </row>
    <row r="278" spans="1:39" ht="25" customHeight="1" thickBot="1">
      <c r="A278" s="299" t="s">
        <v>696</v>
      </c>
      <c r="B278" s="300" t="s">
        <v>1520</v>
      </c>
      <c r="C278" s="196">
        <v>1</v>
      </c>
      <c r="D278" s="302">
        <v>1</v>
      </c>
      <c r="E278" s="301" t="s">
        <v>699</v>
      </c>
      <c r="F278" s="301" t="s">
        <v>213</v>
      </c>
      <c r="G278" s="301" t="s">
        <v>923</v>
      </c>
      <c r="H278" s="301" t="s">
        <v>1620</v>
      </c>
      <c r="I278" s="394" t="s">
        <v>141</v>
      </c>
      <c r="J278" s="394" t="s">
        <v>139</v>
      </c>
      <c r="K278" s="347" t="s">
        <v>1648</v>
      </c>
      <c r="L278" s="301" t="s">
        <v>149</v>
      </c>
      <c r="M278" s="391" t="s">
        <v>14</v>
      </c>
      <c r="N278" s="391" t="s">
        <v>70</v>
      </c>
      <c r="O278" s="301" t="s">
        <v>74</v>
      </c>
      <c r="P278" s="301" t="s">
        <v>162</v>
      </c>
      <c r="Q278" s="301"/>
      <c r="R278" s="300" t="s">
        <v>60</v>
      </c>
      <c r="S278" s="308" t="s">
        <v>860</v>
      </c>
      <c r="T278" s="301"/>
      <c r="U278" s="301"/>
      <c r="V278" s="301"/>
      <c r="W278" s="303" t="s">
        <v>62</v>
      </c>
      <c r="X278" s="301">
        <v>700</v>
      </c>
      <c r="Y278" s="311"/>
      <c r="Z278" s="308"/>
      <c r="AA278" s="307">
        <v>333</v>
      </c>
      <c r="AB278" s="301"/>
      <c r="AC278" s="301">
        <v>0</v>
      </c>
      <c r="AD278" s="442">
        <v>712</v>
      </c>
      <c r="AE278" s="307"/>
      <c r="AF278" s="301"/>
      <c r="AG278" s="443"/>
      <c r="AH278" s="301"/>
      <c r="AI278" s="301"/>
      <c r="AJ278" s="308" t="s">
        <v>60</v>
      </c>
      <c r="AK278" s="301" t="s">
        <v>922</v>
      </c>
      <c r="AL278" s="308"/>
      <c r="AM278" s="308"/>
    </row>
    <row r="279" spans="1:39" ht="25" customHeight="1" thickBot="1">
      <c r="A279" s="225" t="s">
        <v>910</v>
      </c>
      <c r="B279" s="300" t="s">
        <v>1480</v>
      </c>
      <c r="C279" s="308"/>
      <c r="D279" s="309">
        <v>1</v>
      </c>
      <c r="E279" s="308" t="s">
        <v>699</v>
      </c>
      <c r="F279" s="308" t="s">
        <v>119</v>
      </c>
      <c r="G279" s="308" t="s">
        <v>115</v>
      </c>
      <c r="H279" s="308" t="s">
        <v>115</v>
      </c>
      <c r="I279" s="308" t="s">
        <v>141</v>
      </c>
      <c r="J279" s="308" t="s">
        <v>139</v>
      </c>
      <c r="K279" s="343" t="s">
        <v>1648</v>
      </c>
      <c r="L279" s="308" t="s">
        <v>149</v>
      </c>
      <c r="M279" s="308" t="s">
        <v>14</v>
      </c>
      <c r="N279" s="308" t="s">
        <v>70</v>
      </c>
      <c r="O279" s="308" t="s">
        <v>86</v>
      </c>
      <c r="P279" s="308" t="s">
        <v>91</v>
      </c>
      <c r="Q279" s="308"/>
      <c r="R279" s="300" t="s">
        <v>60</v>
      </c>
      <c r="S279" s="301" t="s">
        <v>860</v>
      </c>
      <c r="T279" s="308"/>
      <c r="U279" s="308"/>
      <c r="V279" s="308"/>
      <c r="W279" s="310" t="s">
        <v>113</v>
      </c>
      <c r="X279" s="308">
        <v>1100</v>
      </c>
      <c r="Y279" s="311"/>
      <c r="Z279" s="308"/>
      <c r="AA279" s="311"/>
      <c r="AB279" s="308"/>
      <c r="AC279" s="308"/>
      <c r="AD279" s="504">
        <v>5300</v>
      </c>
      <c r="AE279" s="311"/>
      <c r="AF279" s="308"/>
      <c r="AG279" s="444"/>
      <c r="AH279" s="308"/>
      <c r="AI279" s="308"/>
      <c r="AJ279" s="308"/>
      <c r="AK279" s="308"/>
      <c r="AL279" s="308"/>
      <c r="AM279" s="308"/>
    </row>
    <row r="280" spans="1:39" ht="25" customHeight="1" thickBot="1">
      <c r="A280" s="225" t="s">
        <v>910</v>
      </c>
      <c r="B280" s="300" t="s">
        <v>1480</v>
      </c>
      <c r="C280" s="308"/>
      <c r="D280" s="309">
        <v>1</v>
      </c>
      <c r="E280" s="308" t="s">
        <v>699</v>
      </c>
      <c r="F280" s="308" t="s">
        <v>119</v>
      </c>
      <c r="G280" s="308" t="s">
        <v>115</v>
      </c>
      <c r="H280" s="308" t="s">
        <v>115</v>
      </c>
      <c r="I280" s="308" t="s">
        <v>141</v>
      </c>
      <c r="J280" s="308" t="s">
        <v>139</v>
      </c>
      <c r="K280" s="343" t="s">
        <v>1648</v>
      </c>
      <c r="L280" s="308" t="s">
        <v>149</v>
      </c>
      <c r="M280" s="308" t="s">
        <v>14</v>
      </c>
      <c r="N280" s="308" t="s">
        <v>70</v>
      </c>
      <c r="O280" s="308" t="s">
        <v>86</v>
      </c>
      <c r="P280" s="308" t="s">
        <v>91</v>
      </c>
      <c r="Q280" s="308"/>
      <c r="R280" s="300" t="s">
        <v>60</v>
      </c>
      <c r="S280" s="301" t="s">
        <v>860</v>
      </c>
      <c r="T280" s="308"/>
      <c r="U280" s="308"/>
      <c r="V280" s="308"/>
      <c r="W280" s="310" t="s">
        <v>113</v>
      </c>
      <c r="X280" s="308">
        <v>1100</v>
      </c>
      <c r="Y280" s="311"/>
      <c r="Z280" s="308"/>
      <c r="AA280" s="311"/>
      <c r="AB280" s="308"/>
      <c r="AC280" s="308"/>
      <c r="AD280" s="504">
        <v>5600</v>
      </c>
      <c r="AE280" s="311"/>
      <c r="AF280" s="308"/>
      <c r="AG280" s="444"/>
      <c r="AH280" s="308"/>
      <c r="AI280" s="308"/>
      <c r="AJ280" s="308"/>
      <c r="AK280" s="308"/>
      <c r="AL280" s="308"/>
      <c r="AM280" s="308"/>
    </row>
    <row r="281" spans="1:39" ht="25" customHeight="1" thickBot="1">
      <c r="A281" s="225" t="s">
        <v>910</v>
      </c>
      <c r="B281" s="300" t="s">
        <v>1480</v>
      </c>
      <c r="C281" s="308"/>
      <c r="D281" s="309">
        <v>1</v>
      </c>
      <c r="E281" s="308" t="s">
        <v>699</v>
      </c>
      <c r="F281" s="308" t="s">
        <v>119</v>
      </c>
      <c r="G281" s="308" t="s">
        <v>115</v>
      </c>
      <c r="H281" s="308" t="s">
        <v>115</v>
      </c>
      <c r="I281" s="308" t="s">
        <v>141</v>
      </c>
      <c r="J281" s="308" t="s">
        <v>139</v>
      </c>
      <c r="K281" s="343" t="s">
        <v>1648</v>
      </c>
      <c r="L281" s="308" t="s">
        <v>149</v>
      </c>
      <c r="M281" s="308" t="s">
        <v>14</v>
      </c>
      <c r="N281" s="308" t="s">
        <v>70</v>
      </c>
      <c r="O281" s="308" t="s">
        <v>86</v>
      </c>
      <c r="P281" s="308" t="s">
        <v>91</v>
      </c>
      <c r="Q281" s="308"/>
      <c r="R281" s="300" t="s">
        <v>60</v>
      </c>
      <c r="S281" s="301" t="s">
        <v>860</v>
      </c>
      <c r="T281" s="308"/>
      <c r="U281" s="308"/>
      <c r="V281" s="308"/>
      <c r="W281" s="310" t="s">
        <v>113</v>
      </c>
      <c r="X281" s="308">
        <v>1100</v>
      </c>
      <c r="Y281" s="311"/>
      <c r="Z281" s="308"/>
      <c r="AA281" s="311"/>
      <c r="AB281" s="308"/>
      <c r="AC281" s="308"/>
      <c r="AD281" s="504">
        <v>9200</v>
      </c>
      <c r="AE281" s="311"/>
      <c r="AF281" s="308"/>
      <c r="AG281" s="444"/>
      <c r="AH281" s="308"/>
      <c r="AI281" s="308"/>
      <c r="AJ281" s="308"/>
      <c r="AK281" s="308"/>
      <c r="AL281" s="308"/>
      <c r="AM281" s="308"/>
    </row>
    <row r="282" spans="1:39" ht="25" customHeight="1" thickBot="1">
      <c r="A282" s="299" t="s">
        <v>194</v>
      </c>
      <c r="B282" s="300" t="s">
        <v>1480</v>
      </c>
      <c r="C282" s="301"/>
      <c r="D282" s="302">
        <v>1</v>
      </c>
      <c r="E282" s="301" t="s">
        <v>699</v>
      </c>
      <c r="F282" s="301" t="s">
        <v>3</v>
      </c>
      <c r="G282" s="301" t="s">
        <v>109</v>
      </c>
      <c r="H282" s="308" t="s">
        <v>1610</v>
      </c>
      <c r="I282" s="301" t="s">
        <v>141</v>
      </c>
      <c r="J282" s="301" t="s">
        <v>139</v>
      </c>
      <c r="K282" s="343" t="s">
        <v>1648</v>
      </c>
      <c r="L282" s="301" t="s">
        <v>149</v>
      </c>
      <c r="M282" s="301" t="s">
        <v>14</v>
      </c>
      <c r="N282" s="301" t="s">
        <v>70</v>
      </c>
      <c r="O282" s="301" t="s">
        <v>86</v>
      </c>
      <c r="P282" s="301" t="s">
        <v>91</v>
      </c>
      <c r="Q282" s="301"/>
      <c r="R282" s="300" t="s">
        <v>60</v>
      </c>
      <c r="S282" s="301" t="s">
        <v>860</v>
      </c>
      <c r="T282" s="301"/>
      <c r="U282" s="301"/>
      <c r="V282" s="301"/>
      <c r="W282" s="303" t="s">
        <v>125</v>
      </c>
      <c r="X282" s="301">
        <f>1137/3</f>
        <v>379</v>
      </c>
      <c r="Y282" s="307">
        <v>1319</v>
      </c>
      <c r="Z282" s="301"/>
      <c r="AA282" s="307">
        <v>1076.3</v>
      </c>
      <c r="AB282" s="301"/>
      <c r="AC282" s="301"/>
      <c r="AD282" s="442"/>
      <c r="AE282" s="307"/>
      <c r="AF282" s="301"/>
      <c r="AG282" s="443">
        <v>53.2</v>
      </c>
      <c r="AH282" s="301" t="s">
        <v>748</v>
      </c>
      <c r="AI282" s="301" t="s">
        <v>937</v>
      </c>
      <c r="AJ282" s="301" t="s">
        <v>936</v>
      </c>
      <c r="AK282" s="308" t="s">
        <v>936</v>
      </c>
      <c r="AL282" s="308"/>
      <c r="AM282" s="308"/>
    </row>
    <row r="283" spans="1:39" ht="25" customHeight="1" thickBot="1">
      <c r="A283" s="299" t="s">
        <v>194</v>
      </c>
      <c r="B283" s="300" t="s">
        <v>1480</v>
      </c>
      <c r="C283" s="301"/>
      <c r="D283" s="302">
        <v>1</v>
      </c>
      <c r="E283" s="301" t="s">
        <v>699</v>
      </c>
      <c r="F283" s="301" t="s">
        <v>3</v>
      </c>
      <c r="G283" s="301" t="s">
        <v>109</v>
      </c>
      <c r="H283" s="308" t="s">
        <v>1610</v>
      </c>
      <c r="I283" s="301" t="s">
        <v>141</v>
      </c>
      <c r="J283" s="301" t="s">
        <v>139</v>
      </c>
      <c r="K283" s="343" t="s">
        <v>1648</v>
      </c>
      <c r="L283" s="301" t="s">
        <v>149</v>
      </c>
      <c r="M283" s="301" t="s">
        <v>14</v>
      </c>
      <c r="N283" s="301" t="s">
        <v>70</v>
      </c>
      <c r="O283" s="301" t="s">
        <v>86</v>
      </c>
      <c r="P283" s="301" t="s">
        <v>91</v>
      </c>
      <c r="Q283" s="301"/>
      <c r="R283" s="300" t="s">
        <v>60</v>
      </c>
      <c r="S283" s="301" t="s">
        <v>860</v>
      </c>
      <c r="T283" s="301"/>
      <c r="U283" s="301"/>
      <c r="V283" s="301"/>
      <c r="W283" s="303" t="s">
        <v>125</v>
      </c>
      <c r="X283" s="301">
        <v>610</v>
      </c>
      <c r="Y283" s="307">
        <v>1488</v>
      </c>
      <c r="Z283" s="301"/>
      <c r="AA283" s="307">
        <v>1144.8</v>
      </c>
      <c r="AB283" s="301"/>
      <c r="AC283" s="301"/>
      <c r="AD283" s="442"/>
      <c r="AE283" s="307"/>
      <c r="AF283" s="301"/>
      <c r="AG283" s="443">
        <v>49.9</v>
      </c>
      <c r="AH283" s="301" t="s">
        <v>748</v>
      </c>
      <c r="AI283" s="301" t="s">
        <v>929</v>
      </c>
      <c r="AJ283" s="301" t="s">
        <v>936</v>
      </c>
      <c r="AK283" s="308" t="s">
        <v>927</v>
      </c>
      <c r="AL283" s="308"/>
      <c r="AM283" s="308"/>
    </row>
    <row r="284" spans="1:39" ht="25" customHeight="1" thickBot="1">
      <c r="A284" s="299" t="s">
        <v>194</v>
      </c>
      <c r="B284" s="300" t="s">
        <v>1480</v>
      </c>
      <c r="C284" s="301"/>
      <c r="D284" s="302">
        <v>1</v>
      </c>
      <c r="E284" s="301" t="s">
        <v>699</v>
      </c>
      <c r="F284" s="301" t="s">
        <v>3</v>
      </c>
      <c r="G284" s="301" t="s">
        <v>109</v>
      </c>
      <c r="H284" s="308" t="s">
        <v>1610</v>
      </c>
      <c r="I284" s="301" t="s">
        <v>141</v>
      </c>
      <c r="J284" s="301" t="s">
        <v>139</v>
      </c>
      <c r="K284" s="343" t="s">
        <v>1648</v>
      </c>
      <c r="L284" s="301" t="s">
        <v>149</v>
      </c>
      <c r="M284" s="301" t="s">
        <v>14</v>
      </c>
      <c r="N284" s="301" t="s">
        <v>70</v>
      </c>
      <c r="O284" s="301" t="s">
        <v>86</v>
      </c>
      <c r="P284" s="301" t="s">
        <v>91</v>
      </c>
      <c r="Q284" s="301"/>
      <c r="R284" s="300" t="s">
        <v>60</v>
      </c>
      <c r="S284" s="301" t="s">
        <v>860</v>
      </c>
      <c r="T284" s="301"/>
      <c r="U284" s="301"/>
      <c r="V284" s="301"/>
      <c r="W284" s="303" t="s">
        <v>125</v>
      </c>
      <c r="X284" s="301">
        <f>1137/3</f>
        <v>379</v>
      </c>
      <c r="Y284" s="307">
        <v>1518.2</v>
      </c>
      <c r="Z284" s="301"/>
      <c r="AA284" s="307">
        <v>1184.4000000000001</v>
      </c>
      <c r="AB284" s="301"/>
      <c r="AC284" s="301"/>
      <c r="AD284" s="442"/>
      <c r="AE284" s="307"/>
      <c r="AF284" s="301"/>
      <c r="AG284" s="443">
        <v>51.3</v>
      </c>
      <c r="AH284" s="301" t="s">
        <v>748</v>
      </c>
      <c r="AI284" s="301" t="s">
        <v>939</v>
      </c>
      <c r="AJ284" s="301" t="s">
        <v>936</v>
      </c>
      <c r="AK284" s="308" t="s">
        <v>936</v>
      </c>
      <c r="AL284" s="308"/>
      <c r="AM284" s="308"/>
    </row>
    <row r="285" spans="1:39" ht="25" customHeight="1" thickBot="1">
      <c r="A285" s="299" t="s">
        <v>194</v>
      </c>
      <c r="B285" s="300" t="s">
        <v>1480</v>
      </c>
      <c r="C285" s="301"/>
      <c r="D285" s="302">
        <v>1</v>
      </c>
      <c r="E285" s="301" t="s">
        <v>699</v>
      </c>
      <c r="F285" s="301" t="s">
        <v>3</v>
      </c>
      <c r="G285" s="301" t="s">
        <v>109</v>
      </c>
      <c r="H285" s="308" t="s">
        <v>1610</v>
      </c>
      <c r="I285" s="301" t="s">
        <v>141</v>
      </c>
      <c r="J285" s="301" t="s">
        <v>139</v>
      </c>
      <c r="K285" s="343" t="s">
        <v>1648</v>
      </c>
      <c r="L285" s="301" t="s">
        <v>149</v>
      </c>
      <c r="M285" s="301" t="s">
        <v>14</v>
      </c>
      <c r="N285" s="301" t="s">
        <v>70</v>
      </c>
      <c r="O285" s="301" t="s">
        <v>86</v>
      </c>
      <c r="P285" s="301" t="s">
        <v>91</v>
      </c>
      <c r="Q285" s="301"/>
      <c r="R285" s="300" t="s">
        <v>60</v>
      </c>
      <c r="S285" s="301" t="s">
        <v>860</v>
      </c>
      <c r="T285" s="301"/>
      <c r="U285" s="301"/>
      <c r="V285" s="301"/>
      <c r="W285" s="303" t="s">
        <v>125</v>
      </c>
      <c r="X285" s="301">
        <v>1137</v>
      </c>
      <c r="Y285" s="307">
        <v>1526</v>
      </c>
      <c r="Z285" s="301"/>
      <c r="AA285" s="307">
        <v>1181.5</v>
      </c>
      <c r="AB285" s="301"/>
      <c r="AC285" s="301">
        <v>62.1</v>
      </c>
      <c r="AD285" s="442">
        <v>10037</v>
      </c>
      <c r="AE285" s="307"/>
      <c r="AF285" s="301"/>
      <c r="AG285" s="443">
        <v>37.200000000000003</v>
      </c>
      <c r="AH285" s="301" t="s">
        <v>748</v>
      </c>
      <c r="AI285" s="301" t="s">
        <v>881</v>
      </c>
      <c r="AJ285" s="301" t="s">
        <v>936</v>
      </c>
      <c r="AK285" s="308" t="s">
        <v>936</v>
      </c>
      <c r="AL285" s="308"/>
      <c r="AM285" s="308"/>
    </row>
    <row r="286" spans="1:39" ht="25" customHeight="1" thickBot="1">
      <c r="A286" s="299" t="s">
        <v>194</v>
      </c>
      <c r="B286" s="300" t="s">
        <v>1480</v>
      </c>
      <c r="C286" s="301"/>
      <c r="D286" s="302">
        <v>1</v>
      </c>
      <c r="E286" s="301" t="s">
        <v>699</v>
      </c>
      <c r="F286" s="301" t="s">
        <v>3</v>
      </c>
      <c r="G286" s="301" t="s">
        <v>109</v>
      </c>
      <c r="H286" s="308" t="s">
        <v>1610</v>
      </c>
      <c r="I286" s="301" t="s">
        <v>141</v>
      </c>
      <c r="J286" s="301" t="s">
        <v>139</v>
      </c>
      <c r="K286" s="343" t="s">
        <v>1648</v>
      </c>
      <c r="L286" s="301" t="s">
        <v>149</v>
      </c>
      <c r="M286" s="301" t="s">
        <v>14</v>
      </c>
      <c r="N286" s="301" t="s">
        <v>70</v>
      </c>
      <c r="O286" s="301" t="s">
        <v>86</v>
      </c>
      <c r="P286" s="301" t="s">
        <v>91</v>
      </c>
      <c r="Q286" s="301"/>
      <c r="R286" s="300" t="s">
        <v>60</v>
      </c>
      <c r="S286" s="301" t="s">
        <v>860</v>
      </c>
      <c r="T286" s="301"/>
      <c r="U286" s="301"/>
      <c r="V286" s="301"/>
      <c r="W286" s="303" t="s">
        <v>125</v>
      </c>
      <c r="X286" s="301">
        <v>527</v>
      </c>
      <c r="Y286" s="307">
        <v>1569</v>
      </c>
      <c r="Z286" s="301"/>
      <c r="AA286" s="307">
        <v>1264.7</v>
      </c>
      <c r="AB286" s="301"/>
      <c r="AC286" s="301"/>
      <c r="AD286" s="442"/>
      <c r="AE286" s="307"/>
      <c r="AF286" s="301"/>
      <c r="AG286" s="443">
        <v>55.6</v>
      </c>
      <c r="AH286" s="301" t="s">
        <v>748</v>
      </c>
      <c r="AI286" s="301" t="s">
        <v>928</v>
      </c>
      <c r="AJ286" s="301" t="s">
        <v>936</v>
      </c>
      <c r="AK286" s="308" t="s">
        <v>926</v>
      </c>
      <c r="AL286" s="308"/>
      <c r="AM286" s="308"/>
    </row>
    <row r="287" spans="1:39" s="146" customFormat="1" ht="25" customHeight="1" thickBot="1">
      <c r="A287" s="348" t="s">
        <v>194</v>
      </c>
      <c r="B287" s="445" t="s">
        <v>1480</v>
      </c>
      <c r="C287" s="349"/>
      <c r="D287" s="350">
        <v>1</v>
      </c>
      <c r="E287" s="349" t="s">
        <v>699</v>
      </c>
      <c r="F287" s="349" t="s">
        <v>3</v>
      </c>
      <c r="G287" s="349" t="s">
        <v>109</v>
      </c>
      <c r="H287" s="308" t="s">
        <v>1610</v>
      </c>
      <c r="I287" s="301" t="s">
        <v>141</v>
      </c>
      <c r="J287" s="301" t="s">
        <v>139</v>
      </c>
      <c r="K287" s="343" t="s">
        <v>1648</v>
      </c>
      <c r="L287" s="349" t="s">
        <v>149</v>
      </c>
      <c r="M287" s="349" t="s">
        <v>14</v>
      </c>
      <c r="N287" s="349" t="s">
        <v>70</v>
      </c>
      <c r="O287" s="349" t="s">
        <v>86</v>
      </c>
      <c r="P287" s="349" t="s">
        <v>91</v>
      </c>
      <c r="Q287" s="349"/>
      <c r="R287" s="300" t="s">
        <v>60</v>
      </c>
      <c r="S287" s="349" t="s">
        <v>860</v>
      </c>
      <c r="T287" s="349"/>
      <c r="U287" s="349"/>
      <c r="V287" s="349"/>
      <c r="W287" s="303" t="s">
        <v>125</v>
      </c>
      <c r="X287" s="349">
        <f>1137/3</f>
        <v>379</v>
      </c>
      <c r="Y287" s="352">
        <v>1786</v>
      </c>
      <c r="Z287" s="349"/>
      <c r="AA287" s="352">
        <v>1329</v>
      </c>
      <c r="AB287" s="349"/>
      <c r="AC287" s="349"/>
      <c r="AD287" s="446"/>
      <c r="AE287" s="352"/>
      <c r="AF287" s="349"/>
      <c r="AG287" s="447">
        <v>96.6</v>
      </c>
      <c r="AH287" s="349" t="s">
        <v>748</v>
      </c>
      <c r="AI287" s="349" t="s">
        <v>938</v>
      </c>
      <c r="AJ287" s="349" t="s">
        <v>936</v>
      </c>
      <c r="AK287" s="353" t="s">
        <v>936</v>
      </c>
      <c r="AL287" s="353"/>
      <c r="AM287" s="353"/>
    </row>
    <row r="288" spans="1:39" ht="25" customHeight="1" thickBot="1">
      <c r="A288" s="299" t="s">
        <v>194</v>
      </c>
      <c r="B288" s="300" t="s">
        <v>1480</v>
      </c>
      <c r="C288" s="301"/>
      <c r="D288" s="302">
        <v>1</v>
      </c>
      <c r="E288" s="301" t="s">
        <v>699</v>
      </c>
      <c r="F288" s="349" t="s">
        <v>3</v>
      </c>
      <c r="G288" s="349" t="s">
        <v>109</v>
      </c>
      <c r="H288" s="308" t="s">
        <v>1610</v>
      </c>
      <c r="I288" s="301" t="s">
        <v>141</v>
      </c>
      <c r="J288" s="301" t="s">
        <v>139</v>
      </c>
      <c r="K288" s="343" t="s">
        <v>1648</v>
      </c>
      <c r="L288" s="301" t="s">
        <v>149</v>
      </c>
      <c r="M288" s="301" t="s">
        <v>14</v>
      </c>
      <c r="N288" s="301" t="s">
        <v>70</v>
      </c>
      <c r="O288" s="301" t="s">
        <v>86</v>
      </c>
      <c r="P288" s="301" t="s">
        <v>91</v>
      </c>
      <c r="Q288" s="301"/>
      <c r="R288" s="300" t="s">
        <v>60</v>
      </c>
      <c r="S288" s="349" t="s">
        <v>860</v>
      </c>
      <c r="T288" s="301"/>
      <c r="U288" s="301"/>
      <c r="V288" s="301"/>
      <c r="W288" s="303" t="s">
        <v>125</v>
      </c>
      <c r="X288" s="301">
        <v>63</v>
      </c>
      <c r="Y288" s="307"/>
      <c r="Z288" s="301"/>
      <c r="AA288" s="307"/>
      <c r="AB288" s="301"/>
      <c r="AC288" s="301"/>
      <c r="AD288" s="307"/>
      <c r="AE288" s="307"/>
      <c r="AF288" s="301"/>
      <c r="AG288" s="301"/>
      <c r="AH288" s="301" t="s">
        <v>748</v>
      </c>
      <c r="AI288" s="301" t="s">
        <v>930</v>
      </c>
      <c r="AJ288" s="301" t="s">
        <v>924</v>
      </c>
      <c r="AK288" s="308" t="s">
        <v>926</v>
      </c>
      <c r="AL288" s="308"/>
      <c r="AM288" s="308"/>
    </row>
    <row r="289" spans="1:40" ht="25" customHeight="1" thickBot="1">
      <c r="A289" s="299" t="s">
        <v>194</v>
      </c>
      <c r="B289" s="300" t="s">
        <v>1480</v>
      </c>
      <c r="C289" s="301"/>
      <c r="D289" s="302">
        <v>1</v>
      </c>
      <c r="E289" s="301" t="s">
        <v>699</v>
      </c>
      <c r="F289" s="301" t="s">
        <v>3</v>
      </c>
      <c r="G289" s="301" t="s">
        <v>109</v>
      </c>
      <c r="H289" s="308" t="s">
        <v>1610</v>
      </c>
      <c r="I289" s="301" t="s">
        <v>141</v>
      </c>
      <c r="J289" s="301" t="s">
        <v>139</v>
      </c>
      <c r="K289" s="343" t="s">
        <v>1648</v>
      </c>
      <c r="L289" s="301" t="s">
        <v>149</v>
      </c>
      <c r="M289" s="301" t="s">
        <v>14</v>
      </c>
      <c r="N289" s="301" t="s">
        <v>70</v>
      </c>
      <c r="O289" s="301" t="s">
        <v>86</v>
      </c>
      <c r="P289" s="301" t="s">
        <v>91</v>
      </c>
      <c r="Q289" s="301"/>
      <c r="R289" s="300" t="s">
        <v>60</v>
      </c>
      <c r="S289" s="301" t="s">
        <v>860</v>
      </c>
      <c r="T289" s="301"/>
      <c r="U289" s="301"/>
      <c r="V289" s="301"/>
      <c r="W289" s="303" t="s">
        <v>125</v>
      </c>
      <c r="X289" s="301">
        <v>63</v>
      </c>
      <c r="Y289" s="307"/>
      <c r="Z289" s="301"/>
      <c r="AA289" s="307"/>
      <c r="AB289" s="301"/>
      <c r="AC289" s="301"/>
      <c r="AD289" s="307"/>
      <c r="AE289" s="307"/>
      <c r="AF289" s="301"/>
      <c r="AG289" s="301"/>
      <c r="AH289" s="301" t="s">
        <v>748</v>
      </c>
      <c r="AI289" s="301" t="s">
        <v>931</v>
      </c>
      <c r="AJ289" s="301" t="s">
        <v>924</v>
      </c>
      <c r="AK289" s="308" t="s">
        <v>927</v>
      </c>
      <c r="AL289" s="308"/>
      <c r="AM289" s="308"/>
    </row>
    <row r="290" spans="1:40" s="38" customFormat="1" ht="25" customHeight="1" thickBot="1">
      <c r="A290" s="299" t="s">
        <v>194</v>
      </c>
      <c r="B290" s="300" t="s">
        <v>1480</v>
      </c>
      <c r="C290" s="301"/>
      <c r="D290" s="302">
        <v>1</v>
      </c>
      <c r="E290" s="301" t="s">
        <v>699</v>
      </c>
      <c r="F290" s="301" t="s">
        <v>3</v>
      </c>
      <c r="G290" s="301" t="s">
        <v>109</v>
      </c>
      <c r="H290" s="308" t="s">
        <v>1610</v>
      </c>
      <c r="I290" s="301" t="s">
        <v>141</v>
      </c>
      <c r="J290" s="301" t="s">
        <v>139</v>
      </c>
      <c r="K290" s="343" t="s">
        <v>1648</v>
      </c>
      <c r="L290" s="301" t="s">
        <v>149</v>
      </c>
      <c r="M290" s="301" t="s">
        <v>14</v>
      </c>
      <c r="N290" s="301" t="s">
        <v>70</v>
      </c>
      <c r="O290" s="301" t="s">
        <v>86</v>
      </c>
      <c r="P290" s="301" t="s">
        <v>91</v>
      </c>
      <c r="Q290" s="301"/>
      <c r="R290" s="300" t="s">
        <v>60</v>
      </c>
      <c r="S290" s="301" t="s">
        <v>860</v>
      </c>
      <c r="T290" s="301"/>
      <c r="U290" s="301"/>
      <c r="V290" s="301"/>
      <c r="W290" s="303" t="s">
        <v>125</v>
      </c>
      <c r="X290" s="301">
        <v>63</v>
      </c>
      <c r="Y290" s="307"/>
      <c r="Z290" s="301"/>
      <c r="AA290" s="307"/>
      <c r="AB290" s="301"/>
      <c r="AC290" s="301"/>
      <c r="AD290" s="307"/>
      <c r="AE290" s="307"/>
      <c r="AF290" s="301"/>
      <c r="AG290" s="301"/>
      <c r="AH290" s="301" t="s">
        <v>748</v>
      </c>
      <c r="AI290" s="301" t="s">
        <v>932</v>
      </c>
      <c r="AJ290" s="301" t="s">
        <v>924</v>
      </c>
      <c r="AK290" s="308" t="s">
        <v>926</v>
      </c>
      <c r="AL290" s="308"/>
      <c r="AM290" s="308"/>
      <c r="AN290" s="37"/>
    </row>
    <row r="291" spans="1:40" s="38" customFormat="1" ht="25" customHeight="1" thickBot="1">
      <c r="A291" s="348" t="s">
        <v>194</v>
      </c>
      <c r="B291" s="300" t="s">
        <v>1480</v>
      </c>
      <c r="C291" s="349"/>
      <c r="D291" s="350">
        <v>1</v>
      </c>
      <c r="E291" s="349" t="s">
        <v>699</v>
      </c>
      <c r="F291" s="349" t="s">
        <v>3</v>
      </c>
      <c r="G291" s="349" t="s">
        <v>109</v>
      </c>
      <c r="H291" s="308" t="s">
        <v>1610</v>
      </c>
      <c r="I291" s="301" t="s">
        <v>141</v>
      </c>
      <c r="J291" s="301" t="s">
        <v>139</v>
      </c>
      <c r="K291" s="343" t="s">
        <v>1648</v>
      </c>
      <c r="L291" s="301" t="s">
        <v>149</v>
      </c>
      <c r="M291" s="301" t="s">
        <v>14</v>
      </c>
      <c r="N291" s="301" t="s">
        <v>70</v>
      </c>
      <c r="O291" s="301" t="s">
        <v>86</v>
      </c>
      <c r="P291" s="349" t="s">
        <v>91</v>
      </c>
      <c r="Q291" s="349"/>
      <c r="R291" s="300" t="s">
        <v>60</v>
      </c>
      <c r="S291" s="349" t="s">
        <v>860</v>
      </c>
      <c r="T291" s="349"/>
      <c r="U291" s="349"/>
      <c r="V291" s="349"/>
      <c r="W291" s="303" t="s">
        <v>125</v>
      </c>
      <c r="X291" s="301">
        <v>63</v>
      </c>
      <c r="Y291" s="307"/>
      <c r="Z291" s="301"/>
      <c r="AA291" s="307"/>
      <c r="AB291" s="301"/>
      <c r="AC291" s="301"/>
      <c r="AD291" s="307"/>
      <c r="AE291" s="307"/>
      <c r="AF291" s="349"/>
      <c r="AG291" s="301"/>
      <c r="AH291" s="349" t="s">
        <v>748</v>
      </c>
      <c r="AI291" s="349" t="s">
        <v>933</v>
      </c>
      <c r="AJ291" s="349" t="s">
        <v>924</v>
      </c>
      <c r="AK291" s="353" t="s">
        <v>927</v>
      </c>
      <c r="AL291" s="353"/>
      <c r="AM291" s="353"/>
    </row>
    <row r="292" spans="1:40" s="38" customFormat="1" ht="25" customHeight="1" thickBot="1">
      <c r="A292" s="348" t="s">
        <v>194</v>
      </c>
      <c r="B292" s="300" t="s">
        <v>1480</v>
      </c>
      <c r="C292" s="349"/>
      <c r="D292" s="350">
        <v>1</v>
      </c>
      <c r="E292" s="349" t="s">
        <v>699</v>
      </c>
      <c r="F292" s="349" t="s">
        <v>3</v>
      </c>
      <c r="G292" s="349" t="s">
        <v>109</v>
      </c>
      <c r="H292" s="308" t="s">
        <v>1610</v>
      </c>
      <c r="I292" s="301" t="s">
        <v>141</v>
      </c>
      <c r="J292" s="301" t="s">
        <v>139</v>
      </c>
      <c r="K292" s="343" t="s">
        <v>1648</v>
      </c>
      <c r="L292" s="301" t="s">
        <v>149</v>
      </c>
      <c r="M292" s="301" t="s">
        <v>14</v>
      </c>
      <c r="N292" s="301" t="s">
        <v>70</v>
      </c>
      <c r="O292" s="301" t="s">
        <v>86</v>
      </c>
      <c r="P292" s="349" t="s">
        <v>91</v>
      </c>
      <c r="Q292" s="349"/>
      <c r="R292" s="300" t="s">
        <v>60</v>
      </c>
      <c r="S292" s="349" t="s">
        <v>860</v>
      </c>
      <c r="T292" s="349"/>
      <c r="U292" s="349"/>
      <c r="V292" s="349"/>
      <c r="W292" s="303" t="s">
        <v>125</v>
      </c>
      <c r="X292" s="301">
        <v>63</v>
      </c>
      <c r="Y292" s="307"/>
      <c r="Z292" s="301"/>
      <c r="AA292" s="307"/>
      <c r="AB292" s="301"/>
      <c r="AC292" s="301"/>
      <c r="AD292" s="307"/>
      <c r="AE292" s="307"/>
      <c r="AF292" s="349"/>
      <c r="AG292" s="301"/>
      <c r="AH292" s="349" t="s">
        <v>748</v>
      </c>
      <c r="AI292" s="349" t="s">
        <v>934</v>
      </c>
      <c r="AJ292" s="349" t="s">
        <v>924</v>
      </c>
      <c r="AK292" s="353" t="s">
        <v>926</v>
      </c>
      <c r="AL292" s="353"/>
      <c r="AM292" s="353"/>
    </row>
    <row r="293" spans="1:40" ht="25" customHeight="1" thickBot="1">
      <c r="A293" s="299" t="s">
        <v>194</v>
      </c>
      <c r="B293" s="300" t="s">
        <v>1480</v>
      </c>
      <c r="C293" s="301"/>
      <c r="D293" s="302">
        <v>1</v>
      </c>
      <c r="E293" s="301" t="s">
        <v>699</v>
      </c>
      <c r="F293" s="301" t="s">
        <v>3</v>
      </c>
      <c r="G293" s="301" t="s">
        <v>109</v>
      </c>
      <c r="H293" s="308" t="s">
        <v>1610</v>
      </c>
      <c r="I293" s="301" t="s">
        <v>141</v>
      </c>
      <c r="J293" s="301" t="s">
        <v>139</v>
      </c>
      <c r="K293" s="343" t="s">
        <v>1648</v>
      </c>
      <c r="L293" s="301" t="s">
        <v>149</v>
      </c>
      <c r="M293" s="301" t="s">
        <v>14</v>
      </c>
      <c r="N293" s="301" t="s">
        <v>70</v>
      </c>
      <c r="O293" s="301" t="s">
        <v>86</v>
      </c>
      <c r="P293" s="301" t="s">
        <v>91</v>
      </c>
      <c r="Q293" s="301"/>
      <c r="R293" s="300" t="s">
        <v>60</v>
      </c>
      <c r="S293" s="349" t="s">
        <v>860</v>
      </c>
      <c r="T293" s="301"/>
      <c r="U293" s="301"/>
      <c r="V293" s="301"/>
      <c r="W293" s="303" t="s">
        <v>125</v>
      </c>
      <c r="X293" s="301">
        <v>63</v>
      </c>
      <c r="Y293" s="307"/>
      <c r="Z293" s="301"/>
      <c r="AA293" s="307"/>
      <c r="AB293" s="301"/>
      <c r="AC293" s="301"/>
      <c r="AD293" s="307"/>
      <c r="AE293" s="307"/>
      <c r="AF293" s="301"/>
      <c r="AG293" s="301"/>
      <c r="AH293" s="301" t="s">
        <v>748</v>
      </c>
      <c r="AI293" s="301" t="s">
        <v>935</v>
      </c>
      <c r="AJ293" s="301" t="s">
        <v>924</v>
      </c>
      <c r="AK293" s="308" t="s">
        <v>927</v>
      </c>
      <c r="AL293" s="308"/>
      <c r="AM293" s="308"/>
      <c r="AN293" s="39"/>
    </row>
    <row r="294" spans="1:40" ht="25" customHeight="1" thickBot="1">
      <c r="A294" s="299" t="s">
        <v>194</v>
      </c>
      <c r="B294" s="300" t="s">
        <v>1480</v>
      </c>
      <c r="C294" s="301"/>
      <c r="D294" s="302">
        <v>1</v>
      </c>
      <c r="E294" s="301" t="s">
        <v>699</v>
      </c>
      <c r="F294" s="301" t="s">
        <v>3</v>
      </c>
      <c r="G294" s="301" t="s">
        <v>109</v>
      </c>
      <c r="H294" s="308" t="s">
        <v>1610</v>
      </c>
      <c r="I294" s="301" t="s">
        <v>141</v>
      </c>
      <c r="J294" s="301" t="s">
        <v>139</v>
      </c>
      <c r="K294" s="343" t="s">
        <v>1648</v>
      </c>
      <c r="L294" s="301" t="s">
        <v>149</v>
      </c>
      <c r="M294" s="301" t="s">
        <v>14</v>
      </c>
      <c r="N294" s="301" t="s">
        <v>70</v>
      </c>
      <c r="O294" s="301" t="s">
        <v>86</v>
      </c>
      <c r="P294" s="301" t="s">
        <v>91</v>
      </c>
      <c r="Q294" s="301"/>
      <c r="R294" s="300" t="s">
        <v>60</v>
      </c>
      <c r="S294" s="349" t="s">
        <v>860</v>
      </c>
      <c r="T294" s="301"/>
      <c r="U294" s="301"/>
      <c r="V294" s="301"/>
      <c r="W294" s="303" t="s">
        <v>125</v>
      </c>
      <c r="X294" s="301">
        <v>115</v>
      </c>
      <c r="Y294" s="307"/>
      <c r="Z294" s="301"/>
      <c r="AA294" s="307"/>
      <c r="AB294" s="301"/>
      <c r="AC294" s="301"/>
      <c r="AD294" s="307"/>
      <c r="AE294" s="307"/>
      <c r="AF294" s="301"/>
      <c r="AG294" s="301"/>
      <c r="AH294" s="301" t="s">
        <v>748</v>
      </c>
      <c r="AI294" s="301" t="s">
        <v>930</v>
      </c>
      <c r="AJ294" s="301" t="s">
        <v>925</v>
      </c>
      <c r="AK294" s="308" t="s">
        <v>926</v>
      </c>
      <c r="AL294" s="308"/>
      <c r="AM294" s="308"/>
      <c r="AN294" s="39"/>
    </row>
    <row r="295" spans="1:40" ht="25" customHeight="1" thickBot="1">
      <c r="A295" s="348" t="s">
        <v>194</v>
      </c>
      <c r="B295" s="300" t="s">
        <v>1480</v>
      </c>
      <c r="C295" s="301"/>
      <c r="D295" s="350">
        <v>1</v>
      </c>
      <c r="E295" s="301" t="s">
        <v>699</v>
      </c>
      <c r="F295" s="301" t="s">
        <v>3</v>
      </c>
      <c r="G295" s="301" t="s">
        <v>109</v>
      </c>
      <c r="H295" s="308" t="s">
        <v>1610</v>
      </c>
      <c r="I295" s="301" t="s">
        <v>141</v>
      </c>
      <c r="J295" s="301" t="s">
        <v>139</v>
      </c>
      <c r="K295" s="343" t="s">
        <v>1648</v>
      </c>
      <c r="L295" s="301" t="s">
        <v>149</v>
      </c>
      <c r="M295" s="301" t="s">
        <v>14</v>
      </c>
      <c r="N295" s="301" t="s">
        <v>70</v>
      </c>
      <c r="O295" s="301" t="s">
        <v>86</v>
      </c>
      <c r="P295" s="301" t="s">
        <v>91</v>
      </c>
      <c r="Q295" s="301"/>
      <c r="R295" s="300" t="s">
        <v>60</v>
      </c>
      <c r="S295" s="349" t="s">
        <v>860</v>
      </c>
      <c r="T295" s="301"/>
      <c r="U295" s="301"/>
      <c r="V295" s="301"/>
      <c r="W295" s="303" t="s">
        <v>125</v>
      </c>
      <c r="X295" s="301">
        <v>115</v>
      </c>
      <c r="Y295" s="307"/>
      <c r="Z295" s="301"/>
      <c r="AA295" s="307"/>
      <c r="AB295" s="301"/>
      <c r="AC295" s="301"/>
      <c r="AD295" s="307"/>
      <c r="AE295" s="307"/>
      <c r="AF295" s="301"/>
      <c r="AG295" s="301"/>
      <c r="AH295" s="301" t="s">
        <v>748</v>
      </c>
      <c r="AI295" s="301" t="s">
        <v>931</v>
      </c>
      <c r="AJ295" s="301" t="s">
        <v>925</v>
      </c>
      <c r="AK295" s="308" t="s">
        <v>927</v>
      </c>
      <c r="AL295" s="308"/>
      <c r="AM295" s="308"/>
      <c r="AN295" s="39"/>
    </row>
    <row r="296" spans="1:40" ht="25" customHeight="1" thickBot="1">
      <c r="A296" s="348" t="s">
        <v>194</v>
      </c>
      <c r="B296" s="300" t="s">
        <v>1480</v>
      </c>
      <c r="C296" s="301"/>
      <c r="D296" s="350">
        <v>1</v>
      </c>
      <c r="E296" s="301" t="s">
        <v>699</v>
      </c>
      <c r="F296" s="301" t="s">
        <v>3</v>
      </c>
      <c r="G296" s="301" t="s">
        <v>109</v>
      </c>
      <c r="H296" s="308" t="s">
        <v>1610</v>
      </c>
      <c r="I296" s="301" t="s">
        <v>141</v>
      </c>
      <c r="J296" s="301" t="s">
        <v>139</v>
      </c>
      <c r="K296" s="343" t="s">
        <v>1648</v>
      </c>
      <c r="L296" s="301" t="s">
        <v>149</v>
      </c>
      <c r="M296" s="301" t="s">
        <v>14</v>
      </c>
      <c r="N296" s="301" t="s">
        <v>70</v>
      </c>
      <c r="O296" s="301" t="s">
        <v>86</v>
      </c>
      <c r="P296" s="301" t="s">
        <v>91</v>
      </c>
      <c r="Q296" s="301"/>
      <c r="R296" s="300" t="s">
        <v>60</v>
      </c>
      <c r="S296" s="301" t="s">
        <v>860</v>
      </c>
      <c r="T296" s="301"/>
      <c r="U296" s="301"/>
      <c r="V296" s="301"/>
      <c r="W296" s="303" t="s">
        <v>125</v>
      </c>
      <c r="X296" s="301">
        <v>115</v>
      </c>
      <c r="Y296" s="307"/>
      <c r="Z296" s="301"/>
      <c r="AA296" s="307"/>
      <c r="AB296" s="301"/>
      <c r="AC296" s="301"/>
      <c r="AD296" s="307"/>
      <c r="AE296" s="307"/>
      <c r="AF296" s="301"/>
      <c r="AG296" s="301"/>
      <c r="AH296" s="301" t="s">
        <v>748</v>
      </c>
      <c r="AI296" s="301" t="s">
        <v>932</v>
      </c>
      <c r="AJ296" s="301" t="s">
        <v>925</v>
      </c>
      <c r="AK296" s="308" t="s">
        <v>926</v>
      </c>
      <c r="AL296" s="308"/>
      <c r="AM296" s="308"/>
      <c r="AN296" s="39"/>
    </row>
    <row r="297" spans="1:40" ht="25" customHeight="1" thickBot="1">
      <c r="A297" s="348" t="s">
        <v>194</v>
      </c>
      <c r="B297" s="300" t="s">
        <v>1480</v>
      </c>
      <c r="C297" s="301"/>
      <c r="D297" s="350">
        <v>1</v>
      </c>
      <c r="E297" s="301" t="s">
        <v>699</v>
      </c>
      <c r="F297" s="301" t="s">
        <v>3</v>
      </c>
      <c r="G297" s="301" t="s">
        <v>109</v>
      </c>
      <c r="H297" s="308" t="s">
        <v>1610</v>
      </c>
      <c r="I297" s="301" t="s">
        <v>141</v>
      </c>
      <c r="J297" s="301" t="s">
        <v>139</v>
      </c>
      <c r="K297" s="343" t="s">
        <v>1648</v>
      </c>
      <c r="L297" s="301" t="s">
        <v>149</v>
      </c>
      <c r="M297" s="301" t="s">
        <v>14</v>
      </c>
      <c r="N297" s="301" t="s">
        <v>70</v>
      </c>
      <c r="O297" s="301" t="s">
        <v>86</v>
      </c>
      <c r="P297" s="301" t="s">
        <v>91</v>
      </c>
      <c r="Q297" s="301"/>
      <c r="R297" s="300" t="s">
        <v>60</v>
      </c>
      <c r="S297" s="301" t="s">
        <v>860</v>
      </c>
      <c r="T297" s="301"/>
      <c r="U297" s="301"/>
      <c r="V297" s="301"/>
      <c r="W297" s="303" t="s">
        <v>125</v>
      </c>
      <c r="X297" s="301">
        <v>115</v>
      </c>
      <c r="Y297" s="307"/>
      <c r="Z297" s="301"/>
      <c r="AA297" s="307"/>
      <c r="AB297" s="301"/>
      <c r="AC297" s="301"/>
      <c r="AD297" s="307"/>
      <c r="AE297" s="307"/>
      <c r="AF297" s="301"/>
      <c r="AG297" s="301"/>
      <c r="AH297" s="301" t="s">
        <v>748</v>
      </c>
      <c r="AI297" s="301" t="s">
        <v>933</v>
      </c>
      <c r="AJ297" s="301" t="s">
        <v>925</v>
      </c>
      <c r="AK297" s="308" t="s">
        <v>927</v>
      </c>
      <c r="AL297" s="308"/>
      <c r="AM297" s="308"/>
      <c r="AN297" s="38"/>
    </row>
    <row r="298" spans="1:40" s="38" customFormat="1" ht="25" customHeight="1" thickBot="1">
      <c r="A298" s="385" t="s">
        <v>194</v>
      </c>
      <c r="B298" s="300" t="s">
        <v>1480</v>
      </c>
      <c r="C298" s="380"/>
      <c r="D298" s="386">
        <v>1</v>
      </c>
      <c r="E298" s="380" t="s">
        <v>699</v>
      </c>
      <c r="F298" s="380" t="s">
        <v>3</v>
      </c>
      <c r="G298" s="380" t="s">
        <v>109</v>
      </c>
      <c r="H298" s="372" t="s">
        <v>1610</v>
      </c>
      <c r="I298" s="380" t="s">
        <v>141</v>
      </c>
      <c r="J298" s="380" t="s">
        <v>139</v>
      </c>
      <c r="K298" s="343" t="s">
        <v>1648</v>
      </c>
      <c r="L298" s="380" t="s">
        <v>149</v>
      </c>
      <c r="M298" s="380" t="s">
        <v>14</v>
      </c>
      <c r="N298" s="380" t="s">
        <v>70</v>
      </c>
      <c r="O298" s="380" t="s">
        <v>86</v>
      </c>
      <c r="P298" s="380" t="s">
        <v>91</v>
      </c>
      <c r="Q298" s="380"/>
      <c r="R298" s="300" t="s">
        <v>60</v>
      </c>
      <c r="S298" s="380" t="s">
        <v>860</v>
      </c>
      <c r="T298" s="380"/>
      <c r="U298" s="380"/>
      <c r="V298" s="380"/>
      <c r="W298" s="303" t="s">
        <v>125</v>
      </c>
      <c r="X298" s="380">
        <v>115</v>
      </c>
      <c r="Y298" s="389"/>
      <c r="Z298" s="380"/>
      <c r="AA298" s="389"/>
      <c r="AB298" s="380"/>
      <c r="AC298" s="380"/>
      <c r="AD298" s="389"/>
      <c r="AE298" s="389"/>
      <c r="AF298" s="380"/>
      <c r="AG298" s="380"/>
      <c r="AH298" s="380" t="s">
        <v>748</v>
      </c>
      <c r="AI298" s="380" t="s">
        <v>934</v>
      </c>
      <c r="AJ298" s="380" t="s">
        <v>925</v>
      </c>
      <c r="AK298" s="372" t="s">
        <v>926</v>
      </c>
      <c r="AL298" s="372"/>
      <c r="AM298" s="372"/>
      <c r="AN298" s="39"/>
    </row>
    <row r="299" spans="1:40" ht="25" customHeight="1" thickBot="1">
      <c r="A299" s="385" t="s">
        <v>194</v>
      </c>
      <c r="B299" s="300" t="s">
        <v>1480</v>
      </c>
      <c r="C299" s="380"/>
      <c r="D299" s="386">
        <v>1</v>
      </c>
      <c r="E299" s="380" t="s">
        <v>699</v>
      </c>
      <c r="F299" s="380" t="s">
        <v>3</v>
      </c>
      <c r="G299" s="380" t="s">
        <v>109</v>
      </c>
      <c r="H299" s="372" t="s">
        <v>1610</v>
      </c>
      <c r="I299" s="380" t="s">
        <v>141</v>
      </c>
      <c r="J299" s="380" t="s">
        <v>139</v>
      </c>
      <c r="K299" s="343" t="s">
        <v>1648</v>
      </c>
      <c r="L299" s="380" t="s">
        <v>149</v>
      </c>
      <c r="M299" s="380" t="s">
        <v>14</v>
      </c>
      <c r="N299" s="380" t="s">
        <v>70</v>
      </c>
      <c r="O299" s="380" t="s">
        <v>86</v>
      </c>
      <c r="P299" s="380" t="s">
        <v>91</v>
      </c>
      <c r="Q299" s="380"/>
      <c r="R299" s="300" t="s">
        <v>60</v>
      </c>
      <c r="S299" s="380" t="s">
        <v>860</v>
      </c>
      <c r="T299" s="380"/>
      <c r="U299" s="380"/>
      <c r="V299" s="380"/>
      <c r="W299" s="303" t="s">
        <v>125</v>
      </c>
      <c r="X299" s="380">
        <v>115</v>
      </c>
      <c r="Y299" s="389"/>
      <c r="Z299" s="380"/>
      <c r="AA299" s="389"/>
      <c r="AB299" s="380"/>
      <c r="AC299" s="380"/>
      <c r="AD299" s="389"/>
      <c r="AE299" s="389"/>
      <c r="AF299" s="380"/>
      <c r="AG299" s="380"/>
      <c r="AH299" s="380" t="s">
        <v>748</v>
      </c>
      <c r="AI299" s="380" t="s">
        <v>935</v>
      </c>
      <c r="AJ299" s="380" t="s">
        <v>925</v>
      </c>
      <c r="AK299" s="372" t="s">
        <v>927</v>
      </c>
      <c r="AL299" s="372"/>
      <c r="AM299" s="372"/>
    </row>
    <row r="300" spans="1:40" ht="25" customHeight="1" thickBot="1">
      <c r="A300" s="317" t="s">
        <v>190</v>
      </c>
      <c r="B300" s="300" t="s">
        <v>1448</v>
      </c>
      <c r="C300" s="318"/>
      <c r="D300" s="319">
        <v>0</v>
      </c>
      <c r="E300" s="320" t="s">
        <v>1203</v>
      </c>
      <c r="F300" s="398" t="s">
        <v>121</v>
      </c>
      <c r="G300" s="320" t="s">
        <v>60</v>
      </c>
      <c r="H300" s="320"/>
      <c r="I300" s="320" t="s">
        <v>143</v>
      </c>
      <c r="J300" s="320" t="s">
        <v>139</v>
      </c>
      <c r="K300" s="408" t="s">
        <v>1648</v>
      </c>
      <c r="L300" s="320" t="s">
        <v>149</v>
      </c>
      <c r="M300" s="318" t="s">
        <v>17</v>
      </c>
      <c r="N300" s="318" t="s">
        <v>83</v>
      </c>
      <c r="O300" s="318" t="s">
        <v>84</v>
      </c>
      <c r="P300" s="192" t="s">
        <v>103</v>
      </c>
      <c r="Q300" s="192"/>
      <c r="R300" s="300" t="s">
        <v>60</v>
      </c>
      <c r="S300" s="192" t="s">
        <v>60</v>
      </c>
      <c r="T300" s="318"/>
      <c r="U300" s="318"/>
      <c r="V300" s="321">
        <v>0.1</v>
      </c>
      <c r="W300" s="326" t="s">
        <v>62</v>
      </c>
      <c r="X300" s="318"/>
      <c r="Y300" s="322">
        <v>100</v>
      </c>
      <c r="Z300" s="321"/>
      <c r="AA300" s="198"/>
      <c r="AB300" s="196"/>
      <c r="AC300" s="318"/>
      <c r="AD300" s="323"/>
      <c r="AE300" s="323"/>
      <c r="AF300" s="318"/>
      <c r="AG300" s="318"/>
      <c r="AH300" s="318"/>
      <c r="AI300" s="318"/>
      <c r="AJ300" s="209"/>
      <c r="AK300" s="209"/>
      <c r="AL300" s="209"/>
      <c r="AM300" s="209"/>
    </row>
    <row r="301" spans="1:40" ht="25" customHeight="1" thickBot="1">
      <c r="A301" s="317" t="s">
        <v>188</v>
      </c>
      <c r="B301" s="300" t="s">
        <v>1448</v>
      </c>
      <c r="C301" s="318"/>
      <c r="D301" s="319" t="s">
        <v>1368</v>
      </c>
      <c r="E301" s="320" t="s">
        <v>1203</v>
      </c>
      <c r="F301" s="320" t="s">
        <v>121</v>
      </c>
      <c r="G301" s="320" t="s">
        <v>60</v>
      </c>
      <c r="H301" s="320"/>
      <c r="I301" s="320" t="s">
        <v>143</v>
      </c>
      <c r="J301" s="320" t="s">
        <v>139</v>
      </c>
      <c r="K301" s="408" t="s">
        <v>1648</v>
      </c>
      <c r="L301" s="320" t="s">
        <v>149</v>
      </c>
      <c r="M301" s="318" t="s">
        <v>17</v>
      </c>
      <c r="N301" s="318" t="s">
        <v>83</v>
      </c>
      <c r="O301" s="318" t="s">
        <v>84</v>
      </c>
      <c r="P301" s="192" t="s">
        <v>103</v>
      </c>
      <c r="Q301" s="192"/>
      <c r="R301" s="300" t="s">
        <v>60</v>
      </c>
      <c r="S301" s="192" t="s">
        <v>5</v>
      </c>
      <c r="T301" s="318"/>
      <c r="U301" s="318"/>
      <c r="V301" s="321">
        <v>0.5</v>
      </c>
      <c r="W301" s="326" t="s">
        <v>111</v>
      </c>
      <c r="X301" s="318"/>
      <c r="Y301" s="322">
        <v>500</v>
      </c>
      <c r="Z301" s="321"/>
      <c r="AA301" s="198"/>
      <c r="AB301" s="196"/>
      <c r="AC301" s="318"/>
      <c r="AD301" s="323"/>
      <c r="AE301" s="323"/>
      <c r="AF301" s="318"/>
      <c r="AG301" s="318"/>
      <c r="AH301" s="318"/>
      <c r="AI301" s="318"/>
      <c r="AJ301" s="209"/>
      <c r="AK301" s="209"/>
      <c r="AL301" s="209"/>
      <c r="AM301" s="209"/>
    </row>
    <row r="302" spans="1:40" ht="25" customHeight="1">
      <c r="A302" s="225" t="s">
        <v>911</v>
      </c>
      <c r="B302" s="300" t="s">
        <v>1546</v>
      </c>
      <c r="C302" s="308"/>
      <c r="D302" s="309">
        <v>1</v>
      </c>
      <c r="E302" s="308" t="s">
        <v>699</v>
      </c>
      <c r="F302" s="308" t="s">
        <v>117</v>
      </c>
      <c r="G302" s="308" t="s">
        <v>114</v>
      </c>
      <c r="H302" s="308" t="s">
        <v>1612</v>
      </c>
      <c r="I302" s="308"/>
      <c r="J302" s="308"/>
      <c r="K302" s="347"/>
      <c r="L302" s="308"/>
      <c r="M302" s="308"/>
      <c r="N302" s="308"/>
      <c r="O302" s="308"/>
      <c r="P302" s="308"/>
      <c r="Q302" s="308"/>
      <c r="R302" s="300"/>
      <c r="S302" s="308"/>
      <c r="T302" s="308"/>
      <c r="U302" s="308"/>
      <c r="V302" s="308"/>
      <c r="W302" s="310"/>
      <c r="X302" s="308"/>
      <c r="Y302" s="311"/>
      <c r="Z302" s="308"/>
      <c r="AA302" s="311"/>
      <c r="AB302" s="308"/>
      <c r="AC302" s="308"/>
      <c r="AD302" s="311"/>
      <c r="AE302" s="311"/>
      <c r="AF302" s="308"/>
      <c r="AG302" s="308"/>
      <c r="AH302" s="308"/>
      <c r="AI302" s="308"/>
      <c r="AJ302" s="308"/>
      <c r="AK302" s="308"/>
      <c r="AL302" s="308"/>
      <c r="AM302" s="308"/>
    </row>
    <row r="303" spans="1:40" ht="25" customHeight="1">
      <c r="A303" s="338" t="s">
        <v>205</v>
      </c>
      <c r="B303" s="300" t="s">
        <v>1454</v>
      </c>
      <c r="C303" s="196">
        <v>1.4</v>
      </c>
      <c r="D303" s="313">
        <v>1</v>
      </c>
      <c r="E303" s="314" t="s">
        <v>1205</v>
      </c>
      <c r="F303" s="314" t="s">
        <v>905</v>
      </c>
      <c r="G303" s="339" t="s">
        <v>904</v>
      </c>
      <c r="H303" s="339" t="s">
        <v>1609</v>
      </c>
      <c r="I303" s="314" t="s">
        <v>141</v>
      </c>
      <c r="J303" s="314" t="s">
        <v>139</v>
      </c>
      <c r="K303" s="308" t="s">
        <v>1648</v>
      </c>
      <c r="L303" s="314" t="s">
        <v>149</v>
      </c>
      <c r="M303" s="196" t="s">
        <v>14</v>
      </c>
      <c r="N303" s="192" t="s">
        <v>70</v>
      </c>
      <c r="O303" s="196" t="s">
        <v>74</v>
      </c>
      <c r="P303" s="196" t="s">
        <v>941</v>
      </c>
      <c r="Q303" s="196"/>
      <c r="R303" s="300" t="s">
        <v>60</v>
      </c>
      <c r="S303" s="314" t="s">
        <v>60</v>
      </c>
      <c r="T303" s="196"/>
      <c r="U303" s="196"/>
      <c r="V303" s="192"/>
      <c r="W303" s="316" t="s">
        <v>125</v>
      </c>
      <c r="X303" s="196"/>
      <c r="Y303" s="198">
        <v>100</v>
      </c>
      <c r="Z303" s="196"/>
      <c r="AA303" s="198"/>
      <c r="AB303" s="196"/>
      <c r="AC303" s="196"/>
      <c r="AD303" s="198"/>
      <c r="AE303" s="198"/>
      <c r="AF303" s="196"/>
      <c r="AG303" s="196"/>
      <c r="AH303" s="196"/>
      <c r="AI303" s="314"/>
      <c r="AJ303" s="314"/>
      <c r="AK303" s="192"/>
      <c r="AL303" s="192"/>
      <c r="AM303" s="192"/>
    </row>
    <row r="304" spans="1:40" ht="25" customHeight="1">
      <c r="A304" s="338" t="s">
        <v>205</v>
      </c>
      <c r="B304" s="300" t="s">
        <v>1469</v>
      </c>
      <c r="C304" s="196">
        <v>1.5</v>
      </c>
      <c r="D304" s="313">
        <v>1</v>
      </c>
      <c r="E304" s="314" t="s">
        <v>1205</v>
      </c>
      <c r="F304" s="314" t="s">
        <v>905</v>
      </c>
      <c r="G304" s="339" t="s">
        <v>904</v>
      </c>
      <c r="H304" s="339" t="s">
        <v>1609</v>
      </c>
      <c r="I304" s="314" t="s">
        <v>141</v>
      </c>
      <c r="J304" s="314" t="s">
        <v>139</v>
      </c>
      <c r="K304" s="308" t="s">
        <v>1648</v>
      </c>
      <c r="L304" s="314" t="s">
        <v>149</v>
      </c>
      <c r="M304" s="196" t="s">
        <v>14</v>
      </c>
      <c r="N304" s="192" t="s">
        <v>70</v>
      </c>
      <c r="O304" s="196" t="s">
        <v>74</v>
      </c>
      <c r="P304" s="196" t="s">
        <v>163</v>
      </c>
      <c r="Q304" s="196"/>
      <c r="R304" s="300" t="s">
        <v>60</v>
      </c>
      <c r="S304" s="314" t="s">
        <v>60</v>
      </c>
      <c r="T304" s="196"/>
      <c r="U304" s="196"/>
      <c r="V304" s="192"/>
      <c r="W304" s="316" t="s">
        <v>125</v>
      </c>
      <c r="X304" s="196"/>
      <c r="Y304" s="198">
        <v>300</v>
      </c>
      <c r="Z304" s="196"/>
      <c r="AA304" s="198"/>
      <c r="AB304" s="196"/>
      <c r="AC304" s="196"/>
      <c r="AD304" s="198"/>
      <c r="AE304" s="198"/>
      <c r="AF304" s="196"/>
      <c r="AG304" s="196"/>
      <c r="AH304" s="196"/>
      <c r="AI304" s="314"/>
      <c r="AJ304" s="314"/>
      <c r="AK304" s="192"/>
      <c r="AL304" s="192"/>
      <c r="AM304" s="192"/>
    </row>
    <row r="305" spans="1:40" ht="25" customHeight="1">
      <c r="A305" s="338" t="s">
        <v>205</v>
      </c>
      <c r="B305" s="300" t="s">
        <v>1535</v>
      </c>
      <c r="C305" s="196">
        <v>1.8</v>
      </c>
      <c r="D305" s="313">
        <v>1</v>
      </c>
      <c r="E305" s="314" t="s">
        <v>1205</v>
      </c>
      <c r="F305" s="314" t="s">
        <v>905</v>
      </c>
      <c r="G305" s="339" t="s">
        <v>904</v>
      </c>
      <c r="H305" s="339" t="s">
        <v>1609</v>
      </c>
      <c r="I305" s="314" t="s">
        <v>141</v>
      </c>
      <c r="J305" s="314" t="s">
        <v>139</v>
      </c>
      <c r="K305" s="314" t="s">
        <v>1648</v>
      </c>
      <c r="L305" s="314" t="s">
        <v>149</v>
      </c>
      <c r="M305" s="196" t="s">
        <v>14</v>
      </c>
      <c r="N305" s="192" t="s">
        <v>70</v>
      </c>
      <c r="O305" s="196" t="s">
        <v>74</v>
      </c>
      <c r="P305" s="196" t="s">
        <v>940</v>
      </c>
      <c r="Q305" s="196"/>
      <c r="R305" s="300" t="s">
        <v>60</v>
      </c>
      <c r="S305" s="314" t="s">
        <v>60</v>
      </c>
      <c r="T305" s="196"/>
      <c r="U305" s="196"/>
      <c r="V305" s="192"/>
      <c r="W305" s="316" t="s">
        <v>125</v>
      </c>
      <c r="X305" s="196"/>
      <c r="Y305" s="198">
        <v>500</v>
      </c>
      <c r="Z305" s="196"/>
      <c r="AA305" s="198"/>
      <c r="AB305" s="196"/>
      <c r="AC305" s="196"/>
      <c r="AD305" s="198"/>
      <c r="AE305" s="198"/>
      <c r="AF305" s="196"/>
      <c r="AG305" s="196"/>
      <c r="AH305" s="196"/>
      <c r="AI305" s="314"/>
      <c r="AJ305" s="314"/>
      <c r="AK305" s="192"/>
      <c r="AL305" s="192"/>
      <c r="AM305" s="192"/>
    </row>
    <row r="306" spans="1:40" ht="25" customHeight="1">
      <c r="A306" s="338" t="s">
        <v>205</v>
      </c>
      <c r="B306" s="300" t="s">
        <v>1492</v>
      </c>
      <c r="C306" s="196">
        <v>1</v>
      </c>
      <c r="D306" s="313">
        <v>1</v>
      </c>
      <c r="E306" s="314" t="s">
        <v>1205</v>
      </c>
      <c r="F306" s="314" t="s">
        <v>905</v>
      </c>
      <c r="G306" s="339" t="s">
        <v>904</v>
      </c>
      <c r="H306" s="339" t="s">
        <v>1609</v>
      </c>
      <c r="I306" s="314" t="s">
        <v>141</v>
      </c>
      <c r="J306" s="314" t="s">
        <v>139</v>
      </c>
      <c r="K306" s="308" t="s">
        <v>1648</v>
      </c>
      <c r="L306" s="314" t="s">
        <v>149</v>
      </c>
      <c r="M306" s="196" t="s">
        <v>14</v>
      </c>
      <c r="N306" s="192" t="s">
        <v>70</v>
      </c>
      <c r="O306" s="196" t="s">
        <v>74</v>
      </c>
      <c r="P306" s="196" t="s">
        <v>164</v>
      </c>
      <c r="Q306" s="196"/>
      <c r="R306" s="300" t="s">
        <v>60</v>
      </c>
      <c r="S306" s="314" t="s">
        <v>60</v>
      </c>
      <c r="T306" s="196"/>
      <c r="U306" s="196"/>
      <c r="V306" s="192"/>
      <c r="W306" s="316" t="s">
        <v>125</v>
      </c>
      <c r="X306" s="196"/>
      <c r="Y306" s="198">
        <v>700</v>
      </c>
      <c r="Z306" s="196"/>
      <c r="AA306" s="198"/>
      <c r="AB306" s="196"/>
      <c r="AC306" s="196"/>
      <c r="AD306" s="198"/>
      <c r="AE306" s="198"/>
      <c r="AF306" s="196"/>
      <c r="AG306" s="196"/>
      <c r="AH306" s="196"/>
      <c r="AI306" s="314"/>
      <c r="AJ306" s="314"/>
      <c r="AK306" s="192"/>
      <c r="AL306" s="192"/>
      <c r="AM306" s="192"/>
    </row>
    <row r="307" spans="1:40" ht="25" customHeight="1">
      <c r="A307" s="299" t="s">
        <v>205</v>
      </c>
      <c r="B307" s="300" t="s">
        <v>1523</v>
      </c>
      <c r="C307" s="301"/>
      <c r="D307" s="302">
        <v>1</v>
      </c>
      <c r="E307" s="301" t="s">
        <v>699</v>
      </c>
      <c r="F307" s="301" t="s">
        <v>905</v>
      </c>
      <c r="G307" s="301" t="s">
        <v>904</v>
      </c>
      <c r="H307" s="301" t="s">
        <v>1609</v>
      </c>
      <c r="I307" s="394" t="s">
        <v>141</v>
      </c>
      <c r="J307" s="394" t="s">
        <v>139</v>
      </c>
      <c r="K307" s="308" t="s">
        <v>1648</v>
      </c>
      <c r="L307" s="301" t="s">
        <v>149</v>
      </c>
      <c r="M307" s="391" t="s">
        <v>14</v>
      </c>
      <c r="N307" s="391" t="s">
        <v>70</v>
      </c>
      <c r="O307" s="301" t="s">
        <v>74</v>
      </c>
      <c r="P307" s="301" t="s">
        <v>941</v>
      </c>
      <c r="Q307" s="301"/>
      <c r="R307" s="300" t="s">
        <v>1630</v>
      </c>
      <c r="S307" s="308" t="s">
        <v>860</v>
      </c>
      <c r="T307" s="301"/>
      <c r="U307" s="301"/>
      <c r="V307" s="301"/>
      <c r="W307" s="303" t="s">
        <v>125</v>
      </c>
      <c r="X307" s="301" t="s">
        <v>899</v>
      </c>
      <c r="Y307" s="307"/>
      <c r="Z307" s="301"/>
      <c r="AA307" s="307"/>
      <c r="AB307" s="301"/>
      <c r="AC307" s="301">
        <v>20</v>
      </c>
      <c r="AD307" s="307">
        <v>120</v>
      </c>
      <c r="AE307" s="307"/>
      <c r="AF307" s="301"/>
      <c r="AG307" s="301" t="s">
        <v>899</v>
      </c>
      <c r="AH307" s="301"/>
      <c r="AI307" s="301"/>
      <c r="AJ307" s="301"/>
      <c r="AK307" s="301" t="s">
        <v>944</v>
      </c>
      <c r="AL307" s="301" t="s">
        <v>946</v>
      </c>
      <c r="AM307" s="301"/>
    </row>
    <row r="308" spans="1:40" ht="25" customHeight="1">
      <c r="A308" s="299" t="s">
        <v>205</v>
      </c>
      <c r="B308" s="300" t="s">
        <v>1469</v>
      </c>
      <c r="C308" s="196">
        <v>1.5</v>
      </c>
      <c r="D308" s="302">
        <v>1</v>
      </c>
      <c r="E308" s="301" t="s">
        <v>699</v>
      </c>
      <c r="F308" s="301" t="s">
        <v>905</v>
      </c>
      <c r="G308" s="301" t="s">
        <v>904</v>
      </c>
      <c r="H308" s="301" t="s">
        <v>1609</v>
      </c>
      <c r="I308" s="394" t="s">
        <v>141</v>
      </c>
      <c r="J308" s="394" t="s">
        <v>139</v>
      </c>
      <c r="K308" s="308" t="s">
        <v>1648</v>
      </c>
      <c r="L308" s="301" t="s">
        <v>149</v>
      </c>
      <c r="M308" s="391" t="s">
        <v>14</v>
      </c>
      <c r="N308" s="391" t="s">
        <v>70</v>
      </c>
      <c r="O308" s="301" t="s">
        <v>74</v>
      </c>
      <c r="P308" s="301" t="s">
        <v>163</v>
      </c>
      <c r="Q308" s="301" t="s">
        <v>163</v>
      </c>
      <c r="R308" s="300" t="s">
        <v>60</v>
      </c>
      <c r="S308" s="308" t="s">
        <v>860</v>
      </c>
      <c r="T308" s="301"/>
      <c r="U308" s="301"/>
      <c r="V308" s="301"/>
      <c r="W308" s="303" t="s">
        <v>125</v>
      </c>
      <c r="X308" s="301" t="s">
        <v>899</v>
      </c>
      <c r="Y308" s="307"/>
      <c r="Z308" s="301"/>
      <c r="AA308" s="307"/>
      <c r="AB308" s="301"/>
      <c r="AC308" s="301">
        <v>20</v>
      </c>
      <c r="AD308" s="307">
        <v>320</v>
      </c>
      <c r="AE308" s="307"/>
      <c r="AF308" s="301"/>
      <c r="AG308" s="301" t="s">
        <v>899</v>
      </c>
      <c r="AH308" s="301"/>
      <c r="AI308" s="301"/>
      <c r="AJ308" s="301"/>
      <c r="AK308" s="301" t="s">
        <v>942</v>
      </c>
      <c r="AL308" s="301" t="s">
        <v>946</v>
      </c>
      <c r="AM308" s="301"/>
    </row>
    <row r="309" spans="1:40" ht="25" customHeight="1">
      <c r="A309" s="299" t="s">
        <v>205</v>
      </c>
      <c r="B309" s="300" t="s">
        <v>1535</v>
      </c>
      <c r="C309" s="196">
        <v>1.8</v>
      </c>
      <c r="D309" s="302">
        <v>1</v>
      </c>
      <c r="E309" s="301" t="s">
        <v>699</v>
      </c>
      <c r="F309" s="301" t="s">
        <v>905</v>
      </c>
      <c r="G309" s="301" t="s">
        <v>904</v>
      </c>
      <c r="H309" s="301" t="s">
        <v>1609</v>
      </c>
      <c r="I309" s="394" t="s">
        <v>141</v>
      </c>
      <c r="J309" s="394" t="s">
        <v>139</v>
      </c>
      <c r="K309" s="394" t="s">
        <v>1648</v>
      </c>
      <c r="L309" s="301" t="s">
        <v>149</v>
      </c>
      <c r="M309" s="391" t="s">
        <v>14</v>
      </c>
      <c r="N309" s="391" t="s">
        <v>70</v>
      </c>
      <c r="O309" s="301" t="s">
        <v>74</v>
      </c>
      <c r="P309" s="301" t="s">
        <v>940</v>
      </c>
      <c r="Q309" s="301"/>
      <c r="R309" s="300" t="s">
        <v>60</v>
      </c>
      <c r="S309" s="308" t="s">
        <v>860</v>
      </c>
      <c r="T309" s="301"/>
      <c r="U309" s="301"/>
      <c r="V309" s="301"/>
      <c r="W309" s="303" t="s">
        <v>125</v>
      </c>
      <c r="X309" s="301" t="s">
        <v>899</v>
      </c>
      <c r="Y309" s="307"/>
      <c r="Z309" s="301"/>
      <c r="AA309" s="307"/>
      <c r="AB309" s="301"/>
      <c r="AC309" s="301">
        <v>20</v>
      </c>
      <c r="AD309" s="307">
        <v>520</v>
      </c>
      <c r="AE309" s="307"/>
      <c r="AF309" s="301"/>
      <c r="AG309" s="301" t="s">
        <v>899</v>
      </c>
      <c r="AH309" s="301"/>
      <c r="AI309" s="301"/>
      <c r="AJ309" s="301"/>
      <c r="AK309" s="301" t="s">
        <v>943</v>
      </c>
      <c r="AL309" s="301" t="s">
        <v>946</v>
      </c>
      <c r="AM309" s="301"/>
    </row>
    <row r="310" spans="1:40" ht="25" customHeight="1">
      <c r="A310" s="299" t="s">
        <v>205</v>
      </c>
      <c r="B310" s="300" t="s">
        <v>1523</v>
      </c>
      <c r="C310" s="301"/>
      <c r="D310" s="302">
        <v>1</v>
      </c>
      <c r="E310" s="301" t="s">
        <v>699</v>
      </c>
      <c r="F310" s="301" t="s">
        <v>905</v>
      </c>
      <c r="G310" s="301" t="s">
        <v>904</v>
      </c>
      <c r="H310" s="301" t="s">
        <v>1609</v>
      </c>
      <c r="I310" s="394" t="s">
        <v>141</v>
      </c>
      <c r="J310" s="394" t="s">
        <v>139</v>
      </c>
      <c r="K310" s="308" t="s">
        <v>1648</v>
      </c>
      <c r="L310" s="301" t="s">
        <v>149</v>
      </c>
      <c r="M310" s="391" t="s">
        <v>14</v>
      </c>
      <c r="N310" s="391" t="s">
        <v>70</v>
      </c>
      <c r="O310" s="301" t="s">
        <v>74</v>
      </c>
      <c r="P310" s="301" t="s">
        <v>941</v>
      </c>
      <c r="Q310" s="301"/>
      <c r="R310" s="300" t="s">
        <v>1630</v>
      </c>
      <c r="S310" s="308" t="s">
        <v>860</v>
      </c>
      <c r="T310" s="301"/>
      <c r="U310" s="301"/>
      <c r="V310" s="301"/>
      <c r="W310" s="303" t="s">
        <v>62</v>
      </c>
      <c r="X310" s="301">
        <f>30*9*4</f>
        <v>1080</v>
      </c>
      <c r="Y310" s="307"/>
      <c r="Z310" s="301"/>
      <c r="AA310" s="307"/>
      <c r="AB310" s="301"/>
      <c r="AC310" s="301">
        <v>100</v>
      </c>
      <c r="AD310" s="307">
        <v>600</v>
      </c>
      <c r="AE310" s="307"/>
      <c r="AF310" s="301"/>
      <c r="AG310" s="301" t="s">
        <v>899</v>
      </c>
      <c r="AH310" s="301"/>
      <c r="AI310" s="301"/>
      <c r="AJ310" s="301"/>
      <c r="AK310" s="301" t="s">
        <v>944</v>
      </c>
      <c r="AL310" s="301"/>
      <c r="AM310" s="301"/>
    </row>
    <row r="311" spans="1:40" ht="25" customHeight="1">
      <c r="A311" s="299" t="s">
        <v>205</v>
      </c>
      <c r="B311" s="300" t="s">
        <v>1492</v>
      </c>
      <c r="C311" s="196">
        <v>1</v>
      </c>
      <c r="D311" s="302">
        <v>1</v>
      </c>
      <c r="E311" s="301" t="s">
        <v>699</v>
      </c>
      <c r="F311" s="301" t="s">
        <v>905</v>
      </c>
      <c r="G311" s="301" t="s">
        <v>904</v>
      </c>
      <c r="H311" s="301" t="s">
        <v>1609</v>
      </c>
      <c r="I311" s="394" t="s">
        <v>141</v>
      </c>
      <c r="J311" s="394" t="s">
        <v>139</v>
      </c>
      <c r="K311" s="308" t="s">
        <v>1648</v>
      </c>
      <c r="L311" s="301" t="s">
        <v>149</v>
      </c>
      <c r="M311" s="391" t="s">
        <v>14</v>
      </c>
      <c r="N311" s="391" t="s">
        <v>70</v>
      </c>
      <c r="O311" s="301" t="s">
        <v>74</v>
      </c>
      <c r="P311" s="196" t="s">
        <v>164</v>
      </c>
      <c r="Q311" s="301" t="s">
        <v>164</v>
      </c>
      <c r="R311" s="300" t="s">
        <v>60</v>
      </c>
      <c r="S311" s="308" t="s">
        <v>860</v>
      </c>
      <c r="T311" s="301"/>
      <c r="U311" s="301"/>
      <c r="V311" s="301"/>
      <c r="W311" s="303" t="s">
        <v>125</v>
      </c>
      <c r="X311" s="301" t="s">
        <v>899</v>
      </c>
      <c r="Y311" s="307"/>
      <c r="Z311" s="301"/>
      <c r="AA311" s="307"/>
      <c r="AB311" s="301"/>
      <c r="AC311" s="301">
        <v>20</v>
      </c>
      <c r="AD311" s="307">
        <v>680</v>
      </c>
      <c r="AE311" s="307"/>
      <c r="AF311" s="301"/>
      <c r="AG311" s="301" t="s">
        <v>899</v>
      </c>
      <c r="AH311" s="301"/>
      <c r="AI311" s="301"/>
      <c r="AJ311" s="301"/>
      <c r="AK311" s="301" t="s">
        <v>945</v>
      </c>
      <c r="AL311" s="301" t="s">
        <v>946</v>
      </c>
      <c r="AM311" s="301"/>
    </row>
    <row r="312" spans="1:40" ht="25" customHeight="1">
      <c r="A312" s="299" t="s">
        <v>205</v>
      </c>
      <c r="B312" s="300" t="s">
        <v>1535</v>
      </c>
      <c r="C312" s="196">
        <v>1.8</v>
      </c>
      <c r="D312" s="302">
        <v>1</v>
      </c>
      <c r="E312" s="301" t="s">
        <v>699</v>
      </c>
      <c r="F312" s="301" t="s">
        <v>905</v>
      </c>
      <c r="G312" s="301" t="s">
        <v>904</v>
      </c>
      <c r="H312" s="301" t="s">
        <v>1609</v>
      </c>
      <c r="I312" s="394" t="s">
        <v>141</v>
      </c>
      <c r="J312" s="394" t="s">
        <v>139</v>
      </c>
      <c r="K312" s="394" t="s">
        <v>1648</v>
      </c>
      <c r="L312" s="301" t="s">
        <v>149</v>
      </c>
      <c r="M312" s="391" t="s">
        <v>14</v>
      </c>
      <c r="N312" s="391" t="s">
        <v>70</v>
      </c>
      <c r="O312" s="301" t="s">
        <v>74</v>
      </c>
      <c r="P312" s="301" t="s">
        <v>940</v>
      </c>
      <c r="Q312" s="301"/>
      <c r="R312" s="300" t="s">
        <v>60</v>
      </c>
      <c r="S312" s="308" t="s">
        <v>860</v>
      </c>
      <c r="T312" s="301"/>
      <c r="U312" s="301"/>
      <c r="V312" s="301"/>
      <c r="W312" s="303" t="s">
        <v>62</v>
      </c>
      <c r="X312" s="301">
        <f>30*9*2</f>
        <v>540</v>
      </c>
      <c r="Y312" s="307"/>
      <c r="Z312" s="301"/>
      <c r="AA312" s="307"/>
      <c r="AB312" s="301"/>
      <c r="AC312" s="301">
        <v>100</v>
      </c>
      <c r="AD312" s="307">
        <v>800</v>
      </c>
      <c r="AE312" s="307"/>
      <c r="AF312" s="301"/>
      <c r="AG312" s="301" t="s">
        <v>899</v>
      </c>
      <c r="AH312" s="301"/>
      <c r="AI312" s="301"/>
      <c r="AJ312" s="301"/>
      <c r="AK312" s="301" t="s">
        <v>943</v>
      </c>
      <c r="AL312" s="301"/>
      <c r="AM312" s="301"/>
    </row>
    <row r="313" spans="1:40" ht="25" customHeight="1">
      <c r="A313" s="299" t="s">
        <v>205</v>
      </c>
      <c r="B313" s="300" t="s">
        <v>1492</v>
      </c>
      <c r="C313" s="196">
        <v>1</v>
      </c>
      <c r="D313" s="302">
        <v>1</v>
      </c>
      <c r="E313" s="301" t="s">
        <v>699</v>
      </c>
      <c r="F313" s="301" t="s">
        <v>905</v>
      </c>
      <c r="G313" s="301" t="s">
        <v>904</v>
      </c>
      <c r="H313" s="301" t="s">
        <v>1609</v>
      </c>
      <c r="I313" s="394" t="s">
        <v>141</v>
      </c>
      <c r="J313" s="394" t="s">
        <v>139</v>
      </c>
      <c r="K313" s="308" t="s">
        <v>1648</v>
      </c>
      <c r="L313" s="301" t="s">
        <v>149</v>
      </c>
      <c r="M313" s="391" t="s">
        <v>14</v>
      </c>
      <c r="N313" s="391" t="s">
        <v>70</v>
      </c>
      <c r="O313" s="301" t="s">
        <v>74</v>
      </c>
      <c r="P313" s="196" t="s">
        <v>164</v>
      </c>
      <c r="Q313" s="301" t="s">
        <v>164</v>
      </c>
      <c r="R313" s="300" t="s">
        <v>60</v>
      </c>
      <c r="S313" s="308" t="s">
        <v>860</v>
      </c>
      <c r="T313" s="301"/>
      <c r="U313" s="301"/>
      <c r="V313" s="301"/>
      <c r="W313" s="303" t="s">
        <v>62</v>
      </c>
      <c r="X313" s="301">
        <f>30*9*4</f>
        <v>1080</v>
      </c>
      <c r="Y313" s="307"/>
      <c r="Z313" s="301"/>
      <c r="AA313" s="307"/>
      <c r="AB313" s="301"/>
      <c r="AC313" s="301">
        <v>100</v>
      </c>
      <c r="AD313" s="307">
        <v>800</v>
      </c>
      <c r="AE313" s="307"/>
      <c r="AF313" s="301"/>
      <c r="AG313" s="301" t="s">
        <v>899</v>
      </c>
      <c r="AH313" s="301"/>
      <c r="AI313" s="301"/>
      <c r="AJ313" s="301"/>
      <c r="AK313" s="301" t="s">
        <v>945</v>
      </c>
      <c r="AL313" s="301"/>
      <c r="AM313" s="301"/>
    </row>
    <row r="314" spans="1:40" ht="25" customHeight="1">
      <c r="A314" s="299" t="s">
        <v>205</v>
      </c>
      <c r="B314" s="300" t="s">
        <v>1469</v>
      </c>
      <c r="C314" s="196">
        <v>1.5</v>
      </c>
      <c r="D314" s="302">
        <v>1</v>
      </c>
      <c r="E314" s="301" t="s">
        <v>699</v>
      </c>
      <c r="F314" s="301" t="s">
        <v>905</v>
      </c>
      <c r="G314" s="301" t="s">
        <v>904</v>
      </c>
      <c r="H314" s="301" t="s">
        <v>1609</v>
      </c>
      <c r="I314" s="394" t="s">
        <v>141</v>
      </c>
      <c r="J314" s="394" t="s">
        <v>139</v>
      </c>
      <c r="K314" s="308" t="s">
        <v>1648</v>
      </c>
      <c r="L314" s="301" t="s">
        <v>149</v>
      </c>
      <c r="M314" s="391" t="s">
        <v>14</v>
      </c>
      <c r="N314" s="391" t="s">
        <v>70</v>
      </c>
      <c r="O314" s="301" t="s">
        <v>74</v>
      </c>
      <c r="P314" s="301" t="s">
        <v>163</v>
      </c>
      <c r="Q314" s="301" t="s">
        <v>163</v>
      </c>
      <c r="R314" s="300" t="s">
        <v>60</v>
      </c>
      <c r="S314" s="308" t="s">
        <v>860</v>
      </c>
      <c r="T314" s="301"/>
      <c r="U314" s="301"/>
      <c r="V314" s="301"/>
      <c r="W314" s="303" t="s">
        <v>62</v>
      </c>
      <c r="X314" s="301">
        <f>30*9*4</f>
        <v>1080</v>
      </c>
      <c r="Y314" s="307"/>
      <c r="Z314" s="301"/>
      <c r="AA314" s="307"/>
      <c r="AB314" s="301"/>
      <c r="AC314" s="301">
        <v>100</v>
      </c>
      <c r="AD314" s="307">
        <v>850</v>
      </c>
      <c r="AE314" s="307"/>
      <c r="AF314" s="301"/>
      <c r="AG314" s="301" t="s">
        <v>899</v>
      </c>
      <c r="AH314" s="301"/>
      <c r="AI314" s="301"/>
      <c r="AJ314" s="301"/>
      <c r="AK314" s="301" t="s">
        <v>942</v>
      </c>
      <c r="AL314" s="301"/>
      <c r="AM314" s="301"/>
      <c r="AN314" s="38"/>
    </row>
    <row r="315" spans="1:40" ht="25" customHeight="1">
      <c r="A315" s="317" t="s">
        <v>182</v>
      </c>
      <c r="B315" s="300" t="s">
        <v>1506</v>
      </c>
      <c r="C315" s="318"/>
      <c r="D315" s="319">
        <v>0</v>
      </c>
      <c r="E315" s="320" t="s">
        <v>1203</v>
      </c>
      <c r="F315" s="318" t="s">
        <v>119</v>
      </c>
      <c r="G315" s="320" t="s">
        <v>115</v>
      </c>
      <c r="H315" s="320" t="s">
        <v>115</v>
      </c>
      <c r="I315" s="320" t="s">
        <v>143</v>
      </c>
      <c r="J315" s="320" t="s">
        <v>146</v>
      </c>
      <c r="K315" s="308" t="s">
        <v>1648</v>
      </c>
      <c r="L315" s="320" t="s">
        <v>149</v>
      </c>
      <c r="M315" s="192" t="s">
        <v>16</v>
      </c>
      <c r="N315" s="192" t="s">
        <v>81</v>
      </c>
      <c r="O315" s="192" t="s">
        <v>82</v>
      </c>
      <c r="P315" s="192" t="s">
        <v>101</v>
      </c>
      <c r="Q315" s="192"/>
      <c r="R315" s="300" t="s">
        <v>60</v>
      </c>
      <c r="S315" s="192" t="s">
        <v>5</v>
      </c>
      <c r="T315" s="318"/>
      <c r="U315" s="318"/>
      <c r="V315" s="321">
        <v>2.4</v>
      </c>
      <c r="W315" s="326" t="s">
        <v>126</v>
      </c>
      <c r="X315" s="318"/>
      <c r="Y315" s="322">
        <v>2400</v>
      </c>
      <c r="Z315" s="321"/>
      <c r="AA315" s="198"/>
      <c r="AB315" s="196"/>
      <c r="AC315" s="318"/>
      <c r="AD315" s="323"/>
      <c r="AE315" s="323"/>
      <c r="AF315" s="318"/>
      <c r="AG315" s="318"/>
      <c r="AH315" s="318"/>
      <c r="AI315" s="318"/>
      <c r="AJ315" s="209"/>
      <c r="AK315" s="209"/>
      <c r="AL315" s="209"/>
      <c r="AM315" s="209"/>
      <c r="AN315" s="38"/>
    </row>
    <row r="316" spans="1:40" ht="25" customHeight="1">
      <c r="A316" s="299" t="s">
        <v>1376</v>
      </c>
      <c r="B316" s="300" t="s">
        <v>1542</v>
      </c>
      <c r="C316" s="301"/>
      <c r="D316" s="302">
        <v>1</v>
      </c>
      <c r="E316" s="301" t="s">
        <v>699</v>
      </c>
      <c r="F316" s="301" t="s">
        <v>3</v>
      </c>
      <c r="G316" s="301" t="s">
        <v>1441</v>
      </c>
      <c r="H316" s="301" t="s">
        <v>1625</v>
      </c>
      <c r="I316" s="320" t="s">
        <v>143</v>
      </c>
      <c r="J316" s="320" t="s">
        <v>139</v>
      </c>
      <c r="K316" s="320" t="s">
        <v>1648</v>
      </c>
      <c r="L316" s="308" t="s">
        <v>149</v>
      </c>
      <c r="M316" s="308" t="s">
        <v>17</v>
      </c>
      <c r="N316" s="308" t="s">
        <v>83</v>
      </c>
      <c r="O316" s="308" t="s">
        <v>85</v>
      </c>
      <c r="P316" s="301" t="s">
        <v>106</v>
      </c>
      <c r="Q316" s="301"/>
      <c r="R316" s="300" t="s">
        <v>60</v>
      </c>
      <c r="S316" s="301" t="s">
        <v>134</v>
      </c>
      <c r="T316" s="301"/>
      <c r="U316" s="301" t="s">
        <v>818</v>
      </c>
      <c r="V316" s="301"/>
      <c r="W316" s="303" t="s">
        <v>113</v>
      </c>
      <c r="X316" s="301">
        <v>50</v>
      </c>
      <c r="Y316" s="307"/>
      <c r="Z316" s="301"/>
      <c r="AA316" s="307"/>
      <c r="AB316" s="301"/>
      <c r="AC316" s="301">
        <v>800</v>
      </c>
      <c r="AD316" s="307">
        <v>2200</v>
      </c>
      <c r="AE316" s="307"/>
      <c r="AF316" s="301"/>
      <c r="AG316" s="301" t="s">
        <v>1446</v>
      </c>
      <c r="AH316" s="301"/>
      <c r="AI316" s="301"/>
      <c r="AJ316" s="301"/>
      <c r="AK316" s="301"/>
      <c r="AL316" s="301"/>
      <c r="AM316" s="301"/>
      <c r="AN316" s="38"/>
    </row>
    <row r="317" spans="1:40" ht="25" customHeight="1" thickBot="1">
      <c r="A317" s="225" t="s">
        <v>702</v>
      </c>
      <c r="B317" s="300" t="s">
        <v>1480</v>
      </c>
      <c r="C317" s="308"/>
      <c r="D317" s="309">
        <v>1</v>
      </c>
      <c r="E317" s="308" t="s">
        <v>1391</v>
      </c>
      <c r="F317" s="308" t="s">
        <v>119</v>
      </c>
      <c r="G317" s="308" t="s">
        <v>115</v>
      </c>
      <c r="H317" s="308" t="s">
        <v>115</v>
      </c>
      <c r="I317" s="308" t="s">
        <v>141</v>
      </c>
      <c r="J317" s="308" t="s">
        <v>139</v>
      </c>
      <c r="K317" s="301" t="s">
        <v>1648</v>
      </c>
      <c r="L317" s="308" t="s">
        <v>149</v>
      </c>
      <c r="M317" s="308" t="s">
        <v>14</v>
      </c>
      <c r="N317" s="308" t="s">
        <v>70</v>
      </c>
      <c r="O317" s="308" t="s">
        <v>86</v>
      </c>
      <c r="P317" s="308" t="s">
        <v>91</v>
      </c>
      <c r="Q317" s="226"/>
      <c r="R317" s="300" t="s">
        <v>60</v>
      </c>
      <c r="S317" s="308"/>
      <c r="T317" s="324" t="s">
        <v>1043</v>
      </c>
      <c r="U317" s="308"/>
      <c r="V317" s="308"/>
      <c r="W317" s="310" t="s">
        <v>704</v>
      </c>
      <c r="X317" s="324">
        <v>1871</v>
      </c>
      <c r="Y317" s="311"/>
      <c r="Z317" s="308"/>
      <c r="AA317" s="311">
        <v>1700</v>
      </c>
      <c r="AB317" s="308"/>
      <c r="AC317" s="308"/>
      <c r="AD317" s="325">
        <v>10100</v>
      </c>
      <c r="AE317" s="325"/>
      <c r="AF317" s="308"/>
      <c r="AG317" s="308"/>
      <c r="AH317" s="308"/>
      <c r="AI317" s="308"/>
      <c r="AJ317" s="308"/>
      <c r="AK317" s="308"/>
      <c r="AL317" s="308"/>
      <c r="AM317" s="308"/>
      <c r="AN317" s="38"/>
    </row>
    <row r="318" spans="1:40" ht="25" customHeight="1" thickBot="1">
      <c r="A318" s="225" t="s">
        <v>1141</v>
      </c>
      <c r="B318" s="300" t="s">
        <v>1480</v>
      </c>
      <c r="C318" s="308"/>
      <c r="D318" s="309">
        <v>0</v>
      </c>
      <c r="E318" s="308" t="s">
        <v>1391</v>
      </c>
      <c r="F318" s="308"/>
      <c r="G318" s="308"/>
      <c r="H318" s="308"/>
      <c r="I318" s="308" t="s">
        <v>141</v>
      </c>
      <c r="J318" s="308" t="s">
        <v>139</v>
      </c>
      <c r="K318" s="343" t="s">
        <v>1648</v>
      </c>
      <c r="L318" s="308" t="s">
        <v>149</v>
      </c>
      <c r="M318" s="308" t="s">
        <v>14</v>
      </c>
      <c r="N318" s="308" t="s">
        <v>70</v>
      </c>
      <c r="O318" s="308" t="s">
        <v>86</v>
      </c>
      <c r="P318" s="308" t="s">
        <v>91</v>
      </c>
      <c r="Q318" s="226"/>
      <c r="R318" s="300" t="s">
        <v>60</v>
      </c>
      <c r="S318" s="308"/>
      <c r="T318" s="324" t="s">
        <v>1043</v>
      </c>
      <c r="U318" s="308"/>
      <c r="V318" s="308"/>
      <c r="W318" s="310" t="s">
        <v>704</v>
      </c>
      <c r="X318" s="324" t="s">
        <v>60</v>
      </c>
      <c r="Y318" s="311"/>
      <c r="Z318" s="308"/>
      <c r="AA318" s="311"/>
      <c r="AB318" s="308"/>
      <c r="AC318" s="308"/>
      <c r="AD318" s="325">
        <v>13500</v>
      </c>
      <c r="AE318" s="325"/>
      <c r="AF318" s="308"/>
      <c r="AG318" s="308"/>
      <c r="AH318" s="308"/>
      <c r="AI318" s="308"/>
      <c r="AJ318" s="308"/>
      <c r="AK318" s="308"/>
      <c r="AL318" s="308"/>
      <c r="AM318" s="308"/>
      <c r="AN318" s="38"/>
    </row>
    <row r="319" spans="1:40" ht="25" customHeight="1" thickBot="1">
      <c r="A319" s="225" t="s">
        <v>776</v>
      </c>
      <c r="B319" s="300" t="s">
        <v>1480</v>
      </c>
      <c r="C319" s="308"/>
      <c r="D319" s="309">
        <v>1</v>
      </c>
      <c r="E319" s="308" t="s">
        <v>1391</v>
      </c>
      <c r="F319" s="308" t="s">
        <v>119</v>
      </c>
      <c r="G319" s="308" t="s">
        <v>115</v>
      </c>
      <c r="H319" s="308" t="s">
        <v>115</v>
      </c>
      <c r="I319" s="308" t="s">
        <v>141</v>
      </c>
      <c r="J319" s="308" t="s">
        <v>139</v>
      </c>
      <c r="K319" s="343" t="s">
        <v>1648</v>
      </c>
      <c r="L319" s="308" t="s">
        <v>149</v>
      </c>
      <c r="M319" s="308" t="s">
        <v>14</v>
      </c>
      <c r="N319" s="308" t="s">
        <v>70</v>
      </c>
      <c r="O319" s="308" t="s">
        <v>86</v>
      </c>
      <c r="P319" s="308" t="s">
        <v>91</v>
      </c>
      <c r="Q319" s="226"/>
      <c r="R319" s="300" t="s">
        <v>60</v>
      </c>
      <c r="S319" s="308"/>
      <c r="T319" s="324" t="s">
        <v>1043</v>
      </c>
      <c r="U319" s="308"/>
      <c r="V319" s="308"/>
      <c r="W319" s="310" t="s">
        <v>704</v>
      </c>
      <c r="X319" s="324" t="s">
        <v>60</v>
      </c>
      <c r="Y319" s="311"/>
      <c r="Z319" s="308"/>
      <c r="AA319" s="311"/>
      <c r="AB319" s="308"/>
      <c r="AC319" s="308"/>
      <c r="AD319" s="306">
        <v>745</v>
      </c>
      <c r="AE319" s="37"/>
      <c r="AF319" s="308"/>
      <c r="AG319" s="308">
        <v>192</v>
      </c>
      <c r="AH319" s="308"/>
      <c r="AI319" s="308" t="s">
        <v>1561</v>
      </c>
      <c r="AJ319" s="308"/>
      <c r="AK319" s="308" t="s">
        <v>1564</v>
      </c>
      <c r="AL319" s="308"/>
      <c r="AM319" s="308"/>
    </row>
    <row r="320" spans="1:40" ht="25" customHeight="1">
      <c r="A320" s="225" t="s">
        <v>776</v>
      </c>
      <c r="B320" s="300" t="s">
        <v>1480</v>
      </c>
      <c r="C320" s="308"/>
      <c r="D320" s="309">
        <v>1</v>
      </c>
      <c r="E320" s="308" t="s">
        <v>1391</v>
      </c>
      <c r="F320" s="308" t="s">
        <v>119</v>
      </c>
      <c r="G320" s="308" t="s">
        <v>115</v>
      </c>
      <c r="H320" s="308" t="s">
        <v>115</v>
      </c>
      <c r="I320" s="308" t="s">
        <v>141</v>
      </c>
      <c r="J320" s="308" t="s">
        <v>139</v>
      </c>
      <c r="K320" s="343" t="s">
        <v>1648</v>
      </c>
      <c r="L320" s="308" t="s">
        <v>149</v>
      </c>
      <c r="M320" s="308" t="s">
        <v>14</v>
      </c>
      <c r="N320" s="308" t="s">
        <v>70</v>
      </c>
      <c r="O320" s="308" t="s">
        <v>86</v>
      </c>
      <c r="P320" s="308" t="s">
        <v>91</v>
      </c>
      <c r="Q320" s="226"/>
      <c r="R320" s="300" t="s">
        <v>60</v>
      </c>
      <c r="S320" s="308"/>
      <c r="T320" s="324" t="s">
        <v>1043</v>
      </c>
      <c r="U320" s="308"/>
      <c r="V320" s="308"/>
      <c r="W320" s="310" t="s">
        <v>704</v>
      </c>
      <c r="X320" s="324" t="s">
        <v>60</v>
      </c>
      <c r="Y320" s="311"/>
      <c r="Z320" s="308"/>
      <c r="AA320" s="311"/>
      <c r="AB320" s="308"/>
      <c r="AC320" s="308"/>
      <c r="AD320" s="501">
        <v>750</v>
      </c>
      <c r="AE320" s="37"/>
      <c r="AF320" s="308"/>
      <c r="AG320" s="508">
        <v>73</v>
      </c>
      <c r="AH320" s="308"/>
      <c r="AI320" s="308" t="s">
        <v>1558</v>
      </c>
      <c r="AJ320" s="308"/>
      <c r="AK320" s="308" t="s">
        <v>1562</v>
      </c>
      <c r="AL320" s="308"/>
      <c r="AM320" s="308"/>
    </row>
    <row r="321" spans="1:39" ht="25" customHeight="1" thickBot="1">
      <c r="A321" s="225" t="s">
        <v>776</v>
      </c>
      <c r="B321" s="300" t="s">
        <v>1480</v>
      </c>
      <c r="C321" s="308"/>
      <c r="D321" s="309">
        <v>1</v>
      </c>
      <c r="E321" s="308" t="s">
        <v>1391</v>
      </c>
      <c r="F321" s="308" t="s">
        <v>119</v>
      </c>
      <c r="G321" s="308" t="s">
        <v>115</v>
      </c>
      <c r="H321" s="308" t="s">
        <v>115</v>
      </c>
      <c r="I321" s="308" t="s">
        <v>141</v>
      </c>
      <c r="J321" s="308" t="s">
        <v>139</v>
      </c>
      <c r="K321" s="301" t="s">
        <v>1648</v>
      </c>
      <c r="L321" s="308" t="s">
        <v>149</v>
      </c>
      <c r="M321" s="308" t="s">
        <v>14</v>
      </c>
      <c r="N321" s="308" t="s">
        <v>70</v>
      </c>
      <c r="O321" s="308" t="s">
        <v>86</v>
      </c>
      <c r="P321" s="308" t="s">
        <v>91</v>
      </c>
      <c r="Q321" s="226"/>
      <c r="R321" s="300" t="s">
        <v>60</v>
      </c>
      <c r="S321" s="308"/>
      <c r="T321" s="324" t="s">
        <v>1043</v>
      </c>
      <c r="U321" s="308"/>
      <c r="V321" s="308"/>
      <c r="W321" s="310" t="s">
        <v>704</v>
      </c>
      <c r="X321" s="324" t="s">
        <v>60</v>
      </c>
      <c r="Y321" s="311"/>
      <c r="Z321" s="308"/>
      <c r="AA321" s="311"/>
      <c r="AB321" s="308"/>
      <c r="AC321" s="308"/>
      <c r="AD321" s="502">
        <v>935</v>
      </c>
      <c r="AE321" s="37"/>
      <c r="AF321" s="308"/>
      <c r="AG321" s="509">
        <v>269</v>
      </c>
      <c r="AH321" s="308"/>
      <c r="AI321" s="308" t="s">
        <v>1559</v>
      </c>
      <c r="AJ321" s="308"/>
      <c r="AK321" s="308" t="s">
        <v>1562</v>
      </c>
      <c r="AL321" s="308"/>
      <c r="AM321" s="308"/>
    </row>
    <row r="322" spans="1:39" ht="25" customHeight="1" thickBot="1">
      <c r="A322" s="225" t="s">
        <v>776</v>
      </c>
      <c r="B322" s="300" t="s">
        <v>1480</v>
      </c>
      <c r="C322" s="308"/>
      <c r="D322" s="309">
        <v>1</v>
      </c>
      <c r="E322" s="308" t="s">
        <v>1391</v>
      </c>
      <c r="F322" s="308" t="s">
        <v>119</v>
      </c>
      <c r="G322" s="308" t="s">
        <v>115</v>
      </c>
      <c r="H322" s="308" t="s">
        <v>115</v>
      </c>
      <c r="I322" s="308" t="s">
        <v>141</v>
      </c>
      <c r="J322" s="308" t="s">
        <v>139</v>
      </c>
      <c r="K322" s="343" t="s">
        <v>1648</v>
      </c>
      <c r="L322" s="308" t="s">
        <v>149</v>
      </c>
      <c r="M322" s="308" t="s">
        <v>14</v>
      </c>
      <c r="N322" s="308" t="s">
        <v>70</v>
      </c>
      <c r="O322" s="308" t="s">
        <v>86</v>
      </c>
      <c r="P322" s="308" t="s">
        <v>91</v>
      </c>
      <c r="Q322" s="226"/>
      <c r="R322" s="300" t="s">
        <v>60</v>
      </c>
      <c r="S322" s="308"/>
      <c r="T322" s="324" t="s">
        <v>1043</v>
      </c>
      <c r="U322" s="308"/>
      <c r="V322" s="308"/>
      <c r="W322" s="310" t="s">
        <v>704</v>
      </c>
      <c r="X322" s="324" t="s">
        <v>60</v>
      </c>
      <c r="Y322" s="311"/>
      <c r="Z322" s="308"/>
      <c r="AA322" s="311"/>
      <c r="AB322" s="308"/>
      <c r="AC322" s="308"/>
      <c r="AD322" s="502">
        <v>1413</v>
      </c>
      <c r="AE322" s="37"/>
      <c r="AF322" s="308"/>
      <c r="AG322" s="509">
        <v>372</v>
      </c>
      <c r="AH322" s="308"/>
      <c r="AI322" s="308" t="s">
        <v>1560</v>
      </c>
      <c r="AJ322" s="308"/>
      <c r="AK322" s="308" t="s">
        <v>1564</v>
      </c>
      <c r="AL322" s="308"/>
      <c r="AM322" s="308"/>
    </row>
    <row r="323" spans="1:39" ht="25" customHeight="1" thickBot="1">
      <c r="A323" s="225" t="s">
        <v>776</v>
      </c>
      <c r="B323" s="300" t="s">
        <v>1480</v>
      </c>
      <c r="C323" s="308"/>
      <c r="D323" s="309">
        <v>1</v>
      </c>
      <c r="E323" s="308" t="s">
        <v>1391</v>
      </c>
      <c r="F323" s="308" t="s">
        <v>119</v>
      </c>
      <c r="G323" s="308" t="s">
        <v>115</v>
      </c>
      <c r="H323" s="308" t="s">
        <v>115</v>
      </c>
      <c r="I323" s="308" t="s">
        <v>141</v>
      </c>
      <c r="J323" s="308" t="s">
        <v>139</v>
      </c>
      <c r="K323" s="343" t="s">
        <v>1648</v>
      </c>
      <c r="L323" s="308" t="s">
        <v>149</v>
      </c>
      <c r="M323" s="308" t="s">
        <v>14</v>
      </c>
      <c r="N323" s="308" t="s">
        <v>70</v>
      </c>
      <c r="O323" s="308" t="s">
        <v>86</v>
      </c>
      <c r="P323" s="308" t="s">
        <v>91</v>
      </c>
      <c r="Q323" s="226"/>
      <c r="R323" s="300" t="s">
        <v>60</v>
      </c>
      <c r="S323" s="308"/>
      <c r="T323" s="324" t="s">
        <v>1043</v>
      </c>
      <c r="U323" s="308"/>
      <c r="V323" s="308"/>
      <c r="W323" s="310" t="s">
        <v>704</v>
      </c>
      <c r="X323" s="324" t="s">
        <v>60</v>
      </c>
      <c r="Y323" s="311"/>
      <c r="Z323" s="308"/>
      <c r="AA323" s="311"/>
      <c r="AB323" s="308"/>
      <c r="AC323" s="308"/>
      <c r="AD323" s="502">
        <v>2173</v>
      </c>
      <c r="AE323" s="37"/>
      <c r="AF323" s="308"/>
      <c r="AG323" s="509">
        <v>1543</v>
      </c>
      <c r="AH323" s="308" t="s">
        <v>1556</v>
      </c>
      <c r="AI323" s="308" t="s">
        <v>1557</v>
      </c>
      <c r="AJ323" s="308"/>
      <c r="AK323" s="308" t="s">
        <v>1563</v>
      </c>
      <c r="AL323" s="308"/>
      <c r="AM323" s="308"/>
    </row>
    <row r="324" spans="1:39" ht="25" customHeight="1" thickBot="1">
      <c r="A324" s="317" t="s">
        <v>169</v>
      </c>
      <c r="B324" s="300" t="s">
        <v>1452</v>
      </c>
      <c r="C324" s="318"/>
      <c r="D324" s="319">
        <v>1</v>
      </c>
      <c r="E324" s="320" t="s">
        <v>1203</v>
      </c>
      <c r="F324" s="320" t="s">
        <v>3</v>
      </c>
      <c r="G324" s="320" t="s">
        <v>109</v>
      </c>
      <c r="H324" s="320" t="s">
        <v>1610</v>
      </c>
      <c r="I324" s="320" t="s">
        <v>141</v>
      </c>
      <c r="J324" s="320" t="s">
        <v>146</v>
      </c>
      <c r="K324" s="343" t="s">
        <v>1648</v>
      </c>
      <c r="L324" s="320" t="s">
        <v>149</v>
      </c>
      <c r="M324" s="318" t="s">
        <v>14</v>
      </c>
      <c r="N324" s="318" t="s">
        <v>70</v>
      </c>
      <c r="O324" s="318" t="s">
        <v>72</v>
      </c>
      <c r="P324" s="318" t="s">
        <v>73</v>
      </c>
      <c r="Q324" s="318"/>
      <c r="R324" s="300" t="s">
        <v>60</v>
      </c>
      <c r="S324" s="192" t="s">
        <v>6</v>
      </c>
      <c r="T324" s="318" t="s">
        <v>957</v>
      </c>
      <c r="U324" s="318"/>
      <c r="V324" s="321">
        <v>0.1</v>
      </c>
      <c r="W324" s="326" t="s">
        <v>62</v>
      </c>
      <c r="X324" s="318">
        <v>36</v>
      </c>
      <c r="Y324" s="322">
        <v>100</v>
      </c>
      <c r="Z324" s="321"/>
      <c r="AA324" s="198"/>
      <c r="AB324" s="196"/>
      <c r="AC324" s="318"/>
      <c r="AD324" s="448">
        <v>125</v>
      </c>
      <c r="AE324" s="323"/>
      <c r="AF324" s="318"/>
      <c r="AG324" s="449"/>
      <c r="AH324" s="318"/>
      <c r="AI324" s="318" t="s">
        <v>957</v>
      </c>
      <c r="AJ324" s="209"/>
      <c r="AK324" s="209"/>
      <c r="AL324" s="209"/>
      <c r="AM324" s="209"/>
    </row>
    <row r="325" spans="1:39" ht="25" customHeight="1" thickBot="1">
      <c r="A325" s="317" t="s">
        <v>169</v>
      </c>
      <c r="B325" s="300" t="s">
        <v>1470</v>
      </c>
      <c r="C325" s="318"/>
      <c r="D325" s="319">
        <v>1</v>
      </c>
      <c r="E325" s="320" t="s">
        <v>1203</v>
      </c>
      <c r="F325" s="320" t="s">
        <v>3</v>
      </c>
      <c r="G325" s="320" t="s">
        <v>109</v>
      </c>
      <c r="H325" s="320" t="s">
        <v>1610</v>
      </c>
      <c r="I325" s="320" t="s">
        <v>141</v>
      </c>
      <c r="J325" s="320" t="s">
        <v>146</v>
      </c>
      <c r="K325" s="343" t="s">
        <v>1648</v>
      </c>
      <c r="L325" s="320" t="s">
        <v>149</v>
      </c>
      <c r="M325" s="318" t="s">
        <v>14</v>
      </c>
      <c r="N325" s="318" t="s">
        <v>70</v>
      </c>
      <c r="O325" s="318" t="s">
        <v>72</v>
      </c>
      <c r="P325" s="318" t="s">
        <v>73</v>
      </c>
      <c r="Q325" s="393" t="s">
        <v>151</v>
      </c>
      <c r="R325" s="300" t="s">
        <v>60</v>
      </c>
      <c r="S325" s="192" t="s">
        <v>7</v>
      </c>
      <c r="T325" s="318" t="s">
        <v>708</v>
      </c>
      <c r="U325" s="318"/>
      <c r="V325" s="321">
        <v>1.5</v>
      </c>
      <c r="W325" s="326" t="s">
        <v>62</v>
      </c>
      <c r="X325" s="318">
        <v>120</v>
      </c>
      <c r="Y325" s="274">
        <v>500</v>
      </c>
      <c r="Z325" s="209"/>
      <c r="AA325" s="198"/>
      <c r="AB325" s="196"/>
      <c r="AC325" s="318"/>
      <c r="AD325" s="500">
        <v>1500</v>
      </c>
      <c r="AE325" s="321"/>
      <c r="AF325" s="318"/>
      <c r="AG325" s="449"/>
      <c r="AH325" s="318"/>
      <c r="AI325" s="318" t="s">
        <v>708</v>
      </c>
      <c r="AJ325" s="209"/>
      <c r="AK325" s="209"/>
      <c r="AL325" s="209"/>
      <c r="AM325" s="209"/>
    </row>
    <row r="326" spans="1:39" ht="25" customHeight="1" thickBot="1">
      <c r="A326" s="317" t="s">
        <v>169</v>
      </c>
      <c r="B326" s="300" t="s">
        <v>1457</v>
      </c>
      <c r="C326" s="318"/>
      <c r="D326" s="319">
        <v>1</v>
      </c>
      <c r="E326" s="320" t="s">
        <v>1203</v>
      </c>
      <c r="F326" s="320" t="s">
        <v>3</v>
      </c>
      <c r="G326" s="320" t="s">
        <v>109</v>
      </c>
      <c r="H326" s="320" t="s">
        <v>1610</v>
      </c>
      <c r="I326" s="320" t="s">
        <v>141</v>
      </c>
      <c r="J326" s="320" t="s">
        <v>146</v>
      </c>
      <c r="K326" s="343" t="s">
        <v>1648</v>
      </c>
      <c r="L326" s="320" t="s">
        <v>149</v>
      </c>
      <c r="M326" s="318" t="s">
        <v>14</v>
      </c>
      <c r="N326" s="318" t="s">
        <v>70</v>
      </c>
      <c r="O326" s="318" t="s">
        <v>72</v>
      </c>
      <c r="P326" s="318" t="s">
        <v>73</v>
      </c>
      <c r="Q326" s="393" t="s">
        <v>73</v>
      </c>
      <c r="R326" s="300" t="s">
        <v>60</v>
      </c>
      <c r="S326" s="192" t="s">
        <v>6</v>
      </c>
      <c r="T326" s="318" t="s">
        <v>112</v>
      </c>
      <c r="U326" s="318"/>
      <c r="V326" s="321">
        <v>1.8</v>
      </c>
      <c r="W326" s="326" t="s">
        <v>62</v>
      </c>
      <c r="X326" s="318">
        <v>286</v>
      </c>
      <c r="Y326" s="322">
        <v>1500</v>
      </c>
      <c r="Z326" s="321"/>
      <c r="AA326" s="198"/>
      <c r="AB326" s="196"/>
      <c r="AC326" s="318"/>
      <c r="AD326" s="448">
        <v>1750</v>
      </c>
      <c r="AE326" s="323"/>
      <c r="AF326" s="318"/>
      <c r="AG326" s="449"/>
      <c r="AH326" s="318"/>
      <c r="AI326" s="318" t="s">
        <v>112</v>
      </c>
      <c r="AJ326" s="209"/>
      <c r="AK326" s="209"/>
      <c r="AL326" s="209"/>
      <c r="AM326" s="209"/>
    </row>
    <row r="327" spans="1:39" ht="25" customHeight="1">
      <c r="A327" s="317" t="s">
        <v>169</v>
      </c>
      <c r="B327" s="300" t="s">
        <v>1452</v>
      </c>
      <c r="C327" s="318"/>
      <c r="D327" s="319">
        <v>1</v>
      </c>
      <c r="E327" s="320" t="s">
        <v>1203</v>
      </c>
      <c r="F327" s="320" t="s">
        <v>3</v>
      </c>
      <c r="G327" s="320" t="s">
        <v>109</v>
      </c>
      <c r="H327" s="320" t="s">
        <v>1610</v>
      </c>
      <c r="I327" s="320" t="s">
        <v>141</v>
      </c>
      <c r="J327" s="320" t="s">
        <v>146</v>
      </c>
      <c r="K327" s="343" t="s">
        <v>1648</v>
      </c>
      <c r="L327" s="320" t="s">
        <v>149</v>
      </c>
      <c r="M327" s="318" t="s">
        <v>14</v>
      </c>
      <c r="N327" s="318" t="s">
        <v>70</v>
      </c>
      <c r="O327" s="318" t="s">
        <v>72</v>
      </c>
      <c r="P327" s="318" t="s">
        <v>73</v>
      </c>
      <c r="Q327" s="318"/>
      <c r="R327" s="300" t="s">
        <v>60</v>
      </c>
      <c r="S327" s="192" t="s">
        <v>6</v>
      </c>
      <c r="T327" s="318" t="s">
        <v>957</v>
      </c>
      <c r="U327" s="318"/>
      <c r="V327" s="321">
        <v>0.7</v>
      </c>
      <c r="W327" s="326" t="s">
        <v>111</v>
      </c>
      <c r="X327" s="318">
        <v>1</v>
      </c>
      <c r="Y327" s="274" t="s">
        <v>60</v>
      </c>
      <c r="Z327" s="209"/>
      <c r="AA327" s="198"/>
      <c r="AB327" s="196"/>
      <c r="AC327" s="318"/>
      <c r="AD327" s="500">
        <v>650</v>
      </c>
      <c r="AE327" s="321"/>
      <c r="AF327" s="318"/>
      <c r="AG327" s="449"/>
      <c r="AH327" s="318"/>
      <c r="AI327" s="318" t="s">
        <v>957</v>
      </c>
      <c r="AJ327" s="209"/>
      <c r="AK327" s="209"/>
      <c r="AL327" s="209"/>
      <c r="AM327" s="209"/>
    </row>
    <row r="328" spans="1:39" ht="25" customHeight="1">
      <c r="A328" s="317" t="s">
        <v>170</v>
      </c>
      <c r="B328" s="300" t="s">
        <v>1452</v>
      </c>
      <c r="C328" s="318"/>
      <c r="D328" s="319">
        <v>1</v>
      </c>
      <c r="E328" s="320" t="s">
        <v>1203</v>
      </c>
      <c r="F328" s="320" t="s">
        <v>3</v>
      </c>
      <c r="G328" s="320" t="s">
        <v>109</v>
      </c>
      <c r="H328" s="320" t="s">
        <v>1610</v>
      </c>
      <c r="I328" s="320" t="s">
        <v>141</v>
      </c>
      <c r="J328" s="320" t="s">
        <v>146</v>
      </c>
      <c r="K328" s="301" t="s">
        <v>1648</v>
      </c>
      <c r="L328" s="320" t="s">
        <v>149</v>
      </c>
      <c r="M328" s="318" t="s">
        <v>14</v>
      </c>
      <c r="N328" s="318" t="s">
        <v>70</v>
      </c>
      <c r="O328" s="318" t="s">
        <v>72</v>
      </c>
      <c r="P328" s="318" t="s">
        <v>73</v>
      </c>
      <c r="Q328" s="318"/>
      <c r="R328" s="300" t="s">
        <v>60</v>
      </c>
      <c r="S328" s="192" t="s">
        <v>6</v>
      </c>
      <c r="T328" s="318"/>
      <c r="U328" s="318"/>
      <c r="V328" s="321">
        <v>0.5</v>
      </c>
      <c r="W328" s="326" t="s">
        <v>62</v>
      </c>
      <c r="X328" s="318"/>
      <c r="Y328" s="322">
        <v>500</v>
      </c>
      <c r="Z328" s="321"/>
      <c r="AA328" s="198"/>
      <c r="AB328" s="196"/>
      <c r="AC328" s="318"/>
      <c r="AD328" s="448"/>
      <c r="AE328" s="323"/>
      <c r="AF328" s="318"/>
      <c r="AG328" s="449"/>
      <c r="AH328" s="318"/>
      <c r="AI328" s="318"/>
      <c r="AJ328" s="209"/>
      <c r="AK328" s="209"/>
      <c r="AL328" s="209"/>
      <c r="AM328" s="209"/>
    </row>
    <row r="329" spans="1:39" ht="25" customHeight="1" thickBot="1">
      <c r="A329" s="317" t="s">
        <v>170</v>
      </c>
      <c r="B329" s="300" t="s">
        <v>1470</v>
      </c>
      <c r="C329" s="318"/>
      <c r="D329" s="319">
        <v>1</v>
      </c>
      <c r="E329" s="320" t="s">
        <v>1203</v>
      </c>
      <c r="F329" s="320" t="s">
        <v>3</v>
      </c>
      <c r="G329" s="320" t="s">
        <v>109</v>
      </c>
      <c r="H329" s="320" t="s">
        <v>1610</v>
      </c>
      <c r="I329" s="320" t="s">
        <v>141</v>
      </c>
      <c r="J329" s="320" t="s">
        <v>146</v>
      </c>
      <c r="K329" s="301" t="s">
        <v>1648</v>
      </c>
      <c r="L329" s="320" t="s">
        <v>149</v>
      </c>
      <c r="M329" s="318" t="s">
        <v>14</v>
      </c>
      <c r="N329" s="318" t="s">
        <v>70</v>
      </c>
      <c r="O329" s="318" t="s">
        <v>72</v>
      </c>
      <c r="P329" s="318" t="s">
        <v>73</v>
      </c>
      <c r="Q329" s="393" t="s">
        <v>151</v>
      </c>
      <c r="R329" s="300" t="s">
        <v>60</v>
      </c>
      <c r="S329" s="192" t="s">
        <v>6</v>
      </c>
      <c r="T329" s="318" t="s">
        <v>708</v>
      </c>
      <c r="U329" s="318"/>
      <c r="V329" s="321">
        <v>1.5</v>
      </c>
      <c r="W329" s="326" t="s">
        <v>62</v>
      </c>
      <c r="X329" s="318"/>
      <c r="Y329" s="322">
        <v>1500</v>
      </c>
      <c r="Z329" s="321"/>
      <c r="AA329" s="198"/>
      <c r="AB329" s="196"/>
      <c r="AC329" s="318"/>
      <c r="AD329" s="448"/>
      <c r="AE329" s="323"/>
      <c r="AF329" s="318"/>
      <c r="AG329" s="449"/>
      <c r="AH329" s="318"/>
      <c r="AI329" s="318"/>
      <c r="AJ329" s="209"/>
      <c r="AK329" s="209"/>
      <c r="AL329" s="209"/>
      <c r="AM329" s="209"/>
    </row>
    <row r="330" spans="1:39" ht="25" customHeight="1" thickBot="1">
      <c r="A330" s="299" t="s">
        <v>947</v>
      </c>
      <c r="B330" s="300" t="s">
        <v>1480</v>
      </c>
      <c r="C330" s="301"/>
      <c r="D330" s="302">
        <v>1</v>
      </c>
      <c r="E330" s="301" t="s">
        <v>699</v>
      </c>
      <c r="F330" s="301" t="s">
        <v>119</v>
      </c>
      <c r="G330" s="301" t="s">
        <v>115</v>
      </c>
      <c r="H330" s="301" t="s">
        <v>115</v>
      </c>
      <c r="I330" s="301" t="s">
        <v>141</v>
      </c>
      <c r="J330" s="301" t="s">
        <v>139</v>
      </c>
      <c r="K330" s="343" t="s">
        <v>1648</v>
      </c>
      <c r="L330" s="301" t="s">
        <v>149</v>
      </c>
      <c r="M330" s="301" t="s">
        <v>14</v>
      </c>
      <c r="N330" s="301" t="s">
        <v>70</v>
      </c>
      <c r="O330" s="301" t="s">
        <v>86</v>
      </c>
      <c r="P330" s="301" t="s">
        <v>91</v>
      </c>
      <c r="Q330" s="301"/>
      <c r="R330" s="300" t="s">
        <v>60</v>
      </c>
      <c r="S330" s="301" t="s">
        <v>860</v>
      </c>
      <c r="T330" s="301"/>
      <c r="U330" s="301"/>
      <c r="V330" s="301"/>
      <c r="W330" s="310" t="s">
        <v>704</v>
      </c>
      <c r="X330" s="301"/>
      <c r="Y330" s="307"/>
      <c r="Z330" s="301"/>
      <c r="AA330" s="307"/>
      <c r="AB330" s="301"/>
      <c r="AC330" s="301"/>
      <c r="AD330" s="450"/>
      <c r="AE330" s="307"/>
      <c r="AF330" s="301"/>
      <c r="AG330" s="451"/>
      <c r="AH330" s="301"/>
      <c r="AI330" s="301" t="s">
        <v>948</v>
      </c>
      <c r="AJ330" s="301"/>
      <c r="AK330" s="308" t="s">
        <v>953</v>
      </c>
      <c r="AL330" s="308"/>
      <c r="AM330" s="308"/>
    </row>
    <row r="331" spans="1:39" ht="25" customHeight="1" thickBot="1">
      <c r="A331" s="299" t="s">
        <v>947</v>
      </c>
      <c r="B331" s="300" t="s">
        <v>1480</v>
      </c>
      <c r="C331" s="301"/>
      <c r="D331" s="302">
        <v>1</v>
      </c>
      <c r="E331" s="301" t="s">
        <v>699</v>
      </c>
      <c r="F331" s="301" t="s">
        <v>119</v>
      </c>
      <c r="G331" s="301" t="s">
        <v>115</v>
      </c>
      <c r="H331" s="301" t="s">
        <v>115</v>
      </c>
      <c r="I331" s="301" t="s">
        <v>141</v>
      </c>
      <c r="J331" s="301" t="s">
        <v>139</v>
      </c>
      <c r="K331" s="343" t="s">
        <v>1648</v>
      </c>
      <c r="L331" s="301" t="s">
        <v>149</v>
      </c>
      <c r="M331" s="301" t="s">
        <v>14</v>
      </c>
      <c r="N331" s="301" t="s">
        <v>70</v>
      </c>
      <c r="O331" s="301" t="s">
        <v>86</v>
      </c>
      <c r="P331" s="301" t="s">
        <v>91</v>
      </c>
      <c r="Q331" s="301"/>
      <c r="R331" s="300" t="s">
        <v>60</v>
      </c>
      <c r="S331" s="301" t="s">
        <v>860</v>
      </c>
      <c r="T331" s="301"/>
      <c r="U331" s="301"/>
      <c r="V331" s="301"/>
      <c r="W331" s="303"/>
      <c r="X331" s="301"/>
      <c r="Y331" s="307"/>
      <c r="Z331" s="301"/>
      <c r="AA331" s="307"/>
      <c r="AB331" s="301"/>
      <c r="AC331" s="301"/>
      <c r="AD331" s="450"/>
      <c r="AE331" s="307"/>
      <c r="AF331" s="301"/>
      <c r="AG331" s="451"/>
      <c r="AH331" s="301"/>
      <c r="AI331" s="301" t="s">
        <v>950</v>
      </c>
      <c r="AJ331" s="301"/>
      <c r="AK331" s="308" t="s">
        <v>949</v>
      </c>
      <c r="AL331" s="308"/>
      <c r="AM331" s="308"/>
    </row>
    <row r="332" spans="1:39" ht="25" customHeight="1" thickBot="1">
      <c r="A332" s="299" t="s">
        <v>947</v>
      </c>
      <c r="B332" s="300" t="s">
        <v>1480</v>
      </c>
      <c r="C332" s="301"/>
      <c r="D332" s="302">
        <v>1</v>
      </c>
      <c r="E332" s="301" t="s">
        <v>699</v>
      </c>
      <c r="F332" s="301" t="s">
        <v>119</v>
      </c>
      <c r="G332" s="301" t="s">
        <v>115</v>
      </c>
      <c r="H332" s="301" t="s">
        <v>115</v>
      </c>
      <c r="I332" s="301" t="s">
        <v>141</v>
      </c>
      <c r="J332" s="301" t="s">
        <v>139</v>
      </c>
      <c r="K332" s="343" t="s">
        <v>1648</v>
      </c>
      <c r="L332" s="301" t="s">
        <v>149</v>
      </c>
      <c r="M332" s="301" t="s">
        <v>14</v>
      </c>
      <c r="N332" s="301" t="s">
        <v>70</v>
      </c>
      <c r="O332" s="301" t="s">
        <v>86</v>
      </c>
      <c r="P332" s="301" t="s">
        <v>91</v>
      </c>
      <c r="Q332" s="301"/>
      <c r="R332" s="300" t="s">
        <v>60</v>
      </c>
      <c r="S332" s="301" t="s">
        <v>860</v>
      </c>
      <c r="T332" s="301"/>
      <c r="U332" s="301"/>
      <c r="V332" s="301"/>
      <c r="W332" s="303"/>
      <c r="X332" s="301"/>
      <c r="Y332" s="307"/>
      <c r="Z332" s="301"/>
      <c r="AA332" s="307"/>
      <c r="AB332" s="301"/>
      <c r="AC332" s="301"/>
      <c r="AD332" s="450"/>
      <c r="AE332" s="307"/>
      <c r="AF332" s="301"/>
      <c r="AG332" s="451"/>
      <c r="AH332" s="301"/>
      <c r="AI332" s="301" t="s">
        <v>951</v>
      </c>
      <c r="AJ332" s="301"/>
      <c r="AK332" s="308" t="s">
        <v>952</v>
      </c>
      <c r="AL332" s="308"/>
      <c r="AM332" s="308"/>
    </row>
    <row r="333" spans="1:39" ht="25" customHeight="1" thickBot="1">
      <c r="A333" s="299" t="s">
        <v>196</v>
      </c>
      <c r="B333" s="300" t="s">
        <v>1466</v>
      </c>
      <c r="C333" s="301"/>
      <c r="D333" s="302">
        <v>1</v>
      </c>
      <c r="E333" s="301" t="s">
        <v>699</v>
      </c>
      <c r="F333" s="301" t="s">
        <v>900</v>
      </c>
      <c r="G333" s="301" t="s">
        <v>109</v>
      </c>
      <c r="H333" s="308" t="s">
        <v>1610</v>
      </c>
      <c r="I333" s="394" t="s">
        <v>141</v>
      </c>
      <c r="J333" s="394" t="s">
        <v>146</v>
      </c>
      <c r="K333" s="343" t="s">
        <v>1648</v>
      </c>
      <c r="L333" s="301" t="s">
        <v>149</v>
      </c>
      <c r="M333" s="391" t="s">
        <v>14</v>
      </c>
      <c r="N333" s="391" t="s">
        <v>70</v>
      </c>
      <c r="O333" s="391" t="s">
        <v>72</v>
      </c>
      <c r="P333" s="391" t="s">
        <v>73</v>
      </c>
      <c r="Q333" s="301"/>
      <c r="R333" s="300" t="s">
        <v>60</v>
      </c>
      <c r="S333" s="301" t="s">
        <v>860</v>
      </c>
      <c r="T333" s="301"/>
      <c r="U333" s="301"/>
      <c r="V333" s="301"/>
      <c r="W333" s="303" t="s">
        <v>111</v>
      </c>
      <c r="X333" s="301">
        <v>52</v>
      </c>
      <c r="Y333" s="307">
        <v>250</v>
      </c>
      <c r="Z333" s="301"/>
      <c r="AA333" s="307"/>
      <c r="AB333" s="301"/>
      <c r="AC333" s="301"/>
      <c r="AD333" s="450"/>
      <c r="AE333" s="307"/>
      <c r="AF333" s="301"/>
      <c r="AG333" s="451"/>
      <c r="AH333" s="301"/>
      <c r="AI333" s="301" t="s">
        <v>955</v>
      </c>
      <c r="AJ333" s="301"/>
      <c r="AK333" s="301"/>
      <c r="AL333" s="301"/>
      <c r="AM333" s="301"/>
    </row>
    <row r="334" spans="1:39" ht="25" customHeight="1" thickBot="1">
      <c r="A334" s="299" t="s">
        <v>196</v>
      </c>
      <c r="B334" s="300" t="s">
        <v>1474</v>
      </c>
      <c r="C334" s="301"/>
      <c r="D334" s="302">
        <v>1</v>
      </c>
      <c r="E334" s="301" t="s">
        <v>699</v>
      </c>
      <c r="F334" s="301" t="s">
        <v>3</v>
      </c>
      <c r="G334" s="301" t="s">
        <v>109</v>
      </c>
      <c r="H334" s="308" t="s">
        <v>1610</v>
      </c>
      <c r="I334" s="394" t="s">
        <v>141</v>
      </c>
      <c r="J334" s="394" t="s">
        <v>146</v>
      </c>
      <c r="K334" s="343" t="s">
        <v>1648</v>
      </c>
      <c r="L334" s="301" t="s">
        <v>149</v>
      </c>
      <c r="M334" s="391" t="s">
        <v>14</v>
      </c>
      <c r="N334" s="391" t="s">
        <v>70</v>
      </c>
      <c r="O334" s="391" t="s">
        <v>72</v>
      </c>
      <c r="P334" s="391" t="s">
        <v>73</v>
      </c>
      <c r="Q334" s="301" t="s">
        <v>152</v>
      </c>
      <c r="R334" s="300" t="s">
        <v>60</v>
      </c>
      <c r="S334" s="301" t="s">
        <v>860</v>
      </c>
      <c r="T334" s="301"/>
      <c r="U334" s="301"/>
      <c r="V334" s="301"/>
      <c r="W334" s="303" t="s">
        <v>111</v>
      </c>
      <c r="X334" s="301">
        <v>242</v>
      </c>
      <c r="Y334" s="307">
        <v>1000</v>
      </c>
      <c r="Z334" s="301"/>
      <c r="AA334" s="307"/>
      <c r="AB334" s="301"/>
      <c r="AC334" s="209"/>
      <c r="AD334" s="307"/>
      <c r="AE334" s="307"/>
      <c r="AF334" s="301"/>
      <c r="AG334" s="301"/>
      <c r="AH334" s="301" t="s">
        <v>960</v>
      </c>
      <c r="AI334" s="301" t="s">
        <v>954</v>
      </c>
      <c r="AJ334" s="301"/>
      <c r="AK334" s="301"/>
      <c r="AL334" s="301"/>
      <c r="AM334" s="301"/>
    </row>
    <row r="335" spans="1:39" ht="25" customHeight="1" thickBot="1">
      <c r="A335" s="299" t="s">
        <v>196</v>
      </c>
      <c r="B335" s="300" t="s">
        <v>1470</v>
      </c>
      <c r="C335" s="301"/>
      <c r="D335" s="302">
        <v>1</v>
      </c>
      <c r="E335" s="301" t="s">
        <v>699</v>
      </c>
      <c r="F335" s="301" t="s">
        <v>3</v>
      </c>
      <c r="G335" s="301" t="s">
        <v>109</v>
      </c>
      <c r="H335" s="308" t="s">
        <v>1610</v>
      </c>
      <c r="I335" s="394" t="s">
        <v>141</v>
      </c>
      <c r="J335" s="394" t="s">
        <v>146</v>
      </c>
      <c r="K335" s="343" t="s">
        <v>1648</v>
      </c>
      <c r="L335" s="301" t="s">
        <v>149</v>
      </c>
      <c r="M335" s="391" t="s">
        <v>14</v>
      </c>
      <c r="N335" s="391" t="s">
        <v>70</v>
      </c>
      <c r="O335" s="391" t="s">
        <v>72</v>
      </c>
      <c r="P335" s="391" t="s">
        <v>73</v>
      </c>
      <c r="Q335" s="301" t="s">
        <v>151</v>
      </c>
      <c r="R335" s="300" t="s">
        <v>60</v>
      </c>
      <c r="S335" s="301" t="s">
        <v>860</v>
      </c>
      <c r="T335" s="301"/>
      <c r="U335" s="301"/>
      <c r="V335" s="301"/>
      <c r="W335" s="303" t="s">
        <v>111</v>
      </c>
      <c r="X335" s="301">
        <v>1155</v>
      </c>
      <c r="Y335" s="307">
        <v>2750</v>
      </c>
      <c r="Z335" s="301"/>
      <c r="AA335" s="307"/>
      <c r="AB335" s="301"/>
      <c r="AC335" s="301"/>
      <c r="AD335" s="307"/>
      <c r="AE335" s="307"/>
      <c r="AF335" s="301"/>
      <c r="AG335" s="301"/>
      <c r="AH335" s="301"/>
      <c r="AI335" s="301" t="s">
        <v>708</v>
      </c>
      <c r="AJ335" s="301"/>
      <c r="AK335" s="301"/>
      <c r="AL335" s="301"/>
      <c r="AM335" s="301"/>
    </row>
    <row r="336" spans="1:39" ht="25" customHeight="1" thickBot="1">
      <c r="A336" s="299" t="s">
        <v>196</v>
      </c>
      <c r="B336" s="300" t="s">
        <v>1457</v>
      </c>
      <c r="C336" s="301"/>
      <c r="D336" s="302">
        <v>1</v>
      </c>
      <c r="E336" s="301" t="s">
        <v>699</v>
      </c>
      <c r="F336" s="301" t="s">
        <v>3</v>
      </c>
      <c r="G336" s="301" t="s">
        <v>109</v>
      </c>
      <c r="H336" s="308" t="s">
        <v>1610</v>
      </c>
      <c r="I336" s="394" t="s">
        <v>141</v>
      </c>
      <c r="J336" s="394" t="s">
        <v>146</v>
      </c>
      <c r="K336" s="343" t="s">
        <v>1648</v>
      </c>
      <c r="L336" s="301" t="s">
        <v>149</v>
      </c>
      <c r="M336" s="391" t="s">
        <v>14</v>
      </c>
      <c r="N336" s="391" t="s">
        <v>70</v>
      </c>
      <c r="O336" s="391" t="s">
        <v>72</v>
      </c>
      <c r="P336" s="391" t="s">
        <v>73</v>
      </c>
      <c r="Q336" s="301" t="s">
        <v>73</v>
      </c>
      <c r="R336" s="300" t="s">
        <v>60</v>
      </c>
      <c r="S336" s="301" t="s">
        <v>860</v>
      </c>
      <c r="T336" s="301"/>
      <c r="U336" s="301"/>
      <c r="V336" s="301"/>
      <c r="W336" s="303" t="s">
        <v>111</v>
      </c>
      <c r="X336" s="301">
        <v>1874</v>
      </c>
      <c r="Y336" s="307">
        <v>3000</v>
      </c>
      <c r="Z336" s="301"/>
      <c r="AA336" s="307"/>
      <c r="AB336" s="301"/>
      <c r="AC336" s="301"/>
      <c r="AD336" s="307"/>
      <c r="AE336" s="307"/>
      <c r="AF336" s="301"/>
      <c r="AG336" s="301"/>
      <c r="AH336" s="301"/>
      <c r="AI336" s="301" t="s">
        <v>956</v>
      </c>
      <c r="AJ336" s="301"/>
      <c r="AK336" s="301"/>
      <c r="AL336" s="301"/>
      <c r="AM336" s="301"/>
    </row>
    <row r="337" spans="1:39" ht="25" customHeight="1" thickBot="1">
      <c r="A337" s="317" t="s">
        <v>180</v>
      </c>
      <c r="B337" s="300" t="s">
        <v>1459</v>
      </c>
      <c r="C337" s="318">
        <v>2.1</v>
      </c>
      <c r="D337" s="319">
        <v>1</v>
      </c>
      <c r="E337" s="320" t="s">
        <v>1203</v>
      </c>
      <c r="F337" s="320" t="s">
        <v>3</v>
      </c>
      <c r="G337" s="320" t="s">
        <v>60</v>
      </c>
      <c r="H337" s="320"/>
      <c r="I337" s="320" t="s">
        <v>143</v>
      </c>
      <c r="J337" s="320" t="s">
        <v>146</v>
      </c>
      <c r="K337" s="408" t="s">
        <v>1648</v>
      </c>
      <c r="L337" s="320" t="s">
        <v>149</v>
      </c>
      <c r="M337" s="192" t="s">
        <v>16</v>
      </c>
      <c r="N337" s="192" t="s">
        <v>87</v>
      </c>
      <c r="O337" s="318" t="s">
        <v>88</v>
      </c>
      <c r="P337" s="192" t="s">
        <v>102</v>
      </c>
      <c r="Q337" s="192"/>
      <c r="R337" s="300" t="s">
        <v>60</v>
      </c>
      <c r="S337" s="192" t="s">
        <v>5</v>
      </c>
      <c r="T337" s="318"/>
      <c r="U337" s="318"/>
      <c r="V337" s="321">
        <v>0.1</v>
      </c>
      <c r="W337" s="326" t="s">
        <v>126</v>
      </c>
      <c r="X337" s="318"/>
      <c r="Y337" s="322">
        <v>100</v>
      </c>
      <c r="Z337" s="321"/>
      <c r="AA337" s="198"/>
      <c r="AB337" s="196"/>
      <c r="AC337" s="318"/>
      <c r="AD337" s="323"/>
      <c r="AE337" s="323"/>
      <c r="AF337" s="318"/>
      <c r="AG337" s="318"/>
      <c r="AH337" s="318"/>
      <c r="AI337" s="318"/>
      <c r="AJ337" s="209"/>
      <c r="AK337" s="209"/>
      <c r="AL337" s="209"/>
      <c r="AM337" s="209"/>
    </row>
    <row r="338" spans="1:39" ht="25" customHeight="1" thickBot="1">
      <c r="A338" s="317" t="s">
        <v>180</v>
      </c>
      <c r="B338" s="300" t="s">
        <v>1458</v>
      </c>
      <c r="C338" s="318">
        <v>3.1</v>
      </c>
      <c r="D338" s="319">
        <v>1</v>
      </c>
      <c r="E338" s="320" t="s">
        <v>1203</v>
      </c>
      <c r="F338" s="320" t="s">
        <v>118</v>
      </c>
      <c r="G338" s="320" t="s">
        <v>60</v>
      </c>
      <c r="H338" s="320"/>
      <c r="I338" s="320" t="s">
        <v>143</v>
      </c>
      <c r="J338" s="320" t="s">
        <v>146</v>
      </c>
      <c r="K338" s="408" t="s">
        <v>1647</v>
      </c>
      <c r="L338" s="320" t="s">
        <v>149</v>
      </c>
      <c r="M338" s="318" t="s">
        <v>14</v>
      </c>
      <c r="N338" s="318" t="s">
        <v>70</v>
      </c>
      <c r="O338" s="192" t="s">
        <v>1238</v>
      </c>
      <c r="P338" s="192" t="s">
        <v>95</v>
      </c>
      <c r="Q338" s="192"/>
      <c r="R338" s="300" t="s">
        <v>60</v>
      </c>
      <c r="S338" s="192" t="s">
        <v>5</v>
      </c>
      <c r="T338" s="318"/>
      <c r="U338" s="318"/>
      <c r="V338" s="321">
        <v>0.1</v>
      </c>
      <c r="W338" s="326" t="s">
        <v>126</v>
      </c>
      <c r="X338" s="318"/>
      <c r="Y338" s="322">
        <v>100</v>
      </c>
      <c r="Z338" s="321"/>
      <c r="AA338" s="198"/>
      <c r="AB338" s="196"/>
      <c r="AC338" s="318"/>
      <c r="AD338" s="323"/>
      <c r="AE338" s="323"/>
      <c r="AF338" s="318"/>
      <c r="AG338" s="318"/>
      <c r="AH338" s="318"/>
      <c r="AI338" s="318"/>
      <c r="AJ338" s="209"/>
      <c r="AK338" s="209"/>
      <c r="AL338" s="209"/>
      <c r="AM338" s="209"/>
    </row>
    <row r="339" spans="1:39" ht="25" customHeight="1" thickBot="1">
      <c r="A339" s="299" t="s">
        <v>202</v>
      </c>
      <c r="B339" s="300" t="s">
        <v>1545</v>
      </c>
      <c r="C339" s="308">
        <v>5.6</v>
      </c>
      <c r="D339" s="302">
        <v>1</v>
      </c>
      <c r="E339" s="301" t="s">
        <v>699</v>
      </c>
      <c r="F339" s="308" t="s">
        <v>905</v>
      </c>
      <c r="G339" s="308" t="s">
        <v>965</v>
      </c>
      <c r="H339" s="308" t="s">
        <v>1619</v>
      </c>
      <c r="I339" s="301" t="s">
        <v>143</v>
      </c>
      <c r="J339" s="301" t="s">
        <v>146</v>
      </c>
      <c r="K339" s="343" t="s">
        <v>60</v>
      </c>
      <c r="L339" s="301" t="s">
        <v>149</v>
      </c>
      <c r="M339" s="391" t="s">
        <v>14</v>
      </c>
      <c r="N339" s="391" t="s">
        <v>70</v>
      </c>
      <c r="O339" s="301" t="s">
        <v>208</v>
      </c>
      <c r="P339" s="301" t="s">
        <v>161</v>
      </c>
      <c r="Q339" s="301"/>
      <c r="R339" s="300" t="s">
        <v>60</v>
      </c>
      <c r="S339" s="308" t="s">
        <v>133</v>
      </c>
      <c r="T339" s="308"/>
      <c r="U339" s="308" t="s">
        <v>963</v>
      </c>
      <c r="V339" s="308"/>
      <c r="W339" s="310" t="s">
        <v>112</v>
      </c>
      <c r="X339" s="308">
        <v>11</v>
      </c>
      <c r="Y339" s="311"/>
      <c r="Z339" s="308"/>
      <c r="AA339" s="311"/>
      <c r="AB339" s="308"/>
      <c r="AC339" s="308" t="s">
        <v>961</v>
      </c>
      <c r="AE339" s="311" t="s">
        <v>1447</v>
      </c>
      <c r="AF339" s="308"/>
      <c r="AG339" s="308"/>
      <c r="AH339" s="308"/>
      <c r="AI339" s="308" t="s">
        <v>962</v>
      </c>
      <c r="AJ339" s="308"/>
      <c r="AK339" s="308"/>
      <c r="AL339" s="308"/>
      <c r="AM339" s="308" t="s">
        <v>964</v>
      </c>
    </row>
    <row r="340" spans="1:39" ht="25" customHeight="1" thickBot="1">
      <c r="A340" s="317" t="s">
        <v>177</v>
      </c>
      <c r="B340" s="300" t="s">
        <v>1508</v>
      </c>
      <c r="C340" s="318">
        <v>1.5</v>
      </c>
      <c r="D340" s="319">
        <v>0</v>
      </c>
      <c r="E340" s="320" t="s">
        <v>1203</v>
      </c>
      <c r="F340" s="320" t="s">
        <v>118</v>
      </c>
      <c r="G340" s="320" t="s">
        <v>60</v>
      </c>
      <c r="H340" s="320"/>
      <c r="I340" s="320" t="s">
        <v>141</v>
      </c>
      <c r="J340" s="320" t="s">
        <v>139</v>
      </c>
      <c r="K340" s="347" t="s">
        <v>1648</v>
      </c>
      <c r="L340" s="320" t="s">
        <v>149</v>
      </c>
      <c r="M340" s="318" t="s">
        <v>14</v>
      </c>
      <c r="N340" s="318" t="s">
        <v>70</v>
      </c>
      <c r="O340" s="318" t="s">
        <v>74</v>
      </c>
      <c r="P340" s="192" t="s">
        <v>93</v>
      </c>
      <c r="Q340" s="192"/>
      <c r="R340" s="300" t="s">
        <v>60</v>
      </c>
      <c r="S340" s="192" t="s">
        <v>6</v>
      </c>
      <c r="T340" s="318"/>
      <c r="U340" s="318"/>
      <c r="V340" s="321">
        <v>2</v>
      </c>
      <c r="W340" s="326" t="s">
        <v>113</v>
      </c>
      <c r="X340" s="318"/>
      <c r="Y340" s="322">
        <v>2000</v>
      </c>
      <c r="Z340" s="321"/>
      <c r="AA340" s="198"/>
      <c r="AB340" s="196"/>
      <c r="AC340" s="318"/>
      <c r="AD340" s="323"/>
      <c r="AE340" s="323"/>
      <c r="AF340" s="318"/>
      <c r="AG340" s="318"/>
      <c r="AH340" s="318"/>
      <c r="AI340" s="318"/>
      <c r="AJ340" s="209"/>
      <c r="AK340" s="209"/>
      <c r="AL340" s="209"/>
      <c r="AM340" s="209"/>
    </row>
    <row r="341" spans="1:39" ht="25" customHeight="1" thickBot="1">
      <c r="A341" s="299" t="s">
        <v>199</v>
      </c>
      <c r="B341" s="300" t="s">
        <v>1457</v>
      </c>
      <c r="C341" s="308"/>
      <c r="D341" s="302">
        <v>1</v>
      </c>
      <c r="E341" s="301" t="s">
        <v>699</v>
      </c>
      <c r="F341" s="308" t="s">
        <v>3</v>
      </c>
      <c r="G341" s="308" t="s">
        <v>109</v>
      </c>
      <c r="H341" s="308" t="s">
        <v>1610</v>
      </c>
      <c r="I341" s="394" t="s">
        <v>141</v>
      </c>
      <c r="J341" s="394" t="s">
        <v>146</v>
      </c>
      <c r="K341" s="343" t="s">
        <v>1648</v>
      </c>
      <c r="L341" s="301" t="s">
        <v>149</v>
      </c>
      <c r="M341" s="391" t="s">
        <v>14</v>
      </c>
      <c r="N341" s="391" t="s">
        <v>70</v>
      </c>
      <c r="O341" s="391" t="s">
        <v>72</v>
      </c>
      <c r="P341" s="391" t="s">
        <v>73</v>
      </c>
      <c r="Q341" s="301"/>
      <c r="R341" s="300" t="s">
        <v>60</v>
      </c>
      <c r="S341" s="308" t="s">
        <v>860</v>
      </c>
      <c r="T341" s="308"/>
      <c r="U341" s="308"/>
      <c r="V341" s="308"/>
      <c r="W341" s="310" t="s">
        <v>127</v>
      </c>
      <c r="X341" s="308">
        <v>126</v>
      </c>
      <c r="Y341" s="311">
        <v>267.2</v>
      </c>
      <c r="Z341" s="308"/>
      <c r="AA341" s="311"/>
      <c r="AB341" s="308"/>
      <c r="AC341" s="308">
        <v>100</v>
      </c>
      <c r="AD341" s="311">
        <v>800</v>
      </c>
      <c r="AE341" s="311"/>
      <c r="AF341" s="308"/>
      <c r="AG341" s="308">
        <v>180.3</v>
      </c>
      <c r="AH341" s="308" t="s">
        <v>748</v>
      </c>
      <c r="AI341" s="308" t="s">
        <v>966</v>
      </c>
      <c r="AJ341" s="308"/>
      <c r="AK341" s="308"/>
      <c r="AL341" s="308"/>
      <c r="AM341" s="308"/>
    </row>
    <row r="342" spans="1:39" ht="25" customHeight="1" thickBot="1">
      <c r="A342" s="299" t="s">
        <v>199</v>
      </c>
      <c r="B342" s="300" t="s">
        <v>1457</v>
      </c>
      <c r="C342" s="308"/>
      <c r="D342" s="302">
        <v>1</v>
      </c>
      <c r="E342" s="301" t="s">
        <v>699</v>
      </c>
      <c r="F342" s="308" t="s">
        <v>3</v>
      </c>
      <c r="G342" s="308" t="s">
        <v>109</v>
      </c>
      <c r="H342" s="308" t="s">
        <v>1610</v>
      </c>
      <c r="I342" s="394" t="s">
        <v>141</v>
      </c>
      <c r="J342" s="394" t="s">
        <v>146</v>
      </c>
      <c r="K342" s="343" t="s">
        <v>1648</v>
      </c>
      <c r="L342" s="301" t="s">
        <v>149</v>
      </c>
      <c r="M342" s="391" t="s">
        <v>14</v>
      </c>
      <c r="N342" s="391" t="s">
        <v>70</v>
      </c>
      <c r="O342" s="391" t="s">
        <v>72</v>
      </c>
      <c r="P342" s="391" t="s">
        <v>73</v>
      </c>
      <c r="Q342" s="301"/>
      <c r="R342" s="300" t="s">
        <v>60</v>
      </c>
      <c r="S342" s="308" t="s">
        <v>860</v>
      </c>
      <c r="T342" s="308"/>
      <c r="U342" s="308"/>
      <c r="V342" s="308"/>
      <c r="W342" s="310" t="s">
        <v>127</v>
      </c>
      <c r="X342" s="308">
        <v>126</v>
      </c>
      <c r="Y342" s="311">
        <v>583.29999999999995</v>
      </c>
      <c r="Z342" s="308"/>
      <c r="AA342" s="311"/>
      <c r="AB342" s="308"/>
      <c r="AC342" s="308">
        <v>100</v>
      </c>
      <c r="AD342" s="311">
        <v>800</v>
      </c>
      <c r="AE342" s="311"/>
      <c r="AF342" s="308"/>
      <c r="AG342" s="308">
        <v>121.3</v>
      </c>
      <c r="AH342" s="308" t="s">
        <v>748</v>
      </c>
      <c r="AI342" s="308" t="s">
        <v>967</v>
      </c>
      <c r="AJ342" s="308"/>
      <c r="AK342" s="308"/>
      <c r="AL342" s="308"/>
      <c r="AM342" s="308"/>
    </row>
    <row r="343" spans="1:39" ht="25" customHeight="1" thickBot="1">
      <c r="A343" s="299" t="s">
        <v>968</v>
      </c>
      <c r="B343" s="300" t="s">
        <v>1522</v>
      </c>
      <c r="C343" s="308"/>
      <c r="D343" s="302">
        <v>1</v>
      </c>
      <c r="E343" s="301" t="s">
        <v>699</v>
      </c>
      <c r="F343" s="308" t="s">
        <v>3</v>
      </c>
      <c r="G343" s="308" t="s">
        <v>901</v>
      </c>
      <c r="H343" s="301" t="s">
        <v>1627</v>
      </c>
      <c r="I343" s="320" t="s">
        <v>143</v>
      </c>
      <c r="J343" s="301" t="s">
        <v>146</v>
      </c>
      <c r="K343" s="343" t="s">
        <v>1647</v>
      </c>
      <c r="L343" s="308" t="s">
        <v>149</v>
      </c>
      <c r="M343" s="308" t="s">
        <v>15</v>
      </c>
      <c r="N343" s="308" t="s">
        <v>971</v>
      </c>
      <c r="O343" s="308" t="s">
        <v>972</v>
      </c>
      <c r="P343" s="308" t="s">
        <v>970</v>
      </c>
      <c r="Q343" s="308"/>
      <c r="R343" s="300" t="s">
        <v>60</v>
      </c>
      <c r="S343" s="308"/>
      <c r="T343" s="308"/>
      <c r="U343" s="308"/>
      <c r="V343" s="308"/>
      <c r="W343" s="310" t="s">
        <v>62</v>
      </c>
      <c r="X343" s="308">
        <v>28</v>
      </c>
      <c r="Y343" s="311"/>
      <c r="Z343" s="308"/>
      <c r="AA343" s="311">
        <v>225</v>
      </c>
      <c r="AB343" s="308"/>
      <c r="AC343" s="308">
        <v>50</v>
      </c>
      <c r="AD343" s="311">
        <v>900</v>
      </c>
      <c r="AE343" s="311"/>
      <c r="AF343" s="308"/>
      <c r="AG343" s="308" t="s">
        <v>899</v>
      </c>
      <c r="AH343" s="308"/>
      <c r="AI343" s="308"/>
      <c r="AJ343" s="308" t="s">
        <v>973</v>
      </c>
      <c r="AK343" s="308" t="s">
        <v>976</v>
      </c>
      <c r="AL343" s="308"/>
      <c r="AM343" s="308"/>
    </row>
    <row r="344" spans="1:39" ht="25" customHeight="1">
      <c r="A344" s="299" t="s">
        <v>968</v>
      </c>
      <c r="B344" s="300" t="s">
        <v>1522</v>
      </c>
      <c r="C344" s="308"/>
      <c r="D344" s="302">
        <v>1</v>
      </c>
      <c r="E344" s="301" t="s">
        <v>699</v>
      </c>
      <c r="F344" s="308" t="s">
        <v>3</v>
      </c>
      <c r="G344" s="308" t="s">
        <v>901</v>
      </c>
      <c r="H344" s="301" t="s">
        <v>1627</v>
      </c>
      <c r="I344" s="320" t="s">
        <v>143</v>
      </c>
      <c r="J344" s="301" t="s">
        <v>146</v>
      </c>
      <c r="K344" s="343" t="s">
        <v>1647</v>
      </c>
      <c r="L344" s="308" t="s">
        <v>149</v>
      </c>
      <c r="M344" s="308" t="s">
        <v>15</v>
      </c>
      <c r="N344" s="308" t="s">
        <v>971</v>
      </c>
      <c r="O344" s="308" t="s">
        <v>972</v>
      </c>
      <c r="P344" s="308" t="s">
        <v>970</v>
      </c>
      <c r="Q344" s="308"/>
      <c r="R344" s="300" t="s">
        <v>60</v>
      </c>
      <c r="S344" s="308"/>
      <c r="T344" s="308"/>
      <c r="U344" s="308"/>
      <c r="V344" s="308"/>
      <c r="W344" s="310" t="s">
        <v>62</v>
      </c>
      <c r="X344" s="308">
        <v>57</v>
      </c>
      <c r="Y344" s="311"/>
      <c r="Z344" s="308"/>
      <c r="AA344" s="311" t="s">
        <v>978</v>
      </c>
      <c r="AB344" s="308"/>
      <c r="AC344" s="308" t="s">
        <v>978</v>
      </c>
      <c r="AD344" s="311">
        <v>1100</v>
      </c>
      <c r="AE344" s="311"/>
      <c r="AF344" s="308"/>
      <c r="AG344" s="308" t="s">
        <v>899</v>
      </c>
      <c r="AH344" s="308"/>
      <c r="AI344" s="308"/>
      <c r="AJ344" s="308" t="s">
        <v>973</v>
      </c>
      <c r="AK344" s="308" t="s">
        <v>977</v>
      </c>
      <c r="AL344" s="308"/>
      <c r="AM344" s="308"/>
    </row>
    <row r="345" spans="1:39" ht="25" customHeight="1">
      <c r="A345" s="299" t="s">
        <v>968</v>
      </c>
      <c r="B345" s="300" t="s">
        <v>1463</v>
      </c>
      <c r="C345" s="318">
        <v>1.5</v>
      </c>
      <c r="D345" s="302">
        <v>1</v>
      </c>
      <c r="E345" s="301" t="s">
        <v>699</v>
      </c>
      <c r="F345" s="308" t="s">
        <v>3</v>
      </c>
      <c r="G345" s="308" t="s">
        <v>901</v>
      </c>
      <c r="H345" s="301" t="s">
        <v>1627</v>
      </c>
      <c r="I345" s="308" t="s">
        <v>143</v>
      </c>
      <c r="J345" s="308" t="s">
        <v>139</v>
      </c>
      <c r="K345" s="301" t="s">
        <v>1647</v>
      </c>
      <c r="L345" s="308" t="s">
        <v>149</v>
      </c>
      <c r="M345" s="308" t="s">
        <v>17</v>
      </c>
      <c r="N345" s="308" t="s">
        <v>83</v>
      </c>
      <c r="O345" s="308" t="s">
        <v>85</v>
      </c>
      <c r="P345" s="308" t="s">
        <v>104</v>
      </c>
      <c r="Q345" s="308"/>
      <c r="R345" s="300" t="s">
        <v>60</v>
      </c>
      <c r="S345" s="308"/>
      <c r="T345" s="308"/>
      <c r="U345" s="308"/>
      <c r="V345" s="308"/>
      <c r="W345" s="310" t="s">
        <v>111</v>
      </c>
      <c r="X345" s="308">
        <v>35</v>
      </c>
      <c r="Y345" s="311"/>
      <c r="Z345" s="308"/>
      <c r="AA345" s="311"/>
      <c r="AB345" s="308"/>
      <c r="AC345" s="308"/>
      <c r="AD345" s="311">
        <v>1275</v>
      </c>
      <c r="AE345" s="311"/>
      <c r="AF345" s="308"/>
      <c r="AG345" s="308" t="s">
        <v>899</v>
      </c>
      <c r="AH345" s="308"/>
      <c r="AI345" s="308"/>
      <c r="AJ345" s="308" t="s">
        <v>974</v>
      </c>
      <c r="AK345" s="308" t="s">
        <v>976</v>
      </c>
      <c r="AL345" s="308"/>
      <c r="AM345" s="308"/>
    </row>
    <row r="346" spans="1:39" ht="25" customHeight="1">
      <c r="A346" s="299" t="s">
        <v>968</v>
      </c>
      <c r="B346" s="300" t="s">
        <v>1532</v>
      </c>
      <c r="C346" s="308"/>
      <c r="D346" s="302">
        <v>1</v>
      </c>
      <c r="E346" s="301" t="s">
        <v>699</v>
      </c>
      <c r="F346" s="308" t="s">
        <v>3</v>
      </c>
      <c r="G346" s="308" t="s">
        <v>901</v>
      </c>
      <c r="H346" s="301" t="s">
        <v>1627</v>
      </c>
      <c r="I346" s="314" t="s">
        <v>143</v>
      </c>
      <c r="J346" s="314" t="s">
        <v>139</v>
      </c>
      <c r="K346" s="314" t="s">
        <v>1647</v>
      </c>
      <c r="L346" s="308" t="s">
        <v>149</v>
      </c>
      <c r="M346" s="308" t="s">
        <v>17</v>
      </c>
      <c r="N346" s="308" t="s">
        <v>83</v>
      </c>
      <c r="O346" s="308" t="s">
        <v>85</v>
      </c>
      <c r="P346" s="308" t="s">
        <v>105</v>
      </c>
      <c r="Q346" s="308"/>
      <c r="R346" s="300" t="s">
        <v>60</v>
      </c>
      <c r="S346" s="308"/>
      <c r="T346" s="308"/>
      <c r="U346" s="308"/>
      <c r="V346" s="308"/>
      <c r="W346" s="310" t="s">
        <v>62</v>
      </c>
      <c r="X346" s="308">
        <v>39</v>
      </c>
      <c r="Y346" s="311"/>
      <c r="Z346" s="308"/>
      <c r="AA346" s="311">
        <v>300</v>
      </c>
      <c r="AB346" s="308"/>
      <c r="AC346" s="308">
        <v>75</v>
      </c>
      <c r="AD346" s="311">
        <v>1400</v>
      </c>
      <c r="AE346" s="311"/>
      <c r="AF346" s="308"/>
      <c r="AG346" s="308" t="s">
        <v>899</v>
      </c>
      <c r="AH346" s="308"/>
      <c r="AI346" s="308"/>
      <c r="AJ346" s="308" t="s">
        <v>975</v>
      </c>
      <c r="AK346" s="308" t="s">
        <v>977</v>
      </c>
      <c r="AL346" s="308"/>
      <c r="AM346" s="308"/>
    </row>
  </sheetData>
  <sortState xmlns:xlrd2="http://schemas.microsoft.com/office/spreadsheetml/2017/richdata2" ref="A2:AM346">
    <sortCondition ref="A2:A346"/>
    <sortCondition ref="Y2:Y346"/>
    <sortCondition ref="AD2:AD346"/>
  </sortState>
  <hyperlinks>
    <hyperlink ref="D116" r:id="rId1" xr:uid="{00000000-0004-0000-0000-000000000000}"/>
  </hyperlinks>
  <pageMargins left="0.7" right="0.7" top="0.75" bottom="0.75" header="0.3" footer="0.3"/>
  <pageSetup paperSize="9" orientation="portrait" horizontalDpi="300" verticalDpi="3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1"/>
  <sheetViews>
    <sheetView workbookViewId="0">
      <selection activeCell="C36" sqref="C36"/>
    </sheetView>
  </sheetViews>
  <sheetFormatPr baseColWidth="10" defaultColWidth="10.6640625" defaultRowHeight="16"/>
  <sheetData>
    <row r="1" spans="1:3">
      <c r="A1" t="s">
        <v>1442</v>
      </c>
    </row>
    <row r="2" spans="1:3">
      <c r="A2" t="s">
        <v>1443</v>
      </c>
    </row>
    <row r="3" spans="1:3">
      <c r="A3" t="s">
        <v>1444</v>
      </c>
      <c r="B3" t="s">
        <v>1445</v>
      </c>
    </row>
    <row r="4" spans="1:3">
      <c r="A4">
        <v>800</v>
      </c>
      <c r="B4">
        <v>5</v>
      </c>
      <c r="C4">
        <v>5</v>
      </c>
    </row>
    <row r="5" spans="1:3">
      <c r="A5">
        <v>1400</v>
      </c>
      <c r="B5">
        <v>5</v>
      </c>
      <c r="C5">
        <v>5</v>
      </c>
    </row>
    <row r="6" spans="1:3">
      <c r="A6">
        <v>1600</v>
      </c>
      <c r="B6">
        <v>5</v>
      </c>
      <c r="C6">
        <v>4</v>
      </c>
    </row>
    <row r="7" spans="1:3">
      <c r="A7">
        <v>1800</v>
      </c>
      <c r="B7">
        <v>10</v>
      </c>
      <c r="C7">
        <v>9</v>
      </c>
    </row>
    <row r="8" spans="1:3">
      <c r="A8">
        <v>2000</v>
      </c>
      <c r="B8">
        <v>5</v>
      </c>
      <c r="C8">
        <v>1</v>
      </c>
    </row>
    <row r="9" spans="1:3">
      <c r="A9">
        <v>2200</v>
      </c>
      <c r="B9">
        <v>5</v>
      </c>
      <c r="C9">
        <v>1</v>
      </c>
    </row>
    <row r="10" spans="1:3">
      <c r="A10">
        <v>2400</v>
      </c>
      <c r="B10">
        <v>5</v>
      </c>
      <c r="C10">
        <v>0</v>
      </c>
    </row>
    <row r="11" spans="1:3">
      <c r="A11">
        <v>2600</v>
      </c>
      <c r="B11">
        <v>10</v>
      </c>
      <c r="C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8"/>
  <sheetViews>
    <sheetView workbookViewId="0">
      <selection activeCell="E33" sqref="E33"/>
    </sheetView>
  </sheetViews>
  <sheetFormatPr baseColWidth="10" defaultColWidth="10.6640625" defaultRowHeight="16"/>
  <sheetData>
    <row r="1" spans="1:9" ht="15" customHeight="1">
      <c r="A1" t="s">
        <v>1419</v>
      </c>
    </row>
    <row r="2" spans="1:9" ht="15" customHeight="1">
      <c r="C2" t="s">
        <v>1421</v>
      </c>
      <c r="E2" t="s">
        <v>1422</v>
      </c>
      <c r="G2" t="s">
        <v>1423</v>
      </c>
      <c r="I2" t="s">
        <v>1424</v>
      </c>
    </row>
    <row r="3" spans="1:9">
      <c r="A3" t="s">
        <v>1420</v>
      </c>
      <c r="B3">
        <v>300</v>
      </c>
      <c r="C3">
        <v>289</v>
      </c>
      <c r="E3">
        <v>280</v>
      </c>
    </row>
    <row r="4" spans="1:9">
      <c r="B4">
        <v>350</v>
      </c>
      <c r="C4">
        <v>206</v>
      </c>
      <c r="E4">
        <v>283</v>
      </c>
    </row>
    <row r="5" spans="1:9">
      <c r="B5">
        <v>400</v>
      </c>
      <c r="C5">
        <v>167</v>
      </c>
      <c r="E5">
        <v>237</v>
      </c>
    </row>
    <row r="6" spans="1:9">
      <c r="B6">
        <v>450</v>
      </c>
      <c r="C6">
        <v>137</v>
      </c>
      <c r="E6">
        <v>206</v>
      </c>
    </row>
    <row r="7" spans="1:9">
      <c r="B7">
        <v>500</v>
      </c>
      <c r="C7">
        <v>54</v>
      </c>
      <c r="E7">
        <v>163</v>
      </c>
    </row>
    <row r="8" spans="1:9">
      <c r="B8">
        <v>550</v>
      </c>
      <c r="C8">
        <v>24</v>
      </c>
      <c r="E8">
        <v>139</v>
      </c>
    </row>
    <row r="9" spans="1:9">
      <c r="B9">
        <v>600</v>
      </c>
      <c r="C9">
        <v>7</v>
      </c>
      <c r="E9">
        <v>120</v>
      </c>
    </row>
    <row r="10" spans="1:9">
      <c r="B10">
        <v>650</v>
      </c>
      <c r="C10">
        <v>4</v>
      </c>
      <c r="E10">
        <v>86</v>
      </c>
      <c r="G10">
        <v>279</v>
      </c>
    </row>
    <row r="11" spans="1:9">
      <c r="B11">
        <v>700</v>
      </c>
      <c r="E11">
        <v>46</v>
      </c>
      <c r="G11">
        <v>261</v>
      </c>
      <c r="I11">
        <v>258</v>
      </c>
    </row>
    <row r="12" spans="1:9">
      <c r="B12">
        <v>750</v>
      </c>
      <c r="E12">
        <v>12</v>
      </c>
      <c r="G12">
        <v>220</v>
      </c>
      <c r="I12">
        <v>265</v>
      </c>
    </row>
    <row r="13" spans="1:9">
      <c r="B13">
        <v>800</v>
      </c>
      <c r="E13">
        <v>1</v>
      </c>
      <c r="G13">
        <v>226</v>
      </c>
      <c r="I13">
        <v>255</v>
      </c>
    </row>
    <row r="14" spans="1:9">
      <c r="B14">
        <v>850</v>
      </c>
      <c r="G14">
        <v>189</v>
      </c>
      <c r="I14">
        <v>218</v>
      </c>
    </row>
    <row r="15" spans="1:9">
      <c r="B15">
        <v>900</v>
      </c>
      <c r="G15">
        <v>158</v>
      </c>
      <c r="I15">
        <v>191</v>
      </c>
    </row>
    <row r="16" spans="1:9">
      <c r="B16">
        <v>950</v>
      </c>
      <c r="G16">
        <v>133</v>
      </c>
      <c r="I16">
        <v>169</v>
      </c>
    </row>
    <row r="17" spans="1:9">
      <c r="B17">
        <v>1000</v>
      </c>
      <c r="G17">
        <v>111</v>
      </c>
      <c r="I17">
        <v>155</v>
      </c>
    </row>
    <row r="18" spans="1:9">
      <c r="B18">
        <v>1050</v>
      </c>
      <c r="G18">
        <v>81</v>
      </c>
      <c r="I18">
        <v>147</v>
      </c>
    </row>
    <row r="19" spans="1:9">
      <c r="B19">
        <v>1100</v>
      </c>
      <c r="G19">
        <v>64</v>
      </c>
      <c r="I19">
        <v>98</v>
      </c>
    </row>
    <row r="20" spans="1:9">
      <c r="B20">
        <v>1150</v>
      </c>
      <c r="G20">
        <v>30</v>
      </c>
      <c r="I20">
        <v>101</v>
      </c>
    </row>
    <row r="21" spans="1:9">
      <c r="B21">
        <v>1200</v>
      </c>
      <c r="G21">
        <v>21</v>
      </c>
      <c r="I21">
        <v>84</v>
      </c>
    </row>
    <row r="22" spans="1:9">
      <c r="B22">
        <v>1250</v>
      </c>
      <c r="G22">
        <v>14</v>
      </c>
      <c r="I22">
        <v>62</v>
      </c>
    </row>
    <row r="23" spans="1:9">
      <c r="B23">
        <v>1300</v>
      </c>
      <c r="G23">
        <v>5</v>
      </c>
      <c r="I23">
        <v>45</v>
      </c>
    </row>
    <row r="24" spans="1:9">
      <c r="B24">
        <v>1350</v>
      </c>
      <c r="I24">
        <v>26</v>
      </c>
    </row>
    <row r="25" spans="1:9">
      <c r="B25">
        <v>1400</v>
      </c>
      <c r="I25">
        <v>3</v>
      </c>
    </row>
    <row r="26" spans="1:9">
      <c r="B26">
        <v>1450</v>
      </c>
    </row>
    <row r="27" spans="1:9">
      <c r="B27">
        <v>1500</v>
      </c>
    </row>
    <row r="28" spans="1:9">
      <c r="B28">
        <v>1550</v>
      </c>
    </row>
    <row r="29" spans="1:9">
      <c r="B29">
        <v>1600</v>
      </c>
    </row>
    <row r="30" spans="1:9">
      <c r="B30">
        <v>1650</v>
      </c>
    </row>
    <row r="32" spans="1:9">
      <c r="A32" t="s">
        <v>1425</v>
      </c>
      <c r="B32" t="s">
        <v>1427</v>
      </c>
      <c r="C32" t="s">
        <v>1428</v>
      </c>
      <c r="D32" s="15">
        <v>0.75</v>
      </c>
      <c r="E32" s="15">
        <v>0.5</v>
      </c>
      <c r="F32" t="s">
        <v>1429</v>
      </c>
    </row>
    <row r="33" spans="1:6">
      <c r="A33" t="s">
        <v>1426</v>
      </c>
      <c r="B33">
        <v>1</v>
      </c>
      <c r="C33">
        <v>650</v>
      </c>
      <c r="F33">
        <v>1116</v>
      </c>
    </row>
    <row r="34" spans="1:6">
      <c r="B34">
        <v>2</v>
      </c>
      <c r="C34">
        <v>650</v>
      </c>
      <c r="F34">
        <v>1311</v>
      </c>
    </row>
    <row r="35" spans="1:6">
      <c r="B35">
        <v>3</v>
      </c>
      <c r="C35">
        <v>650</v>
      </c>
      <c r="F35">
        <v>1266</v>
      </c>
    </row>
    <row r="36" spans="1:6">
      <c r="A36" t="s">
        <v>700</v>
      </c>
      <c r="C36">
        <v>650</v>
      </c>
      <c r="D36">
        <v>755</v>
      </c>
      <c r="E36">
        <v>895</v>
      </c>
      <c r="F36">
        <v>1231</v>
      </c>
    </row>
    <row r="37" spans="1:6">
      <c r="A37" t="s">
        <v>1430</v>
      </c>
      <c r="B37">
        <v>1</v>
      </c>
      <c r="C37">
        <v>610</v>
      </c>
      <c r="F37">
        <v>1423</v>
      </c>
    </row>
    <row r="38" spans="1:6">
      <c r="B38">
        <v>2</v>
      </c>
      <c r="C38">
        <v>627</v>
      </c>
      <c r="F38">
        <v>1358</v>
      </c>
    </row>
    <row r="39" spans="1:6">
      <c r="B39">
        <v>3</v>
      </c>
      <c r="C39">
        <v>653</v>
      </c>
      <c r="F39">
        <v>1380</v>
      </c>
    </row>
    <row r="40" spans="1:6">
      <c r="A40" t="s">
        <v>700</v>
      </c>
      <c r="C40">
        <v>630</v>
      </c>
      <c r="D40">
        <v>800</v>
      </c>
      <c r="E40">
        <v>980</v>
      </c>
      <c r="F40">
        <v>1387</v>
      </c>
    </row>
    <row r="41" spans="1:6">
      <c r="A41" t="s">
        <v>1431</v>
      </c>
      <c r="B41">
        <v>1</v>
      </c>
      <c r="C41">
        <v>273</v>
      </c>
      <c r="F41">
        <v>581</v>
      </c>
    </row>
    <row r="42" spans="1:6">
      <c r="B42">
        <v>2</v>
      </c>
      <c r="C42">
        <v>252</v>
      </c>
      <c r="F42">
        <v>496</v>
      </c>
    </row>
    <row r="43" spans="1:6">
      <c r="B43">
        <v>3</v>
      </c>
      <c r="C43">
        <v>256</v>
      </c>
      <c r="F43">
        <v>663</v>
      </c>
    </row>
    <row r="44" spans="1:6">
      <c r="A44" t="s">
        <v>700</v>
      </c>
      <c r="C44">
        <v>260</v>
      </c>
      <c r="D44">
        <v>340</v>
      </c>
      <c r="E44">
        <v>425</v>
      </c>
      <c r="F44">
        <v>580</v>
      </c>
    </row>
    <row r="45" spans="1:6">
      <c r="A45" t="s">
        <v>1432</v>
      </c>
      <c r="B45">
        <v>1</v>
      </c>
      <c r="C45">
        <v>300</v>
      </c>
      <c r="F45">
        <v>778</v>
      </c>
    </row>
    <row r="46" spans="1:6">
      <c r="B46">
        <v>2</v>
      </c>
      <c r="C46">
        <v>253</v>
      </c>
      <c r="F46">
        <v>809</v>
      </c>
    </row>
    <row r="47" spans="1:6">
      <c r="B47">
        <v>3</v>
      </c>
      <c r="C47">
        <v>302</v>
      </c>
      <c r="F47">
        <v>733</v>
      </c>
    </row>
    <row r="48" spans="1:6">
      <c r="A48" t="s">
        <v>700</v>
      </c>
      <c r="C48">
        <v>285</v>
      </c>
      <c r="D48">
        <v>400</v>
      </c>
      <c r="E48">
        <v>520</v>
      </c>
      <c r="F48">
        <v>773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1"/>
  <sheetViews>
    <sheetView workbookViewId="0">
      <selection activeCell="A18" sqref="A18"/>
    </sheetView>
  </sheetViews>
  <sheetFormatPr baseColWidth="10" defaultColWidth="10.6640625" defaultRowHeight="16"/>
  <sheetData>
    <row r="1" spans="1:3">
      <c r="B1" t="s">
        <v>1394</v>
      </c>
      <c r="C1" t="s">
        <v>1399</v>
      </c>
    </row>
    <row r="2" spans="1:3">
      <c r="B2" t="s">
        <v>1395</v>
      </c>
      <c r="C2" t="s">
        <v>1395</v>
      </c>
    </row>
    <row r="3" spans="1:3">
      <c r="A3" t="s">
        <v>1396</v>
      </c>
      <c r="B3">
        <v>0.93</v>
      </c>
      <c r="C3">
        <v>0.6</v>
      </c>
    </row>
    <row r="4" spans="1:3">
      <c r="A4" t="s">
        <v>1397</v>
      </c>
      <c r="B4">
        <v>0.06</v>
      </c>
      <c r="C4">
        <v>0.4</v>
      </c>
    </row>
    <row r="5" spans="1:3">
      <c r="A5" t="s">
        <v>1398</v>
      </c>
      <c r="B5">
        <v>0.01</v>
      </c>
      <c r="C5" t="s">
        <v>750</v>
      </c>
    </row>
    <row r="7" spans="1:3">
      <c r="A7" t="s">
        <v>1401</v>
      </c>
    </row>
    <row r="8" spans="1:3">
      <c r="A8">
        <v>2011</v>
      </c>
      <c r="B8" t="s">
        <v>1403</v>
      </c>
      <c r="C8" t="s">
        <v>1402</v>
      </c>
    </row>
    <row r="9" spans="1:3">
      <c r="B9">
        <v>1337.5</v>
      </c>
      <c r="C9">
        <v>9.6820000000000003E-2</v>
      </c>
    </row>
    <row r="10" spans="1:3">
      <c r="B10">
        <v>1649.1</v>
      </c>
      <c r="C10">
        <v>0.1013</v>
      </c>
    </row>
    <row r="11" spans="1:3">
      <c r="B11">
        <v>2261.1</v>
      </c>
      <c r="C11">
        <v>0</v>
      </c>
    </row>
    <row r="12" spans="1:3">
      <c r="B12">
        <v>2626</v>
      </c>
      <c r="C12">
        <v>0</v>
      </c>
    </row>
    <row r="14" spans="1:3">
      <c r="A14">
        <v>2012</v>
      </c>
      <c r="B14" t="s">
        <v>1403</v>
      </c>
      <c r="C14" t="s">
        <v>1402</v>
      </c>
    </row>
    <row r="15" spans="1:3">
      <c r="B15">
        <v>702.6</v>
      </c>
      <c r="C15">
        <v>0.37058999999999997</v>
      </c>
    </row>
    <row r="16" spans="1:3">
      <c r="B16">
        <v>1513.5</v>
      </c>
      <c r="C16">
        <v>8.0800000000000004E-3</v>
      </c>
    </row>
    <row r="17" spans="2:3">
      <c r="B17">
        <v>1816.2</v>
      </c>
      <c r="C17">
        <v>8.7899999999999992E-3</v>
      </c>
    </row>
    <row r="18" spans="2:3">
      <c r="B18">
        <v>2163.9</v>
      </c>
      <c r="C18">
        <v>3.2809999999999999E-2</v>
      </c>
    </row>
    <row r="19" spans="2:3">
      <c r="B19">
        <v>2181</v>
      </c>
      <c r="C19">
        <v>0</v>
      </c>
    </row>
    <row r="20" spans="2:3">
      <c r="B20">
        <v>2546</v>
      </c>
      <c r="C20">
        <v>0</v>
      </c>
    </row>
    <row r="21" spans="2:3">
      <c r="B21">
        <v>3097.9</v>
      </c>
      <c r="C2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0"/>
  <sheetViews>
    <sheetView workbookViewId="0">
      <selection activeCell="E30" sqref="E30"/>
    </sheetView>
  </sheetViews>
  <sheetFormatPr baseColWidth="10" defaultColWidth="8.83203125" defaultRowHeight="16"/>
  <sheetData>
    <row r="1" spans="1:7">
      <c r="A1" t="s">
        <v>896</v>
      </c>
      <c r="F1" t="s">
        <v>895</v>
      </c>
    </row>
    <row r="2" spans="1:7">
      <c r="A2" t="s">
        <v>898</v>
      </c>
      <c r="B2" t="s">
        <v>897</v>
      </c>
      <c r="E2" t="s">
        <v>762</v>
      </c>
      <c r="F2" t="s">
        <v>898</v>
      </c>
      <c r="G2" t="s">
        <v>897</v>
      </c>
    </row>
    <row r="3" spans="1:7">
      <c r="A3">
        <v>503.03</v>
      </c>
      <c r="B3">
        <v>100</v>
      </c>
      <c r="E3">
        <v>125</v>
      </c>
      <c r="F3">
        <v>100</v>
      </c>
      <c r="G3">
        <v>50.5</v>
      </c>
    </row>
    <row r="4" spans="1:7">
      <c r="A4">
        <v>1003.79</v>
      </c>
      <c r="B4">
        <v>77.03</v>
      </c>
      <c r="E4">
        <v>125</v>
      </c>
      <c r="F4">
        <v>200</v>
      </c>
      <c r="G4">
        <v>56.01</v>
      </c>
    </row>
    <row r="5" spans="1:7">
      <c r="A5">
        <v>1499.83</v>
      </c>
      <c r="B5">
        <v>28.75</v>
      </c>
      <c r="E5">
        <v>125</v>
      </c>
      <c r="F5">
        <v>300</v>
      </c>
      <c r="G5">
        <v>47.81</v>
      </c>
    </row>
    <row r="6" spans="1:7">
      <c r="A6">
        <v>1998.45</v>
      </c>
      <c r="B6">
        <v>12.27</v>
      </c>
      <c r="E6">
        <v>125</v>
      </c>
      <c r="F6">
        <v>400</v>
      </c>
      <c r="G6">
        <v>52.65</v>
      </c>
    </row>
    <row r="7" spans="1:7">
      <c r="A7">
        <v>2497.0700000000002</v>
      </c>
      <c r="B7">
        <v>20.2</v>
      </c>
      <c r="E7">
        <v>125</v>
      </c>
      <c r="F7">
        <v>500</v>
      </c>
      <c r="G7">
        <v>52.15</v>
      </c>
    </row>
    <row r="8" spans="1:7">
      <c r="E8">
        <v>125</v>
      </c>
      <c r="F8">
        <v>600</v>
      </c>
      <c r="G8">
        <v>45.62</v>
      </c>
    </row>
    <row r="9" spans="1:7">
      <c r="E9">
        <v>125</v>
      </c>
      <c r="F9">
        <v>700</v>
      </c>
      <c r="G9">
        <v>31.07</v>
      </c>
    </row>
    <row r="10" spans="1:7">
      <c r="E10">
        <v>125</v>
      </c>
      <c r="F10">
        <v>800</v>
      </c>
      <c r="G10">
        <v>33.4</v>
      </c>
    </row>
    <row r="11" spans="1:7">
      <c r="E11">
        <v>125</v>
      </c>
      <c r="F11">
        <v>900</v>
      </c>
      <c r="G11">
        <v>36.24</v>
      </c>
    </row>
    <row r="12" spans="1:7">
      <c r="E12">
        <v>125</v>
      </c>
      <c r="F12">
        <v>1000</v>
      </c>
      <c r="G12">
        <v>29.04</v>
      </c>
    </row>
    <row r="13" spans="1:7">
      <c r="E13">
        <v>125</v>
      </c>
      <c r="F13">
        <v>1100</v>
      </c>
      <c r="G13">
        <v>13.32</v>
      </c>
    </row>
    <row r="14" spans="1:7">
      <c r="E14">
        <v>125</v>
      </c>
      <c r="F14">
        <v>1200</v>
      </c>
      <c r="G14">
        <v>16.32</v>
      </c>
    </row>
    <row r="15" spans="1:7">
      <c r="E15">
        <v>125</v>
      </c>
      <c r="F15">
        <v>1300</v>
      </c>
      <c r="G15">
        <v>23</v>
      </c>
    </row>
    <row r="16" spans="1:7">
      <c r="E16">
        <v>125</v>
      </c>
      <c r="F16">
        <v>1400</v>
      </c>
      <c r="G16">
        <v>11.96</v>
      </c>
    </row>
    <row r="17" spans="5:7">
      <c r="E17">
        <v>125</v>
      </c>
      <c r="F17">
        <v>1500</v>
      </c>
      <c r="G17">
        <v>14.8</v>
      </c>
    </row>
    <row r="18" spans="5:7">
      <c r="E18">
        <v>125</v>
      </c>
      <c r="F18">
        <v>1600</v>
      </c>
      <c r="G18">
        <v>9.94</v>
      </c>
    </row>
    <row r="19" spans="5:7">
      <c r="E19">
        <v>125</v>
      </c>
      <c r="F19">
        <v>1700</v>
      </c>
      <c r="G19">
        <v>12.11</v>
      </c>
    </row>
    <row r="20" spans="5:7">
      <c r="E20">
        <v>125</v>
      </c>
      <c r="F20">
        <v>1800</v>
      </c>
      <c r="G20">
        <v>12.78</v>
      </c>
    </row>
    <row r="21" spans="5:7">
      <c r="E21">
        <v>125</v>
      </c>
      <c r="F21">
        <v>1900</v>
      </c>
      <c r="G21">
        <v>16.62</v>
      </c>
    </row>
    <row r="22" spans="5:7">
      <c r="E22">
        <v>125</v>
      </c>
      <c r="F22">
        <v>2000</v>
      </c>
      <c r="G22">
        <v>17.61</v>
      </c>
    </row>
    <row r="23" spans="5:7">
      <c r="E23">
        <v>125</v>
      </c>
      <c r="F23">
        <v>2100</v>
      </c>
      <c r="G23">
        <v>10.42</v>
      </c>
    </row>
    <row r="24" spans="5:7">
      <c r="E24">
        <v>125</v>
      </c>
      <c r="F24">
        <v>2200</v>
      </c>
      <c r="G24">
        <v>7.07</v>
      </c>
    </row>
    <row r="25" spans="5:7">
      <c r="E25">
        <v>125</v>
      </c>
      <c r="F25">
        <v>2300</v>
      </c>
      <c r="G25">
        <v>9.24</v>
      </c>
    </row>
    <row r="26" spans="5:7">
      <c r="E26">
        <v>75</v>
      </c>
      <c r="F26">
        <v>2400</v>
      </c>
      <c r="G26">
        <v>5.22</v>
      </c>
    </row>
    <row r="27" spans="5:7">
      <c r="E27">
        <v>75</v>
      </c>
      <c r="F27">
        <v>2500</v>
      </c>
      <c r="G27">
        <v>1.87</v>
      </c>
    </row>
    <row r="28" spans="5:7">
      <c r="E28">
        <v>75</v>
      </c>
      <c r="F28">
        <v>2600</v>
      </c>
      <c r="G28">
        <v>5.21</v>
      </c>
    </row>
    <row r="29" spans="5:7">
      <c r="E29">
        <v>75</v>
      </c>
      <c r="F29">
        <v>2700</v>
      </c>
      <c r="G29">
        <v>2.5299999999999998</v>
      </c>
    </row>
    <row r="30" spans="5:7">
      <c r="E30">
        <f>SUM(E3:E29)</f>
        <v>3175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topLeftCell="A16" workbookViewId="0"/>
  </sheetViews>
  <sheetFormatPr baseColWidth="10" defaultColWidth="8.83203125" defaultRowHeight="16"/>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6"/>
  <sheetViews>
    <sheetView topLeftCell="A10" workbookViewId="0">
      <selection activeCell="D26" sqref="D26"/>
    </sheetView>
  </sheetViews>
  <sheetFormatPr baseColWidth="10" defaultColWidth="8.83203125" defaultRowHeight="16"/>
  <cols>
    <col min="1" max="1" width="14.5" bestFit="1" customWidth="1"/>
    <col min="2" max="2" width="22.33203125" bestFit="1" customWidth="1"/>
  </cols>
  <sheetData>
    <row r="1" spans="1:4" ht="17" thickBot="1">
      <c r="A1" s="7" t="s">
        <v>12</v>
      </c>
      <c r="B1" s="7" t="s">
        <v>0</v>
      </c>
      <c r="C1" s="7" t="s">
        <v>744</v>
      </c>
      <c r="D1" s="7" t="s">
        <v>743</v>
      </c>
    </row>
    <row r="2" spans="1:4" ht="17" thickTop="1">
      <c r="A2" t="s">
        <v>742</v>
      </c>
      <c r="B2" t="s">
        <v>741</v>
      </c>
      <c r="C2">
        <v>118</v>
      </c>
      <c r="D2">
        <v>93</v>
      </c>
    </row>
    <row r="3" spans="1:4">
      <c r="A3" t="s">
        <v>740</v>
      </c>
      <c r="B3" t="s">
        <v>739</v>
      </c>
      <c r="C3">
        <v>90</v>
      </c>
      <c r="D3">
        <v>158</v>
      </c>
    </row>
    <row r="4" spans="1:4">
      <c r="B4" t="s">
        <v>738</v>
      </c>
      <c r="C4">
        <v>111</v>
      </c>
      <c r="D4">
        <v>152</v>
      </c>
    </row>
    <row r="5" spans="1:4">
      <c r="B5" t="s">
        <v>737</v>
      </c>
      <c r="C5">
        <v>105</v>
      </c>
      <c r="D5">
        <v>168</v>
      </c>
    </row>
    <row r="6" spans="1:4">
      <c r="B6" t="s">
        <v>736</v>
      </c>
      <c r="C6">
        <v>86</v>
      </c>
      <c r="D6">
        <v>150</v>
      </c>
    </row>
    <row r="7" spans="1:4">
      <c r="B7" t="s">
        <v>735</v>
      </c>
      <c r="C7">
        <v>2</v>
      </c>
      <c r="D7">
        <v>2</v>
      </c>
    </row>
    <row r="8" spans="1:4">
      <c r="A8" t="s">
        <v>734</v>
      </c>
      <c r="B8" t="s">
        <v>733</v>
      </c>
      <c r="C8">
        <v>98</v>
      </c>
    </row>
    <row r="9" spans="1:4">
      <c r="B9" t="s">
        <v>732</v>
      </c>
      <c r="D9">
        <v>232</v>
      </c>
    </row>
    <row r="10" spans="1:4">
      <c r="A10" t="s">
        <v>731</v>
      </c>
      <c r="B10" t="s">
        <v>730</v>
      </c>
      <c r="C10">
        <v>184</v>
      </c>
      <c r="D10">
        <v>143</v>
      </c>
    </row>
    <row r="11" spans="1:4">
      <c r="A11" t="s">
        <v>729</v>
      </c>
      <c r="B11" t="s">
        <v>728</v>
      </c>
      <c r="C11">
        <v>90</v>
      </c>
    </row>
    <row r="12" spans="1:4">
      <c r="A12" t="s">
        <v>727</v>
      </c>
      <c r="B12" t="s">
        <v>726</v>
      </c>
      <c r="D12">
        <v>257</v>
      </c>
    </row>
    <row r="13" spans="1:4">
      <c r="B13" t="s">
        <v>725</v>
      </c>
      <c r="D13">
        <v>153</v>
      </c>
    </row>
    <row r="14" spans="1:4">
      <c r="B14" t="s">
        <v>724</v>
      </c>
      <c r="D14">
        <v>257</v>
      </c>
    </row>
    <row r="15" spans="1:4">
      <c r="B15" t="s">
        <v>723</v>
      </c>
      <c r="D15">
        <v>104</v>
      </c>
    </row>
    <row r="16" spans="1:4">
      <c r="B16" t="s">
        <v>722</v>
      </c>
      <c r="D16">
        <v>138</v>
      </c>
    </row>
    <row r="17" spans="1:4">
      <c r="A17" t="s">
        <v>721</v>
      </c>
      <c r="B17" t="s">
        <v>720</v>
      </c>
      <c r="C17">
        <v>104</v>
      </c>
    </row>
    <row r="18" spans="1:4">
      <c r="B18" t="s">
        <v>719</v>
      </c>
      <c r="C18">
        <v>92</v>
      </c>
    </row>
    <row r="19" spans="1:4">
      <c r="A19" t="s">
        <v>718</v>
      </c>
      <c r="B19" t="s">
        <v>717</v>
      </c>
      <c r="C19">
        <v>164</v>
      </c>
      <c r="D19">
        <v>227</v>
      </c>
    </row>
    <row r="20" spans="1:4">
      <c r="A20" t="s">
        <v>716</v>
      </c>
      <c r="B20" t="s">
        <v>715</v>
      </c>
      <c r="C20">
        <v>86</v>
      </c>
      <c r="D20">
        <v>102</v>
      </c>
    </row>
    <row r="21" spans="1:4">
      <c r="B21" t="s">
        <v>714</v>
      </c>
      <c r="C21">
        <v>131</v>
      </c>
    </row>
    <row r="22" spans="1:4">
      <c r="A22" t="s">
        <v>713</v>
      </c>
      <c r="B22" t="s">
        <v>712</v>
      </c>
      <c r="C22">
        <v>152</v>
      </c>
    </row>
    <row r="23" spans="1:4" ht="17" thickBot="1">
      <c r="A23" s="7" t="s">
        <v>711</v>
      </c>
      <c r="B23" s="7" t="s">
        <v>710</v>
      </c>
      <c r="C23" s="7">
        <v>235</v>
      </c>
      <c r="D23" s="7">
        <v>173</v>
      </c>
    </row>
    <row r="24" spans="1:4" ht="17" thickTop="1">
      <c r="A24" s="2" t="s">
        <v>700</v>
      </c>
      <c r="C24">
        <f>AVERAGE(C2:C23)</f>
        <v>115.5</v>
      </c>
      <c r="D24">
        <f>AVERAGE(D2:D23)</f>
        <v>156.8125</v>
      </c>
    </row>
    <row r="25" spans="1:4">
      <c r="A25" s="2" t="s">
        <v>701</v>
      </c>
      <c r="C25">
        <f>MEDIAN(C2:C23)</f>
        <v>104.5</v>
      </c>
      <c r="D25">
        <f>MEDIAN(D2:D23)</f>
        <v>152.5</v>
      </c>
    </row>
    <row r="26" spans="1:4">
      <c r="A26" s="2" t="s">
        <v>748</v>
      </c>
      <c r="C26">
        <f>STDEV(C2:C23)</f>
        <v>51.606201177765449</v>
      </c>
      <c r="D26">
        <f>STDEV(D2:D23)</f>
        <v>66.082997056731614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2"/>
  <sheetViews>
    <sheetView workbookViewId="0">
      <selection activeCell="E3" sqref="E3"/>
    </sheetView>
  </sheetViews>
  <sheetFormatPr baseColWidth="10" defaultColWidth="8.83203125" defaultRowHeight="16"/>
  <sheetData>
    <row r="1" spans="1:7">
      <c r="A1" t="s">
        <v>887</v>
      </c>
      <c r="B1" t="s">
        <v>868</v>
      </c>
      <c r="C1" t="s">
        <v>889</v>
      </c>
      <c r="E1" t="s">
        <v>890</v>
      </c>
      <c r="F1" t="s">
        <v>868</v>
      </c>
      <c r="G1" t="s">
        <v>889</v>
      </c>
    </row>
    <row r="2" spans="1:7">
      <c r="A2" t="s">
        <v>888</v>
      </c>
      <c r="B2">
        <v>200</v>
      </c>
      <c r="C2">
        <v>3</v>
      </c>
      <c r="E2" t="s">
        <v>891</v>
      </c>
      <c r="F2">
        <v>0</v>
      </c>
      <c r="G2">
        <v>1</v>
      </c>
    </row>
    <row r="3" spans="1:7">
      <c r="B3">
        <v>300</v>
      </c>
      <c r="C3">
        <v>3</v>
      </c>
      <c r="F3">
        <v>100</v>
      </c>
      <c r="G3">
        <v>1</v>
      </c>
    </row>
    <row r="4" spans="1:7">
      <c r="B4">
        <v>400</v>
      </c>
      <c r="C4">
        <v>1</v>
      </c>
      <c r="F4">
        <v>200</v>
      </c>
      <c r="G4">
        <v>6</v>
      </c>
    </row>
    <row r="5" spans="1:7">
      <c r="B5">
        <v>500</v>
      </c>
      <c r="C5">
        <v>1</v>
      </c>
      <c r="F5">
        <v>300</v>
      </c>
      <c r="G5">
        <v>7</v>
      </c>
    </row>
    <row r="6" spans="1:7">
      <c r="B6">
        <v>700</v>
      </c>
      <c r="C6">
        <v>2</v>
      </c>
      <c r="F6">
        <v>400</v>
      </c>
      <c r="G6">
        <v>1</v>
      </c>
    </row>
    <row r="7" spans="1:7">
      <c r="B7">
        <v>900</v>
      </c>
      <c r="C7">
        <v>2</v>
      </c>
      <c r="F7">
        <v>500</v>
      </c>
      <c r="G7">
        <v>1</v>
      </c>
    </row>
    <row r="8" spans="1:7">
      <c r="B8">
        <v>1100</v>
      </c>
      <c r="C8">
        <v>1</v>
      </c>
      <c r="F8">
        <v>600</v>
      </c>
      <c r="G8">
        <v>1</v>
      </c>
    </row>
    <row r="9" spans="1:7">
      <c r="B9">
        <v>1400</v>
      </c>
      <c r="C9">
        <v>1</v>
      </c>
      <c r="F9">
        <v>700</v>
      </c>
      <c r="G9">
        <v>1</v>
      </c>
    </row>
    <row r="10" spans="1:7">
      <c r="B10">
        <v>1500</v>
      </c>
      <c r="C10">
        <v>1</v>
      </c>
      <c r="F10">
        <v>800</v>
      </c>
      <c r="G10">
        <v>1</v>
      </c>
    </row>
    <row r="11" spans="1:7">
      <c r="B11">
        <v>1700</v>
      </c>
      <c r="C11">
        <v>2</v>
      </c>
      <c r="F11">
        <v>900</v>
      </c>
      <c r="G11">
        <v>4</v>
      </c>
    </row>
    <row r="12" spans="1:7">
      <c r="B12">
        <v>2100</v>
      </c>
      <c r="C12">
        <v>1</v>
      </c>
      <c r="F12">
        <v>1000</v>
      </c>
      <c r="G12">
        <v>4</v>
      </c>
    </row>
    <row r="13" spans="1:7">
      <c r="B13">
        <v>2400</v>
      </c>
      <c r="C13">
        <v>1</v>
      </c>
      <c r="F13">
        <v>1200</v>
      </c>
      <c r="G13">
        <v>1</v>
      </c>
    </row>
    <row r="14" spans="1:7">
      <c r="B14">
        <v>3000</v>
      </c>
      <c r="C14">
        <v>1</v>
      </c>
      <c r="F14">
        <v>1400</v>
      </c>
      <c r="G14">
        <v>1</v>
      </c>
    </row>
    <row r="15" spans="1:7">
      <c r="B15">
        <v>3100</v>
      </c>
      <c r="C15">
        <v>1</v>
      </c>
      <c r="F15">
        <v>1700</v>
      </c>
      <c r="G15">
        <v>2</v>
      </c>
    </row>
    <row r="16" spans="1:7">
      <c r="B16">
        <v>3900</v>
      </c>
      <c r="C16">
        <v>1</v>
      </c>
      <c r="F16">
        <v>1900</v>
      </c>
      <c r="G16">
        <v>1</v>
      </c>
    </row>
    <row r="17" spans="2:7">
      <c r="B17">
        <v>4000</v>
      </c>
      <c r="C17">
        <v>1</v>
      </c>
      <c r="F17">
        <v>2300</v>
      </c>
      <c r="G17">
        <v>1</v>
      </c>
    </row>
    <row r="18" spans="2:7">
      <c r="B18">
        <v>4700</v>
      </c>
      <c r="C18">
        <v>1</v>
      </c>
    </row>
    <row r="19" spans="2:7">
      <c r="B19">
        <v>4800</v>
      </c>
      <c r="C19">
        <v>1</v>
      </c>
    </row>
    <row r="20" spans="2:7">
      <c r="B20">
        <v>4900</v>
      </c>
      <c r="C20">
        <v>1</v>
      </c>
    </row>
    <row r="21" spans="2:7">
      <c r="B21">
        <v>5300</v>
      </c>
      <c r="C21">
        <v>1</v>
      </c>
    </row>
    <row r="22" spans="2:7">
      <c r="B22">
        <v>6000</v>
      </c>
      <c r="C2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8"/>
  <sheetViews>
    <sheetView workbookViewId="0">
      <selection activeCell="A9" sqref="A9"/>
    </sheetView>
  </sheetViews>
  <sheetFormatPr baseColWidth="10" defaultColWidth="8.83203125" defaultRowHeight="16"/>
  <sheetData>
    <row r="1" spans="1:3">
      <c r="B1" t="s">
        <v>762</v>
      </c>
      <c r="C1" t="s">
        <v>757</v>
      </c>
    </row>
    <row r="2" spans="1:3">
      <c r="A2">
        <v>25</v>
      </c>
      <c r="B2">
        <v>14.5</v>
      </c>
      <c r="C2">
        <v>6.5</v>
      </c>
    </row>
    <row r="3" spans="1:3">
      <c r="A3">
        <v>50</v>
      </c>
      <c r="B3">
        <v>4.8</v>
      </c>
      <c r="C3">
        <v>2.75</v>
      </c>
    </row>
    <row r="4" spans="1:3">
      <c r="A4">
        <v>100</v>
      </c>
      <c r="B4">
        <v>3.2</v>
      </c>
      <c r="C4">
        <v>2</v>
      </c>
    </row>
    <row r="5" spans="1:3">
      <c r="A5">
        <v>150</v>
      </c>
      <c r="B5">
        <v>1.5</v>
      </c>
      <c r="C5">
        <v>0.7</v>
      </c>
    </row>
    <row r="6" spans="1:3">
      <c r="A6">
        <v>200</v>
      </c>
      <c r="B6">
        <v>0.5</v>
      </c>
      <c r="C6">
        <v>0.25</v>
      </c>
    </row>
    <row r="7" spans="1:3">
      <c r="A7">
        <v>300</v>
      </c>
      <c r="B7">
        <v>0</v>
      </c>
      <c r="C7">
        <v>0</v>
      </c>
    </row>
    <row r="8" spans="1:3">
      <c r="A8">
        <v>400</v>
      </c>
      <c r="B8">
        <v>0.5</v>
      </c>
      <c r="C8">
        <v>0.25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4"/>
  <sheetViews>
    <sheetView topLeftCell="B1" workbookViewId="0">
      <selection activeCell="K2" sqref="K2:L6"/>
    </sheetView>
  </sheetViews>
  <sheetFormatPr baseColWidth="10" defaultColWidth="8.83203125" defaultRowHeight="16"/>
  <sheetData>
    <row r="1" spans="1:12">
      <c r="A1" t="s">
        <v>869</v>
      </c>
      <c r="B1" t="s">
        <v>868</v>
      </c>
      <c r="C1" t="s">
        <v>873</v>
      </c>
      <c r="D1" t="s">
        <v>870</v>
      </c>
      <c r="E1" t="s">
        <v>868</v>
      </c>
      <c r="F1" t="s">
        <v>873</v>
      </c>
      <c r="G1" t="s">
        <v>871</v>
      </c>
      <c r="H1" t="s">
        <v>868</v>
      </c>
      <c r="I1" t="s">
        <v>873</v>
      </c>
      <c r="J1" t="s">
        <v>872</v>
      </c>
      <c r="K1" t="s">
        <v>868</v>
      </c>
      <c r="L1" t="s">
        <v>873</v>
      </c>
    </row>
    <row r="2" spans="1:12">
      <c r="B2">
        <v>287.10000000000002</v>
      </c>
      <c r="C2">
        <v>80.765000000000001</v>
      </c>
      <c r="E2">
        <v>393.8</v>
      </c>
      <c r="F2">
        <v>80.558999999999997</v>
      </c>
      <c r="H2">
        <v>322.60000000000002</v>
      </c>
      <c r="I2">
        <v>78.492999999999995</v>
      </c>
      <c r="K2">
        <v>1456.6</v>
      </c>
      <c r="L2">
        <v>90.153000000000006</v>
      </c>
    </row>
    <row r="3" spans="1:12">
      <c r="B3">
        <v>2000</v>
      </c>
      <c r="C3">
        <v>73.695999999999998</v>
      </c>
      <c r="E3">
        <v>484.4</v>
      </c>
      <c r="F3">
        <v>89.888000000000005</v>
      </c>
      <c r="H3">
        <v>936.4</v>
      </c>
      <c r="I3">
        <v>99.173000000000002</v>
      </c>
      <c r="K3">
        <v>2526.8000000000002</v>
      </c>
      <c r="L3">
        <v>64.641999999999996</v>
      </c>
    </row>
    <row r="4" spans="1:12">
      <c r="B4">
        <v>3039.6</v>
      </c>
      <c r="C4">
        <v>44.264000000000003</v>
      </c>
      <c r="E4">
        <v>771.9</v>
      </c>
      <c r="F4">
        <v>65.391999999999996</v>
      </c>
      <c r="H4">
        <v>1967.2</v>
      </c>
      <c r="I4">
        <v>79.870999999999995</v>
      </c>
      <c r="K4">
        <v>3042.1</v>
      </c>
      <c r="L4">
        <v>34.484000000000002</v>
      </c>
    </row>
    <row r="5" spans="1:12">
      <c r="B5">
        <v>4049.5</v>
      </c>
      <c r="C5">
        <v>24.681000000000001</v>
      </c>
      <c r="E5">
        <v>1118.5</v>
      </c>
      <c r="F5">
        <v>70.215999999999994</v>
      </c>
      <c r="H5">
        <v>2950.8</v>
      </c>
      <c r="I5">
        <v>70.680000000000007</v>
      </c>
      <c r="K5">
        <v>4052.8</v>
      </c>
      <c r="L5">
        <v>17.440999999999999</v>
      </c>
    </row>
    <row r="6" spans="1:12">
      <c r="B6">
        <v>5039.6000000000004</v>
      </c>
      <c r="C6">
        <v>0.57899999999999996</v>
      </c>
      <c r="E6">
        <v>1469</v>
      </c>
      <c r="F6">
        <v>60.334000000000003</v>
      </c>
      <c r="H6">
        <v>2966.6</v>
      </c>
      <c r="I6">
        <v>71.006</v>
      </c>
      <c r="K6">
        <v>7065.2</v>
      </c>
      <c r="L6">
        <v>4.9409999999999998</v>
      </c>
    </row>
    <row r="7" spans="1:12">
      <c r="B7">
        <v>7019.8</v>
      </c>
      <c r="C7">
        <v>10.313000000000001</v>
      </c>
      <c r="E7">
        <v>1843.1</v>
      </c>
      <c r="F7">
        <v>65.664000000000001</v>
      </c>
      <c r="H7">
        <v>3312.8</v>
      </c>
      <c r="I7">
        <v>69.576999999999998</v>
      </c>
    </row>
    <row r="8" spans="1:12">
      <c r="E8">
        <v>3004.9</v>
      </c>
      <c r="F8">
        <v>60.558</v>
      </c>
      <c r="H8">
        <v>4461.6000000000004</v>
      </c>
      <c r="I8">
        <v>58.914999999999999</v>
      </c>
    </row>
    <row r="9" spans="1:12">
      <c r="E9">
        <v>4005.3</v>
      </c>
      <c r="F9">
        <v>25.26</v>
      </c>
      <c r="H9">
        <v>4965.2</v>
      </c>
      <c r="I9">
        <v>75</v>
      </c>
    </row>
    <row r="10" spans="1:12">
      <c r="E10">
        <v>5013.5</v>
      </c>
      <c r="F10">
        <v>26.175999999999998</v>
      </c>
      <c r="H10">
        <v>5964.6</v>
      </c>
      <c r="I10">
        <v>36.121000000000002</v>
      </c>
    </row>
    <row r="11" spans="1:12">
      <c r="E11">
        <v>5960.8</v>
      </c>
      <c r="F11">
        <v>-3.1E-2</v>
      </c>
      <c r="H11">
        <v>6993.9</v>
      </c>
      <c r="I11">
        <v>22.134</v>
      </c>
    </row>
    <row r="12" spans="1:12">
      <c r="H12">
        <v>7767.2</v>
      </c>
      <c r="I12">
        <v>30.009</v>
      </c>
    </row>
    <row r="13" spans="1:12">
      <c r="H13">
        <v>10961.3</v>
      </c>
      <c r="I13">
        <v>4.7789999999999999</v>
      </c>
    </row>
    <row r="14" spans="1:12">
      <c r="H14">
        <v>11055.7</v>
      </c>
      <c r="I14">
        <v>3.8290000000000002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3"/>
  <sheetViews>
    <sheetView workbookViewId="0">
      <selection activeCell="E2" sqref="E2"/>
    </sheetView>
  </sheetViews>
  <sheetFormatPr baseColWidth="10" defaultColWidth="8.83203125" defaultRowHeight="16"/>
  <sheetData>
    <row r="1" spans="1:15">
      <c r="A1" t="s">
        <v>845</v>
      </c>
      <c r="B1" t="s">
        <v>846</v>
      </c>
      <c r="C1">
        <v>0.1</v>
      </c>
      <c r="D1">
        <v>0.2</v>
      </c>
      <c r="E1">
        <v>0.3</v>
      </c>
      <c r="F1">
        <v>0.4</v>
      </c>
      <c r="G1">
        <v>0.5</v>
      </c>
      <c r="H1">
        <v>0.6</v>
      </c>
      <c r="I1">
        <v>0.8</v>
      </c>
      <c r="J1">
        <v>1</v>
      </c>
      <c r="K1">
        <v>1.5</v>
      </c>
      <c r="L1">
        <v>1.6</v>
      </c>
      <c r="M1">
        <v>1.7</v>
      </c>
      <c r="N1">
        <v>2.2000000000000002</v>
      </c>
      <c r="O1" t="s">
        <v>844</v>
      </c>
    </row>
    <row r="2" spans="1:15">
      <c r="B2" t="s">
        <v>847</v>
      </c>
      <c r="C2">
        <v>1</v>
      </c>
      <c r="D2">
        <v>1</v>
      </c>
      <c r="F2">
        <v>5</v>
      </c>
      <c r="G2">
        <v>1</v>
      </c>
      <c r="H2">
        <v>1</v>
      </c>
      <c r="J2">
        <v>11</v>
      </c>
      <c r="K2">
        <v>3</v>
      </c>
      <c r="L2">
        <v>6</v>
      </c>
      <c r="M2">
        <v>2</v>
      </c>
      <c r="N2">
        <v>1</v>
      </c>
      <c r="O2">
        <v>32</v>
      </c>
    </row>
    <row r="3" spans="1:15">
      <c r="B3" t="s">
        <v>848</v>
      </c>
      <c r="C3">
        <v>71</v>
      </c>
      <c r="D3">
        <v>23</v>
      </c>
      <c r="E3">
        <v>1</v>
      </c>
      <c r="I3">
        <v>5</v>
      </c>
      <c r="O3">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50"/>
  <sheetViews>
    <sheetView topLeftCell="A31" workbookViewId="0">
      <selection activeCell="A50" sqref="A50:XFD50"/>
    </sheetView>
  </sheetViews>
  <sheetFormatPr baseColWidth="10" defaultColWidth="10.6640625" defaultRowHeight="16"/>
  <cols>
    <col min="1" max="1" width="63.1640625" bestFit="1" customWidth="1"/>
  </cols>
  <sheetData>
    <row r="1" spans="1:39" s="40" customFormat="1" ht="16" customHeight="1" thickBot="1">
      <c r="A1" s="17" t="s">
        <v>61</v>
      </c>
      <c r="B1" s="27" t="s">
        <v>697</v>
      </c>
      <c r="C1" s="22" t="s">
        <v>750</v>
      </c>
      <c r="D1" s="17" t="s">
        <v>2</v>
      </c>
      <c r="E1" s="17" t="s">
        <v>116</v>
      </c>
      <c r="F1" s="17" t="s">
        <v>1</v>
      </c>
      <c r="G1" s="17" t="s">
        <v>148</v>
      </c>
      <c r="H1" s="17" t="s">
        <v>147</v>
      </c>
      <c r="I1" s="17" t="s">
        <v>138</v>
      </c>
      <c r="J1" s="17" t="s">
        <v>150</v>
      </c>
      <c r="K1" s="18" t="s">
        <v>12</v>
      </c>
      <c r="L1" s="18" t="s">
        <v>63</v>
      </c>
      <c r="M1" s="18" t="s">
        <v>64</v>
      </c>
      <c r="N1" s="18" t="s">
        <v>10</v>
      </c>
      <c r="O1" s="18" t="s">
        <v>137</v>
      </c>
      <c r="P1" s="18" t="s">
        <v>0</v>
      </c>
      <c r="Q1" s="17" t="s">
        <v>11</v>
      </c>
      <c r="R1" s="18" t="s">
        <v>107</v>
      </c>
      <c r="S1" s="18" t="s">
        <v>708</v>
      </c>
      <c r="T1" s="18" t="s">
        <v>839</v>
      </c>
      <c r="U1" s="21" t="s">
        <v>986</v>
      </c>
      <c r="V1" s="17" t="s">
        <v>108</v>
      </c>
      <c r="W1" s="19" t="s">
        <v>762</v>
      </c>
      <c r="X1" s="19" t="s">
        <v>1406</v>
      </c>
      <c r="Y1" s="19" t="s">
        <v>1407</v>
      </c>
      <c r="Z1" s="19" t="s">
        <v>1405</v>
      </c>
      <c r="AA1" s="147" t="s">
        <v>1404</v>
      </c>
      <c r="AB1" s="19" t="s">
        <v>1408</v>
      </c>
      <c r="AC1" s="19" t="s">
        <v>211</v>
      </c>
      <c r="AD1" s="19" t="s">
        <v>212</v>
      </c>
      <c r="AE1" s="20" t="s">
        <v>745</v>
      </c>
      <c r="AF1" s="20" t="s">
        <v>780</v>
      </c>
      <c r="AG1" s="21" t="s">
        <v>1550</v>
      </c>
      <c r="AH1" s="21" t="s">
        <v>1551</v>
      </c>
      <c r="AI1" s="21" t="s">
        <v>1552</v>
      </c>
      <c r="AJ1" s="21" t="s">
        <v>987</v>
      </c>
      <c r="AK1" s="21" t="s">
        <v>987</v>
      </c>
      <c r="AL1" s="21" t="s">
        <v>987</v>
      </c>
    </row>
    <row r="2" spans="1:39" s="38" customFormat="1" ht="16" customHeight="1" thickTop="1" thickBot="1">
      <c r="A2" s="157" t="s">
        <v>684</v>
      </c>
      <c r="B2" s="162">
        <v>1</v>
      </c>
      <c r="C2" s="167">
        <v>0</v>
      </c>
      <c r="D2" s="157" t="s">
        <v>699</v>
      </c>
      <c r="E2" s="157"/>
      <c r="F2" s="157"/>
      <c r="G2" s="157"/>
      <c r="H2" s="157"/>
      <c r="I2" s="157"/>
      <c r="J2" s="157"/>
      <c r="K2" s="157"/>
      <c r="L2" s="157"/>
      <c r="M2" s="157"/>
      <c r="N2" s="157"/>
      <c r="O2" s="157"/>
      <c r="P2" s="16" t="s">
        <v>1546</v>
      </c>
      <c r="Q2" s="157"/>
      <c r="R2" s="157"/>
      <c r="S2" s="157"/>
      <c r="T2" s="157"/>
      <c r="U2" s="157"/>
      <c r="V2" s="157" t="s">
        <v>62</v>
      </c>
      <c r="W2" s="157"/>
      <c r="X2" s="157">
        <v>357</v>
      </c>
      <c r="Y2" s="157"/>
      <c r="Z2" s="157"/>
      <c r="AA2" s="176"/>
      <c r="AB2" s="157"/>
      <c r="AC2" s="157"/>
      <c r="AD2" s="157"/>
      <c r="AE2" s="157"/>
      <c r="AF2" s="157" t="s">
        <v>785</v>
      </c>
      <c r="AG2" s="170"/>
      <c r="AH2" s="170"/>
      <c r="AI2" s="170"/>
      <c r="AJ2" s="157" t="s">
        <v>60</v>
      </c>
      <c r="AK2" s="157" t="s">
        <v>60</v>
      </c>
      <c r="AL2" s="157" t="s">
        <v>60</v>
      </c>
      <c r="AM2" s="37"/>
    </row>
    <row r="3" spans="1:39" s="37" customFormat="1" ht="16" customHeight="1" thickBot="1">
      <c r="A3" s="128" t="s">
        <v>204</v>
      </c>
      <c r="B3" s="129">
        <v>1</v>
      </c>
      <c r="C3" s="130">
        <v>0</v>
      </c>
      <c r="D3" s="131" t="s">
        <v>699</v>
      </c>
      <c r="E3" s="131"/>
      <c r="F3" s="131"/>
      <c r="G3" s="128"/>
      <c r="H3" s="128"/>
      <c r="I3" s="128"/>
      <c r="J3" s="128"/>
      <c r="K3" s="128"/>
      <c r="L3" s="128"/>
      <c r="M3" s="128"/>
      <c r="N3" s="128"/>
      <c r="O3" s="128"/>
      <c r="P3" s="16" t="s">
        <v>1546</v>
      </c>
      <c r="Q3" s="128"/>
      <c r="R3" s="128"/>
      <c r="S3" s="128"/>
      <c r="T3" s="128"/>
      <c r="U3" s="128"/>
      <c r="V3" s="128"/>
      <c r="W3" s="128"/>
      <c r="X3" s="128"/>
      <c r="Y3" s="128"/>
      <c r="Z3" s="128"/>
      <c r="AA3" s="149"/>
      <c r="AB3" s="128"/>
      <c r="AC3" s="128"/>
      <c r="AD3" s="128"/>
      <c r="AE3" s="128"/>
      <c r="AF3" s="128"/>
      <c r="AG3" s="128"/>
      <c r="AH3" s="128"/>
      <c r="AI3" s="128"/>
      <c r="AJ3" s="128" t="s">
        <v>60</v>
      </c>
      <c r="AK3" s="128" t="s">
        <v>60</v>
      </c>
      <c r="AL3" s="128" t="s">
        <v>60</v>
      </c>
    </row>
    <row r="4" spans="1:39" s="37" customFormat="1" ht="16" customHeight="1" thickBot="1">
      <c r="A4" s="159" t="s">
        <v>690</v>
      </c>
      <c r="B4" s="164">
        <v>1</v>
      </c>
      <c r="C4" s="169">
        <v>0</v>
      </c>
      <c r="D4" s="159" t="s">
        <v>699</v>
      </c>
      <c r="E4" s="159"/>
      <c r="F4" s="159"/>
      <c r="G4" s="159"/>
      <c r="H4" s="159"/>
      <c r="I4" s="159"/>
      <c r="J4" s="159"/>
      <c r="K4" s="159"/>
      <c r="L4" s="159"/>
      <c r="M4" s="159"/>
      <c r="N4" s="159"/>
      <c r="O4" s="159"/>
      <c r="P4" s="16" t="s">
        <v>1546</v>
      </c>
      <c r="Q4" s="159"/>
      <c r="R4" s="159"/>
      <c r="S4" s="159"/>
      <c r="T4" s="159"/>
      <c r="U4" s="159"/>
      <c r="V4" s="159"/>
      <c r="W4" s="159"/>
      <c r="X4" s="159"/>
      <c r="Y4" s="159"/>
      <c r="Z4" s="159"/>
      <c r="AA4" s="177"/>
      <c r="AB4" s="159"/>
      <c r="AC4" s="159"/>
      <c r="AD4" s="159"/>
      <c r="AE4" s="159"/>
      <c r="AF4" s="159"/>
      <c r="AG4" s="159"/>
      <c r="AH4" s="159"/>
      <c r="AI4" s="159"/>
      <c r="AJ4" s="159" t="s">
        <v>60</v>
      </c>
      <c r="AK4" s="159" t="s">
        <v>60</v>
      </c>
      <c r="AL4" s="159" t="s">
        <v>60</v>
      </c>
    </row>
    <row r="5" spans="1:39" s="37" customFormat="1" ht="16" customHeight="1" thickBot="1">
      <c r="A5" s="120" t="s">
        <v>670</v>
      </c>
      <c r="B5" s="141">
        <v>1</v>
      </c>
      <c r="C5" s="143">
        <v>0</v>
      </c>
      <c r="D5" s="139" t="s">
        <v>699</v>
      </c>
      <c r="E5" s="139"/>
      <c r="F5" s="139"/>
      <c r="G5" s="139"/>
      <c r="H5" s="139"/>
      <c r="I5" s="139"/>
      <c r="J5" s="139"/>
      <c r="K5" s="139"/>
      <c r="L5" s="139"/>
      <c r="M5" s="139"/>
      <c r="N5" s="139"/>
      <c r="O5" s="139"/>
      <c r="P5" s="16" t="s">
        <v>1546</v>
      </c>
      <c r="Q5" s="139"/>
      <c r="R5" s="139"/>
      <c r="S5" s="139"/>
      <c r="T5" s="139"/>
      <c r="U5" s="139"/>
      <c r="V5" s="139"/>
      <c r="W5" s="139"/>
      <c r="X5" s="139"/>
      <c r="Y5" s="139"/>
      <c r="Z5" s="139"/>
      <c r="AA5" s="151"/>
      <c r="AB5" s="139"/>
      <c r="AC5" s="139"/>
      <c r="AD5" s="139"/>
      <c r="AE5" s="139"/>
      <c r="AF5" s="139"/>
      <c r="AG5" s="139"/>
      <c r="AH5" s="139"/>
      <c r="AI5" s="139"/>
      <c r="AJ5" s="139" t="s">
        <v>60</v>
      </c>
      <c r="AK5" s="139" t="s">
        <v>60</v>
      </c>
      <c r="AL5" s="139" t="s">
        <v>60</v>
      </c>
    </row>
    <row r="6" spans="1:39" s="37" customFormat="1" ht="16" customHeight="1">
      <c r="A6" s="120" t="s">
        <v>661</v>
      </c>
      <c r="B6" s="121">
        <v>1</v>
      </c>
      <c r="C6" s="122">
        <v>0</v>
      </c>
      <c r="D6" s="120" t="s">
        <v>699</v>
      </c>
      <c r="E6" s="120"/>
      <c r="F6" s="120"/>
      <c r="G6" s="120"/>
      <c r="H6" s="120"/>
      <c r="I6" s="120"/>
      <c r="J6" s="120"/>
      <c r="K6" s="120"/>
      <c r="L6" s="120"/>
      <c r="M6" s="120"/>
      <c r="N6" s="120"/>
      <c r="O6" s="120"/>
      <c r="P6" s="16" t="s">
        <v>1546</v>
      </c>
      <c r="Q6" s="120"/>
      <c r="R6" s="120"/>
      <c r="S6" s="120"/>
      <c r="T6" s="120"/>
      <c r="U6" s="120"/>
      <c r="V6" s="120"/>
      <c r="W6" s="120"/>
      <c r="X6" s="120"/>
      <c r="Y6" s="120"/>
      <c r="Z6" s="120"/>
      <c r="AA6" s="150"/>
      <c r="AB6" s="120"/>
      <c r="AC6" s="120"/>
      <c r="AD6" s="120"/>
      <c r="AE6" s="120"/>
      <c r="AF6" s="120"/>
      <c r="AG6" s="120"/>
      <c r="AH6" s="120"/>
      <c r="AI6" s="120"/>
      <c r="AJ6" s="120" t="s">
        <v>60</v>
      </c>
      <c r="AK6" s="120" t="s">
        <v>60</v>
      </c>
      <c r="AL6" s="120" t="s">
        <v>60</v>
      </c>
    </row>
    <row r="7" spans="1:39" s="37" customFormat="1" ht="16" customHeight="1">
      <c r="A7" s="120" t="s">
        <v>664</v>
      </c>
      <c r="B7" s="121">
        <v>1</v>
      </c>
      <c r="C7" s="122">
        <v>0</v>
      </c>
      <c r="D7" s="120" t="s">
        <v>699</v>
      </c>
      <c r="E7" s="120"/>
      <c r="F7" s="120"/>
      <c r="G7" s="120"/>
      <c r="H7" s="120"/>
      <c r="I7" s="120"/>
      <c r="J7" s="120"/>
      <c r="K7" s="120"/>
      <c r="L7" s="120"/>
      <c r="M7" s="120"/>
      <c r="N7" s="120"/>
      <c r="O7" s="120"/>
      <c r="P7" s="16" t="s">
        <v>1546</v>
      </c>
      <c r="Q7" s="120"/>
      <c r="R7" s="120"/>
      <c r="S7" s="120"/>
      <c r="T7" s="120"/>
      <c r="U7" s="120"/>
      <c r="V7" s="120"/>
      <c r="W7" s="120"/>
      <c r="X7" s="120"/>
      <c r="Y7" s="120"/>
      <c r="Z7" s="120"/>
      <c r="AA7" s="150"/>
      <c r="AB7" s="120"/>
      <c r="AC7" s="120"/>
      <c r="AD7" s="120"/>
      <c r="AE7" s="120"/>
      <c r="AF7" s="120"/>
      <c r="AG7" s="123"/>
      <c r="AH7" s="123"/>
      <c r="AI7" s="123"/>
      <c r="AJ7" s="120" t="s">
        <v>60</v>
      </c>
      <c r="AK7" s="120" t="s">
        <v>60</v>
      </c>
      <c r="AL7" s="120" t="s">
        <v>60</v>
      </c>
    </row>
    <row r="8" spans="1:39" s="37" customFormat="1" ht="16" customHeight="1" thickBot="1">
      <c r="A8" s="120" t="s">
        <v>207</v>
      </c>
      <c r="B8" s="121">
        <v>1</v>
      </c>
      <c r="C8" s="122">
        <v>0</v>
      </c>
      <c r="D8" s="120" t="s">
        <v>699</v>
      </c>
      <c r="E8" s="120"/>
      <c r="F8" s="120"/>
      <c r="G8" s="120"/>
      <c r="H8" s="120"/>
      <c r="I8" s="120"/>
      <c r="J8" s="120"/>
      <c r="K8" s="120"/>
      <c r="L8" s="120"/>
      <c r="M8" s="120"/>
      <c r="N8" s="120"/>
      <c r="O8" s="120"/>
      <c r="P8" s="16" t="s">
        <v>1546</v>
      </c>
      <c r="Q8" s="120"/>
      <c r="R8" s="120"/>
      <c r="S8" s="120"/>
      <c r="T8" s="120"/>
      <c r="U8" s="120"/>
      <c r="V8" s="120"/>
      <c r="W8" s="120"/>
      <c r="X8" s="120"/>
      <c r="Y8" s="120"/>
      <c r="Z8" s="120"/>
      <c r="AA8" s="150"/>
      <c r="AB8" s="120"/>
      <c r="AC8" s="120"/>
      <c r="AD8" s="120"/>
      <c r="AE8" s="120"/>
      <c r="AF8" s="120"/>
      <c r="AG8" s="120"/>
      <c r="AH8" s="120"/>
      <c r="AI8" s="120"/>
      <c r="AJ8" s="120" t="s">
        <v>60</v>
      </c>
      <c r="AK8" s="120" t="s">
        <v>60</v>
      </c>
      <c r="AL8" s="120" t="s">
        <v>60</v>
      </c>
    </row>
    <row r="9" spans="1:39" s="37" customFormat="1" ht="16" customHeight="1" thickBot="1">
      <c r="A9" s="124" t="s">
        <v>660</v>
      </c>
      <c r="B9" s="125">
        <v>1</v>
      </c>
      <c r="C9" s="126">
        <v>0</v>
      </c>
      <c r="D9" s="124" t="s">
        <v>699</v>
      </c>
      <c r="E9" s="124"/>
      <c r="F9" s="124"/>
      <c r="G9" s="124"/>
      <c r="H9" s="124"/>
      <c r="I9" s="124"/>
      <c r="J9" s="124"/>
      <c r="K9" s="124"/>
      <c r="L9" s="124"/>
      <c r="M9" s="124"/>
      <c r="N9" s="124"/>
      <c r="O9" s="124"/>
      <c r="P9" s="16" t="s">
        <v>1546</v>
      </c>
      <c r="Q9" s="124"/>
      <c r="R9" s="124"/>
      <c r="S9" s="124"/>
      <c r="T9" s="124"/>
      <c r="U9" s="124"/>
      <c r="V9" s="124"/>
      <c r="W9" s="124"/>
      <c r="X9" s="124"/>
      <c r="Y9" s="124"/>
      <c r="Z9" s="124"/>
      <c r="AA9" s="148"/>
      <c r="AB9" s="124"/>
      <c r="AC9" s="124"/>
      <c r="AD9" s="124"/>
      <c r="AE9" s="124"/>
      <c r="AF9" s="124"/>
      <c r="AG9" s="127"/>
      <c r="AH9" s="127"/>
      <c r="AI9" s="127"/>
      <c r="AJ9" s="124" t="s">
        <v>60</v>
      </c>
      <c r="AK9" s="124" t="s">
        <v>60</v>
      </c>
      <c r="AL9" s="124" t="s">
        <v>60</v>
      </c>
    </row>
    <row r="10" spans="1:39" s="37" customFormat="1" ht="16" customHeight="1">
      <c r="A10" s="128" t="s">
        <v>681</v>
      </c>
      <c r="B10" s="129">
        <v>1</v>
      </c>
      <c r="C10" s="130">
        <v>0</v>
      </c>
      <c r="D10" s="128" t="s">
        <v>699</v>
      </c>
      <c r="E10" s="131"/>
      <c r="F10" s="128"/>
      <c r="G10" s="128"/>
      <c r="H10" s="128"/>
      <c r="I10" s="128"/>
      <c r="J10" s="128"/>
      <c r="K10" s="128"/>
      <c r="L10" s="128"/>
      <c r="M10" s="128"/>
      <c r="N10" s="128"/>
      <c r="O10" s="128"/>
      <c r="P10" s="16" t="s">
        <v>1546</v>
      </c>
      <c r="Q10" s="128"/>
      <c r="R10" s="128"/>
      <c r="S10" s="128"/>
      <c r="T10" s="128"/>
      <c r="U10" s="128"/>
      <c r="V10" s="128"/>
      <c r="W10" s="128"/>
      <c r="X10" s="128"/>
      <c r="Y10" s="128"/>
      <c r="Z10" s="128"/>
      <c r="AA10" s="149"/>
      <c r="AB10" s="128"/>
      <c r="AC10" s="128"/>
      <c r="AD10" s="128"/>
      <c r="AE10" s="128"/>
      <c r="AF10" s="128"/>
      <c r="AG10" s="131"/>
      <c r="AH10" s="131"/>
      <c r="AI10" s="131"/>
      <c r="AJ10" s="128" t="s">
        <v>60</v>
      </c>
      <c r="AK10" s="128" t="s">
        <v>60</v>
      </c>
      <c r="AL10" s="128" t="s">
        <v>60</v>
      </c>
    </row>
    <row r="11" spans="1:39" s="37" customFormat="1" ht="16" customHeight="1">
      <c r="A11" s="128" t="s">
        <v>666</v>
      </c>
      <c r="B11" s="129">
        <v>1</v>
      </c>
      <c r="C11" s="130">
        <v>0</v>
      </c>
      <c r="D11" s="128" t="s">
        <v>699</v>
      </c>
      <c r="E11" s="128"/>
      <c r="F11" s="128"/>
      <c r="G11" s="128"/>
      <c r="H11" s="128"/>
      <c r="I11" s="128"/>
      <c r="J11" s="128"/>
      <c r="K11" s="128"/>
      <c r="L11" s="128"/>
      <c r="M11" s="128"/>
      <c r="N11" s="128"/>
      <c r="O11" s="128"/>
      <c r="P11" s="16" t="s">
        <v>1546</v>
      </c>
      <c r="Q11" s="128"/>
      <c r="R11" s="128"/>
      <c r="S11" s="128"/>
      <c r="T11" s="128"/>
      <c r="U11" s="128"/>
      <c r="V11" s="128"/>
      <c r="W11" s="128"/>
      <c r="X11" s="128"/>
      <c r="Y11" s="128"/>
      <c r="Z11" s="128"/>
      <c r="AA11" s="149"/>
      <c r="AB11" s="128"/>
      <c r="AC11" s="128"/>
      <c r="AD11" s="128"/>
      <c r="AE11" s="128"/>
      <c r="AF11" s="128"/>
      <c r="AG11" s="131"/>
      <c r="AH11" s="131"/>
      <c r="AI11" s="131"/>
      <c r="AJ11" s="128" t="s">
        <v>60</v>
      </c>
      <c r="AK11" s="128" t="s">
        <v>60</v>
      </c>
      <c r="AL11" s="128" t="s">
        <v>60</v>
      </c>
    </row>
    <row r="12" spans="1:39" s="37" customFormat="1" ht="16" customHeight="1">
      <c r="A12" s="123" t="s">
        <v>154</v>
      </c>
      <c r="B12" s="132">
        <v>1</v>
      </c>
      <c r="C12" s="133">
        <v>0</v>
      </c>
      <c r="D12" s="123" t="s">
        <v>699</v>
      </c>
      <c r="E12" s="123"/>
      <c r="F12" s="123"/>
      <c r="G12" s="123"/>
      <c r="H12" s="123"/>
      <c r="I12" s="123"/>
      <c r="J12" s="123"/>
      <c r="K12" s="123"/>
      <c r="L12" s="123"/>
      <c r="M12" s="123"/>
      <c r="N12" s="123"/>
      <c r="O12" s="123"/>
      <c r="P12" s="16" t="s">
        <v>1546</v>
      </c>
      <c r="Q12" s="123"/>
      <c r="R12" s="123"/>
      <c r="S12" s="123"/>
      <c r="T12" s="123"/>
      <c r="U12" s="123"/>
      <c r="V12" s="123"/>
      <c r="W12" s="123"/>
      <c r="X12" s="123"/>
      <c r="Y12" s="123"/>
      <c r="Z12" s="123"/>
      <c r="AA12" s="152"/>
      <c r="AB12" s="123"/>
      <c r="AC12" s="123"/>
      <c r="AD12" s="123"/>
      <c r="AE12" s="123"/>
      <c r="AF12" s="123"/>
      <c r="AG12" s="134"/>
      <c r="AH12" s="134"/>
      <c r="AI12" s="134"/>
      <c r="AJ12" s="123" t="s">
        <v>60</v>
      </c>
      <c r="AK12" s="123" t="s">
        <v>60</v>
      </c>
      <c r="AL12" s="123" t="s">
        <v>60</v>
      </c>
    </row>
    <row r="13" spans="1:39" s="37" customFormat="1" ht="16" customHeight="1" thickBot="1">
      <c r="A13" s="155" t="s">
        <v>685</v>
      </c>
      <c r="B13" s="160">
        <v>1</v>
      </c>
      <c r="C13" s="165">
        <v>0</v>
      </c>
      <c r="D13" s="155" t="s">
        <v>699</v>
      </c>
      <c r="E13" s="155"/>
      <c r="F13" s="155"/>
      <c r="G13" s="155"/>
      <c r="H13" s="155"/>
      <c r="I13" s="155"/>
      <c r="J13" s="155"/>
      <c r="K13" s="155"/>
      <c r="L13" s="155"/>
      <c r="M13" s="155"/>
      <c r="N13" s="155"/>
      <c r="O13" s="155"/>
      <c r="P13" s="16" t="s">
        <v>1546</v>
      </c>
      <c r="Q13" s="155"/>
      <c r="R13" s="155"/>
      <c r="S13" s="155"/>
      <c r="T13" s="155"/>
      <c r="U13" s="155"/>
      <c r="V13" s="155"/>
      <c r="W13" s="155"/>
      <c r="X13" s="155"/>
      <c r="Y13" s="155"/>
      <c r="Z13" s="155"/>
      <c r="AA13" s="173"/>
      <c r="AB13" s="155"/>
      <c r="AC13" s="155"/>
      <c r="AD13" s="155"/>
      <c r="AE13" s="155"/>
      <c r="AF13" s="155"/>
      <c r="AG13" s="179"/>
      <c r="AH13" s="179"/>
      <c r="AI13" s="179"/>
      <c r="AJ13" s="155" t="s">
        <v>60</v>
      </c>
      <c r="AK13" s="155" t="s">
        <v>60</v>
      </c>
      <c r="AL13" s="155" t="s">
        <v>60</v>
      </c>
    </row>
    <row r="14" spans="1:39" s="37" customFormat="1" ht="16" customHeight="1" thickBot="1">
      <c r="A14" s="128" t="s">
        <v>689</v>
      </c>
      <c r="B14" s="129">
        <v>1</v>
      </c>
      <c r="C14" s="130">
        <v>0</v>
      </c>
      <c r="D14" s="128" t="s">
        <v>699</v>
      </c>
      <c r="E14" s="128"/>
      <c r="F14" s="128"/>
      <c r="G14" s="128"/>
      <c r="H14" s="128"/>
      <c r="I14" s="128"/>
      <c r="J14" s="128"/>
      <c r="K14" s="128"/>
      <c r="L14" s="128"/>
      <c r="M14" s="128"/>
      <c r="N14" s="128"/>
      <c r="O14" s="128"/>
      <c r="P14" s="16" t="s">
        <v>1546</v>
      </c>
      <c r="Q14" s="128"/>
      <c r="R14" s="128"/>
      <c r="S14" s="128"/>
      <c r="T14" s="128"/>
      <c r="U14" s="128"/>
      <c r="V14" s="128"/>
      <c r="W14" s="128"/>
      <c r="X14" s="128"/>
      <c r="Y14" s="128"/>
      <c r="Z14" s="128"/>
      <c r="AA14" s="149"/>
      <c r="AB14" s="128"/>
      <c r="AC14" s="128"/>
      <c r="AD14" s="128"/>
      <c r="AE14" s="128"/>
      <c r="AF14" s="128"/>
      <c r="AG14" s="131"/>
      <c r="AH14" s="131"/>
      <c r="AI14" s="131"/>
      <c r="AJ14" s="128" t="s">
        <v>60</v>
      </c>
      <c r="AK14" s="128" t="s">
        <v>60</v>
      </c>
      <c r="AL14" s="128" t="s">
        <v>60</v>
      </c>
    </row>
    <row r="15" spans="1:39" s="37" customFormat="1" ht="16" customHeight="1" thickBot="1">
      <c r="A15" s="158" t="s">
        <v>682</v>
      </c>
      <c r="B15" s="163">
        <v>1</v>
      </c>
      <c r="C15" s="168">
        <v>0</v>
      </c>
      <c r="D15" s="158" t="s">
        <v>699</v>
      </c>
      <c r="E15" s="158"/>
      <c r="F15" s="158"/>
      <c r="G15" s="158"/>
      <c r="H15" s="158"/>
      <c r="I15" s="158"/>
      <c r="J15" s="158"/>
      <c r="K15" s="158"/>
      <c r="L15" s="158"/>
      <c r="M15" s="158"/>
      <c r="N15" s="158"/>
      <c r="O15" s="158"/>
      <c r="P15" s="16" t="s">
        <v>1546</v>
      </c>
      <c r="Q15" s="158"/>
      <c r="R15" s="158"/>
      <c r="S15" s="158"/>
      <c r="T15" s="158"/>
      <c r="U15" s="158"/>
      <c r="V15" s="158"/>
      <c r="W15" s="158"/>
      <c r="X15" s="158"/>
      <c r="Y15" s="158"/>
      <c r="Z15" s="158"/>
      <c r="AA15" s="175"/>
      <c r="AB15" s="158"/>
      <c r="AC15" s="158"/>
      <c r="AD15" s="158"/>
      <c r="AE15" s="158"/>
      <c r="AF15" s="158"/>
      <c r="AG15" s="171"/>
      <c r="AH15" s="171"/>
      <c r="AI15" s="171"/>
      <c r="AJ15" s="158" t="s">
        <v>60</v>
      </c>
      <c r="AK15" s="158" t="s">
        <v>60</v>
      </c>
      <c r="AL15" s="158" t="s">
        <v>60</v>
      </c>
    </row>
    <row r="16" spans="1:39" s="37" customFormat="1" ht="16" customHeight="1">
      <c r="A16" s="156" t="s">
        <v>694</v>
      </c>
      <c r="B16" s="161">
        <v>1</v>
      </c>
      <c r="C16" s="166">
        <v>0</v>
      </c>
      <c r="D16" s="156" t="s">
        <v>699</v>
      </c>
      <c r="E16" s="156"/>
      <c r="F16" s="156"/>
      <c r="G16" s="156"/>
      <c r="H16" s="156"/>
      <c r="I16" s="156"/>
      <c r="J16" s="156"/>
      <c r="K16" s="156"/>
      <c r="L16" s="156"/>
      <c r="M16" s="156"/>
      <c r="N16" s="156"/>
      <c r="O16" s="156"/>
      <c r="P16" s="16" t="s">
        <v>1546</v>
      </c>
      <c r="Q16" s="156"/>
      <c r="R16" s="156"/>
      <c r="S16" s="156"/>
      <c r="T16" s="156"/>
      <c r="U16" s="156"/>
      <c r="V16" s="156"/>
      <c r="W16" s="156"/>
      <c r="X16" s="156"/>
      <c r="Y16" s="156"/>
      <c r="Z16" s="156"/>
      <c r="AA16" s="174"/>
      <c r="AB16" s="156"/>
      <c r="AC16" s="156"/>
      <c r="AD16" s="156"/>
      <c r="AE16" s="156"/>
      <c r="AF16" s="156"/>
      <c r="AG16" s="172"/>
      <c r="AH16" s="172"/>
      <c r="AI16" s="172"/>
      <c r="AJ16" s="156" t="s">
        <v>60</v>
      </c>
      <c r="AK16" s="156" t="s">
        <v>60</v>
      </c>
      <c r="AL16" s="156" t="s">
        <v>60</v>
      </c>
    </row>
    <row r="17" spans="1:39" s="37" customFormat="1" ht="16" customHeight="1">
      <c r="A17" s="128" t="s">
        <v>671</v>
      </c>
      <c r="B17" s="129">
        <v>1</v>
      </c>
      <c r="C17" s="130">
        <v>0</v>
      </c>
      <c r="D17" s="128" t="s">
        <v>699</v>
      </c>
      <c r="E17" s="128"/>
      <c r="F17" s="128"/>
      <c r="G17" s="128"/>
      <c r="H17" s="128"/>
      <c r="I17" s="128"/>
      <c r="J17" s="128"/>
      <c r="K17" s="128"/>
      <c r="L17" s="128"/>
      <c r="M17" s="128"/>
      <c r="N17" s="128"/>
      <c r="O17" s="128"/>
      <c r="P17" s="16" t="s">
        <v>1546</v>
      </c>
      <c r="Q17" s="128"/>
      <c r="R17" s="128"/>
      <c r="S17" s="128"/>
      <c r="T17" s="128"/>
      <c r="U17" s="128"/>
      <c r="V17" s="128"/>
      <c r="W17" s="128"/>
      <c r="X17" s="128"/>
      <c r="Y17" s="128"/>
      <c r="Z17" s="128"/>
      <c r="AA17" s="149"/>
      <c r="AB17" s="128"/>
      <c r="AC17" s="128"/>
      <c r="AD17" s="128"/>
      <c r="AE17" s="128"/>
      <c r="AF17" s="128"/>
      <c r="AG17" s="131"/>
      <c r="AH17" s="131"/>
      <c r="AI17" s="131"/>
      <c r="AJ17" s="128" t="s">
        <v>60</v>
      </c>
      <c r="AK17" s="128" t="s">
        <v>60</v>
      </c>
      <c r="AL17" s="128" t="s">
        <v>60</v>
      </c>
    </row>
    <row r="18" spans="1:39" s="37" customFormat="1" ht="16" customHeight="1">
      <c r="A18" s="140" t="s">
        <v>695</v>
      </c>
      <c r="B18" s="142">
        <v>1</v>
      </c>
      <c r="C18" s="144">
        <v>0</v>
      </c>
      <c r="D18" s="140" t="s">
        <v>699</v>
      </c>
      <c r="E18" s="140"/>
      <c r="F18" s="140"/>
      <c r="G18" s="140"/>
      <c r="H18" s="140"/>
      <c r="I18" s="140"/>
      <c r="J18" s="140"/>
      <c r="K18" s="140"/>
      <c r="L18" s="140"/>
      <c r="M18" s="140"/>
      <c r="N18" s="140"/>
      <c r="O18" s="140"/>
      <c r="P18" s="16" t="s">
        <v>1546</v>
      </c>
      <c r="Q18" s="140"/>
      <c r="R18" s="140"/>
      <c r="S18" s="140"/>
      <c r="T18" s="140"/>
      <c r="U18" s="140"/>
      <c r="V18" s="140"/>
      <c r="W18" s="140"/>
      <c r="X18" s="140"/>
      <c r="Y18" s="140"/>
      <c r="Z18" s="140"/>
      <c r="AA18" s="153"/>
      <c r="AB18" s="140"/>
      <c r="AC18" s="140"/>
      <c r="AD18" s="140"/>
      <c r="AE18" s="140"/>
      <c r="AF18" s="140"/>
      <c r="AG18" s="145"/>
      <c r="AH18" s="145"/>
      <c r="AI18" s="145"/>
      <c r="AJ18" s="140" t="s">
        <v>60</v>
      </c>
      <c r="AK18" s="140" t="s">
        <v>60</v>
      </c>
      <c r="AL18" s="140" t="s">
        <v>60</v>
      </c>
    </row>
    <row r="19" spans="1:39" s="37" customFormat="1" ht="16" customHeight="1" thickBot="1">
      <c r="A19" s="157" t="s">
        <v>153</v>
      </c>
      <c r="B19" s="162">
        <v>1</v>
      </c>
      <c r="C19" s="167">
        <v>0</v>
      </c>
      <c r="D19" s="157" t="s">
        <v>699</v>
      </c>
      <c r="E19" s="157"/>
      <c r="F19" s="157"/>
      <c r="G19" s="157"/>
      <c r="H19" s="157"/>
      <c r="I19" s="157"/>
      <c r="J19" s="157"/>
      <c r="K19" s="157"/>
      <c r="L19" s="157"/>
      <c r="M19" s="157"/>
      <c r="N19" s="157"/>
      <c r="O19" s="157"/>
      <c r="P19" s="16" t="s">
        <v>1546</v>
      </c>
      <c r="Q19" s="157"/>
      <c r="R19" s="157"/>
      <c r="S19" s="157"/>
      <c r="T19" s="157"/>
      <c r="U19" s="157"/>
      <c r="V19" s="157"/>
      <c r="W19" s="157"/>
      <c r="X19" s="157"/>
      <c r="Y19" s="157"/>
      <c r="Z19" s="157"/>
      <c r="AA19" s="176"/>
      <c r="AB19" s="157"/>
      <c r="AC19" s="157"/>
      <c r="AD19" s="157"/>
      <c r="AE19" s="157"/>
      <c r="AF19" s="157"/>
      <c r="AG19" s="170"/>
      <c r="AH19" s="170"/>
      <c r="AI19" s="170"/>
      <c r="AJ19" s="157" t="s">
        <v>60</v>
      </c>
      <c r="AK19" s="157" t="s">
        <v>60</v>
      </c>
      <c r="AL19" s="157" t="s">
        <v>60</v>
      </c>
    </row>
    <row r="20" spans="1:39" s="37" customFormat="1" ht="16" customHeight="1">
      <c r="A20" s="156" t="s">
        <v>969</v>
      </c>
      <c r="B20" s="161">
        <v>1</v>
      </c>
      <c r="C20" s="166">
        <v>0</v>
      </c>
      <c r="D20" s="156" t="s">
        <v>699</v>
      </c>
      <c r="E20" s="172" t="s">
        <v>3</v>
      </c>
      <c r="F20" s="172" t="s">
        <v>110</v>
      </c>
      <c r="G20" s="172"/>
      <c r="H20" s="172"/>
      <c r="I20" s="172"/>
      <c r="J20" s="172"/>
      <c r="K20" s="172"/>
      <c r="L20" s="172"/>
      <c r="M20" s="172"/>
      <c r="N20" s="172"/>
      <c r="O20" s="172"/>
      <c r="P20" s="16" t="s">
        <v>1546</v>
      </c>
      <c r="Q20" s="172"/>
      <c r="R20" s="172"/>
      <c r="S20" s="172"/>
      <c r="T20" s="172"/>
      <c r="U20" s="172"/>
      <c r="V20" s="172"/>
      <c r="W20" s="172"/>
      <c r="X20" s="172"/>
      <c r="Y20" s="172"/>
      <c r="Z20" s="172"/>
      <c r="AA20" s="178"/>
      <c r="AB20" s="172"/>
      <c r="AC20" s="172"/>
      <c r="AD20" s="172"/>
      <c r="AE20" s="172"/>
      <c r="AF20" s="172"/>
      <c r="AG20" s="172"/>
      <c r="AH20" s="172"/>
      <c r="AI20" s="172"/>
      <c r="AJ20" s="156" t="s">
        <v>60</v>
      </c>
      <c r="AK20" s="156" t="s">
        <v>60</v>
      </c>
      <c r="AL20" s="156" t="s">
        <v>60</v>
      </c>
    </row>
    <row r="21" spans="1:39" s="37" customFormat="1" ht="16" customHeight="1">
      <c r="A21" s="128" t="s">
        <v>679</v>
      </c>
      <c r="B21" s="129">
        <v>1</v>
      </c>
      <c r="C21" s="130">
        <v>0</v>
      </c>
      <c r="D21" s="128" t="s">
        <v>699</v>
      </c>
      <c r="E21" s="131" t="s">
        <v>3</v>
      </c>
      <c r="F21" s="131" t="s">
        <v>901</v>
      </c>
      <c r="G21" s="131"/>
      <c r="H21" s="131"/>
      <c r="I21" s="131"/>
      <c r="J21" s="131"/>
      <c r="K21" s="131"/>
      <c r="L21" s="131"/>
      <c r="M21" s="131"/>
      <c r="N21" s="131"/>
      <c r="O21" s="131"/>
      <c r="P21" s="16" t="s">
        <v>1546</v>
      </c>
      <c r="Q21" s="131"/>
      <c r="R21" s="131"/>
      <c r="S21" s="131"/>
      <c r="T21" s="131"/>
      <c r="U21" s="131"/>
      <c r="V21" s="131"/>
      <c r="W21" s="131"/>
      <c r="X21" s="131"/>
      <c r="Y21" s="131"/>
      <c r="Z21" s="131"/>
      <c r="AA21" s="154"/>
      <c r="AB21" s="131"/>
      <c r="AC21" s="131"/>
      <c r="AD21" s="131"/>
      <c r="AE21" s="131"/>
      <c r="AF21" s="131"/>
      <c r="AG21" s="131"/>
      <c r="AH21" s="131"/>
      <c r="AI21" s="131"/>
      <c r="AJ21" s="128"/>
      <c r="AK21" s="128"/>
      <c r="AL21" s="128"/>
    </row>
    <row r="22" spans="1:39" s="37" customFormat="1" ht="16" customHeight="1">
      <c r="A22" s="128" t="s">
        <v>669</v>
      </c>
      <c r="B22" s="129">
        <v>1</v>
      </c>
      <c r="C22" s="130">
        <v>0</v>
      </c>
      <c r="D22" s="128" t="s">
        <v>699</v>
      </c>
      <c r="E22" s="128"/>
      <c r="F22" s="128"/>
      <c r="G22" s="128"/>
      <c r="H22" s="128"/>
      <c r="I22" s="128"/>
      <c r="J22" s="128"/>
      <c r="K22" s="128"/>
      <c r="L22" s="128"/>
      <c r="M22" s="128"/>
      <c r="N22" s="128"/>
      <c r="O22" s="128"/>
      <c r="P22" s="16" t="s">
        <v>1546</v>
      </c>
      <c r="Q22" s="128"/>
      <c r="R22" s="128"/>
      <c r="S22" s="128"/>
      <c r="T22" s="128"/>
      <c r="U22" s="128"/>
      <c r="V22" s="128"/>
      <c r="W22" s="128"/>
      <c r="X22" s="128"/>
      <c r="Y22" s="128"/>
      <c r="Z22" s="128"/>
      <c r="AA22" s="149"/>
      <c r="AB22" s="128"/>
      <c r="AC22" s="128"/>
      <c r="AD22" s="128"/>
      <c r="AE22" s="128"/>
      <c r="AF22" s="128"/>
      <c r="AG22" s="131"/>
      <c r="AH22" s="131"/>
      <c r="AI22" s="131"/>
      <c r="AJ22" s="128" t="s">
        <v>60</v>
      </c>
      <c r="AK22" s="128" t="s">
        <v>60</v>
      </c>
      <c r="AL22" s="128" t="s">
        <v>60</v>
      </c>
    </row>
    <row r="23" spans="1:39" s="37" customFormat="1" ht="16" customHeight="1">
      <c r="A23" s="128" t="s">
        <v>1378</v>
      </c>
      <c r="B23" s="129">
        <v>1</v>
      </c>
      <c r="C23" s="130">
        <v>0</v>
      </c>
      <c r="D23" s="128" t="s">
        <v>699</v>
      </c>
      <c r="E23" s="128"/>
      <c r="F23" s="128"/>
      <c r="G23" s="128"/>
      <c r="H23" s="128"/>
      <c r="I23" s="128"/>
      <c r="J23" s="128"/>
      <c r="K23" s="128"/>
      <c r="L23" s="128"/>
      <c r="M23" s="128"/>
      <c r="N23" s="128"/>
      <c r="O23" s="128"/>
      <c r="P23" s="16" t="s">
        <v>1546</v>
      </c>
      <c r="Q23" s="128"/>
      <c r="R23" s="128"/>
      <c r="S23" s="128"/>
      <c r="T23" s="128"/>
      <c r="U23" s="128"/>
      <c r="V23" s="128"/>
      <c r="W23" s="128"/>
      <c r="X23" s="128"/>
      <c r="Y23" s="128"/>
      <c r="Z23" s="128"/>
      <c r="AA23" s="149"/>
      <c r="AB23" s="128"/>
      <c r="AC23" s="128"/>
      <c r="AD23" s="128"/>
      <c r="AE23" s="128"/>
      <c r="AF23" s="128"/>
      <c r="AG23" s="131"/>
      <c r="AH23" s="131"/>
      <c r="AI23" s="131"/>
      <c r="AJ23" s="128"/>
      <c r="AK23" s="128"/>
      <c r="AL23" s="128"/>
    </row>
    <row r="24" spans="1:39" s="37" customFormat="1" ht="16" customHeight="1" thickBot="1">
      <c r="A24" s="157" t="s">
        <v>1436</v>
      </c>
      <c r="B24" s="162">
        <v>1</v>
      </c>
      <c r="C24" s="167">
        <v>0</v>
      </c>
      <c r="D24" s="157" t="s">
        <v>699</v>
      </c>
      <c r="E24" s="157"/>
      <c r="F24" s="157"/>
      <c r="G24" s="157"/>
      <c r="H24" s="157"/>
      <c r="I24" s="157"/>
      <c r="J24" s="157"/>
      <c r="K24" s="157"/>
      <c r="L24" s="157"/>
      <c r="M24" s="157"/>
      <c r="N24" s="157"/>
      <c r="O24" s="157"/>
      <c r="P24" s="16" t="s">
        <v>1546</v>
      </c>
      <c r="Q24" s="157"/>
      <c r="R24" s="157"/>
      <c r="S24" s="157"/>
      <c r="T24" s="157"/>
      <c r="U24" s="157"/>
      <c r="V24" s="157"/>
      <c r="W24" s="157"/>
      <c r="X24" s="157"/>
      <c r="Y24" s="157"/>
      <c r="Z24" s="157"/>
      <c r="AA24" s="176"/>
      <c r="AB24" s="157"/>
      <c r="AC24" s="157"/>
      <c r="AD24" s="157"/>
      <c r="AE24" s="157"/>
      <c r="AF24" s="157"/>
      <c r="AG24" s="170"/>
      <c r="AH24" s="170"/>
      <c r="AI24" s="170"/>
      <c r="AJ24" s="157"/>
      <c r="AK24" s="157"/>
      <c r="AL24" s="157"/>
    </row>
    <row r="25" spans="1:39" s="37" customFormat="1" ht="16" customHeight="1" thickBot="1">
      <c r="A25" s="158" t="s">
        <v>678</v>
      </c>
      <c r="B25" s="163">
        <v>1</v>
      </c>
      <c r="C25" s="168">
        <v>0</v>
      </c>
      <c r="D25" s="158" t="s">
        <v>699</v>
      </c>
      <c r="E25" s="158"/>
      <c r="F25" s="158"/>
      <c r="G25" s="158"/>
      <c r="H25" s="158"/>
      <c r="I25" s="158"/>
      <c r="J25" s="158"/>
      <c r="K25" s="158"/>
      <c r="L25" s="158"/>
      <c r="M25" s="158"/>
      <c r="N25" s="158"/>
      <c r="O25" s="158"/>
      <c r="P25" s="16" t="s">
        <v>1546</v>
      </c>
      <c r="Q25" s="158"/>
      <c r="R25" s="158"/>
      <c r="S25" s="158"/>
      <c r="T25" s="158"/>
      <c r="U25" s="158"/>
      <c r="V25" s="158"/>
      <c r="W25" s="158"/>
      <c r="X25" s="158"/>
      <c r="Y25" s="158"/>
      <c r="Z25" s="158"/>
      <c r="AA25" s="175"/>
      <c r="AB25" s="158"/>
      <c r="AC25" s="158"/>
      <c r="AD25" s="158"/>
      <c r="AE25" s="158"/>
      <c r="AF25" s="158"/>
      <c r="AG25" s="171"/>
      <c r="AH25" s="171"/>
      <c r="AI25" s="171"/>
      <c r="AJ25" s="158" t="s">
        <v>60</v>
      </c>
      <c r="AK25" s="158" t="s">
        <v>60</v>
      </c>
      <c r="AL25" s="158" t="s">
        <v>60</v>
      </c>
    </row>
    <row r="26" spans="1:39" s="37" customFormat="1" ht="16" customHeight="1" thickBot="1">
      <c r="A26" s="158" t="s">
        <v>1381</v>
      </c>
      <c r="B26" s="163">
        <v>1</v>
      </c>
      <c r="C26" s="168">
        <v>0</v>
      </c>
      <c r="D26" s="158" t="s">
        <v>699</v>
      </c>
      <c r="E26" s="158"/>
      <c r="F26" s="158"/>
      <c r="G26" s="158"/>
      <c r="H26" s="158"/>
      <c r="I26" s="158"/>
      <c r="J26" s="158"/>
      <c r="K26" s="158"/>
      <c r="L26" s="158"/>
      <c r="M26" s="158"/>
      <c r="N26" s="158"/>
      <c r="O26" s="158"/>
      <c r="P26" s="16" t="s">
        <v>1546</v>
      </c>
      <c r="Q26" s="158"/>
      <c r="R26" s="158"/>
      <c r="S26" s="158"/>
      <c r="T26" s="158"/>
      <c r="U26" s="158"/>
      <c r="V26" s="158"/>
      <c r="W26" s="158"/>
      <c r="X26" s="158"/>
      <c r="Y26" s="158"/>
      <c r="Z26" s="158"/>
      <c r="AA26" s="175"/>
      <c r="AB26" s="158"/>
      <c r="AC26" s="158"/>
      <c r="AD26" s="158"/>
      <c r="AE26" s="158"/>
      <c r="AF26" s="158"/>
      <c r="AG26" s="171"/>
      <c r="AH26" s="171"/>
      <c r="AI26" s="171"/>
      <c r="AJ26" s="158"/>
      <c r="AK26" s="158"/>
      <c r="AL26" s="158"/>
    </row>
    <row r="27" spans="1:39" s="37" customFormat="1" ht="16" customHeight="1">
      <c r="A27" s="156" t="s">
        <v>836</v>
      </c>
      <c r="B27" s="161">
        <v>1</v>
      </c>
      <c r="C27" s="166">
        <v>0</v>
      </c>
      <c r="D27" s="156" t="s">
        <v>699</v>
      </c>
      <c r="E27" s="156"/>
      <c r="F27" s="156"/>
      <c r="G27" s="156"/>
      <c r="H27" s="156"/>
      <c r="I27" s="156"/>
      <c r="J27" s="156"/>
      <c r="K27" s="156"/>
      <c r="L27" s="156"/>
      <c r="M27" s="156"/>
      <c r="N27" s="156"/>
      <c r="O27" s="156"/>
      <c r="P27" s="16" t="s">
        <v>1546</v>
      </c>
      <c r="Q27" s="156"/>
      <c r="R27" s="156"/>
      <c r="S27" s="156"/>
      <c r="T27" s="156"/>
      <c r="U27" s="156"/>
      <c r="V27" s="156"/>
      <c r="W27" s="156"/>
      <c r="X27" s="156"/>
      <c r="Y27" s="156"/>
      <c r="Z27" s="156"/>
      <c r="AA27" s="174"/>
      <c r="AB27" s="156"/>
      <c r="AC27" s="156"/>
      <c r="AD27" s="156"/>
      <c r="AE27" s="156"/>
      <c r="AF27" s="156"/>
      <c r="AG27" s="172"/>
      <c r="AH27" s="172"/>
      <c r="AI27" s="172"/>
      <c r="AJ27" s="156" t="s">
        <v>60</v>
      </c>
      <c r="AK27" s="156" t="s">
        <v>60</v>
      </c>
      <c r="AL27" s="156" t="s">
        <v>60</v>
      </c>
    </row>
    <row r="28" spans="1:39" s="37" customFormat="1" ht="16" customHeight="1">
      <c r="A28" s="128" t="s">
        <v>683</v>
      </c>
      <c r="B28" s="129">
        <v>1</v>
      </c>
      <c r="C28" s="130">
        <v>0</v>
      </c>
      <c r="D28" s="128"/>
      <c r="E28" s="128"/>
      <c r="F28" s="128"/>
      <c r="G28" s="128"/>
      <c r="H28" s="128"/>
      <c r="I28" s="128"/>
      <c r="J28" s="128"/>
      <c r="K28" s="128"/>
      <c r="L28" s="128"/>
      <c r="M28" s="128"/>
      <c r="N28" s="128"/>
      <c r="O28" s="128"/>
      <c r="P28" s="16" t="s">
        <v>1546</v>
      </c>
      <c r="Q28" s="128"/>
      <c r="R28" s="128"/>
      <c r="S28" s="128"/>
      <c r="T28" s="128"/>
      <c r="U28" s="128"/>
      <c r="V28" s="128"/>
      <c r="W28" s="128"/>
      <c r="X28" s="128"/>
      <c r="Y28" s="128"/>
      <c r="Z28" s="128"/>
      <c r="AA28" s="149"/>
      <c r="AB28" s="128"/>
      <c r="AC28" s="128"/>
      <c r="AD28" s="128"/>
      <c r="AE28" s="128"/>
      <c r="AF28" s="128"/>
      <c r="AG28" s="131"/>
      <c r="AH28" s="131"/>
      <c r="AI28" s="131"/>
      <c r="AJ28" s="128"/>
      <c r="AK28" s="128"/>
      <c r="AL28" s="128"/>
    </row>
    <row r="29" spans="1:39" s="37" customFormat="1" ht="25" customHeight="1" thickBot="1">
      <c r="A29" s="217" t="s">
        <v>837</v>
      </c>
      <c r="B29" s="205">
        <v>1</v>
      </c>
      <c r="C29" s="206">
        <v>0</v>
      </c>
      <c r="D29" s="202" t="s">
        <v>699</v>
      </c>
      <c r="E29" s="204"/>
      <c r="F29" s="204"/>
      <c r="G29" s="204"/>
      <c r="H29" s="204"/>
      <c r="I29" s="204"/>
      <c r="J29" s="204"/>
      <c r="K29" s="204"/>
      <c r="L29" s="204"/>
      <c r="M29" s="204"/>
      <c r="N29" s="204"/>
      <c r="O29" s="204"/>
      <c r="P29" s="193" t="s">
        <v>1546</v>
      </c>
      <c r="Q29" s="204"/>
      <c r="R29" s="204"/>
      <c r="S29" s="204"/>
      <c r="T29" s="204"/>
      <c r="U29" s="204"/>
      <c r="V29" s="207"/>
      <c r="W29" s="204"/>
      <c r="X29" s="204"/>
      <c r="Y29" s="204"/>
      <c r="Z29" s="204"/>
      <c r="AA29" s="208"/>
      <c r="AB29" s="204"/>
      <c r="AC29" s="204"/>
      <c r="AD29" s="204"/>
      <c r="AE29" s="204"/>
      <c r="AF29" s="204"/>
      <c r="AG29" s="204"/>
      <c r="AH29" s="204"/>
      <c r="AI29" s="204"/>
      <c r="AJ29" s="203" t="s">
        <v>60</v>
      </c>
      <c r="AK29" s="203" t="s">
        <v>60</v>
      </c>
      <c r="AL29" s="203" t="s">
        <v>60</v>
      </c>
      <c r="AM29" s="39"/>
    </row>
    <row r="30" spans="1:39" s="37" customFormat="1" ht="25" customHeight="1">
      <c r="A30" s="184" t="s">
        <v>1417</v>
      </c>
      <c r="B30" s="28">
        <v>1</v>
      </c>
      <c r="C30" s="23">
        <v>0</v>
      </c>
      <c r="D30" s="14"/>
      <c r="E30" s="14"/>
      <c r="F30" s="14"/>
      <c r="G30" s="14"/>
      <c r="H30" s="14"/>
      <c r="I30" s="14"/>
      <c r="J30" s="14"/>
      <c r="K30" s="14"/>
      <c r="L30" s="14"/>
      <c r="M30" s="14"/>
      <c r="N30" s="14"/>
      <c r="P30" s="181"/>
      <c r="Q30" s="14"/>
      <c r="R30" s="14"/>
      <c r="S30" s="14"/>
      <c r="T30" s="14"/>
      <c r="U30" s="45"/>
      <c r="V30" s="182"/>
      <c r="W30" s="14"/>
      <c r="X30" s="14"/>
      <c r="Y30" s="14"/>
      <c r="Z30" s="14"/>
      <c r="AA30" s="227"/>
      <c r="AB30" s="14"/>
      <c r="AC30" s="14"/>
      <c r="AD30" s="14"/>
      <c r="AE30" s="14"/>
      <c r="AF30" s="14"/>
      <c r="AG30" s="14"/>
      <c r="AH30" s="14"/>
      <c r="AI30" s="14"/>
      <c r="AJ30" s="14"/>
      <c r="AK30" s="14"/>
      <c r="AL30" s="14"/>
    </row>
    <row r="31" spans="1:39" s="180" customFormat="1" ht="25" customHeight="1">
      <c r="A31" s="241" t="s">
        <v>1004</v>
      </c>
      <c r="B31" s="242">
        <v>1</v>
      </c>
      <c r="C31" s="243">
        <v>1</v>
      </c>
      <c r="D31" s="244" t="s">
        <v>1391</v>
      </c>
      <c r="E31" s="244" t="s">
        <v>119</v>
      </c>
      <c r="F31" s="244" t="s">
        <v>115</v>
      </c>
      <c r="G31" s="244" t="s">
        <v>115</v>
      </c>
      <c r="H31" s="244"/>
      <c r="I31" s="244"/>
      <c r="J31" s="244"/>
      <c r="K31" s="244" t="s">
        <v>149</v>
      </c>
      <c r="L31" s="244" t="s">
        <v>17</v>
      </c>
      <c r="M31" s="244" t="s">
        <v>83</v>
      </c>
      <c r="N31" s="244" t="s">
        <v>84</v>
      </c>
      <c r="O31" s="245" t="s">
        <v>103</v>
      </c>
      <c r="P31" s="246"/>
      <c r="Q31" s="234" t="s">
        <v>1527</v>
      </c>
      <c r="R31" s="244"/>
      <c r="S31" s="244"/>
      <c r="T31" s="247" t="s">
        <v>1006</v>
      </c>
      <c r="U31" s="244"/>
      <c r="V31" s="244"/>
      <c r="W31" s="248" t="s">
        <v>1574</v>
      </c>
      <c r="X31" s="244" t="s">
        <v>60</v>
      </c>
      <c r="Y31" s="244"/>
      <c r="Z31" s="244"/>
      <c r="AA31" s="244"/>
      <c r="AB31" s="265">
        <v>1550</v>
      </c>
      <c r="AC31" s="244"/>
      <c r="AD31" s="267"/>
      <c r="AE31" s="244"/>
      <c r="AF31" s="244" t="s">
        <v>1572</v>
      </c>
      <c r="AG31" s="244"/>
      <c r="AH31" s="244" t="s">
        <v>1575</v>
      </c>
      <c r="AI31" s="244"/>
      <c r="AJ31" s="244"/>
      <c r="AK31" s="244"/>
      <c r="AL31" s="244"/>
      <c r="AM31" s="244"/>
    </row>
    <row r="32" spans="1:39" s="180" customFormat="1" ht="25" customHeight="1">
      <c r="A32" s="241" t="s">
        <v>1573</v>
      </c>
      <c r="B32" s="242">
        <v>1</v>
      </c>
      <c r="C32" s="243">
        <v>1</v>
      </c>
      <c r="D32" s="244" t="s">
        <v>1391</v>
      </c>
      <c r="E32" s="244" t="s">
        <v>119</v>
      </c>
      <c r="F32" s="244" t="s">
        <v>115</v>
      </c>
      <c r="G32" s="244" t="s">
        <v>115</v>
      </c>
      <c r="H32" s="244"/>
      <c r="I32" s="244"/>
      <c r="J32" s="244"/>
      <c r="K32" s="244" t="s">
        <v>149</v>
      </c>
      <c r="L32" s="244" t="s">
        <v>17</v>
      </c>
      <c r="M32" s="244" t="s">
        <v>83</v>
      </c>
      <c r="N32" s="244" t="s">
        <v>84</v>
      </c>
      <c r="O32" s="245" t="s">
        <v>103</v>
      </c>
      <c r="P32" s="246"/>
      <c r="Q32" s="234" t="s">
        <v>1527</v>
      </c>
      <c r="R32" s="244"/>
      <c r="S32" s="244"/>
      <c r="T32" s="247" t="s">
        <v>1006</v>
      </c>
      <c r="U32" s="244"/>
      <c r="V32" s="244"/>
      <c r="W32" s="248" t="s">
        <v>1574</v>
      </c>
      <c r="X32" s="244" t="s">
        <v>60</v>
      </c>
      <c r="Y32" s="244"/>
      <c r="Z32" s="244"/>
      <c r="AA32" s="244"/>
      <c r="AB32" s="265">
        <v>1000</v>
      </c>
      <c r="AC32" s="244"/>
      <c r="AD32" s="267"/>
      <c r="AE32" s="244"/>
      <c r="AF32" s="244"/>
      <c r="AG32" s="244"/>
      <c r="AH32" s="244" t="s">
        <v>1576</v>
      </c>
      <c r="AI32" s="244"/>
      <c r="AJ32" s="244"/>
      <c r="AK32" s="244"/>
      <c r="AL32" s="244"/>
      <c r="AM32" s="244"/>
    </row>
    <row r="33" spans="1:44" s="37" customFormat="1" ht="25" customHeight="1" thickBot="1">
      <c r="A33" s="228" t="s">
        <v>178</v>
      </c>
      <c r="B33" s="229">
        <v>1</v>
      </c>
      <c r="C33" s="230">
        <v>1</v>
      </c>
      <c r="D33" s="231" t="s">
        <v>1203</v>
      </c>
      <c r="E33" s="231" t="s">
        <v>118</v>
      </c>
      <c r="F33" s="231" t="s">
        <v>60</v>
      </c>
      <c r="G33" s="231"/>
      <c r="H33" s="231" t="s">
        <v>141</v>
      </c>
      <c r="I33" s="231" t="s">
        <v>141</v>
      </c>
      <c r="J33" s="231" t="s">
        <v>145</v>
      </c>
      <c r="K33" s="231" t="s">
        <v>149</v>
      </c>
      <c r="L33" s="232" t="s">
        <v>14</v>
      </c>
      <c r="M33" s="232" t="s">
        <v>70</v>
      </c>
      <c r="N33" s="232" t="s">
        <v>74</v>
      </c>
      <c r="O33" s="233" t="s">
        <v>93</v>
      </c>
      <c r="P33" s="233"/>
      <c r="Q33" s="234" t="s">
        <v>1456</v>
      </c>
      <c r="R33" s="233" t="s">
        <v>5</v>
      </c>
      <c r="S33" s="232">
        <v>2.9</v>
      </c>
      <c r="T33" s="232"/>
      <c r="U33" s="232"/>
      <c r="V33" s="235">
        <v>0.1</v>
      </c>
      <c r="W33" s="236" t="s">
        <v>125</v>
      </c>
      <c r="X33" s="232"/>
      <c r="Y33" s="235">
        <v>100</v>
      </c>
      <c r="Z33" s="237"/>
      <c r="AA33" s="232"/>
      <c r="AB33" s="238"/>
      <c r="AC33" s="232"/>
      <c r="AD33" s="232"/>
      <c r="AE33" s="232"/>
      <c r="AF33" s="232" t="s">
        <v>1565</v>
      </c>
      <c r="AG33" s="239"/>
      <c r="AH33" s="239"/>
      <c r="AI33" s="239"/>
      <c r="AJ33" s="239"/>
      <c r="AK33" s="231">
        <v>0.7</v>
      </c>
      <c r="AL33" s="231">
        <v>1.5</v>
      </c>
      <c r="AM33" s="231">
        <v>2</v>
      </c>
    </row>
    <row r="34" spans="1:44" s="135" customFormat="1" ht="25" customHeight="1" thickBot="1">
      <c r="A34" s="220" t="s">
        <v>671</v>
      </c>
      <c r="B34" s="221">
        <v>1</v>
      </c>
      <c r="C34" s="222">
        <v>0</v>
      </c>
      <c r="D34" s="201" t="s">
        <v>699</v>
      </c>
      <c r="E34" s="262"/>
      <c r="F34" s="262"/>
      <c r="G34" s="263"/>
      <c r="H34" s="219"/>
      <c r="I34" s="219"/>
      <c r="J34" s="219"/>
      <c r="K34" s="219"/>
      <c r="L34" s="219"/>
      <c r="M34" s="219"/>
      <c r="N34" s="219"/>
      <c r="O34" s="219"/>
      <c r="P34" s="219"/>
      <c r="Q34" s="193" t="s">
        <v>1546</v>
      </c>
      <c r="R34" s="219"/>
      <c r="S34" s="219"/>
      <c r="T34" s="219"/>
      <c r="U34" s="219"/>
      <c r="V34" s="219"/>
      <c r="W34" s="223"/>
      <c r="X34" s="219"/>
      <c r="Y34" s="219"/>
      <c r="Z34" s="219"/>
      <c r="AA34" s="219"/>
      <c r="AB34" s="224"/>
      <c r="AC34" s="219"/>
      <c r="AD34" s="219"/>
      <c r="AE34" s="219"/>
      <c r="AF34" s="219"/>
      <c r="AG34" s="219"/>
      <c r="AH34" s="218"/>
      <c r="AI34" s="218"/>
      <c r="AJ34" s="218"/>
      <c r="AK34" s="219" t="s">
        <v>60</v>
      </c>
      <c r="AL34" s="219" t="s">
        <v>60</v>
      </c>
      <c r="AM34" s="219" t="s">
        <v>60</v>
      </c>
      <c r="AN34" s="37"/>
    </row>
    <row r="35" spans="1:44" s="180" customFormat="1" ht="25" customHeight="1">
      <c r="A35" s="241" t="s">
        <v>1091</v>
      </c>
      <c r="B35" s="242">
        <v>1</v>
      </c>
      <c r="C35" s="243">
        <v>1</v>
      </c>
      <c r="D35" s="244" t="s">
        <v>1391</v>
      </c>
      <c r="E35" s="244" t="s">
        <v>3</v>
      </c>
      <c r="F35" s="244" t="s">
        <v>110</v>
      </c>
      <c r="G35" s="244" t="s">
        <v>1614</v>
      </c>
      <c r="H35" s="244"/>
      <c r="I35" s="244"/>
      <c r="J35" s="244"/>
      <c r="K35" s="244" t="s">
        <v>149</v>
      </c>
      <c r="L35" s="244" t="s">
        <v>14</v>
      </c>
      <c r="M35" s="244" t="s">
        <v>70</v>
      </c>
      <c r="N35" s="244" t="s">
        <v>72</v>
      </c>
      <c r="O35" s="244" t="s">
        <v>73</v>
      </c>
      <c r="P35" s="246"/>
      <c r="Q35" s="234" t="s">
        <v>1457</v>
      </c>
      <c r="R35" s="244"/>
      <c r="S35" s="244"/>
      <c r="T35" s="247" t="s">
        <v>1062</v>
      </c>
      <c r="U35" s="244"/>
      <c r="V35" s="244"/>
      <c r="W35" s="248" t="s">
        <v>1392</v>
      </c>
      <c r="X35" s="244">
        <v>21</v>
      </c>
      <c r="Y35" s="256">
        <v>550</v>
      </c>
      <c r="Z35" s="244"/>
      <c r="AA35" s="244"/>
      <c r="AB35" s="266"/>
      <c r="AC35" s="244"/>
      <c r="AD35" s="267"/>
      <c r="AE35" s="244"/>
      <c r="AF35" s="244"/>
      <c r="AG35" s="244"/>
      <c r="AH35" s="244"/>
      <c r="AI35" s="244"/>
      <c r="AJ35" s="244"/>
      <c r="AK35" s="244"/>
      <c r="AL35" s="244"/>
      <c r="AM35" s="244"/>
    </row>
    <row r="36" spans="1:44" s="37" customFormat="1" ht="25" customHeight="1" thickBot="1">
      <c r="A36" s="210" t="s">
        <v>902</v>
      </c>
      <c r="B36" s="211">
        <v>1</v>
      </c>
      <c r="C36" s="212">
        <v>1</v>
      </c>
      <c r="D36" s="200" t="s">
        <v>699</v>
      </c>
      <c r="E36" s="213" t="s">
        <v>3</v>
      </c>
      <c r="F36" s="213" t="s">
        <v>901</v>
      </c>
      <c r="G36" s="213" t="s">
        <v>1627</v>
      </c>
      <c r="H36" s="213"/>
      <c r="I36" s="213"/>
      <c r="J36" s="213"/>
      <c r="K36" s="213"/>
      <c r="L36" s="213"/>
      <c r="M36" s="213"/>
      <c r="N36" s="213"/>
      <c r="O36" s="213"/>
      <c r="P36" s="213"/>
      <c r="Q36" s="193" t="s">
        <v>1546</v>
      </c>
      <c r="R36" s="193"/>
      <c r="S36" s="213"/>
      <c r="T36" s="213"/>
      <c r="U36" s="213"/>
      <c r="V36" s="213"/>
      <c r="W36" s="213"/>
      <c r="X36" s="214" t="s">
        <v>705</v>
      </c>
      <c r="Y36" s="213"/>
      <c r="Z36" s="213"/>
      <c r="AA36" s="213"/>
      <c r="AB36" s="213"/>
      <c r="AC36" s="215"/>
      <c r="AD36" s="213"/>
      <c r="AE36" s="213"/>
      <c r="AF36" s="213"/>
      <c r="AG36" s="213"/>
      <c r="AH36" s="213"/>
      <c r="AI36" s="216"/>
      <c r="AJ36" s="216"/>
      <c r="AK36" s="216"/>
      <c r="AL36" s="213" t="s">
        <v>60</v>
      </c>
      <c r="AM36" s="213" t="s">
        <v>60</v>
      </c>
      <c r="AN36" s="213" t="s">
        <v>60</v>
      </c>
    </row>
    <row r="37" spans="1:44" ht="17" thickBot="1"/>
    <row r="38" spans="1:44" s="37" customFormat="1" ht="25" customHeight="1" thickBot="1">
      <c r="A38" s="249" t="s">
        <v>1110</v>
      </c>
      <c r="B38" s="199" t="s">
        <v>1533</v>
      </c>
      <c r="C38" s="252"/>
      <c r="D38" s="240">
        <v>0</v>
      </c>
      <c r="E38" s="250">
        <v>1</v>
      </c>
      <c r="F38" s="251">
        <v>1</v>
      </c>
      <c r="G38" s="252" t="s">
        <v>1391</v>
      </c>
      <c r="H38" s="252" t="s">
        <v>831</v>
      </c>
      <c r="I38" s="252" t="s">
        <v>832</v>
      </c>
      <c r="J38" s="240" t="s">
        <v>1621</v>
      </c>
      <c r="K38" s="252" t="s">
        <v>141</v>
      </c>
      <c r="L38" s="252" t="s">
        <v>145</v>
      </c>
      <c r="M38" s="252" t="s">
        <v>149</v>
      </c>
      <c r="N38" s="252" t="s">
        <v>14</v>
      </c>
      <c r="O38" s="252" t="s">
        <v>70</v>
      </c>
      <c r="P38" s="252" t="s">
        <v>74</v>
      </c>
      <c r="Q38" s="252" t="s">
        <v>1388</v>
      </c>
      <c r="R38" s="253"/>
      <c r="S38" s="193" t="s">
        <v>60</v>
      </c>
      <c r="T38" s="277"/>
      <c r="U38" s="252"/>
      <c r="V38" s="252"/>
      <c r="W38" s="252"/>
      <c r="X38" s="254" t="s">
        <v>1566</v>
      </c>
      <c r="Y38" s="252" t="s">
        <v>60</v>
      </c>
      <c r="Z38" s="275"/>
      <c r="AA38" s="252"/>
      <c r="AB38" s="275"/>
      <c r="AC38" s="252"/>
      <c r="AD38" s="252"/>
      <c r="AE38" s="255">
        <v>1710</v>
      </c>
      <c r="AF38" s="255"/>
      <c r="AG38" s="252"/>
      <c r="AH38" s="252"/>
      <c r="AI38" s="252"/>
      <c r="AJ38" s="252" t="s">
        <v>1571</v>
      </c>
      <c r="AK38" s="252"/>
      <c r="AL38" s="252"/>
      <c r="AM38" s="252"/>
      <c r="AN38" s="252"/>
      <c r="AO38" s="252"/>
      <c r="AP38" s="252"/>
      <c r="AQ38" s="252"/>
    </row>
    <row r="39" spans="1:44" s="37" customFormat="1" ht="25" customHeight="1">
      <c r="A39" s="249" t="s">
        <v>1110</v>
      </c>
      <c r="B39" s="199" t="s">
        <v>1534</v>
      </c>
      <c r="C39" s="252"/>
      <c r="D39" s="240">
        <v>0</v>
      </c>
      <c r="E39" s="250">
        <v>1</v>
      </c>
      <c r="F39" s="251">
        <v>1</v>
      </c>
      <c r="G39" s="252" t="s">
        <v>1391</v>
      </c>
      <c r="H39" s="252" t="s">
        <v>831</v>
      </c>
      <c r="I39" s="252" t="s">
        <v>832</v>
      </c>
      <c r="J39" s="240" t="s">
        <v>1621</v>
      </c>
      <c r="K39" s="252" t="s">
        <v>141</v>
      </c>
      <c r="L39" s="252" t="s">
        <v>145</v>
      </c>
      <c r="M39" s="252" t="s">
        <v>149</v>
      </c>
      <c r="N39" s="252" t="s">
        <v>14</v>
      </c>
      <c r="O39" s="252" t="s">
        <v>70</v>
      </c>
      <c r="P39" s="252" t="s">
        <v>74</v>
      </c>
      <c r="Q39" s="252" t="s">
        <v>1389</v>
      </c>
      <c r="R39" s="253"/>
      <c r="S39" s="193" t="s">
        <v>60</v>
      </c>
      <c r="T39" s="277"/>
      <c r="U39" s="252"/>
      <c r="V39" s="252"/>
      <c r="W39" s="252"/>
      <c r="X39" s="254" t="s">
        <v>1566</v>
      </c>
      <c r="Y39" s="252" t="s">
        <v>60</v>
      </c>
      <c r="Z39" s="275"/>
      <c r="AA39" s="252"/>
      <c r="AB39" s="275"/>
      <c r="AC39" s="252"/>
      <c r="AD39" s="252"/>
      <c r="AE39" s="255">
        <v>1710</v>
      </c>
      <c r="AF39" s="255"/>
      <c r="AG39" s="252"/>
      <c r="AH39" s="252"/>
      <c r="AI39" s="252"/>
      <c r="AJ39" s="252" t="s">
        <v>1571</v>
      </c>
      <c r="AK39" s="252"/>
      <c r="AL39" s="252"/>
      <c r="AM39" s="252"/>
      <c r="AN39" s="252"/>
      <c r="AO39" s="252"/>
      <c r="AP39" s="252"/>
      <c r="AQ39" s="252"/>
    </row>
    <row r="40" spans="1:44" s="37" customFormat="1" ht="25" customHeight="1">
      <c r="A40" s="249" t="s">
        <v>1110</v>
      </c>
      <c r="B40" s="199" t="s">
        <v>1539</v>
      </c>
      <c r="C40" s="252"/>
      <c r="D40" s="240">
        <v>0</v>
      </c>
      <c r="E40" s="250">
        <v>1</v>
      </c>
      <c r="F40" s="251">
        <v>1</v>
      </c>
      <c r="G40" s="252" t="s">
        <v>1391</v>
      </c>
      <c r="H40" s="252" t="s">
        <v>831</v>
      </c>
      <c r="I40" s="252" t="s">
        <v>832</v>
      </c>
      <c r="J40" s="240" t="s">
        <v>1621</v>
      </c>
      <c r="K40" s="252" t="s">
        <v>141</v>
      </c>
      <c r="L40" s="252" t="s">
        <v>145</v>
      </c>
      <c r="M40" s="252" t="s">
        <v>149</v>
      </c>
      <c r="N40" s="252" t="s">
        <v>14</v>
      </c>
      <c r="O40" s="252" t="s">
        <v>70</v>
      </c>
      <c r="P40" s="252" t="s">
        <v>74</v>
      </c>
      <c r="Q40" s="252" t="s">
        <v>93</v>
      </c>
      <c r="R40" s="253"/>
      <c r="S40" s="193" t="s">
        <v>60</v>
      </c>
      <c r="T40" s="252"/>
      <c r="U40" s="252"/>
      <c r="V40" s="252"/>
      <c r="W40" s="252"/>
      <c r="X40" s="254" t="s">
        <v>1566</v>
      </c>
      <c r="Y40" s="252" t="s">
        <v>60</v>
      </c>
      <c r="Z40" s="275"/>
      <c r="AA40" s="252"/>
      <c r="AB40" s="275"/>
      <c r="AC40" s="252"/>
      <c r="AD40" s="252"/>
      <c r="AE40" s="255">
        <v>2000</v>
      </c>
      <c r="AF40" s="255"/>
      <c r="AG40" s="252"/>
      <c r="AH40" s="252"/>
      <c r="AI40" s="252"/>
      <c r="AJ40" s="252" t="s">
        <v>1571</v>
      </c>
      <c r="AK40" s="252"/>
      <c r="AL40" s="252"/>
      <c r="AM40" s="252"/>
      <c r="AN40" s="252"/>
      <c r="AO40" s="252"/>
      <c r="AP40" s="252"/>
      <c r="AQ40" s="252"/>
    </row>
    <row r="41" spans="1:44" s="37" customFormat="1" ht="25" customHeight="1">
      <c r="A41" s="249" t="s">
        <v>1110</v>
      </c>
      <c r="B41" s="199" t="s">
        <v>1541</v>
      </c>
      <c r="C41" s="252"/>
      <c r="D41" s="240">
        <v>0</v>
      </c>
      <c r="E41" s="250">
        <v>1</v>
      </c>
      <c r="F41" s="251">
        <v>1</v>
      </c>
      <c r="G41" s="252" t="s">
        <v>1391</v>
      </c>
      <c r="H41" s="252" t="s">
        <v>831</v>
      </c>
      <c r="I41" s="252" t="s">
        <v>832</v>
      </c>
      <c r="J41" s="240" t="s">
        <v>1621</v>
      </c>
      <c r="K41" s="252" t="s">
        <v>141</v>
      </c>
      <c r="L41" s="252" t="s">
        <v>145</v>
      </c>
      <c r="M41" s="252" t="s">
        <v>149</v>
      </c>
      <c r="N41" s="252" t="s">
        <v>14</v>
      </c>
      <c r="O41" s="252" t="s">
        <v>70</v>
      </c>
      <c r="P41" s="252" t="s">
        <v>74</v>
      </c>
      <c r="Q41" s="252" t="s">
        <v>93</v>
      </c>
      <c r="R41" s="253"/>
      <c r="S41" s="193" t="s">
        <v>60</v>
      </c>
      <c r="T41" s="252"/>
      <c r="U41" s="252"/>
      <c r="V41" s="252"/>
      <c r="W41" s="252"/>
      <c r="X41" s="254" t="s">
        <v>1566</v>
      </c>
      <c r="Y41" s="252" t="s">
        <v>60</v>
      </c>
      <c r="Z41" s="275"/>
      <c r="AA41" s="252"/>
      <c r="AB41" s="275"/>
      <c r="AC41" s="252"/>
      <c r="AD41" s="252"/>
      <c r="AE41" s="255">
        <v>2000</v>
      </c>
      <c r="AF41" s="255"/>
      <c r="AG41" s="252"/>
      <c r="AH41" s="252"/>
      <c r="AI41" s="252"/>
      <c r="AJ41" s="252" t="s">
        <v>1571</v>
      </c>
      <c r="AK41" s="252"/>
      <c r="AL41" s="252"/>
      <c r="AM41" s="252"/>
      <c r="AN41" s="252"/>
      <c r="AO41" s="252"/>
      <c r="AP41" s="252"/>
      <c r="AQ41" s="252"/>
    </row>
    <row r="42" spans="1:44" s="37" customFormat="1" ht="25" customHeight="1" thickBot="1">
      <c r="A42" s="249" t="s">
        <v>1110</v>
      </c>
      <c r="B42" s="199" t="s">
        <v>1523</v>
      </c>
      <c r="C42" s="252"/>
      <c r="D42" s="240">
        <v>0</v>
      </c>
      <c r="E42" s="250">
        <v>1</v>
      </c>
      <c r="F42" s="251">
        <v>1</v>
      </c>
      <c r="G42" s="252" t="s">
        <v>1391</v>
      </c>
      <c r="H42" s="252" t="s">
        <v>831</v>
      </c>
      <c r="I42" s="252" t="s">
        <v>832</v>
      </c>
      <c r="J42" s="240" t="s">
        <v>1621</v>
      </c>
      <c r="K42" s="252" t="s">
        <v>141</v>
      </c>
      <c r="L42" s="252" t="s">
        <v>145</v>
      </c>
      <c r="M42" s="252" t="s">
        <v>149</v>
      </c>
      <c r="N42" s="252" t="s">
        <v>14</v>
      </c>
      <c r="O42" s="252" t="s">
        <v>70</v>
      </c>
      <c r="P42" s="252" t="s">
        <v>74</v>
      </c>
      <c r="Q42" s="252" t="s">
        <v>941</v>
      </c>
      <c r="R42" s="253"/>
      <c r="S42" s="193" t="s">
        <v>60</v>
      </c>
      <c r="T42" s="252"/>
      <c r="U42" s="252"/>
      <c r="V42" s="252"/>
      <c r="W42" s="252"/>
      <c r="X42" s="254" t="s">
        <v>1566</v>
      </c>
      <c r="Y42" s="252" t="s">
        <v>60</v>
      </c>
      <c r="Z42" s="275"/>
      <c r="AA42" s="252"/>
      <c r="AB42" s="275"/>
      <c r="AC42" s="252"/>
      <c r="AD42" s="252"/>
      <c r="AE42" s="255">
        <v>951</v>
      </c>
      <c r="AF42" s="255"/>
      <c r="AG42" s="252"/>
      <c r="AH42" s="252"/>
      <c r="AI42" s="252"/>
      <c r="AJ42" s="252" t="s">
        <v>1571</v>
      </c>
      <c r="AK42" s="252"/>
      <c r="AL42" s="252"/>
      <c r="AM42" s="252"/>
      <c r="AN42" s="252"/>
      <c r="AO42" s="252"/>
      <c r="AP42" s="252"/>
      <c r="AQ42" s="252"/>
    </row>
    <row r="43" spans="1:44" s="37" customFormat="1" ht="25" customHeight="1">
      <c r="A43" s="276" t="s">
        <v>1110</v>
      </c>
      <c r="B43" s="199" t="s">
        <v>1535</v>
      </c>
      <c r="C43" s="277"/>
      <c r="D43" s="240">
        <v>0</v>
      </c>
      <c r="E43" s="278">
        <v>1</v>
      </c>
      <c r="F43" s="279">
        <v>1</v>
      </c>
      <c r="G43" s="277" t="s">
        <v>1391</v>
      </c>
      <c r="H43" s="252" t="s">
        <v>831</v>
      </c>
      <c r="I43" s="252" t="s">
        <v>832</v>
      </c>
      <c r="J43" s="240" t="s">
        <v>1621</v>
      </c>
      <c r="K43" s="277" t="s">
        <v>141</v>
      </c>
      <c r="L43" s="277" t="s">
        <v>145</v>
      </c>
      <c r="M43" s="277" t="s">
        <v>149</v>
      </c>
      <c r="N43" s="277" t="s">
        <v>14</v>
      </c>
      <c r="O43" s="277" t="s">
        <v>70</v>
      </c>
      <c r="P43" s="277" t="s">
        <v>74</v>
      </c>
      <c r="Q43" s="277" t="s">
        <v>940</v>
      </c>
      <c r="R43" s="281"/>
      <c r="S43" s="193" t="s">
        <v>60</v>
      </c>
      <c r="T43" s="277"/>
      <c r="U43" s="277"/>
      <c r="V43" s="277"/>
      <c r="W43" s="277"/>
      <c r="X43" s="283" t="s">
        <v>1566</v>
      </c>
      <c r="Y43" s="277" t="s">
        <v>60</v>
      </c>
      <c r="Z43" s="285"/>
      <c r="AA43" s="277"/>
      <c r="AB43" s="285"/>
      <c r="AC43" s="277"/>
      <c r="AD43" s="277"/>
      <c r="AE43" s="289">
        <v>1710</v>
      </c>
      <c r="AF43" s="289"/>
      <c r="AG43" s="277"/>
      <c r="AH43" s="277"/>
      <c r="AI43" s="277"/>
      <c r="AJ43" s="277" t="s">
        <v>1571</v>
      </c>
      <c r="AK43" s="277"/>
      <c r="AL43" s="277"/>
      <c r="AM43" s="277"/>
      <c r="AN43" s="277"/>
      <c r="AO43" s="277"/>
      <c r="AP43" s="277"/>
      <c r="AQ43" s="277"/>
    </row>
    <row r="44" spans="1:44" s="37" customFormat="1" ht="25" customHeight="1" thickBot="1">
      <c r="A44" s="249" t="s">
        <v>1110</v>
      </c>
      <c r="B44" s="199" t="s">
        <v>1524</v>
      </c>
      <c r="C44" s="252"/>
      <c r="D44" s="240">
        <v>0</v>
      </c>
      <c r="E44" s="250">
        <v>1</v>
      </c>
      <c r="F44" s="251">
        <v>1</v>
      </c>
      <c r="G44" s="252" t="s">
        <v>1391</v>
      </c>
      <c r="H44" s="252" t="s">
        <v>831</v>
      </c>
      <c r="I44" s="252" t="s">
        <v>832</v>
      </c>
      <c r="J44" s="240" t="s">
        <v>1621</v>
      </c>
      <c r="K44" s="252" t="s">
        <v>141</v>
      </c>
      <c r="L44" s="252" t="s">
        <v>145</v>
      </c>
      <c r="M44" s="252" t="s">
        <v>149</v>
      </c>
      <c r="N44" s="252" t="s">
        <v>14</v>
      </c>
      <c r="O44" s="252" t="s">
        <v>70</v>
      </c>
      <c r="P44" s="252" t="s">
        <v>74</v>
      </c>
      <c r="Q44" s="252" t="s">
        <v>1208</v>
      </c>
      <c r="R44" s="253"/>
      <c r="S44" s="193" t="s">
        <v>60</v>
      </c>
      <c r="T44" s="252"/>
      <c r="U44" s="252"/>
      <c r="V44" s="252"/>
      <c r="W44" s="252"/>
      <c r="X44" s="254" t="s">
        <v>1566</v>
      </c>
      <c r="Y44" s="252" t="s">
        <v>60</v>
      </c>
      <c r="Z44" s="275"/>
      <c r="AA44" s="252"/>
      <c r="AB44" s="275"/>
      <c r="AC44" s="252"/>
      <c r="AD44" s="252"/>
      <c r="AE44" s="255">
        <v>951</v>
      </c>
      <c r="AF44" s="255"/>
      <c r="AG44" s="252"/>
      <c r="AH44" s="252"/>
      <c r="AI44" s="252"/>
      <c r="AJ44" s="252" t="s">
        <v>1571</v>
      </c>
      <c r="AK44" s="252"/>
      <c r="AL44" s="252"/>
      <c r="AM44" s="252"/>
      <c r="AN44" s="252"/>
      <c r="AO44" s="252"/>
      <c r="AP44" s="252"/>
      <c r="AQ44" s="252"/>
      <c r="AR44" s="38"/>
    </row>
    <row r="45" spans="1:44" s="37" customFormat="1" ht="25" customHeight="1">
      <c r="A45" s="276" t="s">
        <v>1110</v>
      </c>
      <c r="B45" s="199" t="s">
        <v>1536</v>
      </c>
      <c r="C45" s="277"/>
      <c r="D45" s="240">
        <v>0</v>
      </c>
      <c r="E45" s="278">
        <v>1</v>
      </c>
      <c r="F45" s="279">
        <v>1</v>
      </c>
      <c r="G45" s="277" t="s">
        <v>1391</v>
      </c>
      <c r="H45" s="252" t="s">
        <v>831</v>
      </c>
      <c r="I45" s="252" t="s">
        <v>832</v>
      </c>
      <c r="J45" s="240" t="s">
        <v>1621</v>
      </c>
      <c r="K45" s="277" t="s">
        <v>141</v>
      </c>
      <c r="L45" s="277" t="s">
        <v>145</v>
      </c>
      <c r="M45" s="277" t="s">
        <v>149</v>
      </c>
      <c r="N45" s="277" t="s">
        <v>14</v>
      </c>
      <c r="O45" s="277" t="s">
        <v>70</v>
      </c>
      <c r="P45" s="277" t="s">
        <v>74</v>
      </c>
      <c r="Q45" s="277" t="s">
        <v>94</v>
      </c>
      <c r="R45" s="281"/>
      <c r="S45" s="193" t="s">
        <v>60</v>
      </c>
      <c r="T45" s="277"/>
      <c r="U45" s="277"/>
      <c r="V45" s="277"/>
      <c r="W45" s="277"/>
      <c r="X45" s="283" t="s">
        <v>1566</v>
      </c>
      <c r="Y45" s="277" t="s">
        <v>60</v>
      </c>
      <c r="Z45" s="285"/>
      <c r="AA45" s="277"/>
      <c r="AB45" s="285"/>
      <c r="AC45" s="277"/>
      <c r="AD45" s="277"/>
      <c r="AE45" s="289">
        <v>1710</v>
      </c>
      <c r="AF45" s="289"/>
      <c r="AG45" s="277"/>
      <c r="AH45" s="277"/>
      <c r="AI45" s="277"/>
      <c r="AJ45" s="277" t="s">
        <v>1571</v>
      </c>
      <c r="AK45" s="277"/>
      <c r="AL45" s="277"/>
      <c r="AM45" s="277"/>
      <c r="AN45" s="277"/>
      <c r="AO45" s="277"/>
      <c r="AP45" s="277"/>
      <c r="AQ45" s="277"/>
      <c r="AR45" s="38"/>
    </row>
    <row r="46" spans="1:44" s="37" customFormat="1" ht="25" customHeight="1" thickBot="1">
      <c r="A46" s="257" t="s">
        <v>1110</v>
      </c>
      <c r="B46" s="199" t="s">
        <v>1525</v>
      </c>
      <c r="C46" s="260"/>
      <c r="D46" s="240">
        <v>0</v>
      </c>
      <c r="E46" s="258">
        <v>1</v>
      </c>
      <c r="F46" s="259">
        <v>1</v>
      </c>
      <c r="G46" s="260" t="s">
        <v>1391</v>
      </c>
      <c r="H46" s="252" t="s">
        <v>831</v>
      </c>
      <c r="I46" s="252" t="s">
        <v>832</v>
      </c>
      <c r="J46" s="240" t="s">
        <v>1621</v>
      </c>
      <c r="K46" s="260" t="s">
        <v>141</v>
      </c>
      <c r="L46" s="260" t="s">
        <v>145</v>
      </c>
      <c r="M46" s="260" t="s">
        <v>149</v>
      </c>
      <c r="N46" s="260" t="s">
        <v>14</v>
      </c>
      <c r="O46" s="260" t="s">
        <v>70</v>
      </c>
      <c r="P46" s="260" t="s">
        <v>74</v>
      </c>
      <c r="Q46" s="260" t="s">
        <v>1390</v>
      </c>
      <c r="R46" s="280"/>
      <c r="S46" s="193" t="s">
        <v>60</v>
      </c>
      <c r="T46" s="260"/>
      <c r="U46" s="260"/>
      <c r="V46" s="260"/>
      <c r="W46" s="260"/>
      <c r="X46" s="282" t="s">
        <v>1566</v>
      </c>
      <c r="Y46" s="260" t="s">
        <v>60</v>
      </c>
      <c r="Z46" s="284"/>
      <c r="AA46" s="260"/>
      <c r="AB46" s="284"/>
      <c r="AC46" s="260"/>
      <c r="AD46" s="260"/>
      <c r="AE46" s="288">
        <v>951</v>
      </c>
      <c r="AF46" s="288"/>
      <c r="AG46" s="260"/>
      <c r="AH46" s="260"/>
      <c r="AI46" s="260"/>
      <c r="AJ46" s="260" t="s">
        <v>1571</v>
      </c>
      <c r="AK46" s="260"/>
      <c r="AL46" s="260"/>
      <c r="AM46" s="260"/>
      <c r="AN46" s="260"/>
      <c r="AO46" s="260"/>
      <c r="AP46" s="260"/>
      <c r="AQ46" s="260"/>
      <c r="AR46" s="38"/>
    </row>
    <row r="47" spans="1:44" s="37" customFormat="1" ht="25" customHeight="1" thickBot="1">
      <c r="A47" s="276" t="s">
        <v>1110</v>
      </c>
      <c r="B47" s="199" t="s">
        <v>1492</v>
      </c>
      <c r="C47" s="277"/>
      <c r="D47" s="240">
        <v>0</v>
      </c>
      <c r="E47" s="278">
        <v>1</v>
      </c>
      <c r="F47" s="279">
        <v>1</v>
      </c>
      <c r="G47" s="277" t="s">
        <v>1391</v>
      </c>
      <c r="H47" s="277" t="s">
        <v>831</v>
      </c>
      <c r="I47" s="277" t="s">
        <v>832</v>
      </c>
      <c r="J47" s="240" t="s">
        <v>1621</v>
      </c>
      <c r="K47" s="277" t="s">
        <v>141</v>
      </c>
      <c r="L47" s="277" t="s">
        <v>145</v>
      </c>
      <c r="M47" s="277" t="s">
        <v>149</v>
      </c>
      <c r="N47" s="277" t="s">
        <v>14</v>
      </c>
      <c r="O47" s="277" t="s">
        <v>70</v>
      </c>
      <c r="P47" s="277" t="s">
        <v>74</v>
      </c>
      <c r="Q47" s="277" t="s">
        <v>164</v>
      </c>
      <c r="R47" s="281"/>
      <c r="S47" s="193" t="s">
        <v>60</v>
      </c>
      <c r="T47" s="277"/>
      <c r="U47" s="277"/>
      <c r="V47" s="277"/>
      <c r="W47" s="277"/>
      <c r="X47" s="283" t="s">
        <v>1566</v>
      </c>
      <c r="Y47" s="277" t="s">
        <v>60</v>
      </c>
      <c r="Z47" s="285"/>
      <c r="AA47" s="277"/>
      <c r="AB47" s="285"/>
      <c r="AC47" s="277"/>
      <c r="AD47" s="277"/>
      <c r="AE47" s="289">
        <v>951</v>
      </c>
      <c r="AF47" s="289"/>
      <c r="AG47" s="277"/>
      <c r="AH47" s="277"/>
      <c r="AI47" s="277"/>
      <c r="AJ47" s="277" t="s">
        <v>1571</v>
      </c>
      <c r="AK47" s="277"/>
      <c r="AL47" s="277"/>
      <c r="AM47" s="277"/>
      <c r="AN47" s="277"/>
      <c r="AO47" s="277"/>
      <c r="AP47" s="277"/>
      <c r="AQ47" s="277"/>
      <c r="AR47" s="38"/>
    </row>
    <row r="48" spans="1:44" s="37" customFormat="1" ht="25" customHeight="1" thickBot="1">
      <c r="A48" s="257" t="s">
        <v>1110</v>
      </c>
      <c r="B48" s="199" t="s">
        <v>1537</v>
      </c>
      <c r="C48" s="260"/>
      <c r="D48" s="240">
        <v>0</v>
      </c>
      <c r="E48" s="258">
        <v>1</v>
      </c>
      <c r="F48" s="259">
        <v>1</v>
      </c>
      <c r="G48" s="260" t="s">
        <v>1391</v>
      </c>
      <c r="H48" s="277" t="s">
        <v>831</v>
      </c>
      <c r="I48" s="277" t="s">
        <v>832</v>
      </c>
      <c r="J48" s="240" t="s">
        <v>1621</v>
      </c>
      <c r="K48" s="260" t="s">
        <v>141</v>
      </c>
      <c r="L48" s="260" t="s">
        <v>145</v>
      </c>
      <c r="M48" s="260" t="s">
        <v>149</v>
      </c>
      <c r="N48" s="260" t="s">
        <v>14</v>
      </c>
      <c r="O48" s="260" t="s">
        <v>70</v>
      </c>
      <c r="P48" s="260" t="s">
        <v>74</v>
      </c>
      <c r="Q48" s="260" t="s">
        <v>163</v>
      </c>
      <c r="R48" s="280"/>
      <c r="S48" s="193" t="s">
        <v>60</v>
      </c>
      <c r="T48" s="260"/>
      <c r="U48" s="260"/>
      <c r="V48" s="260"/>
      <c r="W48" s="260"/>
      <c r="X48" s="282" t="s">
        <v>1566</v>
      </c>
      <c r="Y48" s="260" t="s">
        <v>60</v>
      </c>
      <c r="Z48" s="284"/>
      <c r="AA48" s="260"/>
      <c r="AB48" s="284"/>
      <c r="AC48" s="260"/>
      <c r="AD48" s="260"/>
      <c r="AE48" s="288">
        <v>1710</v>
      </c>
      <c r="AF48" s="288"/>
      <c r="AG48" s="260"/>
      <c r="AH48" s="260"/>
      <c r="AI48" s="260"/>
      <c r="AJ48" s="260" t="s">
        <v>1571</v>
      </c>
      <c r="AK48" s="260"/>
      <c r="AL48" s="260"/>
      <c r="AM48" s="260"/>
      <c r="AN48" s="260"/>
      <c r="AO48" s="260"/>
      <c r="AP48" s="260"/>
      <c r="AQ48" s="260"/>
      <c r="AR48" s="38"/>
    </row>
    <row r="49" spans="1:44" s="39" customFormat="1" ht="25" customHeight="1" thickBot="1">
      <c r="A49" s="249" t="s">
        <v>1110</v>
      </c>
      <c r="B49" s="199" t="s">
        <v>1538</v>
      </c>
      <c r="C49" s="252"/>
      <c r="D49" s="240">
        <v>0</v>
      </c>
      <c r="E49" s="250">
        <v>1</v>
      </c>
      <c r="F49" s="251">
        <v>1</v>
      </c>
      <c r="G49" s="252" t="s">
        <v>1391</v>
      </c>
      <c r="H49" s="277" t="s">
        <v>831</v>
      </c>
      <c r="I49" s="277" t="s">
        <v>832</v>
      </c>
      <c r="J49" s="240" t="s">
        <v>1621</v>
      </c>
      <c r="K49" s="252" t="s">
        <v>141</v>
      </c>
      <c r="L49" s="252" t="s">
        <v>145</v>
      </c>
      <c r="M49" s="252" t="s">
        <v>149</v>
      </c>
      <c r="N49" s="252" t="s">
        <v>14</v>
      </c>
      <c r="O49" s="252" t="s">
        <v>70</v>
      </c>
      <c r="P49" s="252" t="s">
        <v>74</v>
      </c>
      <c r="Q49" s="252" t="s">
        <v>163</v>
      </c>
      <c r="R49" s="253"/>
      <c r="S49" s="193" t="s">
        <v>60</v>
      </c>
      <c r="T49" s="260"/>
      <c r="U49" s="252"/>
      <c r="V49" s="252"/>
      <c r="W49" s="252"/>
      <c r="X49" s="283" t="s">
        <v>1566</v>
      </c>
      <c r="Y49" s="252" t="s">
        <v>60</v>
      </c>
      <c r="Z49" s="275"/>
      <c r="AA49" s="252"/>
      <c r="AB49" s="275"/>
      <c r="AC49" s="252"/>
      <c r="AD49" s="252"/>
      <c r="AE49" s="255">
        <v>1710</v>
      </c>
      <c r="AF49" s="255"/>
      <c r="AG49" s="252"/>
      <c r="AH49" s="252"/>
      <c r="AI49" s="252"/>
      <c r="AJ49" s="252" t="s">
        <v>1571</v>
      </c>
      <c r="AK49" s="252"/>
      <c r="AL49" s="252"/>
      <c r="AM49" s="252"/>
      <c r="AN49" s="252"/>
      <c r="AO49" s="252"/>
      <c r="AP49" s="252"/>
      <c r="AQ49" s="252"/>
      <c r="AR49" s="38"/>
    </row>
    <row r="50" spans="1:44" s="180" customFormat="1" ht="25" customHeight="1">
      <c r="A50" s="183" t="s">
        <v>655</v>
      </c>
      <c r="B50" s="193" t="s">
        <v>1514</v>
      </c>
      <c r="C50" s="191">
        <v>5.6</v>
      </c>
      <c r="D50" s="187">
        <v>1</v>
      </c>
      <c r="E50" s="188">
        <v>1</v>
      </c>
      <c r="F50" s="189" t="s">
        <v>1204</v>
      </c>
      <c r="G50" s="190" t="s">
        <v>905</v>
      </c>
      <c r="H50" s="65" t="s">
        <v>904</v>
      </c>
      <c r="I50" s="65" t="s">
        <v>1609</v>
      </c>
      <c r="J50" s="190" t="s">
        <v>143</v>
      </c>
      <c r="K50" s="190" t="s">
        <v>145</v>
      </c>
      <c r="L50" s="190" t="s">
        <v>149</v>
      </c>
      <c r="M50" s="191" t="s">
        <v>14</v>
      </c>
      <c r="N50" s="191" t="s">
        <v>70</v>
      </c>
      <c r="O50" s="192" t="s">
        <v>208</v>
      </c>
      <c r="P50" s="191" t="s">
        <v>1207</v>
      </c>
      <c r="Q50" s="191"/>
      <c r="R50" s="193" t="s">
        <v>60</v>
      </c>
      <c r="S50" s="190" t="s">
        <v>60</v>
      </c>
      <c r="T50" s="191"/>
      <c r="U50" s="191"/>
      <c r="V50" s="194"/>
      <c r="W50" s="195" t="s">
        <v>113</v>
      </c>
      <c r="X50" s="196"/>
      <c r="Y50" s="198">
        <v>24000</v>
      </c>
      <c r="Z50" s="196"/>
      <c r="AA50" s="198"/>
      <c r="AB50" s="196"/>
      <c r="AC50" s="196"/>
      <c r="AD50" s="197">
        <v>45500</v>
      </c>
      <c r="AE50" s="197"/>
      <c r="AF50" s="196"/>
      <c r="AG50" s="196"/>
      <c r="AH50" s="196"/>
      <c r="AI50" s="190"/>
      <c r="AJ50" s="190"/>
      <c r="AK50" s="194"/>
      <c r="AL50" s="194"/>
      <c r="AM50" s="194"/>
    </row>
  </sheetData>
  <conditionalFormatting sqref="B2:B27">
    <cfRule type="cellIs" dxfId="65" priority="66" operator="equal">
      <formula>0</formula>
    </cfRule>
  </conditionalFormatting>
  <conditionalFormatting sqref="B2:B27">
    <cfRule type="cellIs" dxfId="64" priority="65" operator="equal">
      <formula>0</formula>
    </cfRule>
  </conditionalFormatting>
  <conditionalFormatting sqref="V2:V27">
    <cfRule type="containsText" dxfId="63" priority="63" operator="containsText" text="NA">
      <formula>NOT(ISERROR(SEARCH("NA",V2)))</formula>
    </cfRule>
    <cfRule type="containsText" dxfId="62" priority="64" operator="containsText" text="&quot;NA&quot;">
      <formula>NOT(ISERROR(SEARCH("""NA""",V2)))</formula>
    </cfRule>
  </conditionalFormatting>
  <conditionalFormatting sqref="B1">
    <cfRule type="cellIs" dxfId="61" priority="62" operator="equal">
      <formula>0</formula>
    </cfRule>
  </conditionalFormatting>
  <conditionalFormatting sqref="B1">
    <cfRule type="cellIs" dxfId="60" priority="61" operator="equal">
      <formula>0</formula>
    </cfRule>
  </conditionalFormatting>
  <conditionalFormatting sqref="V1">
    <cfRule type="containsText" dxfId="59" priority="59" operator="containsText" text="NA">
      <formula>NOT(ISERROR(SEARCH("NA",V1)))</formula>
    </cfRule>
    <cfRule type="containsText" dxfId="58" priority="60" operator="containsText" text="&quot;NA&quot;">
      <formula>NOT(ISERROR(SEARCH("""NA""",V1)))</formula>
    </cfRule>
  </conditionalFormatting>
  <conditionalFormatting sqref="B28">
    <cfRule type="cellIs" dxfId="57" priority="58" operator="equal">
      <formula>0</formula>
    </cfRule>
  </conditionalFormatting>
  <conditionalFormatting sqref="B28">
    <cfRule type="cellIs" dxfId="56" priority="57" operator="equal">
      <formula>0</formula>
    </cfRule>
  </conditionalFormatting>
  <conditionalFormatting sqref="V28">
    <cfRule type="containsText" dxfId="55" priority="55" operator="containsText" text="NA">
      <formula>NOT(ISERROR(SEARCH("NA",V28)))</formula>
    </cfRule>
    <cfRule type="containsText" dxfId="54" priority="56" operator="containsText" text="&quot;NA&quot;">
      <formula>NOT(ISERROR(SEARCH("""NA""",V28)))</formula>
    </cfRule>
  </conditionalFormatting>
  <conditionalFormatting sqref="B29">
    <cfRule type="cellIs" dxfId="53" priority="54" operator="equal">
      <formula>0</formula>
    </cfRule>
  </conditionalFormatting>
  <conditionalFormatting sqref="B29">
    <cfRule type="cellIs" dxfId="52" priority="53" operator="equal">
      <formula>0</formula>
    </cfRule>
  </conditionalFormatting>
  <conditionalFormatting sqref="V29">
    <cfRule type="containsText" dxfId="51" priority="51" operator="containsText" text="NA">
      <formula>NOT(ISERROR(SEARCH("NA",V29)))</formula>
    </cfRule>
    <cfRule type="containsText" dxfId="50" priority="52" operator="containsText" text="&quot;NA&quot;">
      <formula>NOT(ISERROR(SEARCH("""NA""",V29)))</formula>
    </cfRule>
  </conditionalFormatting>
  <conditionalFormatting sqref="B30">
    <cfRule type="cellIs" dxfId="49" priority="50" operator="equal">
      <formula>0</formula>
    </cfRule>
  </conditionalFormatting>
  <conditionalFormatting sqref="B30">
    <cfRule type="cellIs" dxfId="48" priority="49" operator="equal">
      <formula>0</formula>
    </cfRule>
  </conditionalFormatting>
  <conditionalFormatting sqref="V30">
    <cfRule type="containsText" dxfId="47" priority="47" operator="containsText" text="NA">
      <formula>NOT(ISERROR(SEARCH("NA",V30)))</formula>
    </cfRule>
    <cfRule type="containsText" dxfId="46" priority="48" operator="containsText" text="&quot;NA&quot;">
      <formula>NOT(ISERROR(SEARCH("""NA""",V30)))</formula>
    </cfRule>
  </conditionalFormatting>
  <conditionalFormatting sqref="B31:B32">
    <cfRule type="cellIs" dxfId="45" priority="46" operator="equal">
      <formula>0</formula>
    </cfRule>
  </conditionalFormatting>
  <conditionalFormatting sqref="B31:B32">
    <cfRule type="cellIs" dxfId="44" priority="45" operator="equal">
      <formula>0</formula>
    </cfRule>
  </conditionalFormatting>
  <conditionalFormatting sqref="W31:W32">
    <cfRule type="containsText" dxfId="43" priority="43" operator="containsText" text="NA">
      <formula>NOT(ISERROR(SEARCH("NA",W31)))</formula>
    </cfRule>
    <cfRule type="containsText" dxfId="42" priority="44" operator="containsText" text="&quot;NA&quot;">
      <formula>NOT(ISERROR(SEARCH("""NA""",W31)))</formula>
    </cfRule>
  </conditionalFormatting>
  <conditionalFormatting sqref="B33">
    <cfRule type="cellIs" dxfId="41" priority="42" operator="equal">
      <formula>0</formula>
    </cfRule>
  </conditionalFormatting>
  <conditionalFormatting sqref="B33">
    <cfRule type="cellIs" dxfId="40" priority="41" operator="equal">
      <formula>0</formula>
    </cfRule>
  </conditionalFormatting>
  <conditionalFormatting sqref="W33">
    <cfRule type="containsText" dxfId="39" priority="39" operator="containsText" text="NA">
      <formula>NOT(ISERROR(SEARCH("NA",W33)))</formula>
    </cfRule>
    <cfRule type="containsText" dxfId="38" priority="40" operator="containsText" text="&quot;NA&quot;">
      <formula>NOT(ISERROR(SEARCH("""NA""",W33)))</formula>
    </cfRule>
  </conditionalFormatting>
  <conditionalFormatting sqref="B34">
    <cfRule type="cellIs" dxfId="37" priority="38" operator="equal">
      <formula>0</formula>
    </cfRule>
  </conditionalFormatting>
  <conditionalFormatting sqref="B34">
    <cfRule type="cellIs" dxfId="36" priority="37" operator="equal">
      <formula>0</formula>
    </cfRule>
  </conditionalFormatting>
  <conditionalFormatting sqref="W34">
    <cfRule type="containsText" dxfId="35" priority="35" operator="containsText" text="NA">
      <formula>NOT(ISERROR(SEARCH("NA",W34)))</formula>
    </cfRule>
    <cfRule type="containsText" dxfId="34" priority="36" operator="containsText" text="&quot;NA&quot;">
      <formula>NOT(ISERROR(SEARCH("""NA""",W34)))</formula>
    </cfRule>
  </conditionalFormatting>
  <conditionalFormatting sqref="B35">
    <cfRule type="cellIs" dxfId="33" priority="34" operator="equal">
      <formula>0</formula>
    </cfRule>
  </conditionalFormatting>
  <conditionalFormatting sqref="B35">
    <cfRule type="cellIs" dxfId="32" priority="33" operator="equal">
      <formula>0</formula>
    </cfRule>
  </conditionalFormatting>
  <conditionalFormatting sqref="W35">
    <cfRule type="containsText" dxfId="31" priority="31" operator="containsText" text="NA">
      <formula>NOT(ISERROR(SEARCH("NA",W35)))</formula>
    </cfRule>
    <cfRule type="containsText" dxfId="30" priority="32" operator="containsText" text="&quot;NA&quot;">
      <formula>NOT(ISERROR(SEARCH("""NA""",W35)))</formula>
    </cfRule>
  </conditionalFormatting>
  <conditionalFormatting sqref="B36">
    <cfRule type="cellIs" dxfId="29" priority="30" operator="equal">
      <formula>0</formula>
    </cfRule>
  </conditionalFormatting>
  <conditionalFormatting sqref="B36">
    <cfRule type="cellIs" dxfId="28" priority="29" operator="equal">
      <formula>0</formula>
    </cfRule>
  </conditionalFormatting>
  <conditionalFormatting sqref="X36">
    <cfRule type="containsText" dxfId="27" priority="27" operator="containsText" text="NA">
      <formula>NOT(ISERROR(SEARCH("NA",X36)))</formula>
    </cfRule>
    <cfRule type="containsText" dxfId="26" priority="28" operator="containsText" text="&quot;NA&quot;">
      <formula>NOT(ISERROR(SEARCH("""NA""",X36)))</formula>
    </cfRule>
  </conditionalFormatting>
  <conditionalFormatting sqref="E43 E45 E47 E49">
    <cfRule type="cellIs" dxfId="25" priority="26" operator="equal">
      <formula>0</formula>
    </cfRule>
  </conditionalFormatting>
  <conditionalFormatting sqref="E43 E45 E47 E49">
    <cfRule type="cellIs" dxfId="24" priority="25" operator="equal">
      <formula>0</formula>
    </cfRule>
  </conditionalFormatting>
  <conditionalFormatting sqref="E38">
    <cfRule type="cellIs" dxfId="23" priority="24" operator="equal">
      <formula>0</formula>
    </cfRule>
  </conditionalFormatting>
  <conditionalFormatting sqref="E38">
    <cfRule type="cellIs" dxfId="22" priority="23" operator="equal">
      <formula>0</formula>
    </cfRule>
  </conditionalFormatting>
  <conditionalFormatting sqref="E39">
    <cfRule type="cellIs" dxfId="21" priority="22" operator="equal">
      <formula>0</formula>
    </cfRule>
  </conditionalFormatting>
  <conditionalFormatting sqref="E39">
    <cfRule type="cellIs" dxfId="20" priority="21" operator="equal">
      <formula>0</formula>
    </cfRule>
  </conditionalFormatting>
  <conditionalFormatting sqref="E40">
    <cfRule type="cellIs" dxfId="19" priority="20" operator="equal">
      <formula>0</formula>
    </cfRule>
  </conditionalFormatting>
  <conditionalFormatting sqref="E40">
    <cfRule type="cellIs" dxfId="18" priority="19" operator="equal">
      <formula>0</formula>
    </cfRule>
  </conditionalFormatting>
  <conditionalFormatting sqref="E41">
    <cfRule type="cellIs" dxfId="17" priority="18" operator="equal">
      <formula>0</formula>
    </cfRule>
  </conditionalFormatting>
  <conditionalFormatting sqref="E41">
    <cfRule type="cellIs" dxfId="16" priority="17" operator="equal">
      <formula>0</formula>
    </cfRule>
  </conditionalFormatting>
  <conditionalFormatting sqref="E42">
    <cfRule type="cellIs" dxfId="15" priority="16" operator="equal">
      <formula>0</formula>
    </cfRule>
  </conditionalFormatting>
  <conditionalFormatting sqref="E42">
    <cfRule type="cellIs" dxfId="14" priority="15" operator="equal">
      <formula>0</formula>
    </cfRule>
  </conditionalFormatting>
  <conditionalFormatting sqref="E44">
    <cfRule type="cellIs" dxfId="13" priority="14" operator="equal">
      <formula>0</formula>
    </cfRule>
  </conditionalFormatting>
  <conditionalFormatting sqref="E44">
    <cfRule type="cellIs" dxfId="12" priority="13" operator="equal">
      <formula>0</formula>
    </cfRule>
  </conditionalFormatting>
  <conditionalFormatting sqref="E46">
    <cfRule type="cellIs" dxfId="11" priority="12" operator="equal">
      <formula>0</formula>
    </cfRule>
  </conditionalFormatting>
  <conditionalFormatting sqref="E46">
    <cfRule type="cellIs" dxfId="10" priority="11" operator="equal">
      <formula>0</formula>
    </cfRule>
  </conditionalFormatting>
  <conditionalFormatting sqref="E48">
    <cfRule type="cellIs" dxfId="9" priority="10" operator="equal">
      <formula>0</formula>
    </cfRule>
  </conditionalFormatting>
  <conditionalFormatting sqref="E48">
    <cfRule type="cellIs" dxfId="8" priority="9" operator="equal">
      <formula>0</formula>
    </cfRule>
  </conditionalFormatting>
  <conditionalFormatting sqref="X38:X49">
    <cfRule type="containsText" dxfId="7" priority="7" operator="containsText" text="NA">
      <formula>NOT(ISERROR(SEARCH("NA",X38)))</formula>
    </cfRule>
    <cfRule type="containsText" dxfId="6" priority="8" operator="containsText" text="&quot;NA&quot;">
      <formula>NOT(ISERROR(SEARCH("""NA""",X38)))</formula>
    </cfRule>
  </conditionalFormatting>
  <conditionalFormatting sqref="C38:D49">
    <cfRule type="cellIs" dxfId="5" priority="6" operator="greaterThan">
      <formula>0</formula>
    </cfRule>
  </conditionalFormatting>
  <conditionalFormatting sqref="D50">
    <cfRule type="cellIs" dxfId="4" priority="5" operator="equal">
      <formula>0</formula>
    </cfRule>
  </conditionalFormatting>
  <conditionalFormatting sqref="D50">
    <cfRule type="cellIs" dxfId="3" priority="4" operator="equal">
      <formula>0</formula>
    </cfRule>
  </conditionalFormatting>
  <conditionalFormatting sqref="W50">
    <cfRule type="containsText" dxfId="2" priority="2" operator="containsText" text="NA">
      <formula>NOT(ISERROR(SEARCH("NA",W50)))</formula>
    </cfRule>
    <cfRule type="containsText" dxfId="1" priority="3" operator="containsText" text="&quot;NA&quot;">
      <formula>NOT(ISERROR(SEARCH("""NA""",W50)))</formula>
    </cfRule>
  </conditionalFormatting>
  <conditionalFormatting sqref="C50">
    <cfRule type="cellIs" dxfId="0" priority="1" operator="greaterThan">
      <formula>0</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118"/>
  <sheetViews>
    <sheetView workbookViewId="0">
      <selection activeCell="H3" sqref="H3:H5"/>
    </sheetView>
  </sheetViews>
  <sheetFormatPr baseColWidth="10" defaultColWidth="8.83203125" defaultRowHeight="16"/>
  <sheetData>
    <row r="1" spans="1:15">
      <c r="A1" t="s">
        <v>853</v>
      </c>
    </row>
    <row r="2" spans="1:15">
      <c r="A2" t="s">
        <v>852</v>
      </c>
      <c r="B2" s="15">
        <v>0.5</v>
      </c>
      <c r="C2" s="15">
        <v>0.75</v>
      </c>
      <c r="D2" s="15">
        <v>0.95</v>
      </c>
      <c r="E2" s="15">
        <v>1</v>
      </c>
    </row>
    <row r="3" spans="1:15">
      <c r="A3">
        <v>1</v>
      </c>
      <c r="B3">
        <v>1000</v>
      </c>
      <c r="C3">
        <v>900</v>
      </c>
      <c r="D3">
        <v>1640</v>
      </c>
      <c r="E3">
        <v>2100</v>
      </c>
      <c r="G3" t="s">
        <v>762</v>
      </c>
      <c r="H3">
        <f>SUM(D8:D200)</f>
        <v>1637</v>
      </c>
    </row>
    <row r="4" spans="1:15">
      <c r="A4">
        <v>2</v>
      </c>
      <c r="B4">
        <v>500</v>
      </c>
      <c r="C4">
        <v>900</v>
      </c>
      <c r="D4">
        <v>100</v>
      </c>
      <c r="E4">
        <v>1840</v>
      </c>
      <c r="G4" t="s">
        <v>762</v>
      </c>
      <c r="H4">
        <f>SUM(J8:J201)</f>
        <v>1204</v>
      </c>
    </row>
    <row r="5" spans="1:15">
      <c r="A5">
        <v>3</v>
      </c>
      <c r="B5">
        <v>600</v>
      </c>
      <c r="C5">
        <v>880</v>
      </c>
      <c r="D5">
        <v>1180</v>
      </c>
      <c r="E5">
        <v>1560</v>
      </c>
      <c r="G5" t="s">
        <v>762</v>
      </c>
      <c r="H5">
        <f>SUM(N8:N202)</f>
        <v>958</v>
      </c>
    </row>
    <row r="7" spans="1:15">
      <c r="A7" t="s">
        <v>854</v>
      </c>
      <c r="C7" t="s">
        <v>855</v>
      </c>
      <c r="D7" t="s">
        <v>762</v>
      </c>
      <c r="F7" t="s">
        <v>856</v>
      </c>
      <c r="G7" t="s">
        <v>857</v>
      </c>
      <c r="H7" t="s">
        <v>858</v>
      </c>
      <c r="J7" t="s">
        <v>762</v>
      </c>
      <c r="L7" t="s">
        <v>859</v>
      </c>
      <c r="N7" t="s">
        <v>762</v>
      </c>
    </row>
    <row r="8" spans="1:15">
      <c r="A8">
        <v>9.32</v>
      </c>
      <c r="B8">
        <v>20.262</v>
      </c>
      <c r="C8">
        <f>ROUND(A8,0)</f>
        <v>9</v>
      </c>
      <c r="D8">
        <f>ROUND(B8,0)</f>
        <v>20</v>
      </c>
      <c r="G8">
        <v>5.93</v>
      </c>
      <c r="H8">
        <v>18.486999999999998</v>
      </c>
      <c r="I8">
        <f t="shared" ref="I8:I71" si="0">ROUND(G8,0)</f>
        <v>6</v>
      </c>
      <c r="J8">
        <f t="shared" ref="J8:J71" si="1">ROUND(H8,0)</f>
        <v>18</v>
      </c>
      <c r="L8">
        <v>6.74</v>
      </c>
      <c r="M8">
        <v>7.4340000000000002</v>
      </c>
      <c r="N8">
        <f>ROUND(M8,0)</f>
        <v>7</v>
      </c>
      <c r="O8">
        <f t="shared" ref="O8" si="2">ROUND(M8,0)</f>
        <v>7</v>
      </c>
    </row>
    <row r="9" spans="1:15">
      <c r="A9">
        <v>27.97</v>
      </c>
      <c r="B9">
        <v>15.523</v>
      </c>
      <c r="C9">
        <f t="shared" ref="C9:C72" si="3">ROUND(A9,0)</f>
        <v>28</v>
      </c>
      <c r="D9">
        <f t="shared" ref="D9:D72" si="4">ROUND(B9,0)</f>
        <v>16</v>
      </c>
      <c r="G9">
        <v>23.78</v>
      </c>
      <c r="H9">
        <v>19.344000000000001</v>
      </c>
      <c r="I9">
        <f t="shared" si="0"/>
        <v>24</v>
      </c>
      <c r="J9">
        <f t="shared" si="1"/>
        <v>19</v>
      </c>
      <c r="L9">
        <v>25.82</v>
      </c>
      <c r="M9">
        <v>14.734999999999999</v>
      </c>
      <c r="N9">
        <f t="shared" ref="N9:N72" si="5">ROUND(M9,0)</f>
        <v>15</v>
      </c>
      <c r="O9">
        <f t="shared" ref="O9:O72" si="6">ROUND(M9,0)</f>
        <v>15</v>
      </c>
    </row>
    <row r="10" spans="1:15">
      <c r="A10">
        <v>51.27</v>
      </c>
      <c r="B10">
        <v>20.52</v>
      </c>
      <c r="C10">
        <f t="shared" si="3"/>
        <v>51</v>
      </c>
      <c r="D10">
        <f t="shared" si="4"/>
        <v>21</v>
      </c>
      <c r="G10">
        <v>43.79</v>
      </c>
      <c r="H10">
        <v>22.24</v>
      </c>
      <c r="I10">
        <f t="shared" si="0"/>
        <v>44</v>
      </c>
      <c r="J10">
        <f t="shared" si="1"/>
        <v>22</v>
      </c>
      <c r="L10">
        <v>42.11</v>
      </c>
      <c r="M10">
        <v>18.747</v>
      </c>
      <c r="N10">
        <f t="shared" si="5"/>
        <v>19</v>
      </c>
      <c r="O10">
        <f t="shared" si="6"/>
        <v>19</v>
      </c>
    </row>
    <row r="11" spans="1:15">
      <c r="A11">
        <v>67.58</v>
      </c>
      <c r="B11">
        <v>23.939</v>
      </c>
      <c r="C11">
        <f t="shared" si="3"/>
        <v>68</v>
      </c>
      <c r="D11">
        <f t="shared" si="4"/>
        <v>24</v>
      </c>
      <c r="G11">
        <v>66.19</v>
      </c>
      <c r="H11">
        <v>21.123000000000001</v>
      </c>
      <c r="I11">
        <f t="shared" si="0"/>
        <v>66</v>
      </c>
      <c r="J11">
        <f t="shared" si="1"/>
        <v>21</v>
      </c>
      <c r="L11">
        <v>67.930000000000007</v>
      </c>
      <c r="M11">
        <v>19.863</v>
      </c>
      <c r="N11">
        <f t="shared" si="5"/>
        <v>20</v>
      </c>
      <c r="O11">
        <f t="shared" si="6"/>
        <v>20</v>
      </c>
    </row>
    <row r="12" spans="1:15">
      <c r="A12">
        <v>93.22</v>
      </c>
      <c r="B12">
        <v>24.725999999999999</v>
      </c>
      <c r="C12">
        <f t="shared" si="3"/>
        <v>93</v>
      </c>
      <c r="D12">
        <f t="shared" si="4"/>
        <v>25</v>
      </c>
      <c r="G12">
        <v>86.14</v>
      </c>
      <c r="H12">
        <v>25.335000000000001</v>
      </c>
      <c r="I12">
        <f t="shared" si="0"/>
        <v>86</v>
      </c>
      <c r="J12">
        <f t="shared" si="1"/>
        <v>25</v>
      </c>
      <c r="L12">
        <v>88.14</v>
      </c>
      <c r="M12">
        <v>23.677</v>
      </c>
      <c r="N12">
        <f t="shared" si="5"/>
        <v>24</v>
      </c>
      <c r="O12">
        <f t="shared" si="6"/>
        <v>24</v>
      </c>
    </row>
    <row r="13" spans="1:15">
      <c r="A13">
        <v>111.86</v>
      </c>
      <c r="B13">
        <v>22.091999999999999</v>
      </c>
      <c r="C13">
        <f t="shared" si="3"/>
        <v>112</v>
      </c>
      <c r="D13">
        <f t="shared" si="4"/>
        <v>22</v>
      </c>
      <c r="G13">
        <v>104.02</v>
      </c>
      <c r="H13">
        <v>25.335999999999999</v>
      </c>
      <c r="I13">
        <f t="shared" si="0"/>
        <v>104</v>
      </c>
      <c r="J13">
        <f t="shared" si="1"/>
        <v>25</v>
      </c>
      <c r="L13">
        <v>107.79</v>
      </c>
      <c r="M13">
        <v>19.661999999999999</v>
      </c>
      <c r="N13">
        <f t="shared" si="5"/>
        <v>20</v>
      </c>
      <c r="O13">
        <f t="shared" si="6"/>
        <v>20</v>
      </c>
    </row>
    <row r="14" spans="1:15">
      <c r="A14">
        <v>132.84</v>
      </c>
      <c r="B14">
        <v>22.616</v>
      </c>
      <c r="C14">
        <f t="shared" si="3"/>
        <v>133</v>
      </c>
      <c r="D14">
        <f t="shared" si="4"/>
        <v>23</v>
      </c>
      <c r="G14">
        <v>126.9</v>
      </c>
      <c r="H14">
        <v>26.456</v>
      </c>
      <c r="I14">
        <f t="shared" si="0"/>
        <v>127</v>
      </c>
      <c r="J14">
        <f t="shared" si="1"/>
        <v>26</v>
      </c>
      <c r="L14">
        <v>128</v>
      </c>
      <c r="M14">
        <v>20.582000000000001</v>
      </c>
      <c r="N14">
        <f t="shared" si="5"/>
        <v>21</v>
      </c>
      <c r="O14">
        <f t="shared" si="6"/>
        <v>21</v>
      </c>
    </row>
    <row r="15" spans="1:15">
      <c r="A15">
        <v>153.81</v>
      </c>
      <c r="B15">
        <v>23.666</v>
      </c>
      <c r="C15">
        <f t="shared" si="3"/>
        <v>154</v>
      </c>
      <c r="D15">
        <f t="shared" si="4"/>
        <v>24</v>
      </c>
      <c r="G15">
        <v>146.81</v>
      </c>
      <c r="H15">
        <v>31.523</v>
      </c>
      <c r="I15">
        <f t="shared" si="0"/>
        <v>147</v>
      </c>
      <c r="J15">
        <f t="shared" si="1"/>
        <v>32</v>
      </c>
      <c r="L15">
        <v>145.96</v>
      </c>
      <c r="M15">
        <v>21.303999999999998</v>
      </c>
      <c r="N15">
        <f t="shared" si="5"/>
        <v>21</v>
      </c>
      <c r="O15">
        <f t="shared" si="6"/>
        <v>21</v>
      </c>
    </row>
    <row r="16" spans="1:15">
      <c r="A16">
        <v>174.79</v>
      </c>
      <c r="B16">
        <v>26.032</v>
      </c>
      <c r="C16">
        <f t="shared" si="3"/>
        <v>175</v>
      </c>
      <c r="D16">
        <f t="shared" si="4"/>
        <v>26</v>
      </c>
      <c r="G16">
        <v>161.22</v>
      </c>
      <c r="H16">
        <v>34.418999999999997</v>
      </c>
      <c r="I16">
        <f t="shared" si="0"/>
        <v>161</v>
      </c>
      <c r="J16">
        <f t="shared" si="1"/>
        <v>34</v>
      </c>
      <c r="L16">
        <v>163.37</v>
      </c>
      <c r="M16">
        <v>21.039000000000001</v>
      </c>
      <c r="N16">
        <f t="shared" si="5"/>
        <v>21</v>
      </c>
      <c r="O16">
        <f t="shared" si="6"/>
        <v>21</v>
      </c>
    </row>
    <row r="17" spans="1:15">
      <c r="A17">
        <v>195.76</v>
      </c>
      <c r="B17">
        <v>24.713000000000001</v>
      </c>
      <c r="C17">
        <f t="shared" si="3"/>
        <v>196</v>
      </c>
      <c r="D17">
        <f t="shared" si="4"/>
        <v>25</v>
      </c>
      <c r="G17">
        <v>181.83</v>
      </c>
      <c r="H17">
        <v>35.999000000000002</v>
      </c>
      <c r="I17">
        <f t="shared" si="0"/>
        <v>182</v>
      </c>
      <c r="J17">
        <f t="shared" si="1"/>
        <v>36</v>
      </c>
      <c r="L17">
        <v>183.58</v>
      </c>
      <c r="M17">
        <v>22.288</v>
      </c>
      <c r="N17">
        <f t="shared" si="5"/>
        <v>22</v>
      </c>
      <c r="O17">
        <f t="shared" si="6"/>
        <v>22</v>
      </c>
    </row>
    <row r="18" spans="1:15">
      <c r="A18">
        <v>214.41</v>
      </c>
      <c r="B18">
        <v>20.763999999999999</v>
      </c>
      <c r="C18">
        <f t="shared" si="3"/>
        <v>214</v>
      </c>
      <c r="D18">
        <f t="shared" si="4"/>
        <v>21</v>
      </c>
      <c r="G18">
        <v>203.82</v>
      </c>
      <c r="H18">
        <v>31.591999999999999</v>
      </c>
      <c r="I18">
        <f t="shared" si="0"/>
        <v>204</v>
      </c>
      <c r="J18">
        <f t="shared" si="1"/>
        <v>32</v>
      </c>
      <c r="L18">
        <v>204.91</v>
      </c>
      <c r="M18">
        <v>22.352</v>
      </c>
      <c r="N18">
        <f t="shared" si="5"/>
        <v>22</v>
      </c>
      <c r="O18">
        <f t="shared" si="6"/>
        <v>22</v>
      </c>
    </row>
    <row r="19" spans="1:15">
      <c r="A19">
        <v>233.05</v>
      </c>
      <c r="B19">
        <v>23.393000000000001</v>
      </c>
      <c r="C19">
        <f t="shared" si="3"/>
        <v>233</v>
      </c>
      <c r="D19">
        <f t="shared" si="4"/>
        <v>23</v>
      </c>
      <c r="G19">
        <v>225.02</v>
      </c>
      <c r="H19">
        <v>32.448999999999998</v>
      </c>
      <c r="I19">
        <f t="shared" si="0"/>
        <v>225</v>
      </c>
      <c r="J19">
        <f t="shared" si="1"/>
        <v>32</v>
      </c>
      <c r="L19">
        <v>227.37</v>
      </c>
      <c r="M19">
        <v>22.481000000000002</v>
      </c>
      <c r="N19">
        <f t="shared" si="5"/>
        <v>22</v>
      </c>
      <c r="O19">
        <f t="shared" si="6"/>
        <v>22</v>
      </c>
    </row>
    <row r="20" spans="1:15">
      <c r="A20">
        <v>258.69</v>
      </c>
      <c r="B20">
        <v>27.864000000000001</v>
      </c>
      <c r="C20">
        <f t="shared" si="3"/>
        <v>259</v>
      </c>
      <c r="D20">
        <f t="shared" si="4"/>
        <v>28</v>
      </c>
      <c r="G20">
        <v>243.46</v>
      </c>
      <c r="H20">
        <v>32.648000000000003</v>
      </c>
      <c r="I20">
        <f t="shared" si="0"/>
        <v>243</v>
      </c>
      <c r="J20">
        <f t="shared" si="1"/>
        <v>33</v>
      </c>
      <c r="L20">
        <v>245.33</v>
      </c>
      <c r="M20">
        <v>23.532</v>
      </c>
      <c r="N20">
        <f t="shared" si="5"/>
        <v>24</v>
      </c>
      <c r="O20">
        <f t="shared" si="6"/>
        <v>24</v>
      </c>
    </row>
    <row r="21" spans="1:15">
      <c r="A21">
        <v>279.66000000000003</v>
      </c>
      <c r="B21">
        <v>27.597999999999999</v>
      </c>
      <c r="C21">
        <f t="shared" si="3"/>
        <v>280</v>
      </c>
      <c r="D21">
        <f t="shared" si="4"/>
        <v>28</v>
      </c>
      <c r="G21">
        <v>264.83</v>
      </c>
      <c r="H21">
        <v>29.556999999999999</v>
      </c>
      <c r="I21">
        <f t="shared" si="0"/>
        <v>265</v>
      </c>
      <c r="J21">
        <f t="shared" si="1"/>
        <v>30</v>
      </c>
      <c r="L21">
        <v>267.79000000000002</v>
      </c>
      <c r="M21">
        <v>20.635999999999999</v>
      </c>
      <c r="N21">
        <f t="shared" si="5"/>
        <v>21</v>
      </c>
      <c r="O21">
        <f t="shared" si="6"/>
        <v>21</v>
      </c>
    </row>
    <row r="22" spans="1:15">
      <c r="A22">
        <v>300.64</v>
      </c>
      <c r="B22">
        <v>30.754000000000001</v>
      </c>
      <c r="C22">
        <f t="shared" si="3"/>
        <v>301</v>
      </c>
      <c r="D22">
        <f t="shared" si="4"/>
        <v>31</v>
      </c>
      <c r="G22">
        <v>286.72000000000003</v>
      </c>
      <c r="H22">
        <v>27.518999999999998</v>
      </c>
      <c r="I22">
        <f t="shared" si="0"/>
        <v>287</v>
      </c>
      <c r="J22">
        <f t="shared" si="1"/>
        <v>28</v>
      </c>
      <c r="L22">
        <v>287.44</v>
      </c>
      <c r="M22">
        <v>16.687000000000001</v>
      </c>
      <c r="N22">
        <f t="shared" si="5"/>
        <v>17</v>
      </c>
      <c r="O22">
        <f t="shared" si="6"/>
        <v>17</v>
      </c>
    </row>
    <row r="23" spans="1:15">
      <c r="A23">
        <v>323.94</v>
      </c>
      <c r="B23">
        <v>31.54</v>
      </c>
      <c r="C23">
        <f t="shared" si="3"/>
        <v>324</v>
      </c>
      <c r="D23">
        <f t="shared" si="4"/>
        <v>32</v>
      </c>
      <c r="G23">
        <v>305.16000000000003</v>
      </c>
      <c r="H23">
        <v>27.585999999999999</v>
      </c>
      <c r="I23">
        <f t="shared" si="0"/>
        <v>305</v>
      </c>
      <c r="J23">
        <f t="shared" si="1"/>
        <v>28</v>
      </c>
      <c r="L23">
        <v>308.77</v>
      </c>
      <c r="M23">
        <v>19.382999999999999</v>
      </c>
      <c r="N23">
        <f t="shared" si="5"/>
        <v>19</v>
      </c>
      <c r="O23">
        <f t="shared" si="6"/>
        <v>19</v>
      </c>
    </row>
    <row r="24" spans="1:15">
      <c r="A24">
        <v>342.58</v>
      </c>
      <c r="B24">
        <v>35.484999999999999</v>
      </c>
      <c r="C24">
        <f t="shared" si="3"/>
        <v>343</v>
      </c>
      <c r="D24">
        <f t="shared" si="4"/>
        <v>35</v>
      </c>
      <c r="G24">
        <v>321.95999999999998</v>
      </c>
      <c r="H24">
        <v>26.797000000000001</v>
      </c>
      <c r="I24">
        <f t="shared" si="0"/>
        <v>322</v>
      </c>
      <c r="J24">
        <f t="shared" si="1"/>
        <v>27</v>
      </c>
      <c r="L24">
        <v>323.37</v>
      </c>
      <c r="M24">
        <v>17.670999999999999</v>
      </c>
      <c r="N24">
        <f t="shared" si="5"/>
        <v>18</v>
      </c>
      <c r="O24">
        <f t="shared" si="6"/>
        <v>18</v>
      </c>
    </row>
    <row r="25" spans="1:15">
      <c r="A25">
        <v>361.23</v>
      </c>
      <c r="B25">
        <v>36.536000000000001</v>
      </c>
      <c r="C25">
        <f t="shared" si="3"/>
        <v>361</v>
      </c>
      <c r="D25">
        <f t="shared" si="4"/>
        <v>37</v>
      </c>
      <c r="G25">
        <v>343.18</v>
      </c>
      <c r="H25">
        <v>27.457000000000001</v>
      </c>
      <c r="I25">
        <f t="shared" si="0"/>
        <v>343</v>
      </c>
      <c r="J25">
        <f t="shared" si="1"/>
        <v>27</v>
      </c>
      <c r="L25">
        <v>345.26</v>
      </c>
      <c r="M25">
        <v>13.523999999999999</v>
      </c>
      <c r="N25">
        <f t="shared" si="5"/>
        <v>14</v>
      </c>
      <c r="O25">
        <f t="shared" si="6"/>
        <v>14</v>
      </c>
    </row>
    <row r="26" spans="1:15">
      <c r="A26">
        <v>384.53</v>
      </c>
      <c r="B26">
        <v>33.901000000000003</v>
      </c>
      <c r="C26">
        <f t="shared" si="3"/>
        <v>385</v>
      </c>
      <c r="D26">
        <f t="shared" si="4"/>
        <v>34</v>
      </c>
      <c r="G26">
        <v>363.85</v>
      </c>
      <c r="H26">
        <v>27.655999999999999</v>
      </c>
      <c r="I26">
        <f t="shared" si="0"/>
        <v>364</v>
      </c>
      <c r="J26">
        <f t="shared" si="1"/>
        <v>28</v>
      </c>
      <c r="L26">
        <v>367.72</v>
      </c>
      <c r="M26">
        <v>15.496</v>
      </c>
      <c r="N26">
        <f t="shared" si="5"/>
        <v>15</v>
      </c>
      <c r="O26">
        <f t="shared" si="6"/>
        <v>15</v>
      </c>
    </row>
    <row r="27" spans="1:15">
      <c r="A27">
        <v>400.85</v>
      </c>
      <c r="B27">
        <v>40.741999999999997</v>
      </c>
      <c r="C27">
        <f t="shared" si="3"/>
        <v>401</v>
      </c>
      <c r="D27">
        <f t="shared" si="4"/>
        <v>41</v>
      </c>
      <c r="G27">
        <v>385.69</v>
      </c>
      <c r="H27">
        <v>26.736000000000001</v>
      </c>
      <c r="I27">
        <f t="shared" si="0"/>
        <v>386</v>
      </c>
      <c r="J27">
        <f t="shared" si="1"/>
        <v>27</v>
      </c>
      <c r="L27">
        <v>385.12</v>
      </c>
      <c r="M27">
        <v>13.587</v>
      </c>
      <c r="N27">
        <f t="shared" si="5"/>
        <v>14</v>
      </c>
      <c r="O27">
        <f t="shared" si="6"/>
        <v>14</v>
      </c>
    </row>
    <row r="28" spans="1:15">
      <c r="A28">
        <v>426.48</v>
      </c>
      <c r="B28">
        <v>37.317</v>
      </c>
      <c r="C28">
        <f t="shared" si="3"/>
        <v>426</v>
      </c>
      <c r="D28">
        <f t="shared" si="4"/>
        <v>37</v>
      </c>
      <c r="G28">
        <v>403.79</v>
      </c>
      <c r="H28">
        <v>21.54</v>
      </c>
      <c r="I28">
        <f t="shared" si="0"/>
        <v>404</v>
      </c>
      <c r="J28">
        <f t="shared" si="1"/>
        <v>22</v>
      </c>
      <c r="L28">
        <v>407.02</v>
      </c>
      <c r="M28">
        <v>13.651</v>
      </c>
      <c r="N28">
        <f t="shared" si="5"/>
        <v>14</v>
      </c>
      <c r="O28">
        <f t="shared" si="6"/>
        <v>14</v>
      </c>
    </row>
    <row r="29" spans="1:15">
      <c r="A29">
        <v>447.46</v>
      </c>
      <c r="B29">
        <v>36.789000000000001</v>
      </c>
      <c r="C29">
        <f t="shared" si="3"/>
        <v>447</v>
      </c>
      <c r="D29">
        <f t="shared" si="4"/>
        <v>37</v>
      </c>
      <c r="G29">
        <v>423.92</v>
      </c>
      <c r="H29">
        <v>21.408999999999999</v>
      </c>
      <c r="I29">
        <f t="shared" si="0"/>
        <v>424</v>
      </c>
      <c r="J29">
        <f t="shared" si="1"/>
        <v>21</v>
      </c>
      <c r="L29">
        <v>428.35</v>
      </c>
      <c r="M29">
        <v>9.57</v>
      </c>
      <c r="N29">
        <f t="shared" si="5"/>
        <v>10</v>
      </c>
      <c r="O29">
        <f t="shared" si="6"/>
        <v>10</v>
      </c>
    </row>
    <row r="30" spans="1:15">
      <c r="A30">
        <v>473.09</v>
      </c>
      <c r="B30">
        <v>34.417000000000002</v>
      </c>
      <c r="C30">
        <f t="shared" si="3"/>
        <v>473</v>
      </c>
      <c r="D30">
        <f t="shared" si="4"/>
        <v>34</v>
      </c>
      <c r="G30">
        <v>447.07</v>
      </c>
      <c r="H30">
        <v>15.95</v>
      </c>
      <c r="I30">
        <f t="shared" si="0"/>
        <v>447</v>
      </c>
      <c r="J30">
        <f t="shared" si="1"/>
        <v>16</v>
      </c>
      <c r="L30">
        <v>449.12</v>
      </c>
      <c r="M30">
        <v>10.753</v>
      </c>
      <c r="N30">
        <f t="shared" si="5"/>
        <v>11</v>
      </c>
      <c r="O30">
        <f t="shared" si="6"/>
        <v>11</v>
      </c>
    </row>
    <row r="31" spans="1:15">
      <c r="A31">
        <v>487.08</v>
      </c>
      <c r="B31">
        <v>32.573</v>
      </c>
      <c r="C31">
        <f t="shared" si="3"/>
        <v>487</v>
      </c>
      <c r="D31">
        <f t="shared" si="4"/>
        <v>33</v>
      </c>
      <c r="G31">
        <v>465.06</v>
      </c>
      <c r="H31">
        <v>13.452</v>
      </c>
      <c r="I31">
        <f t="shared" si="0"/>
        <v>465</v>
      </c>
      <c r="J31">
        <f t="shared" si="1"/>
        <v>13</v>
      </c>
      <c r="L31">
        <v>464.84</v>
      </c>
      <c r="M31">
        <v>14.632999999999999</v>
      </c>
      <c r="N31">
        <f t="shared" si="5"/>
        <v>15</v>
      </c>
      <c r="O31">
        <f t="shared" si="6"/>
        <v>15</v>
      </c>
    </row>
    <row r="32" spans="1:15">
      <c r="A32">
        <v>510.38</v>
      </c>
      <c r="B32">
        <v>31.254999999999999</v>
      </c>
      <c r="C32">
        <f t="shared" si="3"/>
        <v>510</v>
      </c>
      <c r="D32">
        <f t="shared" si="4"/>
        <v>31</v>
      </c>
      <c r="G32">
        <v>483.05</v>
      </c>
      <c r="H32">
        <v>11.084</v>
      </c>
      <c r="I32">
        <f t="shared" si="0"/>
        <v>483</v>
      </c>
      <c r="J32">
        <f t="shared" si="1"/>
        <v>11</v>
      </c>
      <c r="L32">
        <v>485.61</v>
      </c>
      <c r="M32">
        <v>14.696999999999999</v>
      </c>
      <c r="N32">
        <f t="shared" si="5"/>
        <v>15</v>
      </c>
      <c r="O32">
        <f t="shared" si="6"/>
        <v>15</v>
      </c>
    </row>
    <row r="33" spans="1:15">
      <c r="A33">
        <v>533.69000000000005</v>
      </c>
      <c r="B33">
        <v>29.672999999999998</v>
      </c>
      <c r="C33">
        <f t="shared" si="3"/>
        <v>534</v>
      </c>
      <c r="D33">
        <f t="shared" si="4"/>
        <v>30</v>
      </c>
      <c r="G33">
        <v>501.95</v>
      </c>
      <c r="H33">
        <v>13.388</v>
      </c>
      <c r="I33">
        <f t="shared" si="0"/>
        <v>502</v>
      </c>
      <c r="J33">
        <f t="shared" si="1"/>
        <v>13</v>
      </c>
      <c r="L33">
        <v>504.7</v>
      </c>
      <c r="M33">
        <v>14.827</v>
      </c>
      <c r="N33">
        <f t="shared" si="5"/>
        <v>15</v>
      </c>
      <c r="O33">
        <f t="shared" si="6"/>
        <v>15</v>
      </c>
    </row>
    <row r="34" spans="1:15">
      <c r="A34">
        <v>550</v>
      </c>
      <c r="B34">
        <v>27.565999999999999</v>
      </c>
      <c r="C34">
        <f t="shared" si="3"/>
        <v>550</v>
      </c>
      <c r="D34">
        <f t="shared" si="4"/>
        <v>28</v>
      </c>
      <c r="G34">
        <v>522.64</v>
      </c>
      <c r="H34">
        <v>13.192</v>
      </c>
      <c r="I34">
        <f t="shared" si="0"/>
        <v>523</v>
      </c>
      <c r="J34">
        <f t="shared" si="1"/>
        <v>13</v>
      </c>
      <c r="L34">
        <v>527.16</v>
      </c>
      <c r="M34">
        <v>13.641</v>
      </c>
      <c r="N34">
        <f t="shared" si="5"/>
        <v>14</v>
      </c>
      <c r="O34">
        <f t="shared" si="6"/>
        <v>14</v>
      </c>
    </row>
    <row r="35" spans="1:15">
      <c r="A35">
        <v>570.97</v>
      </c>
      <c r="B35">
        <v>18.353000000000002</v>
      </c>
      <c r="C35">
        <f t="shared" si="3"/>
        <v>571</v>
      </c>
      <c r="D35">
        <f t="shared" si="4"/>
        <v>18</v>
      </c>
      <c r="G35">
        <v>543.97</v>
      </c>
      <c r="H35">
        <v>11.087999999999999</v>
      </c>
      <c r="I35">
        <f t="shared" si="0"/>
        <v>544</v>
      </c>
      <c r="J35">
        <f t="shared" si="1"/>
        <v>11</v>
      </c>
      <c r="L35">
        <v>547.92999999999995</v>
      </c>
      <c r="M35">
        <v>9.56</v>
      </c>
      <c r="N35">
        <f t="shared" si="5"/>
        <v>10</v>
      </c>
      <c r="O35">
        <f t="shared" si="6"/>
        <v>10</v>
      </c>
    </row>
    <row r="36" spans="1:15">
      <c r="A36">
        <v>594.28</v>
      </c>
      <c r="B36">
        <v>13.613</v>
      </c>
      <c r="C36">
        <f t="shared" si="3"/>
        <v>594</v>
      </c>
      <c r="D36">
        <f t="shared" si="4"/>
        <v>14</v>
      </c>
      <c r="G36">
        <v>564.04999999999995</v>
      </c>
      <c r="H36">
        <v>12.141999999999999</v>
      </c>
      <c r="I36">
        <f t="shared" si="0"/>
        <v>564</v>
      </c>
      <c r="J36">
        <f t="shared" si="1"/>
        <v>12</v>
      </c>
      <c r="L36">
        <v>568.14</v>
      </c>
      <c r="M36">
        <v>14.69</v>
      </c>
      <c r="N36">
        <f t="shared" si="5"/>
        <v>15</v>
      </c>
      <c r="O36">
        <f t="shared" si="6"/>
        <v>15</v>
      </c>
    </row>
    <row r="37" spans="1:15">
      <c r="A37">
        <v>612.91999999999996</v>
      </c>
      <c r="B37">
        <v>20.452999999999999</v>
      </c>
      <c r="C37">
        <f t="shared" si="3"/>
        <v>613</v>
      </c>
      <c r="D37">
        <f t="shared" si="4"/>
        <v>20</v>
      </c>
      <c r="G37">
        <v>585.85</v>
      </c>
      <c r="H37">
        <v>12.077999999999999</v>
      </c>
      <c r="I37">
        <f t="shared" si="0"/>
        <v>586</v>
      </c>
      <c r="J37">
        <f t="shared" si="1"/>
        <v>12</v>
      </c>
      <c r="L37">
        <v>588.35</v>
      </c>
      <c r="M37">
        <v>13.504</v>
      </c>
      <c r="N37">
        <f t="shared" si="5"/>
        <v>14</v>
      </c>
      <c r="O37">
        <f t="shared" si="6"/>
        <v>14</v>
      </c>
    </row>
    <row r="38" spans="1:15">
      <c r="A38">
        <v>633.9</v>
      </c>
      <c r="B38">
        <v>24.398</v>
      </c>
      <c r="C38">
        <f t="shared" si="3"/>
        <v>634</v>
      </c>
      <c r="D38">
        <f t="shared" si="4"/>
        <v>24</v>
      </c>
      <c r="G38">
        <v>604.85</v>
      </c>
      <c r="H38">
        <v>12.276999999999999</v>
      </c>
      <c r="I38">
        <f t="shared" si="0"/>
        <v>605</v>
      </c>
      <c r="J38">
        <f t="shared" si="1"/>
        <v>12</v>
      </c>
      <c r="L38">
        <v>608</v>
      </c>
      <c r="M38">
        <v>14.555</v>
      </c>
      <c r="N38">
        <f t="shared" si="5"/>
        <v>15</v>
      </c>
      <c r="O38">
        <f t="shared" si="6"/>
        <v>15</v>
      </c>
    </row>
    <row r="39" spans="1:15">
      <c r="A39">
        <v>652.54</v>
      </c>
      <c r="B39">
        <v>27.027000000000001</v>
      </c>
      <c r="C39">
        <f t="shared" si="3"/>
        <v>653</v>
      </c>
      <c r="D39">
        <f t="shared" si="4"/>
        <v>27</v>
      </c>
      <c r="G39">
        <v>621.01</v>
      </c>
      <c r="H39">
        <v>13.462</v>
      </c>
      <c r="I39">
        <f t="shared" si="0"/>
        <v>621</v>
      </c>
      <c r="J39">
        <f t="shared" si="1"/>
        <v>13</v>
      </c>
      <c r="L39">
        <v>624.84</v>
      </c>
      <c r="M39">
        <v>14.422000000000001</v>
      </c>
      <c r="N39">
        <f t="shared" si="5"/>
        <v>14</v>
      </c>
      <c r="O39">
        <f t="shared" si="6"/>
        <v>14</v>
      </c>
    </row>
    <row r="40" spans="1:15">
      <c r="A40">
        <v>675.85</v>
      </c>
      <c r="B40">
        <v>26.234999999999999</v>
      </c>
      <c r="C40">
        <f t="shared" si="3"/>
        <v>676</v>
      </c>
      <c r="D40">
        <f t="shared" si="4"/>
        <v>26</v>
      </c>
      <c r="G40">
        <v>641.19000000000005</v>
      </c>
      <c r="H40">
        <v>12.212999999999999</v>
      </c>
      <c r="I40">
        <f t="shared" si="0"/>
        <v>641</v>
      </c>
      <c r="J40">
        <f t="shared" si="1"/>
        <v>12</v>
      </c>
      <c r="L40">
        <v>645.61</v>
      </c>
      <c r="M40">
        <v>12.776</v>
      </c>
      <c r="N40">
        <f t="shared" si="5"/>
        <v>13</v>
      </c>
      <c r="O40">
        <f t="shared" si="6"/>
        <v>13</v>
      </c>
    </row>
    <row r="41" spans="1:15">
      <c r="A41">
        <v>696.82</v>
      </c>
      <c r="B41">
        <v>26.495999999999999</v>
      </c>
      <c r="C41">
        <f t="shared" si="3"/>
        <v>697</v>
      </c>
      <c r="D41">
        <f t="shared" si="4"/>
        <v>26</v>
      </c>
      <c r="G41">
        <v>663.54</v>
      </c>
      <c r="H41">
        <v>12.28</v>
      </c>
      <c r="I41">
        <f t="shared" si="0"/>
        <v>664</v>
      </c>
      <c r="J41">
        <f t="shared" si="1"/>
        <v>12</v>
      </c>
      <c r="L41">
        <v>667.51</v>
      </c>
      <c r="M41">
        <v>9.2870000000000008</v>
      </c>
      <c r="N41">
        <f t="shared" si="5"/>
        <v>9</v>
      </c>
      <c r="O41">
        <f t="shared" si="6"/>
        <v>9</v>
      </c>
    </row>
    <row r="42" spans="1:15">
      <c r="A42">
        <v>715.47</v>
      </c>
      <c r="B42">
        <v>27.809000000000001</v>
      </c>
      <c r="C42">
        <f t="shared" si="3"/>
        <v>715</v>
      </c>
      <c r="D42">
        <f t="shared" si="4"/>
        <v>28</v>
      </c>
      <c r="G42">
        <v>681.99</v>
      </c>
      <c r="H42">
        <v>12.282</v>
      </c>
      <c r="I42">
        <f t="shared" si="0"/>
        <v>682</v>
      </c>
      <c r="J42">
        <f t="shared" si="1"/>
        <v>12</v>
      </c>
      <c r="L42">
        <v>687.16</v>
      </c>
      <c r="M42">
        <v>6.3250000000000002</v>
      </c>
      <c r="N42">
        <f t="shared" si="5"/>
        <v>6</v>
      </c>
      <c r="O42">
        <f t="shared" si="6"/>
        <v>6</v>
      </c>
    </row>
    <row r="43" spans="1:15">
      <c r="A43">
        <v>736.44</v>
      </c>
      <c r="B43">
        <v>27.806999999999999</v>
      </c>
      <c r="C43">
        <f t="shared" si="3"/>
        <v>736</v>
      </c>
      <c r="D43">
        <f t="shared" si="4"/>
        <v>28</v>
      </c>
      <c r="G43">
        <v>703.78</v>
      </c>
      <c r="H43">
        <v>12.414999999999999</v>
      </c>
      <c r="I43">
        <f t="shared" si="0"/>
        <v>704</v>
      </c>
      <c r="J43">
        <f t="shared" si="1"/>
        <v>12</v>
      </c>
      <c r="L43">
        <v>707.37</v>
      </c>
      <c r="M43">
        <v>7.2439999999999998</v>
      </c>
      <c r="N43">
        <f t="shared" si="5"/>
        <v>7</v>
      </c>
      <c r="O43">
        <f t="shared" si="6"/>
        <v>7</v>
      </c>
    </row>
    <row r="44" spans="1:15">
      <c r="A44">
        <v>757.42</v>
      </c>
      <c r="B44">
        <v>25.436</v>
      </c>
      <c r="C44">
        <f t="shared" si="3"/>
        <v>757</v>
      </c>
      <c r="D44">
        <f t="shared" si="4"/>
        <v>25</v>
      </c>
      <c r="G44">
        <v>721.67</v>
      </c>
      <c r="H44">
        <v>12.416</v>
      </c>
      <c r="I44">
        <f t="shared" si="0"/>
        <v>722</v>
      </c>
      <c r="J44">
        <f t="shared" si="1"/>
        <v>12</v>
      </c>
      <c r="L44">
        <v>727.58</v>
      </c>
      <c r="M44">
        <v>9.1509999999999998</v>
      </c>
      <c r="N44">
        <f t="shared" si="5"/>
        <v>9</v>
      </c>
      <c r="O44">
        <f t="shared" si="6"/>
        <v>9</v>
      </c>
    </row>
    <row r="45" spans="1:15">
      <c r="A45">
        <v>778.39</v>
      </c>
      <c r="B45">
        <v>26.222999999999999</v>
      </c>
      <c r="C45">
        <f t="shared" si="3"/>
        <v>778</v>
      </c>
      <c r="D45">
        <f t="shared" si="4"/>
        <v>26</v>
      </c>
      <c r="G45">
        <v>742.36</v>
      </c>
      <c r="H45">
        <v>12.286</v>
      </c>
      <c r="I45">
        <f t="shared" si="0"/>
        <v>742</v>
      </c>
      <c r="J45">
        <f t="shared" si="1"/>
        <v>12</v>
      </c>
      <c r="L45">
        <v>749.47</v>
      </c>
      <c r="M45">
        <v>10.53</v>
      </c>
      <c r="N45">
        <f t="shared" si="5"/>
        <v>11</v>
      </c>
      <c r="O45">
        <f t="shared" si="6"/>
        <v>11</v>
      </c>
    </row>
    <row r="46" spans="1:15">
      <c r="A46">
        <v>799.36</v>
      </c>
      <c r="B46">
        <v>27.273</v>
      </c>
      <c r="C46">
        <f t="shared" si="3"/>
        <v>799</v>
      </c>
      <c r="D46">
        <f t="shared" si="4"/>
        <v>27</v>
      </c>
      <c r="G46">
        <v>765.8</v>
      </c>
      <c r="H46">
        <v>13.141999999999999</v>
      </c>
      <c r="I46">
        <f t="shared" si="0"/>
        <v>766</v>
      </c>
      <c r="J46">
        <f t="shared" si="1"/>
        <v>13</v>
      </c>
      <c r="L46">
        <v>768</v>
      </c>
      <c r="M46">
        <v>10.529</v>
      </c>
      <c r="N46">
        <f t="shared" si="5"/>
        <v>11</v>
      </c>
      <c r="O46">
        <f t="shared" si="6"/>
        <v>11</v>
      </c>
    </row>
    <row r="47" spans="1:15">
      <c r="A47">
        <v>820.34</v>
      </c>
      <c r="B47">
        <v>24.638999999999999</v>
      </c>
      <c r="C47">
        <f t="shared" si="3"/>
        <v>820</v>
      </c>
      <c r="D47">
        <f t="shared" si="4"/>
        <v>25</v>
      </c>
      <c r="G47">
        <v>783.12</v>
      </c>
      <c r="H47">
        <v>13.340999999999999</v>
      </c>
      <c r="I47">
        <f t="shared" si="0"/>
        <v>783</v>
      </c>
      <c r="J47">
        <f t="shared" si="1"/>
        <v>13</v>
      </c>
      <c r="L47">
        <v>785.4</v>
      </c>
      <c r="M47">
        <v>10.725</v>
      </c>
      <c r="N47">
        <f t="shared" si="5"/>
        <v>11</v>
      </c>
      <c r="O47">
        <f t="shared" si="6"/>
        <v>11</v>
      </c>
    </row>
    <row r="48" spans="1:15">
      <c r="A48">
        <v>836.65</v>
      </c>
      <c r="B48">
        <v>25.952999999999999</v>
      </c>
      <c r="C48">
        <f t="shared" si="3"/>
        <v>837</v>
      </c>
      <c r="D48">
        <f t="shared" si="4"/>
        <v>26</v>
      </c>
      <c r="G48">
        <v>803.25</v>
      </c>
      <c r="H48">
        <v>13.211</v>
      </c>
      <c r="I48">
        <f t="shared" si="0"/>
        <v>803</v>
      </c>
      <c r="J48">
        <f t="shared" si="1"/>
        <v>13</v>
      </c>
      <c r="L48">
        <v>807.3</v>
      </c>
      <c r="M48">
        <v>12.565</v>
      </c>
      <c r="N48">
        <f t="shared" si="5"/>
        <v>13</v>
      </c>
      <c r="O48">
        <f t="shared" si="6"/>
        <v>13</v>
      </c>
    </row>
    <row r="49" spans="1:15">
      <c r="A49">
        <v>866.95</v>
      </c>
      <c r="B49">
        <v>24.37</v>
      </c>
      <c r="C49">
        <f t="shared" si="3"/>
        <v>867</v>
      </c>
      <c r="D49">
        <f t="shared" si="4"/>
        <v>24</v>
      </c>
      <c r="G49">
        <v>821.27</v>
      </c>
      <c r="H49">
        <v>9.9879999999999995</v>
      </c>
      <c r="I49">
        <f t="shared" si="0"/>
        <v>821</v>
      </c>
      <c r="J49">
        <f t="shared" si="1"/>
        <v>10</v>
      </c>
      <c r="L49">
        <v>827.51</v>
      </c>
      <c r="M49">
        <v>11.314</v>
      </c>
      <c r="N49">
        <f t="shared" si="5"/>
        <v>11</v>
      </c>
      <c r="O49">
        <f t="shared" si="6"/>
        <v>11</v>
      </c>
    </row>
    <row r="50" spans="1:15">
      <c r="A50">
        <v>880.93</v>
      </c>
      <c r="B50">
        <v>24.895</v>
      </c>
      <c r="C50">
        <f t="shared" si="3"/>
        <v>881</v>
      </c>
      <c r="D50">
        <f t="shared" si="4"/>
        <v>25</v>
      </c>
      <c r="G50">
        <v>841.87</v>
      </c>
      <c r="H50">
        <v>11.897</v>
      </c>
      <c r="I50">
        <f t="shared" si="0"/>
        <v>842</v>
      </c>
      <c r="J50">
        <f t="shared" si="1"/>
        <v>12</v>
      </c>
      <c r="L50">
        <v>847.72</v>
      </c>
      <c r="M50">
        <v>13.286</v>
      </c>
      <c r="N50">
        <f t="shared" si="5"/>
        <v>13</v>
      </c>
      <c r="O50">
        <f t="shared" si="6"/>
        <v>13</v>
      </c>
    </row>
    <row r="51" spans="1:15">
      <c r="A51">
        <v>904.24</v>
      </c>
      <c r="B51">
        <v>22.786999999999999</v>
      </c>
      <c r="C51">
        <f t="shared" si="3"/>
        <v>904</v>
      </c>
      <c r="D51">
        <f t="shared" si="4"/>
        <v>23</v>
      </c>
      <c r="G51">
        <v>864.79</v>
      </c>
      <c r="H51">
        <v>11.965</v>
      </c>
      <c r="I51">
        <f t="shared" si="0"/>
        <v>865</v>
      </c>
      <c r="J51">
        <f t="shared" si="1"/>
        <v>12</v>
      </c>
      <c r="L51">
        <v>867.37</v>
      </c>
      <c r="M51">
        <v>13.416</v>
      </c>
      <c r="N51">
        <f t="shared" si="5"/>
        <v>13</v>
      </c>
      <c r="O51">
        <f t="shared" si="6"/>
        <v>13</v>
      </c>
    </row>
    <row r="52" spans="1:15">
      <c r="A52">
        <v>925.21</v>
      </c>
      <c r="B52">
        <v>23.047000000000001</v>
      </c>
      <c r="C52">
        <f t="shared" si="3"/>
        <v>925</v>
      </c>
      <c r="D52">
        <f t="shared" si="4"/>
        <v>23</v>
      </c>
      <c r="G52">
        <v>884.9</v>
      </c>
      <c r="H52">
        <v>12.228999999999999</v>
      </c>
      <c r="I52">
        <f t="shared" si="0"/>
        <v>885</v>
      </c>
      <c r="J52">
        <f t="shared" si="1"/>
        <v>12</v>
      </c>
      <c r="L52">
        <v>888.7</v>
      </c>
      <c r="M52">
        <v>14.401</v>
      </c>
      <c r="N52">
        <f t="shared" si="5"/>
        <v>14</v>
      </c>
      <c r="O52">
        <f t="shared" si="6"/>
        <v>14</v>
      </c>
    </row>
    <row r="53" spans="1:15">
      <c r="A53">
        <v>946.19</v>
      </c>
      <c r="B53">
        <v>21.202999999999999</v>
      </c>
      <c r="C53">
        <f t="shared" si="3"/>
        <v>946</v>
      </c>
      <c r="D53">
        <f t="shared" si="4"/>
        <v>21</v>
      </c>
      <c r="G53">
        <v>906.69</v>
      </c>
      <c r="H53">
        <v>12.362</v>
      </c>
      <c r="I53">
        <f t="shared" si="0"/>
        <v>907</v>
      </c>
      <c r="J53">
        <f t="shared" si="1"/>
        <v>12</v>
      </c>
      <c r="L53">
        <v>910.04</v>
      </c>
      <c r="M53">
        <v>13.28</v>
      </c>
      <c r="N53">
        <f t="shared" si="5"/>
        <v>13</v>
      </c>
      <c r="O53">
        <f t="shared" si="6"/>
        <v>13</v>
      </c>
    </row>
    <row r="54" spans="1:15">
      <c r="A54">
        <v>969.49</v>
      </c>
      <c r="B54">
        <v>20.937000000000001</v>
      </c>
      <c r="C54">
        <f t="shared" si="3"/>
        <v>969</v>
      </c>
      <c r="D54">
        <f t="shared" si="4"/>
        <v>21</v>
      </c>
      <c r="G54">
        <v>920.71</v>
      </c>
      <c r="H54">
        <v>11.375999999999999</v>
      </c>
      <c r="I54">
        <f t="shared" si="0"/>
        <v>921</v>
      </c>
      <c r="J54">
        <f t="shared" si="1"/>
        <v>11</v>
      </c>
      <c r="L54">
        <v>925.19</v>
      </c>
      <c r="M54">
        <v>13.345000000000001</v>
      </c>
      <c r="N54">
        <f t="shared" si="5"/>
        <v>13</v>
      </c>
      <c r="O54">
        <f t="shared" si="6"/>
        <v>13</v>
      </c>
    </row>
    <row r="55" spans="1:15">
      <c r="A55">
        <v>985.81</v>
      </c>
      <c r="B55">
        <v>11.198</v>
      </c>
      <c r="C55">
        <f t="shared" si="3"/>
        <v>986</v>
      </c>
      <c r="D55">
        <f t="shared" si="4"/>
        <v>11</v>
      </c>
      <c r="G55">
        <v>943.12</v>
      </c>
      <c r="H55">
        <v>10.061999999999999</v>
      </c>
      <c r="I55">
        <f t="shared" si="0"/>
        <v>943</v>
      </c>
      <c r="J55">
        <f t="shared" si="1"/>
        <v>10</v>
      </c>
      <c r="L55">
        <v>947.65</v>
      </c>
      <c r="M55">
        <v>12.554</v>
      </c>
      <c r="N55">
        <f t="shared" si="5"/>
        <v>13</v>
      </c>
      <c r="O55">
        <f t="shared" si="6"/>
        <v>13</v>
      </c>
    </row>
    <row r="56" spans="1:15">
      <c r="A56">
        <v>1004.45</v>
      </c>
      <c r="B56">
        <v>10.406000000000001</v>
      </c>
      <c r="C56">
        <f t="shared" si="3"/>
        <v>1004</v>
      </c>
      <c r="D56">
        <f t="shared" si="4"/>
        <v>10</v>
      </c>
      <c r="G56">
        <v>963.23</v>
      </c>
      <c r="H56">
        <v>10.391999999999999</v>
      </c>
      <c r="I56">
        <f t="shared" si="0"/>
        <v>963</v>
      </c>
      <c r="J56">
        <f t="shared" si="1"/>
        <v>10</v>
      </c>
      <c r="L56">
        <v>966.18</v>
      </c>
      <c r="M56">
        <v>13.407</v>
      </c>
      <c r="N56">
        <f t="shared" si="5"/>
        <v>13</v>
      </c>
      <c r="O56">
        <f t="shared" si="6"/>
        <v>13</v>
      </c>
    </row>
    <row r="57" spans="1:15">
      <c r="A57">
        <v>1027.75</v>
      </c>
      <c r="B57">
        <v>9.8770000000000007</v>
      </c>
      <c r="C57">
        <f t="shared" si="3"/>
        <v>1028</v>
      </c>
      <c r="D57">
        <f t="shared" si="4"/>
        <v>10</v>
      </c>
      <c r="G57">
        <v>982.8</v>
      </c>
      <c r="H57">
        <v>10.262</v>
      </c>
      <c r="I57">
        <f t="shared" si="0"/>
        <v>983</v>
      </c>
      <c r="J57">
        <f t="shared" si="1"/>
        <v>10</v>
      </c>
      <c r="L57">
        <v>986.95</v>
      </c>
      <c r="M57">
        <v>11.432</v>
      </c>
      <c r="N57">
        <f t="shared" si="5"/>
        <v>11</v>
      </c>
      <c r="O57">
        <f t="shared" si="6"/>
        <v>11</v>
      </c>
    </row>
    <row r="58" spans="1:15">
      <c r="A58">
        <v>1048.73</v>
      </c>
      <c r="B58">
        <v>7.2430000000000003</v>
      </c>
      <c r="C58">
        <f t="shared" si="3"/>
        <v>1049</v>
      </c>
      <c r="D58">
        <f t="shared" si="4"/>
        <v>7</v>
      </c>
      <c r="G58">
        <v>1004.01</v>
      </c>
      <c r="H58">
        <v>11.053000000000001</v>
      </c>
      <c r="I58">
        <f t="shared" si="0"/>
        <v>1004</v>
      </c>
      <c r="J58">
        <f t="shared" si="1"/>
        <v>11</v>
      </c>
      <c r="L58">
        <v>1008.28</v>
      </c>
      <c r="M58">
        <v>12.483000000000001</v>
      </c>
      <c r="N58">
        <f t="shared" si="5"/>
        <v>12</v>
      </c>
      <c r="O58">
        <f t="shared" si="6"/>
        <v>12</v>
      </c>
    </row>
    <row r="59" spans="1:15">
      <c r="A59">
        <v>1069.7</v>
      </c>
      <c r="B59">
        <v>8.8190000000000008</v>
      </c>
      <c r="C59">
        <f t="shared" si="3"/>
        <v>1070</v>
      </c>
      <c r="D59">
        <f t="shared" si="4"/>
        <v>9</v>
      </c>
      <c r="G59">
        <v>1024.2</v>
      </c>
      <c r="H59">
        <v>9.4090000000000007</v>
      </c>
      <c r="I59">
        <f t="shared" si="0"/>
        <v>1024</v>
      </c>
      <c r="J59">
        <f t="shared" si="1"/>
        <v>9</v>
      </c>
      <c r="L59">
        <v>1029.6099999999999</v>
      </c>
      <c r="M59">
        <v>14.257</v>
      </c>
      <c r="N59">
        <f t="shared" si="5"/>
        <v>14</v>
      </c>
      <c r="O59">
        <f t="shared" si="6"/>
        <v>14</v>
      </c>
    </row>
    <row r="60" spans="1:15">
      <c r="A60">
        <v>1095.3399999999999</v>
      </c>
      <c r="B60">
        <v>7.7640000000000002</v>
      </c>
      <c r="C60">
        <f t="shared" si="3"/>
        <v>1095</v>
      </c>
      <c r="D60">
        <f t="shared" si="4"/>
        <v>8</v>
      </c>
      <c r="G60">
        <v>1044.33</v>
      </c>
      <c r="H60">
        <v>9.2129999999999992</v>
      </c>
      <c r="I60">
        <f t="shared" si="0"/>
        <v>1044</v>
      </c>
      <c r="J60">
        <f t="shared" si="1"/>
        <v>9</v>
      </c>
      <c r="L60">
        <v>1047.58</v>
      </c>
      <c r="M60">
        <v>11.558999999999999</v>
      </c>
      <c r="N60">
        <f t="shared" si="5"/>
        <v>12</v>
      </c>
      <c r="O60">
        <f t="shared" si="6"/>
        <v>12</v>
      </c>
    </row>
    <row r="61" spans="1:15">
      <c r="A61">
        <v>1113.98</v>
      </c>
      <c r="B61">
        <v>8.0250000000000004</v>
      </c>
      <c r="C61">
        <f t="shared" si="3"/>
        <v>1114</v>
      </c>
      <c r="D61">
        <f t="shared" si="4"/>
        <v>8</v>
      </c>
      <c r="G61">
        <v>1065.01</v>
      </c>
      <c r="H61">
        <v>9.2149999999999999</v>
      </c>
      <c r="I61">
        <f t="shared" si="0"/>
        <v>1065</v>
      </c>
      <c r="J61">
        <f t="shared" si="1"/>
        <v>9</v>
      </c>
      <c r="L61">
        <v>1068.9100000000001</v>
      </c>
      <c r="M61">
        <v>11.688000000000001</v>
      </c>
      <c r="N61">
        <f t="shared" si="5"/>
        <v>12</v>
      </c>
      <c r="O61">
        <f t="shared" si="6"/>
        <v>12</v>
      </c>
    </row>
    <row r="62" spans="1:15">
      <c r="A62">
        <v>1130.3</v>
      </c>
      <c r="B62">
        <v>8.2859999999999996</v>
      </c>
      <c r="C62">
        <f t="shared" si="3"/>
        <v>1130</v>
      </c>
      <c r="D62">
        <f t="shared" si="4"/>
        <v>8</v>
      </c>
      <c r="G62">
        <v>1082.33</v>
      </c>
      <c r="H62">
        <v>9.4789999999999992</v>
      </c>
      <c r="I62">
        <f t="shared" si="0"/>
        <v>1082</v>
      </c>
      <c r="J62">
        <f t="shared" si="1"/>
        <v>9</v>
      </c>
      <c r="L62">
        <v>1085.19</v>
      </c>
      <c r="M62">
        <v>11.686999999999999</v>
      </c>
      <c r="N62">
        <f t="shared" si="5"/>
        <v>12</v>
      </c>
      <c r="O62">
        <f t="shared" si="6"/>
        <v>12</v>
      </c>
    </row>
    <row r="63" spans="1:15">
      <c r="A63">
        <v>1153.5999999999999</v>
      </c>
      <c r="B63">
        <v>8.2829999999999995</v>
      </c>
      <c r="C63">
        <f t="shared" si="3"/>
        <v>1154</v>
      </c>
      <c r="D63">
        <f t="shared" si="4"/>
        <v>8</v>
      </c>
      <c r="G63">
        <v>1102.51</v>
      </c>
      <c r="H63">
        <v>8.0990000000000002</v>
      </c>
      <c r="I63">
        <f t="shared" si="0"/>
        <v>1103</v>
      </c>
      <c r="J63">
        <f t="shared" si="1"/>
        <v>8</v>
      </c>
      <c r="L63">
        <v>1107.6500000000001</v>
      </c>
      <c r="M63">
        <v>9.3829999999999991</v>
      </c>
      <c r="N63">
        <f t="shared" si="5"/>
        <v>9</v>
      </c>
      <c r="O63">
        <f t="shared" si="6"/>
        <v>9</v>
      </c>
    </row>
    <row r="64" spans="1:15">
      <c r="A64">
        <v>1172.25</v>
      </c>
      <c r="B64">
        <v>8.0180000000000007</v>
      </c>
      <c r="C64">
        <f t="shared" si="3"/>
        <v>1172</v>
      </c>
      <c r="D64">
        <f t="shared" si="4"/>
        <v>8</v>
      </c>
      <c r="G64">
        <v>1123.1400000000001</v>
      </c>
      <c r="H64">
        <v>9.35</v>
      </c>
      <c r="I64">
        <f t="shared" si="0"/>
        <v>1123</v>
      </c>
      <c r="J64">
        <f t="shared" si="1"/>
        <v>9</v>
      </c>
      <c r="L64">
        <v>1126.74</v>
      </c>
      <c r="M64">
        <v>7.4729999999999999</v>
      </c>
      <c r="N64">
        <f t="shared" si="5"/>
        <v>7</v>
      </c>
      <c r="O64">
        <f t="shared" si="6"/>
        <v>7</v>
      </c>
    </row>
    <row r="65" spans="1:15">
      <c r="A65">
        <v>1193.22</v>
      </c>
      <c r="B65">
        <v>8.0150000000000006</v>
      </c>
      <c r="C65">
        <f t="shared" si="3"/>
        <v>1193</v>
      </c>
      <c r="D65">
        <f t="shared" si="4"/>
        <v>8</v>
      </c>
      <c r="G65">
        <v>1142.73</v>
      </c>
      <c r="H65">
        <v>8.6940000000000008</v>
      </c>
      <c r="I65">
        <f t="shared" si="0"/>
        <v>1143</v>
      </c>
      <c r="J65">
        <f t="shared" si="1"/>
        <v>9</v>
      </c>
      <c r="L65">
        <v>1148.07</v>
      </c>
      <c r="M65">
        <v>9.3130000000000006</v>
      </c>
      <c r="N65">
        <f t="shared" si="5"/>
        <v>9</v>
      </c>
      <c r="O65">
        <f t="shared" si="6"/>
        <v>9</v>
      </c>
    </row>
    <row r="66" spans="1:15">
      <c r="A66">
        <v>1216.53</v>
      </c>
      <c r="B66">
        <v>10.118</v>
      </c>
      <c r="C66">
        <f t="shared" si="3"/>
        <v>1217</v>
      </c>
      <c r="D66">
        <f t="shared" si="4"/>
        <v>10</v>
      </c>
      <c r="G66">
        <v>1162.83</v>
      </c>
      <c r="H66">
        <v>9.3529999999999998</v>
      </c>
      <c r="I66">
        <f t="shared" si="0"/>
        <v>1163</v>
      </c>
      <c r="J66">
        <f t="shared" si="1"/>
        <v>9</v>
      </c>
      <c r="L66">
        <v>1168.28</v>
      </c>
      <c r="M66">
        <v>8.2590000000000003</v>
      </c>
      <c r="N66">
        <f t="shared" si="5"/>
        <v>8</v>
      </c>
      <c r="O66">
        <f t="shared" si="6"/>
        <v>8</v>
      </c>
    </row>
    <row r="67" spans="1:15">
      <c r="A67">
        <v>1239.83</v>
      </c>
      <c r="B67">
        <v>8.7989999999999995</v>
      </c>
      <c r="C67">
        <f t="shared" si="3"/>
        <v>1240</v>
      </c>
      <c r="D67">
        <f t="shared" si="4"/>
        <v>9</v>
      </c>
      <c r="G67">
        <v>1184.1199999999999</v>
      </c>
      <c r="H67">
        <v>8.2360000000000007</v>
      </c>
      <c r="I67">
        <f t="shared" si="0"/>
        <v>1184</v>
      </c>
      <c r="J67">
        <f t="shared" si="1"/>
        <v>8</v>
      </c>
      <c r="L67">
        <v>1189.05</v>
      </c>
      <c r="M67">
        <v>6.1520000000000001</v>
      </c>
      <c r="N67">
        <f t="shared" si="5"/>
        <v>6</v>
      </c>
      <c r="O67">
        <f t="shared" si="6"/>
        <v>6</v>
      </c>
    </row>
    <row r="68" spans="1:15">
      <c r="A68">
        <v>1256.1400000000001</v>
      </c>
      <c r="B68">
        <v>7.218</v>
      </c>
      <c r="C68">
        <f t="shared" si="3"/>
        <v>1256</v>
      </c>
      <c r="D68">
        <f t="shared" si="4"/>
        <v>7</v>
      </c>
      <c r="G68">
        <v>1204.79</v>
      </c>
      <c r="H68">
        <v>8.3030000000000008</v>
      </c>
      <c r="I68">
        <f t="shared" si="0"/>
        <v>1205</v>
      </c>
      <c r="J68">
        <f t="shared" si="1"/>
        <v>8</v>
      </c>
      <c r="L68">
        <v>1208.7</v>
      </c>
      <c r="M68">
        <v>5.23</v>
      </c>
      <c r="N68">
        <f t="shared" si="5"/>
        <v>5</v>
      </c>
      <c r="O68">
        <f t="shared" si="6"/>
        <v>5</v>
      </c>
    </row>
    <row r="69" spans="1:15">
      <c r="A69">
        <v>1272.46</v>
      </c>
      <c r="B69">
        <v>11.427</v>
      </c>
      <c r="C69">
        <f t="shared" si="3"/>
        <v>1272</v>
      </c>
      <c r="D69">
        <f t="shared" si="4"/>
        <v>11</v>
      </c>
      <c r="G69">
        <v>1218.1600000000001</v>
      </c>
      <c r="H69">
        <v>9.4879999999999995</v>
      </c>
      <c r="I69">
        <f t="shared" si="0"/>
        <v>1218</v>
      </c>
      <c r="J69">
        <f t="shared" si="1"/>
        <v>9</v>
      </c>
      <c r="L69">
        <v>1226.67</v>
      </c>
      <c r="M69">
        <v>5.1619999999999999</v>
      </c>
      <c r="N69">
        <f t="shared" si="5"/>
        <v>5</v>
      </c>
      <c r="O69">
        <f t="shared" si="6"/>
        <v>5</v>
      </c>
    </row>
    <row r="70" spans="1:15">
      <c r="A70">
        <v>1298.0899999999999</v>
      </c>
      <c r="B70">
        <v>10.108000000000001</v>
      </c>
      <c r="C70">
        <f t="shared" si="3"/>
        <v>1298</v>
      </c>
      <c r="D70">
        <f t="shared" si="4"/>
        <v>10</v>
      </c>
      <c r="G70">
        <v>1242.23</v>
      </c>
      <c r="H70">
        <v>8.5690000000000008</v>
      </c>
      <c r="I70">
        <f t="shared" si="0"/>
        <v>1242</v>
      </c>
      <c r="J70">
        <f t="shared" si="1"/>
        <v>9</v>
      </c>
      <c r="L70">
        <v>1246.32</v>
      </c>
      <c r="M70">
        <v>4.6340000000000003</v>
      </c>
      <c r="N70">
        <f t="shared" si="5"/>
        <v>5</v>
      </c>
      <c r="O70">
        <f t="shared" si="6"/>
        <v>5</v>
      </c>
    </row>
    <row r="71" spans="1:15">
      <c r="A71">
        <v>1323.73</v>
      </c>
      <c r="B71">
        <v>7.4729999999999999</v>
      </c>
      <c r="C71">
        <f t="shared" si="3"/>
        <v>1324</v>
      </c>
      <c r="D71">
        <f t="shared" si="4"/>
        <v>7</v>
      </c>
      <c r="G71">
        <v>1264.04</v>
      </c>
      <c r="H71">
        <v>8.5039999999999996</v>
      </c>
      <c r="I71">
        <f t="shared" si="0"/>
        <v>1264</v>
      </c>
      <c r="J71">
        <f t="shared" si="1"/>
        <v>9</v>
      </c>
      <c r="L71">
        <v>1267.0899999999999</v>
      </c>
      <c r="M71">
        <v>4.3689999999999998</v>
      </c>
      <c r="N71">
        <f t="shared" si="5"/>
        <v>4</v>
      </c>
      <c r="O71">
        <f t="shared" si="6"/>
        <v>4</v>
      </c>
    </row>
    <row r="72" spans="1:15">
      <c r="A72">
        <v>1326.06</v>
      </c>
      <c r="B72">
        <v>7.4729999999999999</v>
      </c>
      <c r="C72">
        <f t="shared" si="3"/>
        <v>1326</v>
      </c>
      <c r="D72">
        <f t="shared" si="4"/>
        <v>7</v>
      </c>
      <c r="G72">
        <v>1280.28</v>
      </c>
      <c r="H72">
        <v>7.7160000000000002</v>
      </c>
      <c r="I72">
        <f t="shared" ref="I72:I117" si="7">ROUND(G72,0)</f>
        <v>1280</v>
      </c>
      <c r="J72">
        <f t="shared" ref="J72:J117" si="8">ROUND(H72,0)</f>
        <v>8</v>
      </c>
      <c r="L72">
        <v>1287.3</v>
      </c>
      <c r="M72">
        <v>3.5129999999999999</v>
      </c>
      <c r="N72">
        <f t="shared" si="5"/>
        <v>4</v>
      </c>
      <c r="O72">
        <f t="shared" si="6"/>
        <v>4</v>
      </c>
    </row>
    <row r="73" spans="1:15">
      <c r="A73">
        <v>1337.71</v>
      </c>
      <c r="B73">
        <v>6.6820000000000004</v>
      </c>
      <c r="C73">
        <f t="shared" ref="C73:C118" si="9">ROUND(A73,0)</f>
        <v>1338</v>
      </c>
      <c r="D73">
        <f t="shared" ref="D73:D118" si="10">ROUND(B73,0)</f>
        <v>7</v>
      </c>
      <c r="G73">
        <v>1303.81</v>
      </c>
      <c r="H73">
        <v>6.4669999999999996</v>
      </c>
      <c r="I73">
        <f t="shared" si="7"/>
        <v>1304</v>
      </c>
      <c r="J73">
        <f t="shared" si="8"/>
        <v>6</v>
      </c>
      <c r="L73">
        <v>1306.3900000000001</v>
      </c>
      <c r="M73">
        <v>4.2350000000000003</v>
      </c>
      <c r="N73">
        <f t="shared" ref="N73:N106" si="11">ROUND(M73,0)</f>
        <v>4</v>
      </c>
      <c r="O73">
        <f t="shared" ref="O73:O106" si="12">ROUND(M73,0)</f>
        <v>4</v>
      </c>
    </row>
    <row r="74" spans="1:15">
      <c r="A74">
        <v>1358.69</v>
      </c>
      <c r="B74">
        <v>7.9950000000000001</v>
      </c>
      <c r="C74">
        <f t="shared" si="9"/>
        <v>1359</v>
      </c>
      <c r="D74">
        <f t="shared" si="10"/>
        <v>8</v>
      </c>
      <c r="G74">
        <v>1322.74</v>
      </c>
      <c r="H74">
        <v>8.1790000000000003</v>
      </c>
      <c r="I74">
        <f t="shared" si="7"/>
        <v>1323</v>
      </c>
      <c r="J74">
        <f t="shared" si="8"/>
        <v>8</v>
      </c>
      <c r="L74">
        <v>1329.96</v>
      </c>
      <c r="M74">
        <v>3.18</v>
      </c>
      <c r="N74">
        <f t="shared" si="11"/>
        <v>3</v>
      </c>
      <c r="O74">
        <f t="shared" si="12"/>
        <v>3</v>
      </c>
    </row>
    <row r="75" spans="1:15">
      <c r="A75">
        <v>1381.99</v>
      </c>
      <c r="B75">
        <v>7.4660000000000002</v>
      </c>
      <c r="C75">
        <f t="shared" si="9"/>
        <v>1382</v>
      </c>
      <c r="D75">
        <f t="shared" si="10"/>
        <v>7</v>
      </c>
      <c r="G75">
        <v>1343.45</v>
      </c>
      <c r="H75">
        <v>7.5880000000000001</v>
      </c>
      <c r="I75">
        <f t="shared" si="7"/>
        <v>1343</v>
      </c>
      <c r="J75">
        <f t="shared" si="8"/>
        <v>8</v>
      </c>
      <c r="L75">
        <v>1349.61</v>
      </c>
      <c r="M75">
        <v>2.323</v>
      </c>
      <c r="N75">
        <f t="shared" si="11"/>
        <v>2</v>
      </c>
      <c r="O75">
        <f t="shared" si="12"/>
        <v>2</v>
      </c>
    </row>
    <row r="76" spans="1:15">
      <c r="A76">
        <v>1400.64</v>
      </c>
      <c r="B76">
        <v>6.9379999999999997</v>
      </c>
      <c r="C76">
        <f t="shared" si="9"/>
        <v>1401</v>
      </c>
      <c r="D76">
        <f t="shared" si="10"/>
        <v>7</v>
      </c>
      <c r="G76">
        <v>1363.57</v>
      </c>
      <c r="H76">
        <v>7.6550000000000002</v>
      </c>
      <c r="I76">
        <f t="shared" si="7"/>
        <v>1364</v>
      </c>
      <c r="J76">
        <f t="shared" si="8"/>
        <v>8</v>
      </c>
      <c r="L76">
        <v>1368.7</v>
      </c>
      <c r="M76">
        <v>2.3220000000000001</v>
      </c>
      <c r="N76">
        <f t="shared" si="11"/>
        <v>2</v>
      </c>
      <c r="O76">
        <f t="shared" si="12"/>
        <v>2</v>
      </c>
    </row>
    <row r="77" spans="1:15">
      <c r="A77">
        <v>1426.27</v>
      </c>
      <c r="B77">
        <v>6.6710000000000003</v>
      </c>
      <c r="C77">
        <f t="shared" si="9"/>
        <v>1426</v>
      </c>
      <c r="D77">
        <f t="shared" si="10"/>
        <v>7</v>
      </c>
      <c r="G77">
        <v>1382.08</v>
      </c>
      <c r="H77">
        <v>6.0119999999999996</v>
      </c>
      <c r="I77">
        <f t="shared" si="7"/>
        <v>1382</v>
      </c>
      <c r="J77">
        <f t="shared" si="8"/>
        <v>6</v>
      </c>
      <c r="L77">
        <v>1384.98</v>
      </c>
      <c r="M77">
        <v>2.5179999999999998</v>
      </c>
      <c r="N77">
        <f t="shared" si="11"/>
        <v>3</v>
      </c>
      <c r="O77">
        <f t="shared" si="12"/>
        <v>3</v>
      </c>
    </row>
    <row r="78" spans="1:15">
      <c r="A78">
        <v>1440.25</v>
      </c>
      <c r="B78">
        <v>7.9859999999999998</v>
      </c>
      <c r="C78">
        <f t="shared" si="9"/>
        <v>1440</v>
      </c>
      <c r="D78">
        <f t="shared" si="10"/>
        <v>8</v>
      </c>
      <c r="G78">
        <v>1401.58</v>
      </c>
      <c r="H78">
        <v>7.7240000000000002</v>
      </c>
      <c r="I78">
        <f t="shared" si="7"/>
        <v>1402</v>
      </c>
      <c r="J78">
        <f t="shared" si="8"/>
        <v>8</v>
      </c>
      <c r="L78">
        <v>1401.82</v>
      </c>
      <c r="M78">
        <v>2.3849999999999998</v>
      </c>
      <c r="N78">
        <f t="shared" si="11"/>
        <v>2</v>
      </c>
      <c r="O78">
        <f t="shared" si="12"/>
        <v>2</v>
      </c>
    </row>
    <row r="79" spans="1:15">
      <c r="A79">
        <v>1465.89</v>
      </c>
      <c r="B79">
        <v>5.8769999999999998</v>
      </c>
      <c r="C79">
        <f t="shared" si="9"/>
        <v>1466</v>
      </c>
      <c r="D79">
        <f t="shared" si="10"/>
        <v>6</v>
      </c>
      <c r="G79">
        <v>1420.59</v>
      </c>
      <c r="H79">
        <v>7.4619999999999997</v>
      </c>
      <c r="I79">
        <f t="shared" si="7"/>
        <v>1421</v>
      </c>
      <c r="J79">
        <f t="shared" si="8"/>
        <v>7</v>
      </c>
      <c r="L79">
        <v>1428.77</v>
      </c>
      <c r="M79">
        <v>1.593</v>
      </c>
      <c r="N79">
        <f t="shared" si="11"/>
        <v>2</v>
      </c>
      <c r="O79">
        <f t="shared" si="12"/>
        <v>2</v>
      </c>
    </row>
    <row r="80" spans="1:15">
      <c r="A80">
        <v>1489.19</v>
      </c>
      <c r="B80">
        <v>7.7169999999999996</v>
      </c>
      <c r="C80">
        <f t="shared" si="9"/>
        <v>1489</v>
      </c>
      <c r="D80">
        <f t="shared" si="10"/>
        <v>8</v>
      </c>
      <c r="G80">
        <v>1441.27</v>
      </c>
      <c r="H80">
        <v>7.4630000000000001</v>
      </c>
      <c r="I80">
        <f t="shared" si="7"/>
        <v>1441</v>
      </c>
      <c r="J80">
        <f t="shared" si="8"/>
        <v>7</v>
      </c>
      <c r="L80">
        <v>1445.61</v>
      </c>
      <c r="M80">
        <v>1.657</v>
      </c>
      <c r="N80">
        <f t="shared" si="11"/>
        <v>2</v>
      </c>
      <c r="O80">
        <f t="shared" si="12"/>
        <v>2</v>
      </c>
    </row>
    <row r="81" spans="1:15">
      <c r="A81">
        <v>1512.5</v>
      </c>
      <c r="B81">
        <v>8.24</v>
      </c>
      <c r="C81">
        <f t="shared" si="9"/>
        <v>1513</v>
      </c>
      <c r="D81">
        <f t="shared" si="10"/>
        <v>8</v>
      </c>
      <c r="G81">
        <v>1461.95</v>
      </c>
      <c r="H81">
        <v>7.53</v>
      </c>
      <c r="I81">
        <f t="shared" si="7"/>
        <v>1462</v>
      </c>
      <c r="J81">
        <f t="shared" si="8"/>
        <v>8</v>
      </c>
      <c r="L81">
        <v>1468.63</v>
      </c>
      <c r="M81">
        <v>1.853</v>
      </c>
      <c r="N81">
        <f t="shared" si="11"/>
        <v>2</v>
      </c>
      <c r="O81">
        <f t="shared" si="12"/>
        <v>2</v>
      </c>
    </row>
    <row r="82" spans="1:15">
      <c r="A82">
        <v>1521.82</v>
      </c>
      <c r="B82">
        <v>9.0280000000000005</v>
      </c>
      <c r="C82">
        <f t="shared" si="9"/>
        <v>1522</v>
      </c>
      <c r="D82">
        <f t="shared" si="10"/>
        <v>9</v>
      </c>
      <c r="G82">
        <v>1480.96</v>
      </c>
      <c r="H82">
        <v>7.532</v>
      </c>
      <c r="I82">
        <f t="shared" si="7"/>
        <v>1481</v>
      </c>
      <c r="J82">
        <f t="shared" si="8"/>
        <v>8</v>
      </c>
      <c r="L82">
        <v>1491.09</v>
      </c>
      <c r="M82">
        <v>1.391</v>
      </c>
      <c r="N82">
        <f t="shared" si="11"/>
        <v>1</v>
      </c>
      <c r="O82">
        <f t="shared" si="12"/>
        <v>1</v>
      </c>
    </row>
    <row r="83" spans="1:15">
      <c r="A83">
        <v>1549.79</v>
      </c>
      <c r="B83">
        <v>8.4990000000000006</v>
      </c>
      <c r="C83">
        <f t="shared" si="9"/>
        <v>1550</v>
      </c>
      <c r="D83">
        <f t="shared" si="10"/>
        <v>8</v>
      </c>
      <c r="G83">
        <v>1503.32</v>
      </c>
      <c r="H83">
        <v>7.4020000000000001</v>
      </c>
      <c r="I83">
        <f t="shared" si="7"/>
        <v>1503</v>
      </c>
      <c r="J83">
        <f t="shared" si="8"/>
        <v>7</v>
      </c>
      <c r="L83">
        <v>1510.18</v>
      </c>
      <c r="M83">
        <v>1.5860000000000001</v>
      </c>
      <c r="N83">
        <f t="shared" si="11"/>
        <v>2</v>
      </c>
      <c r="O83">
        <f t="shared" si="12"/>
        <v>2</v>
      </c>
    </row>
    <row r="84" spans="1:15">
      <c r="A84">
        <v>1573.09</v>
      </c>
      <c r="B84">
        <v>10.337999999999999</v>
      </c>
      <c r="C84">
        <f t="shared" si="9"/>
        <v>1573</v>
      </c>
      <c r="D84">
        <f t="shared" si="10"/>
        <v>10</v>
      </c>
      <c r="G84">
        <v>1521.81</v>
      </c>
      <c r="H84">
        <v>6.4160000000000004</v>
      </c>
      <c r="I84">
        <f t="shared" si="7"/>
        <v>1522</v>
      </c>
      <c r="J84">
        <f t="shared" si="8"/>
        <v>6</v>
      </c>
      <c r="L84">
        <v>1526.46</v>
      </c>
      <c r="M84">
        <v>1.5189999999999999</v>
      </c>
      <c r="N84">
        <f t="shared" si="11"/>
        <v>2</v>
      </c>
      <c r="O84">
        <f t="shared" si="12"/>
        <v>2</v>
      </c>
    </row>
    <row r="85" spans="1:15">
      <c r="A85">
        <v>1591.74</v>
      </c>
      <c r="B85">
        <v>10.336</v>
      </c>
      <c r="C85">
        <f t="shared" si="9"/>
        <v>1592</v>
      </c>
      <c r="D85">
        <f t="shared" si="10"/>
        <v>10</v>
      </c>
      <c r="G85">
        <v>1540.81</v>
      </c>
      <c r="H85">
        <v>6.4829999999999997</v>
      </c>
      <c r="I85">
        <f t="shared" si="7"/>
        <v>1541</v>
      </c>
      <c r="J85">
        <f t="shared" si="8"/>
        <v>6</v>
      </c>
      <c r="L85">
        <v>1545.54</v>
      </c>
      <c r="M85">
        <v>1.518</v>
      </c>
      <c r="N85">
        <f t="shared" si="11"/>
        <v>2</v>
      </c>
      <c r="O85">
        <f t="shared" si="12"/>
        <v>2</v>
      </c>
    </row>
    <row r="86" spans="1:15">
      <c r="A86">
        <v>1605.72</v>
      </c>
      <c r="B86">
        <v>10.071</v>
      </c>
      <c r="C86">
        <f t="shared" si="9"/>
        <v>1606</v>
      </c>
      <c r="D86">
        <f t="shared" si="10"/>
        <v>10</v>
      </c>
      <c r="G86">
        <v>1559.3</v>
      </c>
      <c r="H86">
        <v>5.5629999999999997</v>
      </c>
      <c r="I86">
        <f t="shared" si="7"/>
        <v>1559</v>
      </c>
      <c r="J86">
        <f t="shared" si="8"/>
        <v>6</v>
      </c>
      <c r="L86">
        <v>1569.68</v>
      </c>
      <c r="M86">
        <v>1.3180000000000001</v>
      </c>
      <c r="N86">
        <f t="shared" si="11"/>
        <v>1</v>
      </c>
      <c r="O86">
        <f t="shared" si="12"/>
        <v>1</v>
      </c>
    </row>
    <row r="87" spans="1:15">
      <c r="A87">
        <v>1629.03</v>
      </c>
      <c r="B87">
        <v>10.331</v>
      </c>
      <c r="C87">
        <f t="shared" si="9"/>
        <v>1629</v>
      </c>
      <c r="D87">
        <f t="shared" si="10"/>
        <v>10</v>
      </c>
      <c r="G87">
        <v>1583.98</v>
      </c>
      <c r="H87">
        <v>3.4590000000000001</v>
      </c>
      <c r="I87">
        <f t="shared" si="7"/>
        <v>1584</v>
      </c>
      <c r="J87">
        <f t="shared" si="8"/>
        <v>3</v>
      </c>
      <c r="L87">
        <v>1585.96</v>
      </c>
      <c r="M87">
        <v>0.59299999999999997</v>
      </c>
      <c r="N87">
        <f t="shared" si="11"/>
        <v>1</v>
      </c>
      <c r="O87">
        <f t="shared" si="12"/>
        <v>1</v>
      </c>
    </row>
    <row r="88" spans="1:15">
      <c r="A88">
        <v>1652.33</v>
      </c>
      <c r="B88">
        <v>10.855</v>
      </c>
      <c r="C88">
        <f t="shared" si="9"/>
        <v>1652</v>
      </c>
      <c r="D88">
        <f t="shared" si="10"/>
        <v>11</v>
      </c>
      <c r="G88">
        <v>1600.7</v>
      </c>
      <c r="H88">
        <v>4.5789999999999997</v>
      </c>
      <c r="I88">
        <f t="shared" si="7"/>
        <v>1601</v>
      </c>
      <c r="J88">
        <f t="shared" si="8"/>
        <v>5</v>
      </c>
      <c r="L88">
        <v>1600.56</v>
      </c>
      <c r="M88">
        <v>6.6000000000000003E-2</v>
      </c>
      <c r="N88">
        <f t="shared" si="11"/>
        <v>0</v>
      </c>
      <c r="O88">
        <f t="shared" si="12"/>
        <v>0</v>
      </c>
    </row>
    <row r="89" spans="1:15">
      <c r="A89">
        <v>1675.64</v>
      </c>
      <c r="B89">
        <v>9.8000000000000007</v>
      </c>
      <c r="C89">
        <f t="shared" si="9"/>
        <v>1676</v>
      </c>
      <c r="D89">
        <f t="shared" si="10"/>
        <v>10</v>
      </c>
      <c r="G89">
        <v>1621.39</v>
      </c>
      <c r="H89">
        <v>4.5149999999999997</v>
      </c>
      <c r="I89">
        <f t="shared" si="7"/>
        <v>1621</v>
      </c>
      <c r="J89">
        <f t="shared" si="8"/>
        <v>5</v>
      </c>
      <c r="L89">
        <v>1521.81</v>
      </c>
      <c r="M89">
        <v>6.4160000000000004</v>
      </c>
      <c r="N89">
        <f t="shared" si="11"/>
        <v>6</v>
      </c>
      <c r="O89">
        <f t="shared" si="12"/>
        <v>6</v>
      </c>
    </row>
    <row r="90" spans="1:15">
      <c r="A90">
        <v>1691.95</v>
      </c>
      <c r="B90">
        <v>6.1130000000000004</v>
      </c>
      <c r="C90">
        <f t="shared" si="9"/>
        <v>1692</v>
      </c>
      <c r="D90">
        <f t="shared" si="10"/>
        <v>6</v>
      </c>
      <c r="G90">
        <v>1641.55</v>
      </c>
      <c r="H90">
        <v>3.5289999999999999</v>
      </c>
      <c r="I90">
        <f t="shared" si="7"/>
        <v>1642</v>
      </c>
      <c r="J90">
        <f t="shared" si="8"/>
        <v>4</v>
      </c>
      <c r="L90">
        <v>1540.81</v>
      </c>
      <c r="M90">
        <v>6.4829999999999997</v>
      </c>
      <c r="N90">
        <f t="shared" si="11"/>
        <v>6</v>
      </c>
      <c r="O90">
        <f t="shared" si="12"/>
        <v>6</v>
      </c>
    </row>
    <row r="91" spans="1:15">
      <c r="A91">
        <v>1717.58</v>
      </c>
      <c r="B91">
        <v>6.3730000000000002</v>
      </c>
      <c r="C91">
        <f t="shared" si="9"/>
        <v>1718</v>
      </c>
      <c r="D91">
        <f t="shared" si="10"/>
        <v>6</v>
      </c>
      <c r="G91">
        <v>1663.39</v>
      </c>
      <c r="H91">
        <v>2.6749999999999998</v>
      </c>
      <c r="I91">
        <f t="shared" si="7"/>
        <v>1663</v>
      </c>
      <c r="J91">
        <f t="shared" si="8"/>
        <v>3</v>
      </c>
      <c r="L91">
        <v>1559.3</v>
      </c>
      <c r="M91">
        <v>5.5629999999999997</v>
      </c>
      <c r="N91">
        <f t="shared" si="11"/>
        <v>6</v>
      </c>
      <c r="O91">
        <f t="shared" si="12"/>
        <v>6</v>
      </c>
    </row>
    <row r="92" spans="1:15">
      <c r="A92">
        <v>1736.23</v>
      </c>
      <c r="B92">
        <v>5.0549999999999997</v>
      </c>
      <c r="C92">
        <f t="shared" si="9"/>
        <v>1736</v>
      </c>
      <c r="D92">
        <f t="shared" si="10"/>
        <v>5</v>
      </c>
      <c r="G92">
        <v>1677.92</v>
      </c>
      <c r="H92">
        <v>2.61</v>
      </c>
      <c r="I92">
        <f t="shared" si="7"/>
        <v>1678</v>
      </c>
      <c r="J92">
        <f t="shared" si="8"/>
        <v>3</v>
      </c>
      <c r="L92">
        <v>1583.98</v>
      </c>
      <c r="M92">
        <v>3.4590000000000001</v>
      </c>
      <c r="N92">
        <f t="shared" si="11"/>
        <v>3</v>
      </c>
      <c r="O92">
        <f t="shared" si="12"/>
        <v>3</v>
      </c>
    </row>
    <row r="93" spans="1:15">
      <c r="A93">
        <v>1752.54</v>
      </c>
      <c r="B93">
        <v>6.1059999999999999</v>
      </c>
      <c r="C93">
        <f t="shared" si="9"/>
        <v>1753</v>
      </c>
      <c r="D93">
        <f t="shared" si="10"/>
        <v>6</v>
      </c>
      <c r="G93">
        <v>1699.16</v>
      </c>
      <c r="H93">
        <v>2.7429999999999999</v>
      </c>
      <c r="I93">
        <f t="shared" si="7"/>
        <v>1699</v>
      </c>
      <c r="J93">
        <f t="shared" si="8"/>
        <v>3</v>
      </c>
      <c r="L93">
        <v>1600.7</v>
      </c>
      <c r="M93">
        <v>4.5789999999999997</v>
      </c>
      <c r="N93">
        <f t="shared" si="11"/>
        <v>5</v>
      </c>
      <c r="O93">
        <f t="shared" si="12"/>
        <v>5</v>
      </c>
    </row>
    <row r="94" spans="1:15">
      <c r="A94">
        <v>1775.85</v>
      </c>
      <c r="B94">
        <v>7.4189999999999996</v>
      </c>
      <c r="C94">
        <f t="shared" si="9"/>
        <v>1776</v>
      </c>
      <c r="D94">
        <f t="shared" si="10"/>
        <v>7</v>
      </c>
      <c r="G94">
        <v>1719.28</v>
      </c>
      <c r="H94">
        <v>2.81</v>
      </c>
      <c r="I94">
        <f t="shared" si="7"/>
        <v>1719</v>
      </c>
      <c r="J94">
        <f t="shared" si="8"/>
        <v>3</v>
      </c>
      <c r="L94">
        <v>1621.39</v>
      </c>
      <c r="M94">
        <v>4.5149999999999997</v>
      </c>
      <c r="N94">
        <f t="shared" si="11"/>
        <v>5</v>
      </c>
      <c r="O94">
        <f t="shared" si="12"/>
        <v>5</v>
      </c>
    </row>
    <row r="95" spans="1:15">
      <c r="A95">
        <v>1796.82</v>
      </c>
      <c r="B95">
        <v>7.1529999999999996</v>
      </c>
      <c r="C95">
        <f t="shared" si="9"/>
        <v>1797</v>
      </c>
      <c r="D95">
        <f t="shared" si="10"/>
        <v>7</v>
      </c>
      <c r="G95">
        <v>1739.96</v>
      </c>
      <c r="H95">
        <v>2.8119999999999998</v>
      </c>
      <c r="I95">
        <f t="shared" si="7"/>
        <v>1740</v>
      </c>
      <c r="J95">
        <f t="shared" si="8"/>
        <v>3</v>
      </c>
      <c r="L95">
        <v>1641.55</v>
      </c>
      <c r="M95">
        <v>3.5289999999999999</v>
      </c>
      <c r="N95">
        <f t="shared" si="11"/>
        <v>4</v>
      </c>
      <c r="O95">
        <f t="shared" si="12"/>
        <v>4</v>
      </c>
    </row>
    <row r="96" spans="1:15">
      <c r="A96">
        <v>1820.13</v>
      </c>
      <c r="B96">
        <v>8.73</v>
      </c>
      <c r="C96">
        <f t="shared" si="9"/>
        <v>1820</v>
      </c>
      <c r="D96">
        <f t="shared" si="10"/>
        <v>9</v>
      </c>
      <c r="G96">
        <v>1761.2</v>
      </c>
      <c r="H96">
        <v>2.7469999999999999</v>
      </c>
      <c r="I96">
        <f t="shared" si="7"/>
        <v>1761</v>
      </c>
      <c r="J96">
        <f t="shared" si="8"/>
        <v>3</v>
      </c>
      <c r="L96">
        <v>1663.39</v>
      </c>
      <c r="M96">
        <v>2.6749999999999998</v>
      </c>
      <c r="N96">
        <f t="shared" si="11"/>
        <v>3</v>
      </c>
      <c r="O96">
        <f t="shared" si="12"/>
        <v>3</v>
      </c>
    </row>
    <row r="97" spans="1:15">
      <c r="A97">
        <v>1838.77</v>
      </c>
      <c r="B97">
        <v>7.9379999999999997</v>
      </c>
      <c r="C97">
        <f t="shared" si="9"/>
        <v>1839</v>
      </c>
      <c r="D97">
        <f t="shared" si="10"/>
        <v>8</v>
      </c>
      <c r="G97">
        <v>1780.21</v>
      </c>
      <c r="H97">
        <v>2.7490000000000001</v>
      </c>
      <c r="I97">
        <f t="shared" si="7"/>
        <v>1780</v>
      </c>
      <c r="J97">
        <f t="shared" si="8"/>
        <v>3</v>
      </c>
      <c r="L97">
        <v>1677.92</v>
      </c>
      <c r="M97">
        <v>2.61</v>
      </c>
      <c r="N97">
        <f t="shared" si="11"/>
        <v>3</v>
      </c>
      <c r="O97">
        <f t="shared" si="12"/>
        <v>3</v>
      </c>
    </row>
    <row r="98" spans="1:15">
      <c r="A98">
        <v>1857.42</v>
      </c>
      <c r="B98">
        <v>5.3040000000000003</v>
      </c>
      <c r="C98">
        <f t="shared" si="9"/>
        <v>1857</v>
      </c>
      <c r="D98">
        <f t="shared" si="10"/>
        <v>5</v>
      </c>
      <c r="G98">
        <v>1802</v>
      </c>
      <c r="H98">
        <v>2.948</v>
      </c>
      <c r="I98">
        <f t="shared" si="7"/>
        <v>1802</v>
      </c>
      <c r="J98">
        <f t="shared" si="8"/>
        <v>3</v>
      </c>
      <c r="L98">
        <v>1699.16</v>
      </c>
      <c r="M98">
        <v>2.7429999999999999</v>
      </c>
      <c r="N98">
        <f t="shared" si="11"/>
        <v>3</v>
      </c>
      <c r="O98">
        <f t="shared" si="12"/>
        <v>3</v>
      </c>
    </row>
    <row r="99" spans="1:15">
      <c r="A99">
        <v>1878.39</v>
      </c>
      <c r="B99">
        <v>3.46</v>
      </c>
      <c r="C99">
        <f t="shared" si="9"/>
        <v>1878</v>
      </c>
      <c r="D99">
        <f t="shared" si="10"/>
        <v>3</v>
      </c>
      <c r="G99">
        <v>1818.84</v>
      </c>
      <c r="H99">
        <v>1.304</v>
      </c>
      <c r="I99">
        <f t="shared" si="7"/>
        <v>1819</v>
      </c>
      <c r="J99">
        <f t="shared" si="8"/>
        <v>1</v>
      </c>
      <c r="L99">
        <v>1719.28</v>
      </c>
      <c r="M99">
        <v>2.81</v>
      </c>
      <c r="N99">
        <f t="shared" si="11"/>
        <v>3</v>
      </c>
      <c r="O99">
        <f t="shared" si="12"/>
        <v>3</v>
      </c>
    </row>
    <row r="100" spans="1:15">
      <c r="A100">
        <v>1897.03</v>
      </c>
      <c r="B100">
        <v>5.5629999999999997</v>
      </c>
      <c r="C100">
        <f t="shared" si="9"/>
        <v>1897</v>
      </c>
      <c r="D100">
        <f t="shared" si="10"/>
        <v>6</v>
      </c>
      <c r="G100">
        <v>1837.28</v>
      </c>
      <c r="H100">
        <v>1.3049999999999999</v>
      </c>
      <c r="I100">
        <f t="shared" si="7"/>
        <v>1837</v>
      </c>
      <c r="J100">
        <f t="shared" si="8"/>
        <v>1</v>
      </c>
      <c r="L100">
        <v>1739.96</v>
      </c>
      <c r="M100">
        <v>2.8119999999999998</v>
      </c>
      <c r="N100">
        <f t="shared" si="11"/>
        <v>3</v>
      </c>
      <c r="O100">
        <f t="shared" si="12"/>
        <v>3</v>
      </c>
    </row>
    <row r="101" spans="1:15">
      <c r="A101">
        <v>1920.34</v>
      </c>
      <c r="B101">
        <v>4.2439999999999998</v>
      </c>
      <c r="C101">
        <f t="shared" si="9"/>
        <v>1920</v>
      </c>
      <c r="D101">
        <f t="shared" si="10"/>
        <v>4</v>
      </c>
      <c r="G101">
        <v>1859.14</v>
      </c>
      <c r="H101">
        <v>-8.9999999999999993E-3</v>
      </c>
      <c r="I101">
        <f t="shared" si="7"/>
        <v>1859</v>
      </c>
      <c r="J101">
        <f t="shared" si="8"/>
        <v>0</v>
      </c>
      <c r="L101">
        <v>1761.2</v>
      </c>
      <c r="M101">
        <v>2.7469999999999999</v>
      </c>
      <c r="N101">
        <f t="shared" si="11"/>
        <v>3</v>
      </c>
      <c r="O101">
        <f t="shared" si="12"/>
        <v>3</v>
      </c>
    </row>
    <row r="102" spans="1:15">
      <c r="A102">
        <v>1941.31</v>
      </c>
      <c r="B102">
        <v>2.399</v>
      </c>
      <c r="C102">
        <f t="shared" si="9"/>
        <v>1941</v>
      </c>
      <c r="D102">
        <f t="shared" si="10"/>
        <v>2</v>
      </c>
      <c r="I102">
        <f t="shared" si="7"/>
        <v>0</v>
      </c>
      <c r="J102">
        <f t="shared" si="8"/>
        <v>0</v>
      </c>
      <c r="L102">
        <v>1780.21</v>
      </c>
      <c r="M102">
        <v>2.7490000000000001</v>
      </c>
      <c r="N102">
        <f t="shared" si="11"/>
        <v>3</v>
      </c>
      <c r="O102">
        <f t="shared" si="12"/>
        <v>3</v>
      </c>
    </row>
    <row r="103" spans="1:15">
      <c r="A103">
        <v>1964.62</v>
      </c>
      <c r="B103">
        <v>3.1859999999999999</v>
      </c>
      <c r="C103">
        <f t="shared" si="9"/>
        <v>1965</v>
      </c>
      <c r="D103">
        <f t="shared" si="10"/>
        <v>3</v>
      </c>
      <c r="I103">
        <f t="shared" si="7"/>
        <v>0</v>
      </c>
      <c r="J103">
        <f t="shared" si="8"/>
        <v>0</v>
      </c>
      <c r="L103">
        <v>1802</v>
      </c>
      <c r="M103">
        <v>2.948</v>
      </c>
      <c r="N103">
        <f t="shared" si="11"/>
        <v>3</v>
      </c>
      <c r="O103">
        <f t="shared" si="12"/>
        <v>3</v>
      </c>
    </row>
    <row r="104" spans="1:15">
      <c r="A104">
        <v>1987.92</v>
      </c>
      <c r="B104">
        <v>1.6040000000000001</v>
      </c>
      <c r="C104">
        <f t="shared" si="9"/>
        <v>1988</v>
      </c>
      <c r="D104">
        <f t="shared" si="10"/>
        <v>2</v>
      </c>
      <c r="I104">
        <f t="shared" si="7"/>
        <v>0</v>
      </c>
      <c r="J104">
        <f t="shared" si="8"/>
        <v>0</v>
      </c>
      <c r="L104">
        <v>1818.84</v>
      </c>
      <c r="M104">
        <v>1.304</v>
      </c>
      <c r="N104">
        <f t="shared" si="11"/>
        <v>1</v>
      </c>
      <c r="O104">
        <f t="shared" si="12"/>
        <v>1</v>
      </c>
    </row>
    <row r="105" spans="1:15">
      <c r="A105">
        <v>2006.57</v>
      </c>
      <c r="B105">
        <v>2.3919999999999999</v>
      </c>
      <c r="C105">
        <f t="shared" si="9"/>
        <v>2007</v>
      </c>
      <c r="D105">
        <f t="shared" si="10"/>
        <v>2</v>
      </c>
      <c r="I105">
        <f t="shared" si="7"/>
        <v>0</v>
      </c>
      <c r="J105">
        <f t="shared" si="8"/>
        <v>0</v>
      </c>
      <c r="L105">
        <v>1837.28</v>
      </c>
      <c r="M105">
        <v>1.3049999999999999</v>
      </c>
      <c r="N105">
        <f t="shared" si="11"/>
        <v>1</v>
      </c>
      <c r="O105">
        <f t="shared" si="12"/>
        <v>1</v>
      </c>
    </row>
    <row r="106" spans="1:15">
      <c r="A106">
        <v>2020.55</v>
      </c>
      <c r="B106">
        <v>1.337</v>
      </c>
      <c r="C106">
        <f t="shared" si="9"/>
        <v>2021</v>
      </c>
      <c r="D106">
        <f t="shared" si="10"/>
        <v>1</v>
      </c>
      <c r="I106">
        <f t="shared" si="7"/>
        <v>0</v>
      </c>
      <c r="J106">
        <f t="shared" si="8"/>
        <v>0</v>
      </c>
      <c r="L106">
        <v>1859.14</v>
      </c>
      <c r="M106">
        <v>-8.9999999999999993E-3</v>
      </c>
      <c r="N106">
        <f t="shared" si="11"/>
        <v>0</v>
      </c>
      <c r="O106">
        <f t="shared" si="12"/>
        <v>0</v>
      </c>
    </row>
    <row r="107" spans="1:15">
      <c r="A107">
        <v>2048.52</v>
      </c>
      <c r="B107">
        <v>1.071</v>
      </c>
      <c r="C107">
        <f t="shared" si="9"/>
        <v>2049</v>
      </c>
      <c r="D107">
        <f t="shared" si="10"/>
        <v>1</v>
      </c>
      <c r="I107">
        <f t="shared" si="7"/>
        <v>0</v>
      </c>
      <c r="J107">
        <f t="shared" si="8"/>
        <v>0</v>
      </c>
    </row>
    <row r="108" spans="1:15">
      <c r="A108">
        <v>2067.16</v>
      </c>
      <c r="B108">
        <v>1.069</v>
      </c>
      <c r="C108">
        <f t="shared" si="9"/>
        <v>2067</v>
      </c>
      <c r="D108">
        <f t="shared" si="10"/>
        <v>1</v>
      </c>
      <c r="I108">
        <f t="shared" si="7"/>
        <v>0</v>
      </c>
      <c r="J108">
        <f t="shared" si="8"/>
        <v>0</v>
      </c>
    </row>
    <row r="109" spans="1:15">
      <c r="A109">
        <v>2088.14</v>
      </c>
      <c r="B109">
        <v>2.3820000000000001</v>
      </c>
      <c r="C109">
        <f t="shared" si="9"/>
        <v>2088</v>
      </c>
      <c r="D109">
        <f t="shared" si="10"/>
        <v>2</v>
      </c>
      <c r="I109">
        <f t="shared" si="7"/>
        <v>0</v>
      </c>
      <c r="J109">
        <f t="shared" si="8"/>
        <v>0</v>
      </c>
    </row>
    <row r="110" spans="1:15">
      <c r="A110">
        <v>2109.11</v>
      </c>
      <c r="B110">
        <v>1.0640000000000001</v>
      </c>
      <c r="C110">
        <f t="shared" si="9"/>
        <v>2109</v>
      </c>
      <c r="D110">
        <f t="shared" si="10"/>
        <v>1</v>
      </c>
      <c r="I110">
        <f t="shared" si="7"/>
        <v>0</v>
      </c>
      <c r="J110">
        <f t="shared" si="8"/>
        <v>0</v>
      </c>
    </row>
    <row r="111" spans="1:15">
      <c r="A111">
        <v>2132.42</v>
      </c>
      <c r="B111">
        <v>1.3240000000000001</v>
      </c>
      <c r="C111">
        <f t="shared" si="9"/>
        <v>2132</v>
      </c>
      <c r="D111">
        <f t="shared" si="10"/>
        <v>1</v>
      </c>
      <c r="I111">
        <f t="shared" si="7"/>
        <v>0</v>
      </c>
      <c r="J111">
        <f t="shared" si="8"/>
        <v>0</v>
      </c>
    </row>
    <row r="112" spans="1:15">
      <c r="A112">
        <v>2151.06</v>
      </c>
      <c r="B112">
        <v>2.637</v>
      </c>
      <c r="C112">
        <f t="shared" si="9"/>
        <v>2151</v>
      </c>
      <c r="D112">
        <f t="shared" si="10"/>
        <v>3</v>
      </c>
      <c r="I112">
        <f t="shared" si="7"/>
        <v>0</v>
      </c>
      <c r="J112">
        <f t="shared" si="8"/>
        <v>0</v>
      </c>
    </row>
    <row r="113" spans="1:10">
      <c r="A113">
        <v>2165.04</v>
      </c>
      <c r="B113">
        <v>1.8460000000000001</v>
      </c>
      <c r="C113">
        <f t="shared" si="9"/>
        <v>2165</v>
      </c>
      <c r="D113">
        <f t="shared" si="10"/>
        <v>2</v>
      </c>
      <c r="I113">
        <f t="shared" si="7"/>
        <v>0</v>
      </c>
      <c r="J113">
        <f t="shared" si="8"/>
        <v>0</v>
      </c>
    </row>
    <row r="114" spans="1:10">
      <c r="A114">
        <v>2195.34</v>
      </c>
      <c r="B114">
        <v>1.0529999999999999</v>
      </c>
      <c r="C114">
        <f t="shared" si="9"/>
        <v>2195</v>
      </c>
      <c r="D114">
        <f t="shared" si="10"/>
        <v>1</v>
      </c>
      <c r="I114">
        <f t="shared" si="7"/>
        <v>0</v>
      </c>
      <c r="J114">
        <f t="shared" si="8"/>
        <v>0</v>
      </c>
    </row>
    <row r="115" spans="1:10">
      <c r="A115">
        <v>2140</v>
      </c>
      <c r="C115">
        <f t="shared" si="9"/>
        <v>2140</v>
      </c>
      <c r="D115">
        <f t="shared" si="10"/>
        <v>0</v>
      </c>
      <c r="I115">
        <f t="shared" si="7"/>
        <v>0</v>
      </c>
      <c r="J115">
        <f t="shared" si="8"/>
        <v>0</v>
      </c>
    </row>
    <row r="116" spans="1:10">
      <c r="A116">
        <v>2160</v>
      </c>
      <c r="C116">
        <f t="shared" si="9"/>
        <v>2160</v>
      </c>
      <c r="D116">
        <f t="shared" si="10"/>
        <v>0</v>
      </c>
      <c r="I116">
        <f t="shared" si="7"/>
        <v>0</v>
      </c>
      <c r="J116">
        <f t="shared" si="8"/>
        <v>0</v>
      </c>
    </row>
    <row r="117" spans="1:10">
      <c r="A117">
        <v>2180</v>
      </c>
      <c r="C117">
        <f t="shared" si="9"/>
        <v>2180</v>
      </c>
      <c r="D117">
        <f t="shared" si="10"/>
        <v>0</v>
      </c>
      <c r="I117">
        <f t="shared" si="7"/>
        <v>0</v>
      </c>
      <c r="J117">
        <f t="shared" si="8"/>
        <v>0</v>
      </c>
    </row>
    <row r="118" spans="1:10">
      <c r="A118">
        <v>2200</v>
      </c>
      <c r="C118">
        <f t="shared" si="9"/>
        <v>2200</v>
      </c>
      <c r="D118">
        <f t="shared" si="1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1"/>
  <sheetViews>
    <sheetView workbookViewId="0">
      <selection activeCell="D3" sqref="D3"/>
    </sheetView>
  </sheetViews>
  <sheetFormatPr baseColWidth="10" defaultColWidth="8.83203125" defaultRowHeight="16"/>
  <sheetData>
    <row r="1" spans="1:5">
      <c r="B1" t="s">
        <v>789</v>
      </c>
      <c r="C1" t="s">
        <v>790</v>
      </c>
      <c r="D1" t="s">
        <v>791</v>
      </c>
      <c r="E1" t="s">
        <v>799</v>
      </c>
    </row>
    <row r="2" spans="1:5">
      <c r="A2">
        <v>0</v>
      </c>
      <c r="B2">
        <v>85</v>
      </c>
      <c r="C2">
        <v>89</v>
      </c>
      <c r="D2">
        <v>88</v>
      </c>
    </row>
    <row r="3" spans="1:5">
      <c r="A3" t="s">
        <v>792</v>
      </c>
      <c r="B3">
        <v>0</v>
      </c>
      <c r="C3">
        <v>0</v>
      </c>
      <c r="D3">
        <v>0</v>
      </c>
    </row>
    <row r="4" spans="1:5">
      <c r="A4" t="s">
        <v>793</v>
      </c>
      <c r="B4">
        <v>3.5</v>
      </c>
      <c r="C4">
        <v>3.5</v>
      </c>
      <c r="D4">
        <v>3.5</v>
      </c>
    </row>
    <row r="5" spans="1:5">
      <c r="A5" t="s">
        <v>794</v>
      </c>
      <c r="B5">
        <v>8</v>
      </c>
      <c r="C5">
        <v>2</v>
      </c>
      <c r="D5">
        <v>0</v>
      </c>
    </row>
    <row r="6" spans="1:5">
      <c r="A6" t="s">
        <v>795</v>
      </c>
      <c r="B6">
        <v>1</v>
      </c>
      <c r="C6">
        <v>1</v>
      </c>
      <c r="D6">
        <v>0</v>
      </c>
    </row>
    <row r="7" spans="1:5">
      <c r="A7" t="s">
        <v>796</v>
      </c>
      <c r="B7">
        <v>0</v>
      </c>
      <c r="C7">
        <v>0</v>
      </c>
      <c r="D7">
        <v>0</v>
      </c>
    </row>
    <row r="8" spans="1:5">
      <c r="A8" t="s">
        <v>797</v>
      </c>
      <c r="B8">
        <v>1</v>
      </c>
      <c r="C8">
        <v>0</v>
      </c>
      <c r="D8">
        <v>8</v>
      </c>
    </row>
    <row r="9" spans="1:5">
      <c r="A9" t="s">
        <v>798</v>
      </c>
      <c r="B9">
        <v>1.5</v>
      </c>
      <c r="C9">
        <v>4.5</v>
      </c>
      <c r="D9">
        <v>0.5</v>
      </c>
    </row>
    <row r="10" spans="1:5">
      <c r="A10" t="s">
        <v>802</v>
      </c>
      <c r="B10">
        <v>0</v>
      </c>
      <c r="C10">
        <v>0</v>
      </c>
      <c r="D10">
        <v>0</v>
      </c>
    </row>
    <row r="11" spans="1:5">
      <c r="A11" s="12" t="s">
        <v>800</v>
      </c>
      <c r="B11" s="12">
        <f>SUM(B2:B10)</f>
        <v>100</v>
      </c>
      <c r="C11" s="12">
        <f>SUM(C2:C10)</f>
        <v>100</v>
      </c>
      <c r="D11" s="12">
        <f>SUM(D2:D10)</f>
        <v>100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5"/>
  <sheetViews>
    <sheetView topLeftCell="A10" workbookViewId="0">
      <selection activeCell="G10" sqref="G10"/>
    </sheetView>
  </sheetViews>
  <sheetFormatPr baseColWidth="10" defaultColWidth="8.83203125" defaultRowHeight="16"/>
  <sheetData>
    <row r="1" spans="1:7">
      <c r="A1" s="13"/>
      <c r="B1" s="13" t="s">
        <v>820</v>
      </c>
      <c r="C1" s="13"/>
      <c r="D1" s="13"/>
      <c r="E1" s="13"/>
      <c r="F1" s="13"/>
      <c r="G1" s="13"/>
    </row>
    <row r="2" spans="1:7">
      <c r="A2" s="13"/>
      <c r="B2" s="13">
        <v>600</v>
      </c>
      <c r="C2" s="13">
        <v>800</v>
      </c>
      <c r="D2" s="13">
        <v>1000</v>
      </c>
      <c r="E2" s="13">
        <v>1200</v>
      </c>
      <c r="F2" s="13">
        <v>1400</v>
      </c>
      <c r="G2" s="13">
        <v>1600</v>
      </c>
    </row>
    <row r="3" spans="1:7">
      <c r="A3" s="13" t="s">
        <v>823</v>
      </c>
      <c r="B3" s="13">
        <v>10</v>
      </c>
      <c r="C3" s="13">
        <v>10</v>
      </c>
      <c r="D3" s="13">
        <v>10</v>
      </c>
      <c r="E3" s="13">
        <v>10</v>
      </c>
      <c r="F3" s="13">
        <v>10</v>
      </c>
      <c r="G3" s="13">
        <v>10</v>
      </c>
    </row>
    <row r="4" spans="1:7">
      <c r="A4" s="13" t="s">
        <v>824</v>
      </c>
      <c r="B4" s="13">
        <v>9</v>
      </c>
      <c r="C4" s="13">
        <v>8</v>
      </c>
      <c r="D4" s="13" t="s">
        <v>821</v>
      </c>
      <c r="E4" s="13">
        <v>7</v>
      </c>
      <c r="F4" s="13">
        <v>0</v>
      </c>
      <c r="G4" s="13" t="s">
        <v>822</v>
      </c>
    </row>
    <row r="5" spans="1:7">
      <c r="A5" s="13" t="s">
        <v>829</v>
      </c>
      <c r="B5" s="13" t="s">
        <v>825</v>
      </c>
      <c r="C5" s="13" t="s">
        <v>826</v>
      </c>
      <c r="D5" s="13" t="s">
        <v>827</v>
      </c>
      <c r="E5" s="13" t="s">
        <v>828</v>
      </c>
      <c r="F5" s="13">
        <v>0</v>
      </c>
      <c r="G5" s="1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workbookViewId="0">
      <selection activeCell="B11" sqref="B11"/>
    </sheetView>
  </sheetViews>
  <sheetFormatPr baseColWidth="10" defaultColWidth="10.6640625" defaultRowHeight="16"/>
  <cols>
    <col min="1" max="1" width="4.83203125" bestFit="1" customWidth="1"/>
    <col min="2" max="2" width="20.1640625" bestFit="1" customWidth="1"/>
  </cols>
  <sheetData>
    <row r="1" spans="1:2" ht="17" thickBot="1">
      <c r="A1" s="1"/>
      <c r="B1" s="3" t="s">
        <v>108</v>
      </c>
    </row>
    <row r="2" spans="1:2" ht="17" thickTop="1">
      <c r="A2" s="4" t="s">
        <v>60</v>
      </c>
      <c r="B2" s="4" t="s">
        <v>128</v>
      </c>
    </row>
    <row r="3" spans="1:2">
      <c r="A3" s="4" t="s">
        <v>111</v>
      </c>
      <c r="B3" s="1" t="s">
        <v>123</v>
      </c>
    </row>
    <row r="4" spans="1:2">
      <c r="A4" s="4" t="s">
        <v>126</v>
      </c>
      <c r="B4" s="4" t="s">
        <v>129</v>
      </c>
    </row>
    <row r="5" spans="1:2">
      <c r="A5" s="4" t="s">
        <v>62</v>
      </c>
      <c r="B5" s="4" t="s">
        <v>122</v>
      </c>
    </row>
    <row r="6" spans="1:2">
      <c r="A6" s="4" t="s">
        <v>9</v>
      </c>
      <c r="B6" s="10" t="s">
        <v>782</v>
      </c>
    </row>
    <row r="7" spans="1:2">
      <c r="A7" s="4" t="s">
        <v>112</v>
      </c>
      <c r="B7" s="1" t="s">
        <v>124</v>
      </c>
    </row>
    <row r="8" spans="1:2">
      <c r="A8" s="1" t="s">
        <v>125</v>
      </c>
      <c r="B8" s="4" t="s">
        <v>130</v>
      </c>
    </row>
    <row r="9" spans="1:2">
      <c r="A9" s="4" t="s">
        <v>127</v>
      </c>
      <c r="B9" s="4" t="s">
        <v>131</v>
      </c>
    </row>
    <row r="10" spans="1:2">
      <c r="A10" s="4" t="s">
        <v>113</v>
      </c>
      <c r="B10" s="4" t="s">
        <v>132</v>
      </c>
    </row>
    <row r="11" spans="1:2" ht="17" thickBot="1">
      <c r="A11" s="11" t="s">
        <v>704</v>
      </c>
      <c r="B11" s="11" t="s">
        <v>706</v>
      </c>
    </row>
    <row r="12" spans="1:2" ht="17" thickTop="1">
      <c r="A12" s="10" t="s">
        <v>1566</v>
      </c>
      <c r="B12" s="10" t="s">
        <v>1112</v>
      </c>
    </row>
    <row r="13" spans="1:2" ht="17" thickBot="1"/>
    <row r="14" spans="1:2" ht="18" thickTop="1" thickBot="1">
      <c r="A14" s="5"/>
      <c r="B14" s="6" t="s">
        <v>11</v>
      </c>
    </row>
    <row r="15" spans="1:2" ht="17" thickTop="1">
      <c r="A15" t="s">
        <v>9</v>
      </c>
      <c r="B15" t="s">
        <v>133</v>
      </c>
    </row>
    <row r="16" spans="1:2">
      <c r="A16" t="s">
        <v>5</v>
      </c>
      <c r="B16" t="s">
        <v>134</v>
      </c>
    </row>
    <row r="17" spans="1:2" ht="17" thickBot="1">
      <c r="A17" s="7" t="s">
        <v>6</v>
      </c>
      <c r="B17" s="7" t="s">
        <v>144</v>
      </c>
    </row>
    <row r="18" spans="1:2" ht="17" thickTop="1"/>
    <row r="19" spans="1:2" ht="17" thickBot="1">
      <c r="A19" s="7"/>
      <c r="B19" s="7" t="s">
        <v>135</v>
      </c>
    </row>
    <row r="20" spans="1:2" ht="17" thickTop="1">
      <c r="A20" s="2" t="s">
        <v>141</v>
      </c>
      <c r="B20" s="2" t="s">
        <v>140</v>
      </c>
    </row>
    <row r="21" spans="1:2">
      <c r="A21" s="2" t="s">
        <v>139</v>
      </c>
      <c r="B21" s="2" t="s">
        <v>142</v>
      </c>
    </row>
    <row r="22" spans="1:2">
      <c r="A22" s="2" t="s">
        <v>143</v>
      </c>
      <c r="B22" s="2" t="s">
        <v>136</v>
      </c>
    </row>
    <row r="23" spans="1:2">
      <c r="A23" s="2" t="s">
        <v>209</v>
      </c>
      <c r="B23" s="2"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6"/>
  <sheetViews>
    <sheetView topLeftCell="A82" workbookViewId="0">
      <selection activeCell="C103" sqref="C103:G106"/>
    </sheetView>
  </sheetViews>
  <sheetFormatPr baseColWidth="10" defaultColWidth="10.6640625" defaultRowHeight="16"/>
  <cols>
    <col min="1" max="1" width="30" bestFit="1" customWidth="1"/>
    <col min="2" max="2" width="29.1640625" bestFit="1" customWidth="1"/>
    <col min="3" max="3" width="11.6640625" bestFit="1" customWidth="1"/>
    <col min="4" max="4" width="21.83203125" bestFit="1" customWidth="1"/>
    <col min="5" max="5" width="20.1640625" bestFit="1" customWidth="1"/>
    <col min="6" max="6" width="51.1640625" bestFit="1" customWidth="1"/>
    <col min="7" max="7" width="4.83203125" bestFit="1" customWidth="1"/>
  </cols>
  <sheetData>
    <row r="1" spans="1:7" ht="17">
      <c r="A1" s="41" t="s">
        <v>1142</v>
      </c>
      <c r="B1" s="41" t="s">
        <v>988</v>
      </c>
      <c r="C1" s="41" t="s">
        <v>989</v>
      </c>
      <c r="D1" s="41" t="s">
        <v>990</v>
      </c>
      <c r="E1" s="41" t="s">
        <v>991</v>
      </c>
      <c r="F1" s="41" t="s">
        <v>992</v>
      </c>
      <c r="G1" s="42" t="s">
        <v>993</v>
      </c>
    </row>
    <row r="2" spans="1:7" ht="17">
      <c r="A2" s="43" t="s">
        <v>994</v>
      </c>
      <c r="B2" s="44" t="s">
        <v>995</v>
      </c>
      <c r="C2" s="45" t="s">
        <v>996</v>
      </c>
      <c r="D2" s="45">
        <v>500</v>
      </c>
      <c r="E2" s="45" t="s">
        <v>997</v>
      </c>
      <c r="F2" s="45" t="s">
        <v>998</v>
      </c>
      <c r="G2" s="45">
        <v>10</v>
      </c>
    </row>
    <row r="3" spans="1:7" ht="17">
      <c r="A3" s="43" t="s">
        <v>4</v>
      </c>
      <c r="B3" s="44" t="s">
        <v>999</v>
      </c>
      <c r="C3" s="45" t="s">
        <v>1000</v>
      </c>
      <c r="D3" s="45">
        <v>500</v>
      </c>
      <c r="E3" s="45" t="s">
        <v>1001</v>
      </c>
      <c r="F3" s="45" t="s">
        <v>122</v>
      </c>
      <c r="G3" s="45" t="s">
        <v>60</v>
      </c>
    </row>
    <row r="4" spans="1:7" ht="17">
      <c r="A4" s="43" t="s">
        <v>4</v>
      </c>
      <c r="B4" s="44" t="s">
        <v>999</v>
      </c>
      <c r="C4" s="45" t="s">
        <v>1002</v>
      </c>
      <c r="D4" s="45">
        <v>800</v>
      </c>
      <c r="E4" s="45" t="s">
        <v>997</v>
      </c>
      <c r="F4" s="45" t="s">
        <v>998</v>
      </c>
      <c r="G4" s="45">
        <v>20</v>
      </c>
    </row>
    <row r="5" spans="1:7" ht="17">
      <c r="A5" s="43" t="s">
        <v>4</v>
      </c>
      <c r="B5" s="44" t="s">
        <v>1003</v>
      </c>
      <c r="C5" s="45" t="s">
        <v>1000</v>
      </c>
      <c r="D5" s="45">
        <v>750</v>
      </c>
      <c r="E5" s="45" t="s">
        <v>1001</v>
      </c>
      <c r="F5" s="45" t="s">
        <v>122</v>
      </c>
      <c r="G5" s="45" t="s">
        <v>60</v>
      </c>
    </row>
    <row r="6" spans="1:7" ht="17">
      <c r="A6" s="43" t="s">
        <v>4</v>
      </c>
      <c r="B6" s="44" t="s">
        <v>1003</v>
      </c>
      <c r="C6" s="45" t="s">
        <v>1002</v>
      </c>
      <c r="D6" s="45">
        <v>650</v>
      </c>
      <c r="E6" s="45" t="s">
        <v>997</v>
      </c>
      <c r="F6" s="45" t="s">
        <v>998</v>
      </c>
      <c r="G6" s="45">
        <v>20</v>
      </c>
    </row>
    <row r="7" spans="1:7" ht="17">
      <c r="A7" s="43" t="s">
        <v>1004</v>
      </c>
      <c r="B7" s="44" t="s">
        <v>1005</v>
      </c>
      <c r="C7" s="45" t="s">
        <v>1006</v>
      </c>
      <c r="D7" s="45">
        <v>1000</v>
      </c>
      <c r="E7" s="45" t="s">
        <v>1001</v>
      </c>
      <c r="F7" s="45" t="s">
        <v>1007</v>
      </c>
      <c r="G7" s="45" t="s">
        <v>60</v>
      </c>
    </row>
    <row r="8" spans="1:7" ht="17">
      <c r="A8" s="43" t="s">
        <v>1008</v>
      </c>
      <c r="B8" s="44" t="s">
        <v>1009</v>
      </c>
      <c r="C8" s="45" t="s">
        <v>1002</v>
      </c>
      <c r="D8" s="45">
        <v>1250</v>
      </c>
      <c r="E8" s="45" t="s">
        <v>1001</v>
      </c>
      <c r="F8" s="45" t="s">
        <v>1010</v>
      </c>
      <c r="G8" s="45">
        <v>1</v>
      </c>
    </row>
    <row r="9" spans="1:7" ht="17">
      <c r="A9" s="43" t="s">
        <v>1008</v>
      </c>
      <c r="B9" s="44" t="s">
        <v>1011</v>
      </c>
      <c r="C9" s="45" t="s">
        <v>1000</v>
      </c>
      <c r="D9" s="45">
        <v>650</v>
      </c>
      <c r="E9" s="45" t="s">
        <v>1001</v>
      </c>
      <c r="F9" s="45" t="s">
        <v>1010</v>
      </c>
      <c r="G9" s="45">
        <v>1</v>
      </c>
    </row>
    <row r="10" spans="1:7" ht="17">
      <c r="A10" s="43" t="s">
        <v>1008</v>
      </c>
      <c r="B10" s="44" t="s">
        <v>1012</v>
      </c>
      <c r="C10" s="45" t="s">
        <v>1013</v>
      </c>
      <c r="D10" s="45">
        <v>1150</v>
      </c>
      <c r="E10" s="45" t="s">
        <v>1001</v>
      </c>
      <c r="F10" s="45" t="s">
        <v>1010</v>
      </c>
      <c r="G10" s="45">
        <v>3</v>
      </c>
    </row>
    <row r="11" spans="1:7" ht="17">
      <c r="A11" s="43" t="s">
        <v>1008</v>
      </c>
      <c r="B11" s="44" t="s">
        <v>1014</v>
      </c>
      <c r="C11" s="45" t="s">
        <v>1000</v>
      </c>
      <c r="D11" s="45">
        <v>1000</v>
      </c>
      <c r="E11" s="45" t="s">
        <v>1001</v>
      </c>
      <c r="F11" s="45" t="s">
        <v>1010</v>
      </c>
      <c r="G11" s="45">
        <v>4</v>
      </c>
    </row>
    <row r="12" spans="1:7" ht="17">
      <c r="A12" s="43" t="s">
        <v>1008</v>
      </c>
      <c r="B12" s="44" t="s">
        <v>1015</v>
      </c>
      <c r="C12" s="45" t="s">
        <v>1016</v>
      </c>
      <c r="D12" s="45">
        <v>1250</v>
      </c>
      <c r="E12" s="45" t="s">
        <v>1001</v>
      </c>
      <c r="F12" s="45" t="s">
        <v>1010</v>
      </c>
      <c r="G12" s="45">
        <v>1</v>
      </c>
    </row>
    <row r="13" spans="1:7" ht="17">
      <c r="A13" s="43" t="s">
        <v>1017</v>
      </c>
      <c r="B13" s="44" t="s">
        <v>1018</v>
      </c>
      <c r="C13" s="45" t="s">
        <v>1019</v>
      </c>
      <c r="D13" s="45">
        <v>2225</v>
      </c>
      <c r="E13" s="45" t="s">
        <v>1001</v>
      </c>
      <c r="F13" s="45" t="s">
        <v>122</v>
      </c>
      <c r="G13" s="45">
        <v>74</v>
      </c>
    </row>
    <row r="14" spans="1:7" ht="17">
      <c r="A14" s="43" t="s">
        <v>1020</v>
      </c>
      <c r="B14" s="44" t="s">
        <v>1021</v>
      </c>
      <c r="C14" s="45" t="s">
        <v>1022</v>
      </c>
      <c r="D14" s="45">
        <v>130</v>
      </c>
      <c r="E14" s="45" t="s">
        <v>1023</v>
      </c>
      <c r="F14" s="45" t="s">
        <v>1024</v>
      </c>
      <c r="G14" s="45">
        <v>270</v>
      </c>
    </row>
    <row r="15" spans="1:7" ht="17">
      <c r="A15" s="43" t="s">
        <v>187</v>
      </c>
      <c r="B15" s="44" t="s">
        <v>1025</v>
      </c>
      <c r="C15" s="45" t="s">
        <v>1026</v>
      </c>
      <c r="D15" s="45">
        <v>530</v>
      </c>
      <c r="E15" s="45" t="s">
        <v>997</v>
      </c>
      <c r="F15" s="45" t="s">
        <v>998</v>
      </c>
      <c r="G15" s="45">
        <v>38</v>
      </c>
    </row>
    <row r="16" spans="1:7" ht="17">
      <c r="A16" s="43" t="s">
        <v>187</v>
      </c>
      <c r="B16" s="44" t="s">
        <v>1012</v>
      </c>
      <c r="C16" s="45" t="s">
        <v>1013</v>
      </c>
      <c r="D16" s="45">
        <v>530</v>
      </c>
      <c r="E16" s="45" t="s">
        <v>997</v>
      </c>
      <c r="F16" s="45" t="s">
        <v>998</v>
      </c>
      <c r="G16" s="45">
        <v>36</v>
      </c>
    </row>
    <row r="17" spans="1:7" ht="17">
      <c r="A17" s="43" t="s">
        <v>187</v>
      </c>
      <c r="B17" s="44" t="s">
        <v>1027</v>
      </c>
      <c r="C17" s="45" t="s">
        <v>1028</v>
      </c>
      <c r="D17" s="45">
        <v>510</v>
      </c>
      <c r="E17" s="45" t="s">
        <v>997</v>
      </c>
      <c r="F17" s="45" t="s">
        <v>998</v>
      </c>
      <c r="G17" s="45">
        <v>42</v>
      </c>
    </row>
    <row r="18" spans="1:7" ht="17">
      <c r="A18" s="43" t="s">
        <v>187</v>
      </c>
      <c r="B18" s="44" t="s">
        <v>1029</v>
      </c>
      <c r="C18" s="45" t="s">
        <v>1000</v>
      </c>
      <c r="D18" s="45">
        <v>200</v>
      </c>
      <c r="E18" s="45" t="s">
        <v>1001</v>
      </c>
      <c r="F18" s="45" t="s">
        <v>1030</v>
      </c>
      <c r="G18" s="45" t="s">
        <v>60</v>
      </c>
    </row>
    <row r="19" spans="1:7" ht="17">
      <c r="A19" s="43" t="s">
        <v>187</v>
      </c>
      <c r="B19" s="44" t="s">
        <v>1031</v>
      </c>
      <c r="C19" s="45" t="s">
        <v>1032</v>
      </c>
      <c r="D19" s="45">
        <v>300</v>
      </c>
      <c r="E19" s="45" t="s">
        <v>1001</v>
      </c>
      <c r="F19" s="45" t="s">
        <v>1033</v>
      </c>
      <c r="G19" s="45" t="s">
        <v>60</v>
      </c>
    </row>
    <row r="20" spans="1:7" ht="17">
      <c r="A20" s="43" t="s">
        <v>187</v>
      </c>
      <c r="B20" s="44" t="s">
        <v>1034</v>
      </c>
      <c r="C20" s="45" t="s">
        <v>1035</v>
      </c>
      <c r="D20" s="45">
        <v>900</v>
      </c>
      <c r="E20" s="45" t="s">
        <v>997</v>
      </c>
      <c r="F20" s="45" t="s">
        <v>998</v>
      </c>
      <c r="G20" s="45">
        <v>25</v>
      </c>
    </row>
    <row r="21" spans="1:7" ht="17">
      <c r="A21" s="43" t="s">
        <v>187</v>
      </c>
      <c r="B21" s="44" t="s">
        <v>1034</v>
      </c>
      <c r="C21" s="45" t="s">
        <v>1035</v>
      </c>
      <c r="D21" s="45">
        <v>900</v>
      </c>
      <c r="E21" s="45" t="s">
        <v>997</v>
      </c>
      <c r="F21" s="45" t="s">
        <v>1036</v>
      </c>
      <c r="G21" s="45" t="s">
        <v>60</v>
      </c>
    </row>
    <row r="22" spans="1:7" ht="17">
      <c r="A22" s="43" t="s">
        <v>187</v>
      </c>
      <c r="B22" s="44" t="s">
        <v>1037</v>
      </c>
      <c r="C22" s="45" t="s">
        <v>1038</v>
      </c>
      <c r="D22" s="45">
        <v>600</v>
      </c>
      <c r="E22" s="45" t="s">
        <v>997</v>
      </c>
      <c r="F22" s="45" t="s">
        <v>998</v>
      </c>
      <c r="G22" s="45">
        <v>40</v>
      </c>
    </row>
    <row r="23" spans="1:7" ht="17">
      <c r="A23" s="43" t="s">
        <v>1039</v>
      </c>
      <c r="B23" s="44" t="s">
        <v>1040</v>
      </c>
      <c r="C23" s="45" t="s">
        <v>1013</v>
      </c>
      <c r="D23" s="45">
        <v>300</v>
      </c>
      <c r="E23" s="45" t="s">
        <v>1001</v>
      </c>
      <c r="F23" s="45" t="s">
        <v>1041</v>
      </c>
      <c r="G23" s="45" t="s">
        <v>60</v>
      </c>
    </row>
    <row r="24" spans="1:7" ht="17">
      <c r="A24" s="43" t="s">
        <v>1039</v>
      </c>
      <c r="B24" s="44" t="s">
        <v>1042</v>
      </c>
      <c r="C24" s="45" t="s">
        <v>1043</v>
      </c>
      <c r="D24" s="45">
        <v>300</v>
      </c>
      <c r="E24" s="45" t="s">
        <v>1001</v>
      </c>
      <c r="F24" s="45" t="s">
        <v>1041</v>
      </c>
      <c r="G24" s="45" t="s">
        <v>60</v>
      </c>
    </row>
    <row r="25" spans="1:7" ht="17">
      <c r="A25" s="43" t="s">
        <v>1044</v>
      </c>
      <c r="B25" s="44" t="s">
        <v>1045</v>
      </c>
      <c r="C25" s="45" t="s">
        <v>1002</v>
      </c>
      <c r="D25" s="45">
        <v>150</v>
      </c>
      <c r="E25" s="45" t="s">
        <v>1002</v>
      </c>
      <c r="F25" s="45" t="s">
        <v>1046</v>
      </c>
      <c r="G25" s="45" t="s">
        <v>60</v>
      </c>
    </row>
    <row r="26" spans="1:7" ht="17">
      <c r="A26" s="43" t="s">
        <v>1047</v>
      </c>
      <c r="B26" s="44" t="s">
        <v>1048</v>
      </c>
      <c r="C26" s="45" t="s">
        <v>1049</v>
      </c>
      <c r="D26" s="45">
        <v>180</v>
      </c>
      <c r="E26" s="45" t="s">
        <v>1001</v>
      </c>
      <c r="F26" s="45" t="s">
        <v>1050</v>
      </c>
      <c r="G26" s="45" t="s">
        <v>60</v>
      </c>
    </row>
    <row r="27" spans="1:7" ht="17">
      <c r="A27" s="43" t="s">
        <v>1051</v>
      </c>
      <c r="B27" s="44" t="s">
        <v>1052</v>
      </c>
    </row>
    <row r="28" spans="1:7" ht="17">
      <c r="A28" s="43" t="s">
        <v>1054</v>
      </c>
      <c r="B28" s="44" t="s">
        <v>1052</v>
      </c>
      <c r="C28" s="45" t="s">
        <v>1053</v>
      </c>
      <c r="D28" s="45">
        <v>150</v>
      </c>
      <c r="E28" s="45" t="s">
        <v>1001</v>
      </c>
      <c r="F28" s="45" t="s">
        <v>122</v>
      </c>
      <c r="G28" s="45" t="s">
        <v>60</v>
      </c>
    </row>
    <row r="29" spans="1:7" ht="17">
      <c r="A29" s="43" t="s">
        <v>1055</v>
      </c>
      <c r="B29" s="44" t="s">
        <v>1056</v>
      </c>
      <c r="C29" s="45" t="s">
        <v>1057</v>
      </c>
      <c r="D29" s="45">
        <v>1200</v>
      </c>
      <c r="E29" s="45" t="s">
        <v>997</v>
      </c>
      <c r="F29" s="45" t="s">
        <v>998</v>
      </c>
      <c r="G29" s="45" t="s">
        <v>60</v>
      </c>
    </row>
    <row r="30" spans="1:7" ht="17">
      <c r="A30" s="43" t="s">
        <v>1055</v>
      </c>
      <c r="B30" s="44" t="s">
        <v>1058</v>
      </c>
      <c r="C30" s="45" t="s">
        <v>1059</v>
      </c>
      <c r="D30" s="45">
        <v>150</v>
      </c>
      <c r="E30" s="45" t="s">
        <v>997</v>
      </c>
      <c r="F30" s="45" t="s">
        <v>998</v>
      </c>
      <c r="G30" s="45" t="s">
        <v>60</v>
      </c>
    </row>
    <row r="31" spans="1:7" ht="17">
      <c r="A31" s="43" t="s">
        <v>1055</v>
      </c>
      <c r="B31" s="44" t="s">
        <v>1060</v>
      </c>
      <c r="C31" s="45" t="s">
        <v>1013</v>
      </c>
      <c r="D31" s="45">
        <v>1000</v>
      </c>
      <c r="E31" s="45" t="s">
        <v>997</v>
      </c>
      <c r="F31" s="45" t="s">
        <v>998</v>
      </c>
      <c r="G31" s="45" t="s">
        <v>60</v>
      </c>
    </row>
    <row r="32" spans="1:7" ht="17">
      <c r="A32" s="43" t="s">
        <v>1055</v>
      </c>
      <c r="B32" s="44" t="s">
        <v>1061</v>
      </c>
      <c r="C32" s="45" t="s">
        <v>1062</v>
      </c>
      <c r="D32" s="45">
        <v>1200</v>
      </c>
      <c r="E32" s="45" t="s">
        <v>997</v>
      </c>
      <c r="F32" s="45" t="s">
        <v>998</v>
      </c>
      <c r="G32" s="45" t="s">
        <v>60</v>
      </c>
    </row>
    <row r="33" spans="1:7" ht="17">
      <c r="A33" s="43" t="s">
        <v>1063</v>
      </c>
      <c r="B33" s="44" t="s">
        <v>1064</v>
      </c>
      <c r="C33" s="45" t="s">
        <v>1026</v>
      </c>
      <c r="D33" s="45">
        <v>250</v>
      </c>
      <c r="E33" s="45" t="s">
        <v>1002</v>
      </c>
      <c r="F33" s="45" t="s">
        <v>1002</v>
      </c>
      <c r="G33" s="45" t="s">
        <v>60</v>
      </c>
    </row>
    <row r="34" spans="1:7" ht="17">
      <c r="A34" s="43" t="s">
        <v>206</v>
      </c>
      <c r="B34" s="44" t="s">
        <v>1065</v>
      </c>
      <c r="C34" s="45" t="s">
        <v>1066</v>
      </c>
      <c r="D34" s="45">
        <v>6040</v>
      </c>
      <c r="E34" s="45" t="s">
        <v>1001</v>
      </c>
      <c r="F34" s="45" t="s">
        <v>1067</v>
      </c>
      <c r="G34" s="45">
        <v>135</v>
      </c>
    </row>
    <row r="35" spans="1:7" ht="17">
      <c r="A35" s="43" t="s">
        <v>206</v>
      </c>
      <c r="B35" s="44" t="s">
        <v>1065</v>
      </c>
      <c r="C35" s="45" t="s">
        <v>1066</v>
      </c>
      <c r="D35" s="46">
        <v>10000</v>
      </c>
      <c r="E35" s="45" t="s">
        <v>997</v>
      </c>
      <c r="F35" s="45" t="s">
        <v>998</v>
      </c>
      <c r="G35" s="45">
        <v>22</v>
      </c>
    </row>
    <row r="36" spans="1:7" ht="17">
      <c r="A36" s="43" t="s">
        <v>1068</v>
      </c>
      <c r="B36" s="44" t="s">
        <v>1069</v>
      </c>
      <c r="C36" s="45" t="s">
        <v>1070</v>
      </c>
      <c r="D36" s="46">
        <v>12500</v>
      </c>
      <c r="E36" s="45" t="s">
        <v>997</v>
      </c>
      <c r="F36" s="45" t="s">
        <v>998</v>
      </c>
      <c r="G36" s="45">
        <v>66</v>
      </c>
    </row>
    <row r="37" spans="1:7" ht="17">
      <c r="A37" s="43" t="s">
        <v>191</v>
      </c>
      <c r="B37" s="44" t="s">
        <v>1071</v>
      </c>
      <c r="C37" s="45" t="s">
        <v>1072</v>
      </c>
      <c r="D37" s="45">
        <v>600</v>
      </c>
      <c r="E37" s="45" t="s">
        <v>1001</v>
      </c>
      <c r="F37" s="45" t="s">
        <v>1050</v>
      </c>
      <c r="G37" s="45" t="s">
        <v>60</v>
      </c>
    </row>
    <row r="38" spans="1:7" ht="17">
      <c r="A38" s="43" t="s">
        <v>1073</v>
      </c>
      <c r="B38" s="44" t="s">
        <v>1074</v>
      </c>
      <c r="C38" s="45" t="s">
        <v>1075</v>
      </c>
      <c r="D38" s="45">
        <v>400</v>
      </c>
      <c r="E38" s="45" t="s">
        <v>1002</v>
      </c>
      <c r="F38" s="45" t="s">
        <v>1002</v>
      </c>
      <c r="G38" s="45" t="s">
        <v>60</v>
      </c>
    </row>
    <row r="39" spans="1:7" ht="17">
      <c r="A39" s="43" t="s">
        <v>190</v>
      </c>
      <c r="B39" s="44" t="s">
        <v>1076</v>
      </c>
      <c r="C39" s="45" t="s">
        <v>1032</v>
      </c>
      <c r="D39" s="45">
        <v>100</v>
      </c>
      <c r="E39" s="45" t="s">
        <v>1001</v>
      </c>
      <c r="F39" s="45" t="s">
        <v>1077</v>
      </c>
      <c r="G39" s="45" t="s">
        <v>60</v>
      </c>
    </row>
    <row r="40" spans="1:7" ht="17">
      <c r="A40" s="43" t="s">
        <v>188</v>
      </c>
      <c r="B40" s="44" t="s">
        <v>1076</v>
      </c>
      <c r="C40" s="45" t="s">
        <v>1032</v>
      </c>
      <c r="D40" s="45">
        <v>500</v>
      </c>
      <c r="E40" s="45" t="s">
        <v>1001</v>
      </c>
      <c r="F40" s="45" t="s">
        <v>1010</v>
      </c>
      <c r="G40" s="45" t="s">
        <v>60</v>
      </c>
    </row>
    <row r="41" spans="1:7" ht="17">
      <c r="A41" s="45" t="s">
        <v>1078</v>
      </c>
      <c r="B41" s="44" t="s">
        <v>1029</v>
      </c>
      <c r="C41" s="45" t="s">
        <v>1000</v>
      </c>
      <c r="D41" s="45">
        <v>1275</v>
      </c>
      <c r="E41" s="45" t="s">
        <v>1001</v>
      </c>
      <c r="F41" s="45" t="s">
        <v>1079</v>
      </c>
      <c r="G41" s="45">
        <v>35</v>
      </c>
    </row>
    <row r="42" spans="1:7" ht="17">
      <c r="A42" s="45" t="s">
        <v>1078</v>
      </c>
      <c r="B42" s="44" t="s">
        <v>1080</v>
      </c>
      <c r="C42" s="45" t="s">
        <v>1049</v>
      </c>
      <c r="D42" s="45">
        <v>1400</v>
      </c>
      <c r="E42" s="45" t="s">
        <v>1001</v>
      </c>
      <c r="F42" s="45" t="s">
        <v>1079</v>
      </c>
      <c r="G42" s="45">
        <v>39</v>
      </c>
    </row>
    <row r="43" spans="1:7" ht="17">
      <c r="A43" s="45" t="s">
        <v>1078</v>
      </c>
      <c r="B43" s="44" t="s">
        <v>1081</v>
      </c>
      <c r="C43" s="45" t="s">
        <v>1032</v>
      </c>
      <c r="D43" s="45">
        <v>1100</v>
      </c>
      <c r="E43" s="45" t="s">
        <v>1001</v>
      </c>
      <c r="F43" s="45" t="s">
        <v>1079</v>
      </c>
      <c r="G43" s="45">
        <v>85</v>
      </c>
    </row>
    <row r="44" spans="1:7" ht="17">
      <c r="A44" s="43" t="s">
        <v>1082</v>
      </c>
      <c r="B44" s="44" t="s">
        <v>1083</v>
      </c>
      <c r="C44" s="45" t="s">
        <v>1084</v>
      </c>
      <c r="D44" s="45">
        <v>350</v>
      </c>
      <c r="E44" s="45" t="s">
        <v>1002</v>
      </c>
      <c r="F44" s="45" t="s">
        <v>1002</v>
      </c>
      <c r="G44" s="45" t="s">
        <v>60</v>
      </c>
    </row>
    <row r="45" spans="1:7" ht="17">
      <c r="A45" s="43" t="s">
        <v>1085</v>
      </c>
      <c r="B45" s="44" t="s">
        <v>1025</v>
      </c>
      <c r="C45" s="45" t="s">
        <v>1026</v>
      </c>
      <c r="D45" s="45">
        <v>500</v>
      </c>
      <c r="E45" s="45" t="s">
        <v>997</v>
      </c>
      <c r="F45" s="45" t="s">
        <v>1036</v>
      </c>
      <c r="G45" s="45" t="s">
        <v>60</v>
      </c>
    </row>
    <row r="46" spans="1:7" ht="17">
      <c r="A46" s="43" t="s">
        <v>1085</v>
      </c>
      <c r="B46" s="44" t="s">
        <v>1012</v>
      </c>
      <c r="C46" s="45" t="s">
        <v>1013</v>
      </c>
      <c r="D46" s="45">
        <v>600</v>
      </c>
      <c r="E46" s="45" t="s">
        <v>997</v>
      </c>
      <c r="F46" s="45" t="s">
        <v>1036</v>
      </c>
      <c r="G46" s="45" t="s">
        <v>60</v>
      </c>
    </row>
    <row r="47" spans="1:7" ht="17">
      <c r="A47" s="43" t="s">
        <v>1085</v>
      </c>
      <c r="B47" s="44" t="s">
        <v>1027</v>
      </c>
      <c r="C47" s="45" t="s">
        <v>1028</v>
      </c>
      <c r="D47" s="45">
        <v>600</v>
      </c>
      <c r="E47" s="45" t="s">
        <v>997</v>
      </c>
      <c r="F47" s="45" t="s">
        <v>1036</v>
      </c>
      <c r="G47" s="45" t="s">
        <v>60</v>
      </c>
    </row>
    <row r="48" spans="1:7" ht="17">
      <c r="A48" s="43" t="s">
        <v>1085</v>
      </c>
      <c r="B48" s="44" t="s">
        <v>1037</v>
      </c>
      <c r="C48" s="45" t="s">
        <v>1038</v>
      </c>
      <c r="D48" s="45">
        <v>400</v>
      </c>
      <c r="E48" s="45" t="s">
        <v>997</v>
      </c>
      <c r="F48" s="45" t="s">
        <v>1036</v>
      </c>
      <c r="G48" s="45" t="s">
        <v>60</v>
      </c>
    </row>
    <row r="49" spans="1:7" ht="17">
      <c r="A49" s="43" t="s">
        <v>180</v>
      </c>
      <c r="B49" s="44" t="s">
        <v>1074</v>
      </c>
      <c r="C49" s="45" t="s">
        <v>1075</v>
      </c>
      <c r="D49" s="45">
        <v>1000</v>
      </c>
      <c r="E49" s="45" t="s">
        <v>1001</v>
      </c>
      <c r="F49" s="45" t="s">
        <v>1050</v>
      </c>
      <c r="G49" s="45" t="s">
        <v>60</v>
      </c>
    </row>
    <row r="50" spans="1:7" ht="17">
      <c r="A50" s="43" t="s">
        <v>1086</v>
      </c>
      <c r="B50" s="44" t="s">
        <v>1087</v>
      </c>
      <c r="C50" s="45" t="s">
        <v>1002</v>
      </c>
      <c r="D50" s="45">
        <v>200</v>
      </c>
      <c r="E50" s="45" t="s">
        <v>1001</v>
      </c>
      <c r="F50" s="45" t="s">
        <v>1088</v>
      </c>
      <c r="G50" s="45">
        <v>8</v>
      </c>
    </row>
    <row r="51" spans="1:7" ht="17">
      <c r="A51" s="43" t="s">
        <v>1089</v>
      </c>
      <c r="B51" s="44" t="s">
        <v>1052</v>
      </c>
      <c r="C51" s="45" t="s">
        <v>1053</v>
      </c>
      <c r="D51" s="45">
        <v>650</v>
      </c>
      <c r="E51" s="45" t="s">
        <v>1001</v>
      </c>
      <c r="F51" s="45" t="s">
        <v>122</v>
      </c>
      <c r="G51" s="45">
        <v>18</v>
      </c>
    </row>
    <row r="52" spans="1:7" ht="17">
      <c r="B52" s="45"/>
    </row>
    <row r="53" spans="1:7" ht="17">
      <c r="B53" s="41" t="s">
        <v>1090</v>
      </c>
    </row>
    <row r="54" spans="1:7" ht="17">
      <c r="A54" s="43" t="s">
        <v>1091</v>
      </c>
      <c r="B54" s="44" t="s">
        <v>1092</v>
      </c>
      <c r="C54" s="45" t="s">
        <v>1062</v>
      </c>
      <c r="D54" s="45">
        <v>550</v>
      </c>
      <c r="E54" s="45" t="s">
        <v>1001</v>
      </c>
      <c r="F54" s="45" t="s">
        <v>1093</v>
      </c>
      <c r="G54" s="45">
        <v>21</v>
      </c>
    </row>
    <row r="55" spans="1:7" ht="17">
      <c r="A55" s="43" t="s">
        <v>197</v>
      </c>
      <c r="B55" s="44" t="s">
        <v>1094</v>
      </c>
      <c r="C55" s="45" t="s">
        <v>1095</v>
      </c>
      <c r="D55" s="45">
        <v>2300</v>
      </c>
      <c r="E55" s="45" t="s">
        <v>1001</v>
      </c>
      <c r="F55" s="45" t="s">
        <v>1096</v>
      </c>
      <c r="G55" s="45" t="s">
        <v>60</v>
      </c>
    </row>
    <row r="56" spans="1:7" ht="17">
      <c r="A56" s="43" t="s">
        <v>197</v>
      </c>
      <c r="B56" s="44" t="s">
        <v>1092</v>
      </c>
      <c r="C56" s="45" t="s">
        <v>1062</v>
      </c>
      <c r="D56" s="45">
        <v>2800</v>
      </c>
      <c r="E56" s="45" t="s">
        <v>1001</v>
      </c>
      <c r="F56" s="45" t="s">
        <v>1096</v>
      </c>
      <c r="G56" s="45" t="s">
        <v>60</v>
      </c>
    </row>
    <row r="57" spans="1:7" ht="17">
      <c r="A57" s="43" t="s">
        <v>173</v>
      </c>
      <c r="B57" s="44" t="s">
        <v>1092</v>
      </c>
      <c r="C57" s="45" t="s">
        <v>1062</v>
      </c>
      <c r="D57" s="45">
        <v>312.5</v>
      </c>
      <c r="E57" s="45" t="s">
        <v>1001</v>
      </c>
      <c r="F57" s="45" t="s">
        <v>1097</v>
      </c>
      <c r="G57" s="45" t="s">
        <v>60</v>
      </c>
    </row>
    <row r="58" spans="1:7" ht="17">
      <c r="A58" s="43" t="s">
        <v>171</v>
      </c>
      <c r="B58" s="44" t="s">
        <v>1098</v>
      </c>
      <c r="C58" s="45" t="s">
        <v>1099</v>
      </c>
      <c r="D58" s="45">
        <v>300</v>
      </c>
      <c r="E58" s="45" t="s">
        <v>1001</v>
      </c>
      <c r="F58" s="45" t="s">
        <v>122</v>
      </c>
      <c r="G58" s="45">
        <v>1</v>
      </c>
    </row>
    <row r="59" spans="1:7" ht="17">
      <c r="A59" s="43" t="s">
        <v>155</v>
      </c>
      <c r="B59" s="44" t="s">
        <v>1100</v>
      </c>
      <c r="C59" s="45" t="s">
        <v>1101</v>
      </c>
      <c r="D59" s="45">
        <v>450</v>
      </c>
      <c r="E59" s="45" t="s">
        <v>1001</v>
      </c>
      <c r="F59" s="45" t="s">
        <v>1097</v>
      </c>
      <c r="G59" s="45" t="s">
        <v>60</v>
      </c>
    </row>
    <row r="60" spans="1:7" ht="17">
      <c r="A60" s="43" t="s">
        <v>155</v>
      </c>
      <c r="B60" s="44" t="s">
        <v>1094</v>
      </c>
      <c r="C60" s="45" t="s">
        <v>1095</v>
      </c>
      <c r="D60" s="45">
        <v>449</v>
      </c>
      <c r="E60" s="45" t="s">
        <v>1001</v>
      </c>
      <c r="F60" s="45" t="s">
        <v>1097</v>
      </c>
      <c r="G60" s="45" t="s">
        <v>60</v>
      </c>
    </row>
    <row r="61" spans="1:7" ht="17">
      <c r="A61" s="43" t="s">
        <v>155</v>
      </c>
      <c r="B61" s="44" t="s">
        <v>1102</v>
      </c>
      <c r="C61" s="45" t="s">
        <v>1103</v>
      </c>
      <c r="D61" s="45">
        <v>674</v>
      </c>
      <c r="E61" s="45" t="s">
        <v>1001</v>
      </c>
      <c r="F61" s="45" t="s">
        <v>1097</v>
      </c>
      <c r="G61" s="45" t="s">
        <v>60</v>
      </c>
    </row>
    <row r="62" spans="1:7" ht="17">
      <c r="A62" s="43" t="s">
        <v>155</v>
      </c>
      <c r="B62" s="44" t="s">
        <v>1092</v>
      </c>
      <c r="C62" s="45" t="s">
        <v>1062</v>
      </c>
      <c r="D62" s="45">
        <v>758</v>
      </c>
      <c r="E62" s="45" t="s">
        <v>1001</v>
      </c>
      <c r="F62" s="45" t="s">
        <v>1097</v>
      </c>
      <c r="G62" s="45" t="s">
        <v>60</v>
      </c>
    </row>
    <row r="63" spans="1:7" ht="17">
      <c r="A63" s="43" t="s">
        <v>200</v>
      </c>
      <c r="B63" s="44" t="s">
        <v>1092</v>
      </c>
      <c r="C63" s="45" t="s">
        <v>1062</v>
      </c>
      <c r="D63" s="45">
        <v>9900</v>
      </c>
      <c r="E63" s="45" t="s">
        <v>1104</v>
      </c>
      <c r="F63" s="45" t="s">
        <v>1105</v>
      </c>
      <c r="G63" s="45" t="s">
        <v>60</v>
      </c>
    </row>
    <row r="64" spans="1:7" ht="17">
      <c r="A64" s="43" t="s">
        <v>174</v>
      </c>
      <c r="B64" s="44" t="s">
        <v>1092</v>
      </c>
      <c r="C64" s="45" t="s">
        <v>1062</v>
      </c>
      <c r="D64" s="45">
        <v>630</v>
      </c>
      <c r="E64" s="45" t="s">
        <v>1001</v>
      </c>
      <c r="F64" s="45" t="s">
        <v>1093</v>
      </c>
      <c r="G64" s="45">
        <v>21</v>
      </c>
    </row>
    <row r="65" spans="1:7" ht="17">
      <c r="A65" s="43" t="s">
        <v>673</v>
      </c>
      <c r="B65" s="44" t="s">
        <v>1092</v>
      </c>
      <c r="C65" s="45" t="s">
        <v>1062</v>
      </c>
      <c r="D65" s="45">
        <v>1500</v>
      </c>
      <c r="E65" s="45" t="s">
        <v>1001</v>
      </c>
      <c r="F65" s="45" t="s">
        <v>122</v>
      </c>
      <c r="G65" s="45">
        <v>297</v>
      </c>
    </row>
    <row r="66" spans="1:7" ht="17">
      <c r="A66" s="43" t="s">
        <v>172</v>
      </c>
      <c r="B66" s="44" t="s">
        <v>1098</v>
      </c>
      <c r="C66" s="45" t="s">
        <v>1099</v>
      </c>
      <c r="D66" s="45">
        <v>350</v>
      </c>
      <c r="E66" s="45" t="s">
        <v>1023</v>
      </c>
      <c r="F66" s="45" t="s">
        <v>1024</v>
      </c>
      <c r="G66" s="45">
        <v>36</v>
      </c>
    </row>
    <row r="67" spans="1:7" ht="17">
      <c r="A67" s="43" t="s">
        <v>1106</v>
      </c>
      <c r="B67" s="44" t="s">
        <v>1100</v>
      </c>
      <c r="C67" s="45" t="s">
        <v>1101</v>
      </c>
      <c r="D67" s="45">
        <v>1500</v>
      </c>
      <c r="E67" s="45" t="s">
        <v>1001</v>
      </c>
      <c r="F67" s="45" t="s">
        <v>122</v>
      </c>
      <c r="G67" s="45">
        <v>22</v>
      </c>
    </row>
    <row r="68" spans="1:7" ht="17">
      <c r="A68" s="43" t="s">
        <v>1106</v>
      </c>
      <c r="B68" s="44" t="s">
        <v>1107</v>
      </c>
      <c r="C68" s="45" t="s">
        <v>1108</v>
      </c>
      <c r="D68" s="45">
        <v>200</v>
      </c>
      <c r="E68" s="45" t="s">
        <v>1001</v>
      </c>
      <c r="F68" s="45" t="s">
        <v>122</v>
      </c>
      <c r="G68" s="45">
        <v>13</v>
      </c>
    </row>
    <row r="69" spans="1:7" ht="17">
      <c r="A69" s="43" t="s">
        <v>1106</v>
      </c>
      <c r="B69" s="44" t="s">
        <v>1092</v>
      </c>
      <c r="C69" s="45" t="s">
        <v>1062</v>
      </c>
      <c r="D69" s="45">
        <v>1750</v>
      </c>
      <c r="E69" s="45" t="s">
        <v>1001</v>
      </c>
      <c r="F69" s="45" t="s">
        <v>122</v>
      </c>
      <c r="G69" s="45">
        <v>28</v>
      </c>
    </row>
    <row r="70" spans="1:7" ht="17">
      <c r="A70" s="43" t="s">
        <v>199</v>
      </c>
      <c r="B70" s="44" t="s">
        <v>1092</v>
      </c>
      <c r="C70" s="45" t="s">
        <v>1062</v>
      </c>
      <c r="D70" s="45">
        <v>800</v>
      </c>
      <c r="E70" s="45" t="s">
        <v>1001</v>
      </c>
      <c r="F70" s="45" t="s">
        <v>122</v>
      </c>
      <c r="G70" s="45">
        <v>126</v>
      </c>
    </row>
    <row r="71" spans="1:7" ht="17">
      <c r="B71" s="45"/>
    </row>
    <row r="72" spans="1:7" ht="17">
      <c r="B72" s="41" t="s">
        <v>1109</v>
      </c>
    </row>
    <row r="73" spans="1:7" ht="17">
      <c r="A73" s="43" t="s">
        <v>1110</v>
      </c>
      <c r="B73" s="44" t="s">
        <v>1111</v>
      </c>
      <c r="C73" s="45" t="s">
        <v>1002</v>
      </c>
      <c r="D73" s="45">
        <v>1710</v>
      </c>
      <c r="E73" s="45" t="s">
        <v>1001</v>
      </c>
      <c r="F73" s="45" t="s">
        <v>1112</v>
      </c>
      <c r="G73" s="45" t="s">
        <v>60</v>
      </c>
    </row>
    <row r="74" spans="1:7" ht="17">
      <c r="A74" s="43" t="s">
        <v>1110</v>
      </c>
      <c r="B74" s="44" t="s">
        <v>1113</v>
      </c>
      <c r="C74" s="45" t="s">
        <v>1002</v>
      </c>
      <c r="D74" s="45">
        <v>1710</v>
      </c>
      <c r="E74" s="45" t="s">
        <v>1001</v>
      </c>
      <c r="F74" s="45" t="s">
        <v>1112</v>
      </c>
      <c r="G74" s="45" t="s">
        <v>60</v>
      </c>
    </row>
    <row r="75" spans="1:7" ht="17">
      <c r="A75" s="43" t="s">
        <v>1110</v>
      </c>
      <c r="B75" s="44" t="s">
        <v>1114</v>
      </c>
      <c r="C75" s="45" t="s">
        <v>1002</v>
      </c>
      <c r="D75" s="45">
        <v>2000</v>
      </c>
      <c r="E75" s="45" t="s">
        <v>1001</v>
      </c>
      <c r="F75" s="45" t="s">
        <v>1112</v>
      </c>
      <c r="G75" s="45" t="s">
        <v>60</v>
      </c>
    </row>
    <row r="76" spans="1:7" ht="17">
      <c r="A76" s="43" t="s">
        <v>1110</v>
      </c>
      <c r="B76" s="44" t="s">
        <v>1115</v>
      </c>
      <c r="C76" s="45" t="s">
        <v>1002</v>
      </c>
      <c r="D76" s="45">
        <v>2470</v>
      </c>
      <c r="E76" s="45" t="s">
        <v>1001</v>
      </c>
      <c r="F76" s="45" t="s">
        <v>122</v>
      </c>
      <c r="G76" s="45" t="s">
        <v>60</v>
      </c>
    </row>
    <row r="77" spans="1:7" ht="17">
      <c r="A77" s="43" t="s">
        <v>1110</v>
      </c>
      <c r="B77" s="44" t="s">
        <v>1116</v>
      </c>
      <c r="C77" s="45" t="s">
        <v>1002</v>
      </c>
      <c r="D77" s="45">
        <v>800</v>
      </c>
      <c r="E77" s="45" t="s">
        <v>1001</v>
      </c>
      <c r="F77" s="45" t="s">
        <v>122</v>
      </c>
      <c r="G77" s="45" t="s">
        <v>60</v>
      </c>
    </row>
    <row r="78" spans="1:7" ht="17">
      <c r="A78" s="43" t="s">
        <v>1110</v>
      </c>
      <c r="B78" s="44" t="s">
        <v>1117</v>
      </c>
      <c r="C78" s="45" t="s">
        <v>1002</v>
      </c>
      <c r="D78" s="45">
        <v>2000</v>
      </c>
      <c r="E78" s="45" t="s">
        <v>1001</v>
      </c>
      <c r="F78" s="45" t="s">
        <v>122</v>
      </c>
      <c r="G78" s="45" t="s">
        <v>60</v>
      </c>
    </row>
    <row r="79" spans="1:7" ht="17">
      <c r="A79" s="43" t="s">
        <v>1110</v>
      </c>
      <c r="B79" s="44" t="s">
        <v>1118</v>
      </c>
      <c r="C79" s="45" t="s">
        <v>1002</v>
      </c>
      <c r="D79" s="45">
        <v>2000</v>
      </c>
      <c r="E79" s="45" t="s">
        <v>1001</v>
      </c>
      <c r="F79" s="45" t="s">
        <v>1112</v>
      </c>
      <c r="G79" s="45" t="s">
        <v>60</v>
      </c>
    </row>
    <row r="80" spans="1:7" ht="17">
      <c r="A80" s="43" t="s">
        <v>1110</v>
      </c>
      <c r="B80" s="44" t="s">
        <v>1119</v>
      </c>
      <c r="C80" s="45" t="s">
        <v>1002</v>
      </c>
      <c r="D80" s="45">
        <v>951</v>
      </c>
      <c r="E80" s="45" t="s">
        <v>1001</v>
      </c>
      <c r="F80" s="45" t="s">
        <v>1112</v>
      </c>
      <c r="G80" s="45" t="s">
        <v>60</v>
      </c>
    </row>
    <row r="81" spans="1:7" ht="17">
      <c r="A81" s="43" t="s">
        <v>1110</v>
      </c>
      <c r="B81" s="44" t="s">
        <v>1120</v>
      </c>
      <c r="C81" s="45" t="s">
        <v>1002</v>
      </c>
      <c r="D81" s="45">
        <v>1710</v>
      </c>
      <c r="E81" s="45" t="s">
        <v>1001</v>
      </c>
      <c r="F81" s="45" t="s">
        <v>1112</v>
      </c>
      <c r="G81" s="45" t="s">
        <v>60</v>
      </c>
    </row>
    <row r="82" spans="1:7" ht="17">
      <c r="A82" s="43" t="s">
        <v>1110</v>
      </c>
      <c r="B82" s="44" t="s">
        <v>1121</v>
      </c>
      <c r="C82" s="45" t="s">
        <v>1002</v>
      </c>
      <c r="D82" s="45">
        <v>540</v>
      </c>
      <c r="E82" s="45" t="s">
        <v>1001</v>
      </c>
      <c r="F82" s="45" t="s">
        <v>122</v>
      </c>
      <c r="G82" s="45" t="s">
        <v>60</v>
      </c>
    </row>
    <row r="83" spans="1:7" ht="17">
      <c r="A83" s="43" t="s">
        <v>1110</v>
      </c>
      <c r="B83" s="44" t="s">
        <v>1122</v>
      </c>
      <c r="C83" s="45" t="s">
        <v>1002</v>
      </c>
      <c r="D83" s="45">
        <v>951</v>
      </c>
      <c r="E83" s="45" t="s">
        <v>1001</v>
      </c>
      <c r="F83" s="45" t="s">
        <v>1112</v>
      </c>
      <c r="G83" s="45" t="s">
        <v>60</v>
      </c>
    </row>
    <row r="84" spans="1:7" ht="17">
      <c r="A84" s="43" t="s">
        <v>1110</v>
      </c>
      <c r="B84" s="44" t="s">
        <v>1123</v>
      </c>
      <c r="C84" s="45" t="s">
        <v>1002</v>
      </c>
      <c r="D84" s="45">
        <v>1710</v>
      </c>
      <c r="E84" s="45" t="s">
        <v>1001</v>
      </c>
      <c r="F84" s="45" t="s">
        <v>1112</v>
      </c>
      <c r="G84" s="45" t="s">
        <v>60</v>
      </c>
    </row>
    <row r="85" spans="1:7" ht="17">
      <c r="A85" s="43" t="s">
        <v>1110</v>
      </c>
      <c r="B85" s="44" t="s">
        <v>1124</v>
      </c>
      <c r="C85" s="45" t="s">
        <v>1002</v>
      </c>
      <c r="D85" s="45">
        <v>951</v>
      </c>
      <c r="E85" s="45" t="s">
        <v>1001</v>
      </c>
      <c r="F85" s="45" t="s">
        <v>1112</v>
      </c>
      <c r="G85" s="45" t="s">
        <v>60</v>
      </c>
    </row>
    <row r="86" spans="1:7" ht="17">
      <c r="A86" s="43" t="s">
        <v>1110</v>
      </c>
      <c r="B86" s="44" t="s">
        <v>1125</v>
      </c>
      <c r="C86" s="45" t="s">
        <v>1002</v>
      </c>
      <c r="D86" s="45">
        <v>951</v>
      </c>
      <c r="E86" s="45" t="s">
        <v>1001</v>
      </c>
      <c r="F86" s="45" t="s">
        <v>1112</v>
      </c>
      <c r="G86" s="45" t="s">
        <v>60</v>
      </c>
    </row>
    <row r="87" spans="1:7" ht="17">
      <c r="A87" s="43" t="s">
        <v>1110</v>
      </c>
      <c r="B87" s="44" t="s">
        <v>1126</v>
      </c>
      <c r="C87" s="45" t="s">
        <v>1002</v>
      </c>
      <c r="D87" s="45">
        <v>1710</v>
      </c>
      <c r="E87" s="45" t="s">
        <v>1001</v>
      </c>
      <c r="F87" s="45" t="s">
        <v>1112</v>
      </c>
      <c r="G87" s="45" t="s">
        <v>60</v>
      </c>
    </row>
    <row r="88" spans="1:7" ht="17">
      <c r="A88" s="43" t="s">
        <v>1110</v>
      </c>
      <c r="B88" s="44" t="s">
        <v>1127</v>
      </c>
      <c r="C88" s="45" t="s">
        <v>1002</v>
      </c>
      <c r="D88" s="45">
        <v>1710</v>
      </c>
      <c r="E88" s="45" t="s">
        <v>1001</v>
      </c>
      <c r="F88" s="45" t="s">
        <v>1112</v>
      </c>
      <c r="G88" s="45" t="s">
        <v>60</v>
      </c>
    </row>
    <row r="89" spans="1:7" ht="17">
      <c r="A89" s="43" t="s">
        <v>1110</v>
      </c>
      <c r="B89" s="44" t="s">
        <v>1128</v>
      </c>
      <c r="C89" s="45" t="s">
        <v>1002</v>
      </c>
      <c r="D89" s="45">
        <v>840</v>
      </c>
      <c r="E89" s="45" t="s">
        <v>1001</v>
      </c>
      <c r="F89" s="45" t="s">
        <v>122</v>
      </c>
      <c r="G89" s="45" t="s">
        <v>60</v>
      </c>
    </row>
    <row r="90" spans="1:7" ht="17">
      <c r="A90" s="43" t="s">
        <v>203</v>
      </c>
      <c r="B90" s="44" t="s">
        <v>1129</v>
      </c>
      <c r="C90" s="45" t="s">
        <v>1002</v>
      </c>
      <c r="D90" s="45">
        <v>2100</v>
      </c>
      <c r="E90" s="45" t="s">
        <v>1001</v>
      </c>
      <c r="F90" s="45" t="s">
        <v>130</v>
      </c>
      <c r="G90" s="45" t="s">
        <v>60</v>
      </c>
    </row>
    <row r="91" spans="1:7" ht="17">
      <c r="A91" s="43" t="s">
        <v>176</v>
      </c>
      <c r="B91" s="44" t="s">
        <v>1130</v>
      </c>
      <c r="C91" s="45" t="s">
        <v>1002</v>
      </c>
      <c r="D91" s="45">
        <v>2085</v>
      </c>
      <c r="E91" s="45" t="s">
        <v>997</v>
      </c>
      <c r="F91" s="45" t="s">
        <v>998</v>
      </c>
      <c r="G91" s="45">
        <v>45</v>
      </c>
    </row>
    <row r="92" spans="1:7" ht="17">
      <c r="A92" s="43" t="s">
        <v>176</v>
      </c>
      <c r="B92" s="44" t="s">
        <v>1131</v>
      </c>
      <c r="C92" s="45" t="s">
        <v>1002</v>
      </c>
      <c r="D92" s="45">
        <v>1547</v>
      </c>
      <c r="E92" s="45" t="s">
        <v>997</v>
      </c>
      <c r="F92" s="45" t="s">
        <v>998</v>
      </c>
      <c r="G92" s="45">
        <v>16</v>
      </c>
    </row>
    <row r="93" spans="1:7" ht="17">
      <c r="B93" s="45"/>
    </row>
    <row r="94" spans="1:7" ht="17">
      <c r="B94" s="41" t="s">
        <v>1132</v>
      </c>
    </row>
    <row r="95" spans="1:7" ht="17">
      <c r="A95" s="43" t="s">
        <v>4</v>
      </c>
      <c r="B95" s="44" t="s">
        <v>1133</v>
      </c>
      <c r="C95" s="45" t="s">
        <v>1000</v>
      </c>
      <c r="D95" s="45">
        <v>500</v>
      </c>
      <c r="E95" s="45" t="s">
        <v>1001</v>
      </c>
      <c r="F95" s="45" t="s">
        <v>122</v>
      </c>
      <c r="G95" s="45" t="s">
        <v>60</v>
      </c>
    </row>
    <row r="96" spans="1:7" ht="17">
      <c r="A96" s="43" t="s">
        <v>663</v>
      </c>
      <c r="B96" s="44" t="s">
        <v>1134</v>
      </c>
      <c r="C96" s="45" t="s">
        <v>1043</v>
      </c>
      <c r="D96" s="46">
        <v>14000</v>
      </c>
      <c r="E96" s="45" t="s">
        <v>1001</v>
      </c>
      <c r="F96" s="45" t="s">
        <v>706</v>
      </c>
      <c r="G96" s="45" t="s">
        <v>60</v>
      </c>
    </row>
    <row r="97" spans="1:7" ht="17">
      <c r="A97" s="43" t="s">
        <v>659</v>
      </c>
      <c r="B97" s="44" t="s">
        <v>1135</v>
      </c>
      <c r="C97" s="45" t="s">
        <v>1136</v>
      </c>
      <c r="D97" s="45">
        <v>1900</v>
      </c>
      <c r="E97" s="45" t="s">
        <v>1001</v>
      </c>
      <c r="F97" s="45" t="s">
        <v>706</v>
      </c>
      <c r="G97" s="45">
        <v>18</v>
      </c>
    </row>
    <row r="98" spans="1:7" ht="17">
      <c r="A98" s="43" t="s">
        <v>659</v>
      </c>
      <c r="B98" s="44" t="s">
        <v>1137</v>
      </c>
      <c r="C98" s="45" t="s">
        <v>1138</v>
      </c>
      <c r="D98" s="46">
        <v>12000</v>
      </c>
      <c r="E98" s="45" t="s">
        <v>1001</v>
      </c>
      <c r="F98" s="45" t="s">
        <v>706</v>
      </c>
      <c r="G98" s="45">
        <v>11</v>
      </c>
    </row>
    <row r="99" spans="1:7" ht="17">
      <c r="A99" s="43" t="s">
        <v>659</v>
      </c>
      <c r="B99" s="44" t="s">
        <v>1133</v>
      </c>
      <c r="C99" s="45" t="s">
        <v>1000</v>
      </c>
      <c r="D99" s="46">
        <v>11200</v>
      </c>
      <c r="E99" s="45" t="s">
        <v>1001</v>
      </c>
      <c r="F99" s="45" t="s">
        <v>706</v>
      </c>
      <c r="G99" s="45">
        <v>8</v>
      </c>
    </row>
    <row r="100" spans="1:7" ht="17">
      <c r="A100" s="43" t="s">
        <v>659</v>
      </c>
      <c r="B100" s="44" t="s">
        <v>1134</v>
      </c>
      <c r="C100" s="45" t="s">
        <v>1043</v>
      </c>
      <c r="D100" s="45">
        <v>7900</v>
      </c>
      <c r="E100" s="45" t="s">
        <v>1001</v>
      </c>
      <c r="F100" s="45" t="s">
        <v>706</v>
      </c>
      <c r="G100" s="45">
        <v>37</v>
      </c>
    </row>
    <row r="101" spans="1:7" ht="17">
      <c r="A101" s="43" t="s">
        <v>1139</v>
      </c>
      <c r="B101" s="44" t="s">
        <v>1134</v>
      </c>
      <c r="C101" s="45" t="s">
        <v>1043</v>
      </c>
      <c r="D101" s="45">
        <v>915</v>
      </c>
      <c r="E101" s="45" t="s">
        <v>1001</v>
      </c>
      <c r="F101" s="45" t="s">
        <v>122</v>
      </c>
      <c r="G101" s="45">
        <v>131</v>
      </c>
    </row>
    <row r="102" spans="1:7" ht="17">
      <c r="A102" s="43" t="s">
        <v>1140</v>
      </c>
      <c r="B102" s="44" t="s">
        <v>1134</v>
      </c>
      <c r="C102" s="45" t="s">
        <v>1043</v>
      </c>
      <c r="D102" s="45">
        <v>1100</v>
      </c>
      <c r="E102" s="45" t="s">
        <v>1001</v>
      </c>
      <c r="F102" s="45" t="s">
        <v>122</v>
      </c>
      <c r="G102" s="45">
        <v>613</v>
      </c>
    </row>
    <row r="103" spans="1:7" ht="17">
      <c r="A103" s="43" t="s">
        <v>662</v>
      </c>
      <c r="B103" s="44" t="s">
        <v>1134</v>
      </c>
      <c r="C103" s="45" t="s">
        <v>1043</v>
      </c>
      <c r="D103" s="45">
        <v>1243</v>
      </c>
      <c r="E103" s="45" t="s">
        <v>1001</v>
      </c>
      <c r="F103" s="45" t="s">
        <v>706</v>
      </c>
      <c r="G103" s="45" t="s">
        <v>60</v>
      </c>
    </row>
    <row r="104" spans="1:7" ht="17">
      <c r="A104" s="43" t="s">
        <v>702</v>
      </c>
      <c r="B104" s="44" t="s">
        <v>1134</v>
      </c>
      <c r="C104" s="45" t="s">
        <v>1043</v>
      </c>
      <c r="D104" s="46">
        <v>10100</v>
      </c>
      <c r="E104" s="45" t="s">
        <v>1001</v>
      </c>
      <c r="F104" s="45" t="s">
        <v>706</v>
      </c>
      <c r="G104" s="45" t="s">
        <v>60</v>
      </c>
    </row>
    <row r="105" spans="1:7" ht="17">
      <c r="A105" s="43" t="s">
        <v>1141</v>
      </c>
      <c r="B105" s="44" t="s">
        <v>1134</v>
      </c>
      <c r="C105" s="45" t="s">
        <v>1043</v>
      </c>
      <c r="D105" s="46">
        <v>13500</v>
      </c>
      <c r="E105" s="45" t="s">
        <v>1001</v>
      </c>
      <c r="F105" s="45" t="s">
        <v>706</v>
      </c>
      <c r="G105" s="45" t="s">
        <v>60</v>
      </c>
    </row>
    <row r="106" spans="1:7" ht="17">
      <c r="A106" s="43" t="s">
        <v>776</v>
      </c>
      <c r="B106" s="44" t="s">
        <v>1134</v>
      </c>
      <c r="C106" s="45" t="s">
        <v>1043</v>
      </c>
      <c r="D106" s="45">
        <v>1413</v>
      </c>
      <c r="E106" s="45" t="s">
        <v>1001</v>
      </c>
      <c r="F106" s="45" t="s">
        <v>706</v>
      </c>
      <c r="G106" s="45">
        <v>5</v>
      </c>
    </row>
  </sheetData>
  <hyperlinks>
    <hyperlink ref="A26" r:id="rId1" location="bib29" display="https://www-sciencedirect-com.ezproxy.une.edu.au/science/article/pii/S0006320709005114 - bib29" xr:uid="{00000000-0004-0000-0400-000000000000}"/>
    <hyperlink ref="A37" r:id="rId2" location="bib56" display="https://www-sciencedirect-com.ezproxy.une.edu.au/science/article/pii/S0006320709005114 - bib56" xr:uid="{00000000-0004-0000-0400-000001000000}"/>
    <hyperlink ref="A49" r:id="rId3" location="bib73" display="https://www-sciencedirect-com.ezproxy.une.edu.au/science/article/pii/S0006320709005114 - bib73" xr:uid="{00000000-0004-0000-0400-000002000000}"/>
    <hyperlink ref="A18" r:id="rId4" location="bib24" display="https://www-sciencedirect-com.ezproxy.une.edu.au/science/article/pii/S0006320709005114 - bib24" xr:uid="{00000000-0004-0000-0400-000003000000}"/>
    <hyperlink ref="A19" r:id="rId5" location="bib24" display="https://www-sciencedirect-com.ezproxy.une.edu.au/science/article/pii/S0006320709005114 - bib24" xr:uid="{00000000-0004-0000-0400-000004000000}"/>
    <hyperlink ref="A28" r:id="rId6" location="bib32" display="https://www-sciencedirect-com.ezproxy.une.edu.au/science/article/pii/S0006320709005114 - bib32" xr:uid="{00000000-0004-0000-0400-000005000000}"/>
    <hyperlink ref="A3" r:id="rId7" location="bib2" display="https://www-sciencedirect-com.ezproxy.une.edu.au/science/article/pii/S0006320709005114 - bib2" xr:uid="{00000000-0004-0000-0400-000006000000}"/>
    <hyperlink ref="A51" r:id="rId8" location="bib80" display="https://www-sciencedirect-com.ezproxy.une.edu.au/science/article/pii/S0006320709005114 - bib80" xr:uid="{00000000-0004-0000-0400-000007000000}"/>
    <hyperlink ref="A5" r:id="rId9" location="bib2" display="https://www-sciencedirect-com.ezproxy.une.edu.au/science/article/pii/S0006320709005114 - bib2" xr:uid="{00000000-0004-0000-0400-000008000000}"/>
    <hyperlink ref="A13" r:id="rId10" location="bib19" display="https://www-sciencedirect-com.ezproxy.une.edu.au/science/article/pii/S0006320709005114 - bib19" xr:uid="{00000000-0004-0000-0400-000009000000}"/>
    <hyperlink ref="A14" r:id="rId11" location="bib20" display="https://www-sciencedirect-com.ezproxy.une.edu.au/science/article/pii/S0006320709005114 - bib20" xr:uid="{00000000-0004-0000-0400-00000A000000}"/>
    <hyperlink ref="A25" r:id="rId12" location="bib28" display="https://www-sciencedirect-com.ezproxy.une.edu.au/science/article/pii/S0006320709005114 - bib28" xr:uid="{00000000-0004-0000-0400-00000B000000}"/>
    <hyperlink ref="A33" r:id="rId13" location="bib46" display="https://www-sciencedirect-com.ezproxy.une.edu.au/science/article/pii/S0006320709005114 - bib46" xr:uid="{00000000-0004-0000-0400-00000C000000}"/>
    <hyperlink ref="A44" r:id="rId14" location="bib70" display="https://www-sciencedirect-com.ezproxy.une.edu.au/science/article/pii/S0006320709005114 - bib70" xr:uid="{00000000-0004-0000-0400-00000D000000}"/>
    <hyperlink ref="A38" r:id="rId15" location="bib59" display="https://www-sciencedirect-com.ezproxy.une.edu.au/science/article/pii/S0006320709005114 - bib59" xr:uid="{00000000-0004-0000-0400-00000E000000}"/>
    <hyperlink ref="A23" r:id="rId16" location="bib25" display="https://www-sciencedirect-com.ezproxy.une.edu.au/science/article/pii/S0006320709005114 - bib25" xr:uid="{00000000-0004-0000-0400-00000F000000}"/>
    <hyperlink ref="A24" r:id="rId17" location="bib25" display="https://www-sciencedirect-com.ezproxy.une.edu.au/science/article/pii/S0006320709005114 - bib25" xr:uid="{00000000-0004-0000-0400-000010000000}"/>
    <hyperlink ref="A50" r:id="rId18" location="bib74" display="https://www-sciencedirect-com.ezproxy.une.edu.au/science/article/pii/S0006320709005114 - bib74" xr:uid="{00000000-0004-0000-0400-000011000000}"/>
    <hyperlink ref="A40" r:id="rId19" location="bib64" display="https://www-sciencedirect-com.ezproxy.une.edu.au/science/article/pii/S0006320709005114 - bib64" xr:uid="{00000000-0004-0000-0400-000012000000}"/>
    <hyperlink ref="A9" r:id="rId20" location="bib8" display="https://www-sciencedirect-com.ezproxy.une.edu.au/science/article/pii/S0006320709005114 - bib8" xr:uid="{00000000-0004-0000-0400-000013000000}"/>
    <hyperlink ref="A11" r:id="rId21" location="bib8" display="https://www-sciencedirect-com.ezproxy.une.edu.au/science/article/pii/S0006320709005114 - bib8" xr:uid="{00000000-0004-0000-0400-000014000000}"/>
    <hyperlink ref="A10" r:id="rId22" location="bib8" display="https://www-sciencedirect-com.ezproxy.une.edu.au/science/article/pii/S0006320709005114 - bib8" xr:uid="{00000000-0004-0000-0400-000015000000}"/>
    <hyperlink ref="A8" r:id="rId23" location="bib8" display="https://www-sciencedirect-com.ezproxy.une.edu.au/science/article/pii/S0006320709005114 - bib8" xr:uid="{00000000-0004-0000-0400-000016000000}"/>
    <hyperlink ref="A12" r:id="rId24" location="bib8" display="https://www-sciencedirect-com.ezproxy.une.edu.au/science/article/pii/S0006320709005114 - bib8" xr:uid="{00000000-0004-0000-0400-000017000000}"/>
    <hyperlink ref="A39" r:id="rId25" location="bib63" display="https://www-sciencedirect-com.ezproxy.une.edu.au/science/article/pii/S0006320709005114 - bib63" xr:uid="{00000000-0004-0000-0400-000018000000}"/>
    <hyperlink ref="A7" r:id="rId26" location="bib4" display="https://www-sciencedirect-com.ezproxy.une.edu.au/science/article/pii/S0006320709005114 - bib4" xr:uid="{00000000-0004-0000-0400-000019000000}"/>
    <hyperlink ref="A34" r:id="rId27" location="bib50" display="https://www-sciencedirect-com.ezproxy.une.edu.au/science/article/pii/S0006320709005114 - bib50" xr:uid="{00000000-0004-0000-0400-00001A000000}"/>
    <hyperlink ref="A30" r:id="rId28" location="bib44" display="https://www-sciencedirect-com.ezproxy.une.edu.au/science/article/pii/S0006320709005114 - bib44" xr:uid="{00000000-0004-0000-0400-00001B000000}"/>
    <hyperlink ref="A2" r:id="rId29" location="bib1" display="https://www-sciencedirect-com.ezproxy.une.edu.au/science/article/pii/S0006320709005114 - bib1" xr:uid="{00000000-0004-0000-0400-00001C000000}"/>
    <hyperlink ref="A17" r:id="rId30" location="bib24" display="https://www-sciencedirect-com.ezproxy.une.edu.au/science/article/pii/S0006320709005114 - bib24" xr:uid="{00000000-0004-0000-0400-00001D000000}"/>
    <hyperlink ref="A15" r:id="rId31" location="bib24" display="https://www-sciencedirect-com.ezproxy.une.edu.au/science/article/pii/S0006320709005114 - bib24" xr:uid="{00000000-0004-0000-0400-00001E000000}"/>
    <hyperlink ref="A16" r:id="rId32" location="bib24" display="https://www-sciencedirect-com.ezproxy.une.edu.au/science/article/pii/S0006320709005114 - bib24" xr:uid="{00000000-0004-0000-0400-00001F000000}"/>
    <hyperlink ref="A22" r:id="rId33" location="bib24" display="https://www-sciencedirect-com.ezproxy.une.edu.au/science/article/pii/S0006320709005114 - bib24" xr:uid="{00000000-0004-0000-0400-000020000000}"/>
    <hyperlink ref="A6" r:id="rId34" location="bib2" display="https://www-sciencedirect-com.ezproxy.une.edu.au/science/article/pii/S0006320709005114 - bib2" xr:uid="{00000000-0004-0000-0400-000021000000}"/>
    <hyperlink ref="A4" r:id="rId35" location="bib2" display="https://www-sciencedirect-com.ezproxy.une.edu.au/science/article/pii/S0006320709005114 - bib2" xr:uid="{00000000-0004-0000-0400-000022000000}"/>
    <hyperlink ref="A20" r:id="rId36" location="bib24" display="https://www-sciencedirect-com.ezproxy.une.edu.au/science/article/pii/S0006320709005114 - bib24" xr:uid="{00000000-0004-0000-0400-000023000000}"/>
    <hyperlink ref="A31" r:id="rId37" location="bib44" display="https://www-sciencedirect-com.ezproxy.une.edu.au/science/article/pii/S0006320709005114 - bib44" xr:uid="{00000000-0004-0000-0400-000024000000}"/>
    <hyperlink ref="A29" r:id="rId38" location="bib44" display="https://www-sciencedirect-com.ezproxy.une.edu.au/science/article/pii/S0006320709005114 - bib44" xr:uid="{00000000-0004-0000-0400-000025000000}"/>
    <hyperlink ref="A32" r:id="rId39" location="bib44" display="https://www-sciencedirect-com.ezproxy.une.edu.au/science/article/pii/S0006320709005114 - bib44" xr:uid="{00000000-0004-0000-0400-000026000000}"/>
    <hyperlink ref="A27" r:id="rId40" location="bib30" display="https://www-sciencedirect-com.ezproxy.une.edu.au/science/article/pii/S0006320709005114 - bib30" xr:uid="{00000000-0004-0000-0400-000027000000}"/>
    <hyperlink ref="A35" r:id="rId41" location="bib50" display="https://www-sciencedirect-com.ezproxy.une.edu.au/science/article/pii/S0006320709005114 - bib50" xr:uid="{00000000-0004-0000-0400-000028000000}"/>
    <hyperlink ref="A36" r:id="rId42" location="bib52" display="https://www-sciencedirect-com.ezproxy.une.edu.au/science/article/pii/S0006320709005114 - bib52" xr:uid="{00000000-0004-0000-0400-000029000000}"/>
    <hyperlink ref="A48" r:id="rId43" location="bib71" display="https://www-sciencedirect-com.ezproxy.une.edu.au/science/article/pii/S0006320709005114 - bib71" xr:uid="{00000000-0004-0000-0400-00002A000000}"/>
    <hyperlink ref="A45" r:id="rId44" location="bib71" display="https://www-sciencedirect-com.ezproxy.une.edu.au/science/article/pii/S0006320709005114 - bib71" xr:uid="{00000000-0004-0000-0400-00002B000000}"/>
    <hyperlink ref="A46" r:id="rId45" location="bib71" display="https://www-sciencedirect-com.ezproxy.une.edu.au/science/article/pii/S0006320709005114 - bib71" xr:uid="{00000000-0004-0000-0400-00002C000000}"/>
    <hyperlink ref="A47" r:id="rId46" location="bib71" display="https://www-sciencedirect-com.ezproxy.une.edu.au/science/article/pii/S0006320709005114 - bib71" xr:uid="{00000000-0004-0000-0400-00002D000000}"/>
    <hyperlink ref="A21" r:id="rId47" location="bib24" display="https://www-sciencedirect-com.ezproxy.une.edu.au/science/article/pii/S0006320709005114 - bib24" xr:uid="{00000000-0004-0000-0400-00002E000000}"/>
    <hyperlink ref="A63" r:id="rId48" location="bib39" display="https://www-sciencedirect-com.ezproxy.une.edu.au/science/article/pii/S0006320709005114 - bib39" xr:uid="{00000000-0004-0000-0400-00002F000000}"/>
    <hyperlink ref="A54" r:id="rId49" location="bib12" display="https://www-sciencedirect-com.ezproxy.une.edu.au/science/article/pii/S0006320709005114 - bib12" xr:uid="{00000000-0004-0000-0400-000030000000}"/>
    <hyperlink ref="A64" r:id="rId50" location="bib48" display="https://www-sciencedirect-com.ezproxy.une.edu.au/science/article/pii/S0006320709005114 - bib48" xr:uid="{00000000-0004-0000-0400-000031000000}"/>
    <hyperlink ref="A68" r:id="rId51" location="bib69" display="https://www-sciencedirect-com.ezproxy.une.edu.au/science/article/pii/S0006320709005114 - bib69" xr:uid="{00000000-0004-0000-0400-000032000000}"/>
    <hyperlink ref="A58" r:id="rId52" location="bib16" display="https://www-sciencedirect-com.ezproxy.une.edu.au/science/article/pii/S0006320709005114 - bib16" xr:uid="{00000000-0004-0000-0400-000033000000}"/>
    <hyperlink ref="A70" r:id="rId53" location="bib79" display="https://www-sciencedirect-com.ezproxy.une.edu.au/science/article/pii/S0006320709005114 - bib79" xr:uid="{00000000-0004-0000-0400-000034000000}"/>
    <hyperlink ref="A67" r:id="rId54" location="bib69" display="https://www-sciencedirect-com.ezproxy.une.edu.au/science/article/pii/S0006320709005114 - bib69" xr:uid="{00000000-0004-0000-0400-000035000000}"/>
    <hyperlink ref="A65" r:id="rId55" location="bib49" display="https://www-sciencedirect-com.ezproxy.une.edu.au/science/article/pii/S0006320709005114 - bib49" xr:uid="{00000000-0004-0000-0400-000036000000}"/>
    <hyperlink ref="A69" r:id="rId56" location="bib69" display="https://www-sciencedirect-com.ezproxy.une.edu.au/science/article/pii/S0006320709005114 - bib69" xr:uid="{00000000-0004-0000-0400-000037000000}"/>
    <hyperlink ref="A66" r:id="rId57" location="bib58" display="https://www-sciencedirect-com.ezproxy.une.edu.au/science/article/pii/S0006320709005114 - bib58" xr:uid="{00000000-0004-0000-0400-000038000000}"/>
    <hyperlink ref="A55" r:id="rId58" location="bib13" display="https://www-sciencedirect-com.ezproxy.une.edu.au/science/article/pii/S0006320709005114 - bib13" xr:uid="{00000000-0004-0000-0400-000039000000}"/>
    <hyperlink ref="A56" r:id="rId59" location="bib13" display="https://www-sciencedirect-com.ezproxy.une.edu.au/science/article/pii/S0006320709005114 - bib13" xr:uid="{00000000-0004-0000-0400-00003A000000}"/>
    <hyperlink ref="A57" r:id="rId60" location="bib14" display="https://www-sciencedirect-com.ezproxy.une.edu.au/science/article/pii/S0006320709005114 - bib14" xr:uid="{00000000-0004-0000-0400-00003B000000}"/>
    <hyperlink ref="A60" r:id="rId61" location="bib38" display="https://www-sciencedirect-com.ezproxy.une.edu.au/science/article/pii/S0006320709005114 - bib38" xr:uid="{00000000-0004-0000-0400-00003C000000}"/>
    <hyperlink ref="A59" r:id="rId62" location="bib38" display="https://www-sciencedirect-com.ezproxy.une.edu.au/science/article/pii/S0006320709005114 - bib38" xr:uid="{00000000-0004-0000-0400-00003D000000}"/>
    <hyperlink ref="A61" r:id="rId63" location="bib38" display="https://www-sciencedirect-com.ezproxy.une.edu.au/science/article/pii/S0006320709005114 - bib38" xr:uid="{00000000-0004-0000-0400-00003E000000}"/>
    <hyperlink ref="A62" r:id="rId64" location="bib38" display="https://www-sciencedirect-com.ezproxy.une.edu.au/science/article/pii/S0006320709005114 - bib38" xr:uid="{00000000-0004-0000-0400-00003F000000}"/>
    <hyperlink ref="A90" r:id="rId65" location="bib41" display="https://www-sciencedirect-com.ezproxy.une.edu.au/science/article/pii/S0006320709005114 - bib41" xr:uid="{00000000-0004-0000-0400-000040000000}"/>
    <hyperlink ref="A80" r:id="rId66" location="bib6" display="https://www-sciencedirect-com.ezproxy.une.edu.au/science/article/pii/S0006320709005114 - bib6" xr:uid="{00000000-0004-0000-0400-000041000000}"/>
    <hyperlink ref="A83" r:id="rId67" location="bib6" display="https://www-sciencedirect-com.ezproxy.une.edu.au/science/article/pii/S0006320709005114 - bib6" xr:uid="{00000000-0004-0000-0400-000042000000}"/>
    <hyperlink ref="A85" r:id="rId68" location="bib6" display="https://www-sciencedirect-com.ezproxy.une.edu.au/science/article/pii/S0006320709005114 - bib6" xr:uid="{00000000-0004-0000-0400-000043000000}"/>
    <hyperlink ref="A86" r:id="rId69" location="bib6" display="https://www-sciencedirect-com.ezproxy.une.edu.au/science/article/pii/S0006320709005114 - bib6" xr:uid="{00000000-0004-0000-0400-000044000000}"/>
    <hyperlink ref="A73" r:id="rId70" location="bib6" display="https://www-sciencedirect-com.ezproxy.une.edu.au/science/article/pii/S0006320709005114 - bib6" xr:uid="{00000000-0004-0000-0400-000045000000}"/>
    <hyperlink ref="A74" r:id="rId71" location="bib6" display="https://www-sciencedirect-com.ezproxy.une.edu.au/science/article/pii/S0006320709005114 - bib6" xr:uid="{00000000-0004-0000-0400-000046000000}"/>
    <hyperlink ref="A81" r:id="rId72" location="bib6" display="https://www-sciencedirect-com.ezproxy.une.edu.au/science/article/pii/S0006320709005114 - bib6" xr:uid="{00000000-0004-0000-0400-000047000000}"/>
    <hyperlink ref="A84" r:id="rId73" location="bib6" display="https://www-sciencedirect-com.ezproxy.une.edu.au/science/article/pii/S0006320709005114 - bib6" xr:uid="{00000000-0004-0000-0400-000048000000}"/>
    <hyperlink ref="A87" r:id="rId74" location="bib6" display="https://www-sciencedirect-com.ezproxy.une.edu.au/science/article/pii/S0006320709005114 - bib6" xr:uid="{00000000-0004-0000-0400-000049000000}"/>
    <hyperlink ref="A88" r:id="rId75" location="bib6" display="https://www-sciencedirect-com.ezproxy.une.edu.au/science/article/pii/S0006320709005114 - bib6" xr:uid="{00000000-0004-0000-0400-00004A000000}"/>
    <hyperlink ref="A75" r:id="rId76" location="bib6" display="https://www-sciencedirect-com.ezproxy.une.edu.au/science/article/pii/S0006320709005114 - bib6" xr:uid="{00000000-0004-0000-0400-00004B000000}"/>
    <hyperlink ref="A79" r:id="rId77" location="bib6" display="https://www-sciencedirect-com.ezproxy.une.edu.au/science/article/pii/S0006320709005114 - bib6" xr:uid="{00000000-0004-0000-0400-00004C000000}"/>
    <hyperlink ref="A82" r:id="rId78" location="bib6" display="https://www-sciencedirect-com.ezproxy.une.edu.au/science/article/pii/S0006320709005114 - bib6" xr:uid="{00000000-0004-0000-0400-00004D000000}"/>
    <hyperlink ref="A77" r:id="rId79" location="bib6" display="https://www-sciencedirect-com.ezproxy.une.edu.au/science/article/pii/S0006320709005114 - bib6" xr:uid="{00000000-0004-0000-0400-00004E000000}"/>
    <hyperlink ref="A89" r:id="rId80" location="bib6" display="https://www-sciencedirect-com.ezproxy.une.edu.au/science/article/pii/S0006320709005114 - bib6" xr:uid="{00000000-0004-0000-0400-00004F000000}"/>
    <hyperlink ref="A78" r:id="rId81" location="bib6" display="https://www-sciencedirect-com.ezproxy.une.edu.au/science/article/pii/S0006320709005114 - bib6" xr:uid="{00000000-0004-0000-0400-000050000000}"/>
    <hyperlink ref="A76" r:id="rId82" location="bib6" display="https://www-sciencedirect-com.ezproxy.une.edu.au/science/article/pii/S0006320709005114 - bib6" xr:uid="{00000000-0004-0000-0400-000051000000}"/>
    <hyperlink ref="A92" r:id="rId83" location="bib55" display="https://www-sciencedirect-com.ezproxy.une.edu.au/science/article/pii/S0006320709005114 - bib55" xr:uid="{00000000-0004-0000-0400-000052000000}"/>
    <hyperlink ref="A91" r:id="rId84" location="bib55" display="https://www-sciencedirect-com.ezproxy.une.edu.au/science/article/pii/S0006320709005114 - bib55" xr:uid="{00000000-0004-0000-0400-000053000000}"/>
    <hyperlink ref="A95" r:id="rId85" location="bib2" display="https://www-sciencedirect-com.ezproxy.une.edu.au/science/article/pii/S0006320709005114 - bib2" xr:uid="{00000000-0004-0000-0400-000054000000}"/>
    <hyperlink ref="A101" r:id="rId86" location="bib22" display="https://www-sciencedirect-com.ezproxy.une.edu.au/science/article/pii/S0006320709005114 - bib22" xr:uid="{00000000-0004-0000-0400-000055000000}"/>
    <hyperlink ref="A102" r:id="rId87" location="bib23" display="https://www-sciencedirect-com.ezproxy.une.edu.au/science/article/pii/S0006320709005114 - bib23" xr:uid="{00000000-0004-0000-0400-000056000000}"/>
    <hyperlink ref="A103" r:id="rId88" location="bib60" display="https://www-sciencedirect-com.ezproxy.une.edu.au/science/article/pii/S0006320709005114 - bib60" xr:uid="{00000000-0004-0000-0400-000057000000}"/>
    <hyperlink ref="A106" r:id="rId89" location="bib68" display="https://www-sciencedirect-com.ezproxy.une.edu.au/science/article/pii/S0006320709005114 - bib68" xr:uid="{00000000-0004-0000-0400-000058000000}"/>
    <hyperlink ref="A97" r:id="rId90" location="bib17" display="https://www-sciencedirect-com.ezproxy.une.edu.au/science/article/pii/S0006320709005114 - bib17" xr:uid="{00000000-0004-0000-0400-000059000000}"/>
    <hyperlink ref="A100" r:id="rId91" location="bib17" display="https://www-sciencedirect-com.ezproxy.une.edu.au/science/article/pii/S0006320709005114 - bib17" xr:uid="{00000000-0004-0000-0400-00005A000000}"/>
    <hyperlink ref="A104" r:id="rId92" location="bib66" display="https://www-sciencedirect-com.ezproxy.une.edu.au/science/article/pii/S0006320709005114 - bib66" xr:uid="{00000000-0004-0000-0400-00005B000000}"/>
    <hyperlink ref="A99" r:id="rId93" location="bib17" display="https://www-sciencedirect-com.ezproxy.une.edu.au/science/article/pii/S0006320709005114 - bib17" xr:uid="{00000000-0004-0000-0400-00005C000000}"/>
    <hyperlink ref="A98" r:id="rId94" location="bib17" display="https://www-sciencedirect-com.ezproxy.une.edu.au/science/article/pii/S0006320709005114 - bib17" xr:uid="{00000000-0004-0000-0400-00005D000000}"/>
    <hyperlink ref="A105" r:id="rId95" location="bib67" display="https://www-sciencedirect-com.ezproxy.une.edu.au/science/article/pii/S0006320709005114 - bib67" xr:uid="{00000000-0004-0000-0400-00005E000000}"/>
    <hyperlink ref="A96" r:id="rId96" location="bib7" display="https://www-sciencedirect-com.ezproxy.une.edu.au/science/article/pii/S0006320709005114 - bib7" xr:uid="{00000000-0004-0000-0400-00005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9"/>
  <sheetViews>
    <sheetView workbookViewId="0">
      <selection activeCell="A4" sqref="A4:E19"/>
    </sheetView>
  </sheetViews>
  <sheetFormatPr baseColWidth="10" defaultColWidth="10.6640625" defaultRowHeight="16"/>
  <sheetData>
    <row r="1" spans="1:7">
      <c r="A1" t="s">
        <v>1591</v>
      </c>
    </row>
    <row r="3" spans="1:7">
      <c r="A3" s="261" t="s">
        <v>993</v>
      </c>
      <c r="C3" s="261" t="s">
        <v>700</v>
      </c>
      <c r="D3" s="261" t="s">
        <v>752</v>
      </c>
      <c r="E3" s="261" t="s">
        <v>748</v>
      </c>
      <c r="G3" s="261" t="s">
        <v>1592</v>
      </c>
    </row>
    <row r="4" spans="1:7">
      <c r="G4" s="261">
        <v>0.32894975399999998</v>
      </c>
    </row>
    <row r="5" spans="1:7">
      <c r="G5" s="261">
        <v>0.42691284200000001</v>
      </c>
    </row>
    <row r="6" spans="1:7">
      <c r="G6" s="261">
        <v>0.50204205599999996</v>
      </c>
    </row>
    <row r="7" spans="1:7">
      <c r="G7" s="261">
        <v>0.65804233400000001</v>
      </c>
    </row>
    <row r="8" spans="1:7">
      <c r="G8" s="261">
        <v>0.84752078399999997</v>
      </c>
    </row>
    <row r="9" spans="1:7">
      <c r="G9" s="261">
        <v>0.91520583200000005</v>
      </c>
    </row>
    <row r="10" spans="1:7">
      <c r="G10" s="261">
        <v>0.97657301200000002</v>
      </c>
    </row>
    <row r="11" spans="1:7">
      <c r="G11" s="261">
        <v>1.0521305969999999</v>
      </c>
    </row>
    <row r="12" spans="1:7">
      <c r="G12" s="261">
        <v>1.0894570619999999</v>
      </c>
    </row>
    <row r="13" spans="1:7">
      <c r="G13" s="261">
        <v>1.212223195</v>
      </c>
    </row>
    <row r="14" spans="1:7">
      <c r="G14" s="261">
        <v>1.247908993</v>
      </c>
    </row>
    <row r="15" spans="1:7">
      <c r="G15" s="261">
        <v>1.346626713</v>
      </c>
    </row>
    <row r="16" spans="1:7">
      <c r="G16" s="261">
        <v>1.494704375</v>
      </c>
    </row>
    <row r="17" spans="7:7">
      <c r="G17" s="261">
        <v>1.516107125</v>
      </c>
    </row>
    <row r="18" spans="7:7">
      <c r="G18" s="261">
        <v>1.5623396060000001</v>
      </c>
    </row>
    <row r="19" spans="7:7">
      <c r="G19" s="261">
        <v>1.7562544440000001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2"/>
  <sheetViews>
    <sheetView workbookViewId="0">
      <selection activeCell="J18" sqref="J18"/>
    </sheetView>
  </sheetViews>
  <sheetFormatPr baseColWidth="10" defaultColWidth="10.6640625" defaultRowHeight="16"/>
  <sheetData>
    <row r="1" spans="1:4">
      <c r="A1" t="s">
        <v>1583</v>
      </c>
      <c r="B1" t="s">
        <v>1587</v>
      </c>
    </row>
    <row r="2" spans="1:4">
      <c r="B2">
        <v>1953.01</v>
      </c>
    </row>
    <row r="3" spans="1:4">
      <c r="A3">
        <v>1</v>
      </c>
      <c r="B3">
        <v>510.09</v>
      </c>
    </row>
    <row r="4" spans="1:4">
      <c r="A4">
        <v>1</v>
      </c>
      <c r="B4">
        <v>543.84</v>
      </c>
    </row>
    <row r="5" spans="1:4">
      <c r="A5">
        <v>2</v>
      </c>
      <c r="B5">
        <v>451.92</v>
      </c>
    </row>
    <row r="6" spans="1:4">
      <c r="A6">
        <v>2</v>
      </c>
      <c r="B6">
        <v>711.17</v>
      </c>
    </row>
    <row r="7" spans="1:4">
      <c r="A7">
        <v>2</v>
      </c>
      <c r="B7">
        <v>463.79</v>
      </c>
    </row>
    <row r="8" spans="1:4">
      <c r="A8">
        <v>3</v>
      </c>
      <c r="B8">
        <v>419.92</v>
      </c>
    </row>
    <row r="9" spans="1:4">
      <c r="A9">
        <v>3</v>
      </c>
      <c r="B9">
        <v>568.36</v>
      </c>
    </row>
    <row r="10" spans="1:4">
      <c r="A10">
        <v>3</v>
      </c>
      <c r="B10">
        <v>446.5</v>
      </c>
    </row>
    <row r="11" spans="1:4">
      <c r="A11">
        <v>3</v>
      </c>
      <c r="B11">
        <v>396.45</v>
      </c>
    </row>
    <row r="12" spans="1:4">
      <c r="A12">
        <v>4</v>
      </c>
      <c r="B12">
        <v>521.13</v>
      </c>
    </row>
    <row r="13" spans="1:4">
      <c r="A13">
        <v>5</v>
      </c>
      <c r="B13">
        <v>365</v>
      </c>
      <c r="C13">
        <v>12</v>
      </c>
      <c r="D13" t="s">
        <v>993</v>
      </c>
    </row>
    <row r="14" spans="1:4">
      <c r="C14">
        <f>AVERAGE($B$2:$B$13)</f>
        <v>612.59833333333324</v>
      </c>
      <c r="D14" t="s">
        <v>759</v>
      </c>
    </row>
    <row r="15" spans="1:4">
      <c r="C15">
        <f>MEDIAN($B$2:$B$13)</f>
        <v>486.94</v>
      </c>
      <c r="D15" t="s">
        <v>1589</v>
      </c>
    </row>
    <row r="16" spans="1:4">
      <c r="C16">
        <f>STDEV(B2:B13)</f>
        <v>431.98053855223475</v>
      </c>
      <c r="D16" t="s">
        <v>1585</v>
      </c>
    </row>
    <row r="17" spans="1:5">
      <c r="C17">
        <f>B2</f>
        <v>1953.01</v>
      </c>
      <c r="D17" t="s">
        <v>1586</v>
      </c>
    </row>
    <row r="18" spans="1:5">
      <c r="A18" t="s">
        <v>1584</v>
      </c>
      <c r="B18" t="s">
        <v>1588</v>
      </c>
    </row>
    <row r="19" spans="1:5">
      <c r="A19">
        <v>1</v>
      </c>
      <c r="B19">
        <v>945.71</v>
      </c>
      <c r="C19">
        <v>24</v>
      </c>
      <c r="D19" t="s">
        <v>993</v>
      </c>
      <c r="E19">
        <v>24</v>
      </c>
    </row>
    <row r="20" spans="1:5">
      <c r="A20">
        <v>1</v>
      </c>
      <c r="B20">
        <v>547.65</v>
      </c>
      <c r="C20">
        <f>AVERAGE($B$19:$B$42)</f>
        <v>782.78291666666689</v>
      </c>
      <c r="D20" t="s">
        <v>759</v>
      </c>
      <c r="E20">
        <v>782.78291666666689</v>
      </c>
    </row>
    <row r="21" spans="1:5">
      <c r="A21">
        <v>1</v>
      </c>
      <c r="B21">
        <v>617.16</v>
      </c>
      <c r="C21">
        <f>MEDIAN($B$19:$B$42)</f>
        <v>626.71499999999992</v>
      </c>
      <c r="D21" t="s">
        <v>1589</v>
      </c>
      <c r="E21">
        <v>626.71499999999992</v>
      </c>
    </row>
    <row r="22" spans="1:5">
      <c r="A22">
        <v>1</v>
      </c>
      <c r="B22">
        <v>636.27</v>
      </c>
      <c r="C22">
        <f>STDEV($B$19:$B$42)</f>
        <v>362.17703563767924</v>
      </c>
      <c r="D22" t="s">
        <v>1585</v>
      </c>
      <c r="E22">
        <v>362.17703563767924</v>
      </c>
    </row>
    <row r="23" spans="1:5">
      <c r="A23">
        <v>1</v>
      </c>
      <c r="B23">
        <v>1181.78</v>
      </c>
      <c r="C23">
        <f>B30</f>
        <v>1695.85</v>
      </c>
      <c r="D23" t="s">
        <v>1586</v>
      </c>
      <c r="E23">
        <v>1695.85</v>
      </c>
    </row>
    <row r="24" spans="1:5">
      <c r="A24">
        <v>1</v>
      </c>
      <c r="B24">
        <v>471.92</v>
      </c>
    </row>
    <row r="25" spans="1:5">
      <c r="A25">
        <v>1</v>
      </c>
      <c r="B25">
        <v>611.21</v>
      </c>
    </row>
    <row r="26" spans="1:5">
      <c r="A26">
        <v>1</v>
      </c>
      <c r="B26">
        <v>474.6</v>
      </c>
    </row>
    <row r="27" spans="1:5">
      <c r="A27">
        <v>2</v>
      </c>
      <c r="B27">
        <v>491.72</v>
      </c>
    </row>
    <row r="28" spans="1:5">
      <c r="A28">
        <v>2</v>
      </c>
      <c r="B28">
        <v>1359.31</v>
      </c>
    </row>
    <row r="29" spans="1:5">
      <c r="A29">
        <v>2</v>
      </c>
      <c r="B29">
        <v>788.93</v>
      </c>
    </row>
    <row r="30" spans="1:5">
      <c r="A30">
        <v>2</v>
      </c>
      <c r="B30">
        <v>1695.85</v>
      </c>
    </row>
    <row r="31" spans="1:5">
      <c r="A31">
        <v>2</v>
      </c>
      <c r="B31">
        <v>488.62</v>
      </c>
    </row>
    <row r="32" spans="1:5">
      <c r="A32">
        <v>2</v>
      </c>
      <c r="B32">
        <v>877.75</v>
      </c>
    </row>
    <row r="33" spans="1:2">
      <c r="A33">
        <v>2</v>
      </c>
      <c r="B33">
        <v>612.9</v>
      </c>
    </row>
    <row r="34" spans="1:2">
      <c r="A34">
        <v>2</v>
      </c>
      <c r="B34">
        <v>806.97</v>
      </c>
    </row>
    <row r="35" spans="1:2">
      <c r="A35">
        <v>3</v>
      </c>
      <c r="B35">
        <v>1475.37</v>
      </c>
    </row>
    <row r="36" spans="1:2">
      <c r="A36">
        <v>3</v>
      </c>
      <c r="B36">
        <v>475.82</v>
      </c>
    </row>
    <row r="37" spans="1:2">
      <c r="A37">
        <v>3</v>
      </c>
      <c r="B37">
        <v>851.95</v>
      </c>
    </row>
    <row r="38" spans="1:2">
      <c r="A38">
        <v>3</v>
      </c>
      <c r="B38">
        <v>426.5</v>
      </c>
    </row>
    <row r="39" spans="1:2">
      <c r="A39">
        <v>3</v>
      </c>
      <c r="B39">
        <v>866.88</v>
      </c>
    </row>
    <row r="40" spans="1:2">
      <c r="A40">
        <v>3</v>
      </c>
      <c r="B40">
        <v>395.65</v>
      </c>
    </row>
    <row r="41" spans="1:2">
      <c r="A41">
        <v>3</v>
      </c>
      <c r="B41">
        <v>1203.9000000000001</v>
      </c>
    </row>
    <row r="42" spans="1:2">
      <c r="A42">
        <v>3</v>
      </c>
      <c r="B42">
        <v>482.37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32"/>
  <sheetViews>
    <sheetView workbookViewId="0">
      <selection activeCell="I110" sqref="I110"/>
    </sheetView>
  </sheetViews>
  <sheetFormatPr baseColWidth="10" defaultColWidth="10.6640625" defaultRowHeight="15" customHeight="1"/>
  <cols>
    <col min="1" max="1" width="38.5" customWidth="1"/>
    <col min="4" max="4" width="10.6640625" bestFit="1" customWidth="1"/>
    <col min="6" max="6" width="28.1640625" bestFit="1" customWidth="1"/>
    <col min="7" max="7" width="14" bestFit="1" customWidth="1"/>
    <col min="8" max="8" width="20" customWidth="1"/>
  </cols>
  <sheetData>
    <row r="1" spans="1:8" ht="15" customHeight="1" thickBot="1">
      <c r="A1" t="s">
        <v>1202</v>
      </c>
    </row>
    <row r="2" spans="1:8" ht="15" customHeight="1" thickTop="1">
      <c r="A2" s="48"/>
      <c r="B2" s="48"/>
      <c r="C2" s="459" t="s">
        <v>1001</v>
      </c>
      <c r="D2" s="459"/>
      <c r="E2" s="48"/>
      <c r="F2" s="49"/>
    </row>
    <row r="3" spans="1:8" ht="15" customHeight="1">
      <c r="A3" s="457" t="s">
        <v>0</v>
      </c>
      <c r="B3" s="457" t="s">
        <v>1143</v>
      </c>
      <c r="C3" s="50" t="s">
        <v>1144</v>
      </c>
      <c r="D3" s="50" t="s">
        <v>1146</v>
      </c>
      <c r="E3" s="457" t="s">
        <v>1</v>
      </c>
      <c r="F3" s="460" t="s">
        <v>2</v>
      </c>
    </row>
    <row r="4" spans="1:8" ht="15" customHeight="1" thickBot="1">
      <c r="A4" s="458"/>
      <c r="B4" s="458"/>
      <c r="C4" s="51" t="s">
        <v>1145</v>
      </c>
      <c r="D4" s="51" t="s">
        <v>1145</v>
      </c>
      <c r="E4" s="458"/>
      <c r="F4" s="461"/>
      <c r="G4" t="s">
        <v>1233</v>
      </c>
    </row>
    <row r="5" spans="1:8" ht="15" customHeight="1" thickBot="1">
      <c r="A5" s="52" t="s">
        <v>1168</v>
      </c>
      <c r="B5" s="53">
        <v>2.9</v>
      </c>
      <c r="C5" s="53">
        <v>0.8</v>
      </c>
      <c r="D5" s="53">
        <v>0.6</v>
      </c>
      <c r="E5" s="54" t="s">
        <v>1169</v>
      </c>
      <c r="F5" s="55" t="s">
        <v>1232</v>
      </c>
      <c r="G5" t="s">
        <v>60</v>
      </c>
      <c r="H5" s="90" t="s">
        <v>1234</v>
      </c>
    </row>
    <row r="6" spans="1:8" ht="15" customHeight="1" thickBot="1">
      <c r="A6" s="52" t="s">
        <v>1163</v>
      </c>
      <c r="B6" s="53">
        <v>2.9</v>
      </c>
      <c r="C6" s="53">
        <v>0.8</v>
      </c>
      <c r="D6" s="53">
        <v>0.5</v>
      </c>
      <c r="E6" s="54" t="s">
        <v>1164</v>
      </c>
      <c r="F6" s="86" t="s">
        <v>4</v>
      </c>
      <c r="G6" s="89">
        <v>1</v>
      </c>
    </row>
    <row r="7" spans="1:8" ht="15" customHeight="1" thickBot="1">
      <c r="A7" s="52" t="s">
        <v>1165</v>
      </c>
      <c r="B7" s="53">
        <v>1.9</v>
      </c>
      <c r="C7" s="53">
        <v>0.6</v>
      </c>
      <c r="D7" s="53">
        <v>0.4</v>
      </c>
      <c r="E7" s="54" t="s">
        <v>1164</v>
      </c>
      <c r="F7" s="86" t="s">
        <v>4</v>
      </c>
      <c r="G7" s="89">
        <v>1</v>
      </c>
    </row>
    <row r="8" spans="1:8" ht="15" customHeight="1" thickBot="1">
      <c r="A8" s="52" t="s">
        <v>1160</v>
      </c>
      <c r="B8" s="53">
        <v>1.2</v>
      </c>
      <c r="C8" s="53">
        <v>0.2</v>
      </c>
      <c r="D8" s="53">
        <v>0.1</v>
      </c>
      <c r="E8" s="54" t="s">
        <v>1161</v>
      </c>
      <c r="F8" s="55" t="s">
        <v>1162</v>
      </c>
      <c r="G8" s="89">
        <v>1</v>
      </c>
    </row>
    <row r="9" spans="1:8" ht="15" customHeight="1" thickBot="1">
      <c r="A9" s="56" t="s">
        <v>1155</v>
      </c>
      <c r="B9" s="53">
        <v>2.9</v>
      </c>
      <c r="C9" s="53">
        <v>4</v>
      </c>
      <c r="D9" s="53">
        <v>1.7</v>
      </c>
      <c r="E9" s="54" t="s">
        <v>1156</v>
      </c>
      <c r="F9" s="55" t="s">
        <v>1157</v>
      </c>
      <c r="G9" s="89">
        <v>1</v>
      </c>
    </row>
    <row r="10" spans="1:8" ht="15" customHeight="1" thickBot="1">
      <c r="A10" s="52" t="s">
        <v>1147</v>
      </c>
      <c r="B10" s="53">
        <v>2.1</v>
      </c>
      <c r="C10" s="53">
        <v>0.5</v>
      </c>
      <c r="D10" s="53">
        <v>0.1</v>
      </c>
      <c r="E10" s="54" t="s">
        <v>1148</v>
      </c>
      <c r="F10" s="86" t="s">
        <v>187</v>
      </c>
      <c r="G10" s="89">
        <v>1</v>
      </c>
    </row>
    <row r="11" spans="1:8" ht="15" customHeight="1" thickBot="1">
      <c r="A11" s="52" t="s">
        <v>1149</v>
      </c>
      <c r="B11" s="53">
        <v>2.2000000000000002</v>
      </c>
      <c r="C11" s="53">
        <v>0.4</v>
      </c>
      <c r="D11" s="53">
        <v>0.2</v>
      </c>
      <c r="E11" s="54" t="s">
        <v>1148</v>
      </c>
      <c r="F11" s="86" t="s">
        <v>187</v>
      </c>
      <c r="G11" s="89">
        <v>1</v>
      </c>
    </row>
    <row r="12" spans="1:8" ht="15" customHeight="1" thickBot="1">
      <c r="A12" s="52" t="s">
        <v>1150</v>
      </c>
      <c r="B12" s="53">
        <v>2.8</v>
      </c>
      <c r="C12" s="53">
        <v>0.5</v>
      </c>
      <c r="D12" s="53">
        <v>0.3</v>
      </c>
      <c r="E12" s="54" t="s">
        <v>1148</v>
      </c>
      <c r="F12" s="86" t="s">
        <v>187</v>
      </c>
      <c r="G12" s="89">
        <v>1</v>
      </c>
    </row>
    <row r="13" spans="1:8" ht="15" customHeight="1" thickBot="1">
      <c r="A13" s="52" t="s">
        <v>1170</v>
      </c>
      <c r="B13" s="53">
        <v>3.3</v>
      </c>
      <c r="C13" s="53">
        <v>0.9</v>
      </c>
      <c r="D13" s="53">
        <v>0.5</v>
      </c>
      <c r="E13" s="54" t="s">
        <v>1171</v>
      </c>
      <c r="F13" s="86" t="s">
        <v>187</v>
      </c>
      <c r="G13" s="89">
        <v>1</v>
      </c>
    </row>
    <row r="14" spans="1:8" ht="15" customHeight="1" thickBot="1">
      <c r="A14" s="56" t="s">
        <v>1172</v>
      </c>
      <c r="B14" s="53">
        <v>2.1</v>
      </c>
      <c r="C14" s="53">
        <v>0.4</v>
      </c>
      <c r="D14" s="53">
        <v>0.2</v>
      </c>
      <c r="E14" s="54" t="s">
        <v>1148</v>
      </c>
      <c r="F14" s="86" t="s">
        <v>187</v>
      </c>
      <c r="G14" s="89">
        <v>1</v>
      </c>
    </row>
    <row r="15" spans="1:8" ht="15" customHeight="1" thickBot="1">
      <c r="A15" s="52" t="s">
        <v>1154</v>
      </c>
      <c r="B15" s="53">
        <v>3.5</v>
      </c>
      <c r="C15" s="53">
        <v>0.8</v>
      </c>
      <c r="D15" s="53">
        <v>0.8</v>
      </c>
      <c r="E15" s="54"/>
      <c r="F15" s="86" t="s">
        <v>909</v>
      </c>
      <c r="G15" s="89">
        <v>1</v>
      </c>
    </row>
    <row r="16" spans="1:8" ht="15" customHeight="1" thickBot="1">
      <c r="A16" s="52" t="s">
        <v>1158</v>
      </c>
      <c r="B16" s="53">
        <v>5.6</v>
      </c>
      <c r="C16" s="53">
        <v>45.5</v>
      </c>
      <c r="D16" s="53">
        <v>24</v>
      </c>
      <c r="E16" s="54" t="s">
        <v>1159</v>
      </c>
      <c r="F16" s="86" t="s">
        <v>655</v>
      </c>
      <c r="G16">
        <v>1</v>
      </c>
    </row>
    <row r="17" spans="1:8" ht="15" customHeight="1" thickBot="1">
      <c r="A17" s="52" t="s">
        <v>1166</v>
      </c>
      <c r="B17" s="53">
        <v>2.4</v>
      </c>
      <c r="C17" s="53">
        <v>0.7</v>
      </c>
      <c r="D17" s="53">
        <v>1.4</v>
      </c>
      <c r="E17" s="54" t="s">
        <v>1167</v>
      </c>
      <c r="F17" s="55" t="s">
        <v>184</v>
      </c>
      <c r="G17" t="s">
        <v>60</v>
      </c>
      <c r="H17" s="91" t="s">
        <v>1236</v>
      </c>
    </row>
    <row r="18" spans="1:8" ht="15" customHeight="1" thickBot="1">
      <c r="A18" s="52" t="s">
        <v>1151</v>
      </c>
      <c r="B18" s="53">
        <v>3.9</v>
      </c>
      <c r="C18" s="53">
        <v>2.2999999999999998</v>
      </c>
      <c r="D18" s="53">
        <v>0.5</v>
      </c>
      <c r="E18" s="54" t="s">
        <v>1152</v>
      </c>
      <c r="F18" s="86" t="s">
        <v>1153</v>
      </c>
      <c r="G18" s="89">
        <v>1</v>
      </c>
    </row>
    <row r="19" spans="1:8" ht="15" customHeight="1" thickBot="1">
      <c r="A19" s="57" t="s">
        <v>1173</v>
      </c>
      <c r="B19" s="58">
        <v>5.6</v>
      </c>
      <c r="C19" s="58">
        <v>13</v>
      </c>
      <c r="D19" s="58">
        <v>7.5</v>
      </c>
      <c r="E19" s="59" t="s">
        <v>1152</v>
      </c>
      <c r="F19" s="92" t="s">
        <v>1153</v>
      </c>
      <c r="G19" s="89">
        <v>1</v>
      </c>
    </row>
    <row r="20" spans="1:8" ht="15" customHeight="1" thickTop="1"/>
    <row r="22" spans="1:8" ht="15" customHeight="1">
      <c r="A22" s="61" t="s">
        <v>1174</v>
      </c>
    </row>
    <row r="23" spans="1:8" ht="15" customHeight="1">
      <c r="A23" s="61" t="s">
        <v>1175</v>
      </c>
    </row>
    <row r="25" spans="1:8" ht="15" customHeight="1">
      <c r="A25" s="64" t="s">
        <v>1201</v>
      </c>
    </row>
    <row r="26" spans="1:8" ht="15" customHeight="1" thickBot="1"/>
    <row r="27" spans="1:8" ht="15" customHeight="1" thickTop="1" thickBot="1">
      <c r="A27" s="62" t="s">
        <v>0</v>
      </c>
      <c r="B27" s="62" t="s">
        <v>1143</v>
      </c>
      <c r="C27" s="62" t="s">
        <v>1176</v>
      </c>
      <c r="D27" s="62" t="s">
        <v>1177</v>
      </c>
      <c r="E27" s="63" t="s">
        <v>1</v>
      </c>
      <c r="F27" s="62" t="s">
        <v>2</v>
      </c>
    </row>
    <row r="28" spans="1:8" ht="15" customHeight="1" thickBot="1">
      <c r="A28" s="52" t="s">
        <v>1178</v>
      </c>
      <c r="B28" s="53">
        <v>2.7</v>
      </c>
      <c r="C28" s="53">
        <v>1.3</v>
      </c>
      <c r="D28" s="53">
        <v>1.2</v>
      </c>
      <c r="E28" s="55" t="s">
        <v>1179</v>
      </c>
      <c r="F28" s="87" t="s">
        <v>659</v>
      </c>
      <c r="G28" s="89">
        <v>1</v>
      </c>
    </row>
    <row r="29" spans="1:8" ht="15" customHeight="1" thickBot="1">
      <c r="A29" s="52" t="s">
        <v>1178</v>
      </c>
      <c r="B29" s="53">
        <v>2.7</v>
      </c>
      <c r="C29" s="53">
        <v>0.8</v>
      </c>
      <c r="D29" s="53">
        <v>0.7</v>
      </c>
      <c r="E29" s="55" t="s">
        <v>1182</v>
      </c>
      <c r="F29" s="87" t="s">
        <v>659</v>
      </c>
      <c r="G29" s="89">
        <v>1</v>
      </c>
    </row>
    <row r="30" spans="1:8" ht="15" customHeight="1" thickBot="1">
      <c r="A30" s="52" t="s">
        <v>1183</v>
      </c>
      <c r="B30" s="53">
        <v>2.7</v>
      </c>
      <c r="C30" s="53">
        <v>1</v>
      </c>
      <c r="D30" s="53">
        <v>0.9</v>
      </c>
      <c r="E30" s="55" t="s">
        <v>1179</v>
      </c>
      <c r="F30" s="87" t="s">
        <v>659</v>
      </c>
      <c r="G30" s="89">
        <v>1</v>
      </c>
    </row>
    <row r="31" spans="1:8" ht="15" customHeight="1" thickBot="1">
      <c r="A31" s="52" t="s">
        <v>1184</v>
      </c>
      <c r="B31" s="53">
        <v>1.8</v>
      </c>
      <c r="C31" s="53">
        <v>0.4</v>
      </c>
      <c r="D31" s="53">
        <v>0.3</v>
      </c>
      <c r="E31" s="55" t="s">
        <v>1182</v>
      </c>
      <c r="F31" s="87" t="s">
        <v>659</v>
      </c>
      <c r="G31" s="89">
        <v>1</v>
      </c>
    </row>
    <row r="32" spans="1:8" ht="15" customHeight="1" thickBot="1">
      <c r="A32" s="52" t="s">
        <v>1185</v>
      </c>
      <c r="B32" s="53">
        <v>3.3</v>
      </c>
      <c r="C32" s="53">
        <v>12.5</v>
      </c>
      <c r="D32" s="53">
        <v>10</v>
      </c>
      <c r="E32" s="54" t="s">
        <v>3</v>
      </c>
      <c r="F32" s="87" t="s">
        <v>659</v>
      </c>
      <c r="G32" s="89">
        <v>1</v>
      </c>
    </row>
    <row r="33" spans="1:8" ht="15" customHeight="1" thickBot="1">
      <c r="A33" s="52" t="s">
        <v>1180</v>
      </c>
      <c r="B33" s="53">
        <v>2.7</v>
      </c>
      <c r="C33" s="53">
        <v>0.8</v>
      </c>
      <c r="D33" s="53">
        <v>0.7</v>
      </c>
      <c r="E33" s="55"/>
      <c r="F33" s="54" t="s">
        <v>1181</v>
      </c>
      <c r="G33" s="89">
        <v>0</v>
      </c>
      <c r="H33" s="91" t="s">
        <v>1235</v>
      </c>
    </row>
    <row r="34" spans="1:8" ht="15" customHeight="1" thickBot="1">
      <c r="A34" s="52" t="s">
        <v>1185</v>
      </c>
      <c r="B34" s="53">
        <v>3.3</v>
      </c>
      <c r="C34" s="53">
        <v>12</v>
      </c>
      <c r="D34" s="53">
        <v>11</v>
      </c>
      <c r="E34" s="55"/>
      <c r="F34" s="54" t="s">
        <v>1181</v>
      </c>
      <c r="G34" s="89">
        <v>0</v>
      </c>
    </row>
    <row r="35" spans="1:8" ht="15" customHeight="1" thickBot="1">
      <c r="A35" s="52" t="s">
        <v>1186</v>
      </c>
      <c r="B35" s="53">
        <v>3.3</v>
      </c>
      <c r="C35" s="53">
        <v>2.8</v>
      </c>
      <c r="D35" s="53">
        <v>2.4</v>
      </c>
      <c r="E35" s="54"/>
      <c r="F35" s="54" t="s">
        <v>1181</v>
      </c>
      <c r="G35" s="89">
        <v>0</v>
      </c>
    </row>
    <row r="36" spans="1:8" ht="15" customHeight="1" thickBot="1">
      <c r="A36" s="52" t="s">
        <v>1187</v>
      </c>
      <c r="B36" s="53">
        <v>3.3</v>
      </c>
      <c r="C36" s="53">
        <v>2.5</v>
      </c>
      <c r="D36" s="53">
        <v>2.4</v>
      </c>
      <c r="E36" s="55"/>
      <c r="F36" s="54" t="s">
        <v>1181</v>
      </c>
      <c r="G36" s="89">
        <v>0</v>
      </c>
    </row>
    <row r="37" spans="1:8" ht="15" customHeight="1" thickBot="1">
      <c r="A37" s="56" t="s">
        <v>1188</v>
      </c>
      <c r="B37" s="53">
        <v>1.2</v>
      </c>
      <c r="C37" s="53">
        <v>0.1</v>
      </c>
      <c r="D37" s="53">
        <v>0.1</v>
      </c>
      <c r="E37" s="55"/>
      <c r="F37" s="54" t="s">
        <v>1181</v>
      </c>
      <c r="G37" s="89">
        <v>0</v>
      </c>
    </row>
    <row r="38" spans="1:8" ht="15" customHeight="1" thickBot="1">
      <c r="A38" s="56" t="s">
        <v>1192</v>
      </c>
      <c r="B38" s="53">
        <v>1</v>
      </c>
      <c r="C38" s="53">
        <v>0.5</v>
      </c>
      <c r="D38" s="53">
        <v>0.3</v>
      </c>
      <c r="E38" s="55"/>
      <c r="F38" s="54" t="s">
        <v>1181</v>
      </c>
      <c r="G38" s="89">
        <v>0</v>
      </c>
    </row>
    <row r="39" spans="1:8" ht="15" customHeight="1" thickBot="1">
      <c r="A39" s="52" t="s">
        <v>1193</v>
      </c>
      <c r="B39" s="53">
        <v>2.2999999999999998</v>
      </c>
      <c r="C39" s="53">
        <v>1</v>
      </c>
      <c r="D39" s="53">
        <v>0.8</v>
      </c>
      <c r="E39" s="55"/>
      <c r="F39" s="54" t="s">
        <v>1181</v>
      </c>
      <c r="G39" s="89">
        <v>0</v>
      </c>
    </row>
    <row r="40" spans="1:8" ht="15" customHeight="1" thickBot="1">
      <c r="A40" s="52" t="s">
        <v>1196</v>
      </c>
      <c r="B40" s="53">
        <v>1.8</v>
      </c>
      <c r="C40" s="53">
        <v>0.8</v>
      </c>
      <c r="D40" s="53">
        <v>0.6</v>
      </c>
      <c r="E40" s="55"/>
      <c r="F40" s="54" t="s">
        <v>1181</v>
      </c>
      <c r="G40" s="89">
        <v>0</v>
      </c>
    </row>
    <row r="41" spans="1:8" ht="15" customHeight="1" thickBot="1">
      <c r="A41" s="56" t="s">
        <v>1189</v>
      </c>
      <c r="B41" s="53">
        <v>1.4</v>
      </c>
      <c r="C41" s="53">
        <v>0.1</v>
      </c>
      <c r="D41" s="53"/>
      <c r="E41" s="55" t="s">
        <v>1190</v>
      </c>
      <c r="F41" s="87" t="s">
        <v>205</v>
      </c>
      <c r="G41" s="89">
        <v>1</v>
      </c>
    </row>
    <row r="42" spans="1:8" ht="15" customHeight="1" thickBot="1">
      <c r="A42" s="52" t="s">
        <v>1191</v>
      </c>
      <c r="B42" s="53">
        <v>1.8</v>
      </c>
      <c r="C42" s="53">
        <v>0.5</v>
      </c>
      <c r="D42" s="53"/>
      <c r="E42" s="55" t="s">
        <v>1190</v>
      </c>
      <c r="F42" s="87" t="s">
        <v>205</v>
      </c>
      <c r="G42" s="89">
        <v>1</v>
      </c>
    </row>
    <row r="43" spans="1:8" ht="15" customHeight="1" thickBot="1">
      <c r="A43" s="56" t="s">
        <v>1194</v>
      </c>
      <c r="B43" s="53">
        <v>1</v>
      </c>
      <c r="C43" s="53">
        <v>0.7</v>
      </c>
      <c r="D43" s="53"/>
      <c r="E43" s="55" t="s">
        <v>1190</v>
      </c>
      <c r="F43" s="87" t="s">
        <v>205</v>
      </c>
      <c r="G43" s="89">
        <v>1</v>
      </c>
    </row>
    <row r="44" spans="1:8" ht="15" customHeight="1" thickBot="1">
      <c r="A44" s="57" t="s">
        <v>1195</v>
      </c>
      <c r="B44" s="58">
        <v>1.5</v>
      </c>
      <c r="C44" s="58">
        <v>0.3</v>
      </c>
      <c r="D44" s="58"/>
      <c r="E44" s="60" t="s">
        <v>1190</v>
      </c>
      <c r="F44" s="88" t="s">
        <v>205</v>
      </c>
      <c r="G44" s="89">
        <v>1</v>
      </c>
    </row>
    <row r="45" spans="1:8" ht="15" customHeight="1" thickTop="1"/>
    <row r="47" spans="1:8" ht="15" customHeight="1">
      <c r="A47" s="61" t="s">
        <v>1197</v>
      </c>
    </row>
    <row r="48" spans="1:8" ht="15" customHeight="1">
      <c r="A48" s="61" t="s">
        <v>1198</v>
      </c>
    </row>
    <row r="49" spans="1:8" ht="15" customHeight="1">
      <c r="A49" s="61" t="s">
        <v>1199</v>
      </c>
    </row>
    <row r="50" spans="1:8" ht="15" customHeight="1">
      <c r="A50" s="61" t="s">
        <v>1200</v>
      </c>
    </row>
    <row r="52" spans="1:8" ht="15" customHeight="1">
      <c r="A52" s="460" t="s">
        <v>1240</v>
      </c>
      <c r="B52" s="460" t="s">
        <v>1241</v>
      </c>
      <c r="C52" s="460" t="s">
        <v>1143</v>
      </c>
      <c r="D52" s="93" t="s">
        <v>1242</v>
      </c>
      <c r="E52" s="93" t="s">
        <v>1244</v>
      </c>
      <c r="F52" s="93" t="s">
        <v>1244</v>
      </c>
      <c r="G52" s="455" t="s">
        <v>1247</v>
      </c>
      <c r="H52" s="457" t="s">
        <v>2</v>
      </c>
    </row>
    <row r="53" spans="1:8" ht="15" customHeight="1" thickBot="1">
      <c r="A53" s="461"/>
      <c r="B53" s="461"/>
      <c r="C53" s="461"/>
      <c r="D53" s="94" t="s">
        <v>1243</v>
      </c>
      <c r="E53" s="94" t="s">
        <v>1245</v>
      </c>
      <c r="F53" s="94" t="s">
        <v>1246</v>
      </c>
      <c r="G53" s="456"/>
      <c r="H53" s="458"/>
    </row>
    <row r="54" spans="1:8" ht="15" customHeight="1" thickBot="1">
      <c r="A54" s="95" t="s">
        <v>1248</v>
      </c>
      <c r="B54" s="55"/>
      <c r="C54" s="96">
        <v>2.1</v>
      </c>
      <c r="D54" s="97">
        <v>0.3</v>
      </c>
      <c r="E54" s="97">
        <v>0.5</v>
      </c>
      <c r="F54" s="97">
        <v>1</v>
      </c>
      <c r="G54" s="96">
        <v>0.3</v>
      </c>
      <c r="H54" s="54" t="s">
        <v>1249</v>
      </c>
    </row>
    <row r="55" spans="1:8" ht="15" customHeight="1" thickBot="1">
      <c r="A55" s="95" t="s">
        <v>1250</v>
      </c>
      <c r="B55" s="55"/>
      <c r="C55" s="96">
        <v>2.1</v>
      </c>
      <c r="D55" s="97">
        <v>0.3</v>
      </c>
      <c r="E55" s="97">
        <v>0.5</v>
      </c>
      <c r="F55" s="97">
        <v>1</v>
      </c>
      <c r="G55" s="96">
        <v>0.5</v>
      </c>
      <c r="H55" s="54" t="s">
        <v>1251</v>
      </c>
    </row>
    <row r="56" spans="1:8" ht="15" customHeight="1" thickBot="1">
      <c r="A56" s="95" t="s">
        <v>1252</v>
      </c>
      <c r="B56" s="55"/>
      <c r="C56" s="96">
        <v>3</v>
      </c>
      <c r="D56" s="97">
        <v>0.8</v>
      </c>
      <c r="E56" s="97">
        <v>1.8</v>
      </c>
      <c r="F56" s="97">
        <v>2.2999999999999998</v>
      </c>
      <c r="G56" s="96">
        <v>0.3</v>
      </c>
      <c r="H56" s="54" t="s">
        <v>1253</v>
      </c>
    </row>
    <row r="57" spans="1:8" ht="15" customHeight="1" thickBot="1">
      <c r="A57" s="95" t="s">
        <v>1254</v>
      </c>
      <c r="B57" s="55"/>
      <c r="C57" s="96">
        <v>3.1</v>
      </c>
      <c r="D57" s="97">
        <v>0.9</v>
      </c>
      <c r="E57" s="97">
        <v>2</v>
      </c>
      <c r="F57" s="97">
        <v>2.4</v>
      </c>
      <c r="G57" s="96">
        <v>0.3</v>
      </c>
      <c r="H57" s="54" t="s">
        <v>1253</v>
      </c>
    </row>
    <row r="58" spans="1:8" ht="15" customHeight="1" thickBot="1">
      <c r="A58" s="95" t="s">
        <v>1255</v>
      </c>
      <c r="B58" s="55"/>
      <c r="C58" s="96">
        <v>2.2000000000000002</v>
      </c>
      <c r="D58" s="97">
        <v>0.3</v>
      </c>
      <c r="E58" s="97">
        <v>0.6</v>
      </c>
      <c r="F58" s="97">
        <v>1</v>
      </c>
      <c r="G58" s="96">
        <v>0.3</v>
      </c>
      <c r="H58" s="54" t="s">
        <v>1249</v>
      </c>
    </row>
    <row r="59" spans="1:8" ht="15" customHeight="1" thickBot="1">
      <c r="A59" s="95" t="s">
        <v>1255</v>
      </c>
      <c r="B59" s="55" t="s">
        <v>5</v>
      </c>
      <c r="C59" s="96">
        <v>2.2000000000000002</v>
      </c>
      <c r="D59" s="97">
        <v>0.3</v>
      </c>
      <c r="E59" s="97">
        <v>0.6</v>
      </c>
      <c r="F59" s="97">
        <v>1.1000000000000001</v>
      </c>
      <c r="G59" s="96">
        <v>0.5</v>
      </c>
      <c r="H59" s="54" t="s">
        <v>1256</v>
      </c>
    </row>
    <row r="60" spans="1:8" ht="15" customHeight="1" thickBot="1">
      <c r="A60" s="95" t="s">
        <v>1257</v>
      </c>
      <c r="B60" s="55"/>
      <c r="C60" s="96">
        <v>2.8</v>
      </c>
      <c r="D60" s="97">
        <v>0.6</v>
      </c>
      <c r="E60" s="97">
        <v>1.3</v>
      </c>
      <c r="F60" s="97">
        <v>1.8</v>
      </c>
      <c r="G60" s="96">
        <v>0.3</v>
      </c>
      <c r="H60" s="54" t="s">
        <v>1249</v>
      </c>
    </row>
    <row r="61" spans="1:8" ht="15" customHeight="1" thickBot="1">
      <c r="A61" s="95" t="s">
        <v>1258</v>
      </c>
      <c r="B61" s="55" t="s">
        <v>5</v>
      </c>
      <c r="C61" s="96">
        <v>2.2000000000000002</v>
      </c>
      <c r="D61" s="97">
        <v>0.3</v>
      </c>
      <c r="E61" s="97">
        <v>0.6</v>
      </c>
      <c r="F61" s="97">
        <v>1.1000000000000001</v>
      </c>
      <c r="G61" s="96">
        <v>0.3</v>
      </c>
      <c r="H61" s="54" t="s">
        <v>1259</v>
      </c>
    </row>
    <row r="62" spans="1:8" ht="15" customHeight="1" thickBot="1">
      <c r="A62" s="98" t="s">
        <v>1260</v>
      </c>
      <c r="B62" s="55" t="s">
        <v>5</v>
      </c>
      <c r="C62" s="96">
        <v>2.2999999999999998</v>
      </c>
      <c r="D62" s="97">
        <v>0.3</v>
      </c>
      <c r="E62" s="97">
        <v>0.7</v>
      </c>
      <c r="F62" s="97">
        <v>1.2</v>
      </c>
      <c r="G62" s="96">
        <v>0.2</v>
      </c>
      <c r="H62" s="54" t="s">
        <v>1261</v>
      </c>
    </row>
    <row r="63" spans="1:8" ht="15" customHeight="1" thickBot="1">
      <c r="A63" s="95" t="s">
        <v>1262</v>
      </c>
      <c r="B63" s="55" t="s">
        <v>5</v>
      </c>
      <c r="C63" s="96">
        <v>1.8</v>
      </c>
      <c r="D63" s="97">
        <v>0.1</v>
      </c>
      <c r="E63" s="97">
        <v>0.3</v>
      </c>
      <c r="F63" s="97">
        <v>0.6</v>
      </c>
      <c r="G63" s="96">
        <v>0.5</v>
      </c>
      <c r="H63" s="54" t="s">
        <v>4</v>
      </c>
    </row>
    <row r="64" spans="1:8" ht="15" customHeight="1" thickBot="1">
      <c r="A64" s="95" t="s">
        <v>1263</v>
      </c>
      <c r="B64" s="55" t="s">
        <v>5</v>
      </c>
      <c r="C64" s="96">
        <v>4.9000000000000004</v>
      </c>
      <c r="D64" s="97">
        <v>3.8</v>
      </c>
      <c r="E64" s="97">
        <v>8.8000000000000007</v>
      </c>
      <c r="F64" s="97">
        <v>6.7</v>
      </c>
      <c r="G64" s="96">
        <v>1</v>
      </c>
      <c r="H64" s="54" t="s">
        <v>1256</v>
      </c>
    </row>
    <row r="65" spans="1:8" ht="15" customHeight="1" thickBot="1">
      <c r="A65" s="95" t="s">
        <v>1264</v>
      </c>
      <c r="B65" s="55" t="s">
        <v>5</v>
      </c>
      <c r="C65" s="96">
        <v>3.6</v>
      </c>
      <c r="D65" s="97">
        <v>1.4</v>
      </c>
      <c r="E65" s="97">
        <v>3.2</v>
      </c>
      <c r="F65" s="97">
        <v>3.3</v>
      </c>
      <c r="G65" s="96">
        <v>1.6</v>
      </c>
      <c r="H65" s="54" t="s">
        <v>1265</v>
      </c>
    </row>
    <row r="66" spans="1:8" ht="15" customHeight="1" thickBot="1">
      <c r="A66" s="95" t="s">
        <v>1266</v>
      </c>
      <c r="B66" s="55" t="s">
        <v>6</v>
      </c>
      <c r="C66" s="96">
        <v>4.0999999999999996</v>
      </c>
      <c r="D66" s="97">
        <v>2.1</v>
      </c>
      <c r="E66" s="97">
        <v>4.8</v>
      </c>
      <c r="F66" s="97">
        <v>4.4000000000000004</v>
      </c>
      <c r="G66" s="96">
        <v>1.3</v>
      </c>
      <c r="H66" s="54" t="s">
        <v>1267</v>
      </c>
    </row>
    <row r="67" spans="1:8" ht="15" customHeight="1" thickBot="1">
      <c r="A67" s="95" t="s">
        <v>1266</v>
      </c>
      <c r="B67" s="55" t="s">
        <v>7</v>
      </c>
      <c r="C67" s="96">
        <v>4.0999999999999996</v>
      </c>
      <c r="D67" s="97">
        <v>2.1</v>
      </c>
      <c r="E67" s="97">
        <v>4.8</v>
      </c>
      <c r="F67" s="97">
        <v>4.4000000000000004</v>
      </c>
      <c r="G67" s="96">
        <v>1.5</v>
      </c>
      <c r="H67" s="54" t="s">
        <v>1268</v>
      </c>
    </row>
    <row r="68" spans="1:8" ht="15" customHeight="1" thickBot="1">
      <c r="A68" s="95" t="s">
        <v>1266</v>
      </c>
      <c r="B68" s="55" t="s">
        <v>6</v>
      </c>
      <c r="C68" s="96">
        <v>4.0999999999999996</v>
      </c>
      <c r="D68" s="97">
        <v>2.1</v>
      </c>
      <c r="E68" s="97">
        <v>4.8</v>
      </c>
      <c r="F68" s="97">
        <v>4.4000000000000004</v>
      </c>
      <c r="G68" s="96">
        <v>1.5</v>
      </c>
      <c r="H68" s="54" t="s">
        <v>1269</v>
      </c>
    </row>
    <row r="69" spans="1:8" ht="15" customHeight="1" thickBot="1">
      <c r="A69" s="95" t="s">
        <v>1266</v>
      </c>
      <c r="B69" s="55" t="s">
        <v>6</v>
      </c>
      <c r="C69" s="96">
        <v>4</v>
      </c>
      <c r="D69" s="97">
        <v>2.1</v>
      </c>
      <c r="E69" s="97">
        <v>4.8</v>
      </c>
      <c r="F69" s="97">
        <v>4.4000000000000004</v>
      </c>
      <c r="G69" s="96">
        <v>0.3</v>
      </c>
      <c r="H69" s="54" t="s">
        <v>1270</v>
      </c>
    </row>
    <row r="70" spans="1:8" ht="15" customHeight="1" thickBot="1">
      <c r="A70" s="95" t="s">
        <v>1271</v>
      </c>
      <c r="B70" s="55" t="s">
        <v>6</v>
      </c>
      <c r="C70" s="96">
        <v>3.6</v>
      </c>
      <c r="D70" s="97">
        <v>1.5</v>
      </c>
      <c r="E70" s="97">
        <v>3.4</v>
      </c>
      <c r="F70" s="97">
        <v>3.5</v>
      </c>
      <c r="G70" s="96">
        <v>0.4</v>
      </c>
      <c r="H70" s="54" t="s">
        <v>1272</v>
      </c>
    </row>
    <row r="71" spans="1:8" ht="15" customHeight="1" thickBot="1">
      <c r="A71" s="95" t="s">
        <v>1273</v>
      </c>
      <c r="B71" s="55" t="s">
        <v>6</v>
      </c>
      <c r="C71" s="96">
        <v>3.1</v>
      </c>
      <c r="D71" s="97">
        <v>0.9</v>
      </c>
      <c r="E71" s="97">
        <v>2</v>
      </c>
      <c r="F71" s="97">
        <v>2.4</v>
      </c>
      <c r="G71" s="96">
        <v>0.1</v>
      </c>
      <c r="H71" s="54" t="s">
        <v>1268</v>
      </c>
    </row>
    <row r="72" spans="1:8" ht="15" customHeight="1" thickBot="1">
      <c r="A72" s="95" t="s">
        <v>1273</v>
      </c>
      <c r="B72" s="55" t="s">
        <v>6</v>
      </c>
      <c r="C72" s="96">
        <v>3.1</v>
      </c>
      <c r="D72" s="97">
        <v>0.9</v>
      </c>
      <c r="E72" s="97">
        <v>2</v>
      </c>
      <c r="F72" s="97">
        <v>2.4</v>
      </c>
      <c r="G72" s="96">
        <v>0.7</v>
      </c>
      <c r="H72" s="54" t="s">
        <v>1274</v>
      </c>
    </row>
    <row r="73" spans="1:8" ht="15" customHeight="1" thickBot="1">
      <c r="A73" s="95" t="s">
        <v>1273</v>
      </c>
      <c r="B73" s="55" t="s">
        <v>6</v>
      </c>
      <c r="C73" s="96">
        <v>3.1</v>
      </c>
      <c r="D73" s="97">
        <v>0.9</v>
      </c>
      <c r="E73" s="97">
        <v>2</v>
      </c>
      <c r="F73" s="97">
        <v>2.4</v>
      </c>
      <c r="G73" s="96">
        <v>0.5</v>
      </c>
      <c r="H73" s="54" t="s">
        <v>1269</v>
      </c>
    </row>
    <row r="74" spans="1:8" ht="15" customHeight="1" thickBot="1">
      <c r="A74" s="95" t="s">
        <v>1275</v>
      </c>
      <c r="B74" s="55" t="s">
        <v>6</v>
      </c>
      <c r="C74" s="96">
        <v>3.5</v>
      </c>
      <c r="D74" s="97">
        <v>1.3</v>
      </c>
      <c r="E74" s="97">
        <v>3</v>
      </c>
      <c r="F74" s="97">
        <v>3.1</v>
      </c>
      <c r="G74" s="96">
        <v>1.8</v>
      </c>
      <c r="H74" s="54" t="s">
        <v>1268</v>
      </c>
    </row>
    <row r="75" spans="1:8" ht="15" customHeight="1" thickBot="1">
      <c r="A75" s="95" t="s">
        <v>1276</v>
      </c>
      <c r="B75" s="55" t="s">
        <v>6</v>
      </c>
      <c r="C75" s="96">
        <v>5.2</v>
      </c>
      <c r="D75" s="97">
        <v>4.8</v>
      </c>
      <c r="E75" s="97">
        <v>11.1</v>
      </c>
      <c r="F75" s="97">
        <v>7.9</v>
      </c>
      <c r="G75" s="96">
        <v>1.5</v>
      </c>
      <c r="H75" s="54" t="s">
        <v>1277</v>
      </c>
    </row>
    <row r="76" spans="1:8" ht="15" customHeight="1" thickBot="1">
      <c r="A76" s="95" t="s">
        <v>1276</v>
      </c>
      <c r="B76" s="55" t="s">
        <v>6</v>
      </c>
      <c r="C76" s="96">
        <v>5.2</v>
      </c>
      <c r="D76" s="97">
        <v>4.8</v>
      </c>
      <c r="E76" s="97">
        <v>11.1</v>
      </c>
      <c r="F76" s="97">
        <v>7.9</v>
      </c>
      <c r="G76" s="96">
        <v>10</v>
      </c>
      <c r="H76" s="54" t="s">
        <v>1278</v>
      </c>
    </row>
    <row r="77" spans="1:8" ht="15" customHeight="1" thickBot="1">
      <c r="A77" s="95" t="s">
        <v>1279</v>
      </c>
      <c r="B77" s="55" t="s">
        <v>6</v>
      </c>
      <c r="C77" s="96">
        <v>5.0999999999999996</v>
      </c>
      <c r="D77" s="97">
        <v>4.5</v>
      </c>
      <c r="E77" s="97">
        <v>10.4</v>
      </c>
      <c r="F77" s="97">
        <v>7.5</v>
      </c>
      <c r="G77" s="96">
        <v>1.5</v>
      </c>
      <c r="H77" s="54" t="s">
        <v>1277</v>
      </c>
    </row>
    <row r="78" spans="1:8" ht="15" customHeight="1" thickBot="1">
      <c r="A78" s="95" t="s">
        <v>1275</v>
      </c>
      <c r="B78" s="55" t="s">
        <v>6</v>
      </c>
      <c r="C78" s="96">
        <v>3.5</v>
      </c>
      <c r="D78" s="97">
        <v>1.3</v>
      </c>
      <c r="E78" s="97">
        <v>3</v>
      </c>
      <c r="F78" s="97">
        <v>3.1</v>
      </c>
      <c r="G78" s="96">
        <v>1.5</v>
      </c>
      <c r="H78" s="54" t="s">
        <v>1277</v>
      </c>
    </row>
    <row r="79" spans="1:8" ht="15" customHeight="1" thickBot="1">
      <c r="A79" s="95" t="s">
        <v>1276</v>
      </c>
      <c r="B79" s="55" t="s">
        <v>6</v>
      </c>
      <c r="C79" s="96">
        <v>5.2</v>
      </c>
      <c r="D79" s="97">
        <v>4.8</v>
      </c>
      <c r="E79" s="97">
        <v>11.1</v>
      </c>
      <c r="F79" s="97">
        <v>7.9</v>
      </c>
      <c r="G79" s="96">
        <v>1.5</v>
      </c>
      <c r="H79" s="54" t="s">
        <v>1277</v>
      </c>
    </row>
    <row r="80" spans="1:8" ht="15" customHeight="1" thickBot="1">
      <c r="A80" s="95" t="s">
        <v>1275</v>
      </c>
      <c r="B80" s="55" t="s">
        <v>6</v>
      </c>
      <c r="C80" s="96">
        <v>3.5</v>
      </c>
      <c r="D80" s="97">
        <v>1.3</v>
      </c>
      <c r="E80" s="97">
        <v>3</v>
      </c>
      <c r="F80" s="97">
        <v>3.1</v>
      </c>
      <c r="G80" s="96">
        <v>0.6</v>
      </c>
      <c r="H80" s="54" t="s">
        <v>1280</v>
      </c>
    </row>
    <row r="81" spans="1:8" ht="15" customHeight="1" thickBot="1">
      <c r="A81" s="95" t="s">
        <v>1275</v>
      </c>
      <c r="B81" s="55" t="s">
        <v>6</v>
      </c>
      <c r="C81" s="96">
        <v>3.5</v>
      </c>
      <c r="D81" s="97">
        <v>1.3</v>
      </c>
      <c r="E81" s="97">
        <v>3</v>
      </c>
      <c r="F81" s="97">
        <v>3.1</v>
      </c>
      <c r="G81" s="96">
        <v>0.1</v>
      </c>
      <c r="H81" s="54" t="s">
        <v>1281</v>
      </c>
    </row>
    <row r="82" spans="1:8" ht="15" customHeight="1" thickBot="1">
      <c r="A82" s="95" t="s">
        <v>1275</v>
      </c>
      <c r="B82" s="55" t="s">
        <v>6</v>
      </c>
      <c r="C82" s="96">
        <v>3.5</v>
      </c>
      <c r="D82" s="97">
        <v>1.3</v>
      </c>
      <c r="E82" s="97">
        <v>3</v>
      </c>
      <c r="F82" s="97">
        <v>3.1</v>
      </c>
      <c r="G82" s="96">
        <v>0.7</v>
      </c>
      <c r="H82" s="54" t="s">
        <v>1282</v>
      </c>
    </row>
    <row r="83" spans="1:8" ht="15" customHeight="1" thickBot="1">
      <c r="A83" s="95" t="s">
        <v>1275</v>
      </c>
      <c r="B83" s="55" t="s">
        <v>6</v>
      </c>
      <c r="C83" s="96">
        <v>3.5</v>
      </c>
      <c r="D83" s="97">
        <v>1.3</v>
      </c>
      <c r="E83" s="97">
        <v>3</v>
      </c>
      <c r="F83" s="97">
        <v>3.1</v>
      </c>
      <c r="G83" s="96">
        <v>2.8</v>
      </c>
      <c r="H83" s="54" t="s">
        <v>1256</v>
      </c>
    </row>
    <row r="84" spans="1:8" ht="15" customHeight="1" thickBot="1">
      <c r="A84" s="95" t="s">
        <v>1283</v>
      </c>
      <c r="B84" s="55" t="s">
        <v>6</v>
      </c>
      <c r="C84" s="96">
        <v>2.9</v>
      </c>
      <c r="D84" s="97">
        <v>0.7</v>
      </c>
      <c r="E84" s="97">
        <v>1.5</v>
      </c>
      <c r="F84" s="97">
        <v>2</v>
      </c>
      <c r="G84" s="96">
        <v>2.1</v>
      </c>
      <c r="H84" s="54" t="s">
        <v>1284</v>
      </c>
    </row>
    <row r="85" spans="1:8" ht="15" customHeight="1" thickBot="1">
      <c r="A85" s="95" t="s">
        <v>1285</v>
      </c>
      <c r="B85" s="55" t="s">
        <v>6</v>
      </c>
      <c r="C85" s="96">
        <v>1.5</v>
      </c>
      <c r="D85" s="97">
        <v>0.1</v>
      </c>
      <c r="E85" s="97">
        <v>0.2</v>
      </c>
      <c r="F85" s="97">
        <v>0.5</v>
      </c>
      <c r="G85" s="96">
        <v>2</v>
      </c>
      <c r="H85" s="54" t="s">
        <v>1286</v>
      </c>
    </row>
    <row r="86" spans="1:8" ht="15" customHeight="1" thickBot="1">
      <c r="A86" s="95" t="s">
        <v>1287</v>
      </c>
      <c r="B86" s="55" t="s">
        <v>5</v>
      </c>
      <c r="C86" s="96">
        <v>2.9</v>
      </c>
      <c r="D86" s="97">
        <v>0.7</v>
      </c>
      <c r="E86" s="97">
        <v>1.5</v>
      </c>
      <c r="F86" s="97">
        <v>2</v>
      </c>
      <c r="G86" s="96">
        <v>0.1</v>
      </c>
      <c r="H86" s="56" t="s">
        <v>1288</v>
      </c>
    </row>
    <row r="87" spans="1:8" ht="15" customHeight="1" thickBot="1">
      <c r="A87" s="95" t="s">
        <v>1289</v>
      </c>
      <c r="B87" s="55"/>
      <c r="C87" s="96">
        <v>2</v>
      </c>
      <c r="D87" s="97">
        <v>0.2</v>
      </c>
      <c r="E87" s="97">
        <v>0.4</v>
      </c>
      <c r="F87" s="97">
        <v>0.8</v>
      </c>
      <c r="G87" s="96">
        <v>1.3</v>
      </c>
      <c r="H87" s="54" t="s">
        <v>1290</v>
      </c>
    </row>
    <row r="88" spans="1:8" ht="15" customHeight="1" thickBot="1">
      <c r="A88" s="98" t="s">
        <v>1291</v>
      </c>
      <c r="B88" s="55" t="s">
        <v>5</v>
      </c>
      <c r="C88" s="96">
        <v>3.1</v>
      </c>
      <c r="D88" s="97">
        <v>0.9</v>
      </c>
      <c r="E88" s="97">
        <v>2</v>
      </c>
      <c r="F88" s="97">
        <v>2.4</v>
      </c>
      <c r="G88" s="96">
        <v>0.1</v>
      </c>
      <c r="H88" s="54" t="s">
        <v>1292</v>
      </c>
    </row>
    <row r="89" spans="1:8" ht="15" customHeight="1" thickBot="1">
      <c r="A89" s="98" t="s">
        <v>1293</v>
      </c>
      <c r="B89" s="55" t="s">
        <v>6</v>
      </c>
      <c r="C89" s="96">
        <v>2.2999999999999998</v>
      </c>
      <c r="D89" s="97">
        <v>0.3</v>
      </c>
      <c r="E89" s="97">
        <v>0.7</v>
      </c>
      <c r="F89" s="97">
        <v>1.2</v>
      </c>
      <c r="G89" s="96">
        <v>1.5</v>
      </c>
      <c r="H89" s="54" t="s">
        <v>1284</v>
      </c>
    </row>
    <row r="90" spans="1:8" ht="15" customHeight="1" thickBot="1">
      <c r="A90" s="98" t="s">
        <v>1294</v>
      </c>
      <c r="B90" s="55"/>
      <c r="C90" s="96">
        <v>1.6</v>
      </c>
      <c r="D90" s="97">
        <v>0.1</v>
      </c>
      <c r="E90" s="97">
        <v>0.2</v>
      </c>
      <c r="F90" s="97">
        <v>0.6</v>
      </c>
      <c r="G90" s="96">
        <v>1.1000000000000001</v>
      </c>
      <c r="H90" s="54" t="s">
        <v>8</v>
      </c>
    </row>
    <row r="91" spans="1:8" ht="15" customHeight="1" thickBot="1">
      <c r="A91" s="95" t="s">
        <v>1295</v>
      </c>
      <c r="B91" s="55" t="s">
        <v>5</v>
      </c>
      <c r="C91" s="96">
        <v>5.8</v>
      </c>
      <c r="D91" s="97">
        <v>6.7</v>
      </c>
      <c r="E91" s="97">
        <v>15.8</v>
      </c>
      <c r="F91" s="97">
        <v>10</v>
      </c>
      <c r="G91" s="96">
        <v>1</v>
      </c>
      <c r="H91" s="54" t="s">
        <v>1296</v>
      </c>
    </row>
    <row r="92" spans="1:8" ht="15" customHeight="1" thickBot="1">
      <c r="A92" s="95" t="s">
        <v>1297</v>
      </c>
      <c r="B92" s="55"/>
      <c r="C92" s="96">
        <v>7.8</v>
      </c>
      <c r="D92" s="97">
        <v>17.8</v>
      </c>
      <c r="E92" s="97">
        <v>43.8</v>
      </c>
      <c r="F92" s="97">
        <v>20.2</v>
      </c>
      <c r="G92" s="96">
        <v>1.2</v>
      </c>
      <c r="H92" s="54" t="s">
        <v>1298</v>
      </c>
    </row>
    <row r="93" spans="1:8" ht="15" customHeight="1" thickBot="1">
      <c r="A93" s="95" t="s">
        <v>1299</v>
      </c>
      <c r="B93" s="55"/>
      <c r="C93" s="96">
        <v>4</v>
      </c>
      <c r="D93" s="97">
        <v>2</v>
      </c>
      <c r="E93" s="97">
        <v>4.5</v>
      </c>
      <c r="F93" s="97">
        <v>4.2</v>
      </c>
      <c r="G93" s="96">
        <v>0.4</v>
      </c>
      <c r="H93" s="54" t="s">
        <v>1249</v>
      </c>
    </row>
    <row r="94" spans="1:8" ht="15" customHeight="1" thickBot="1">
      <c r="A94" s="95" t="s">
        <v>1300</v>
      </c>
      <c r="B94" s="55" t="s">
        <v>5</v>
      </c>
      <c r="C94" s="96">
        <v>1.7</v>
      </c>
      <c r="D94" s="97">
        <v>0.1</v>
      </c>
      <c r="E94" s="97">
        <v>0.2</v>
      </c>
      <c r="F94" s="97">
        <v>0.6</v>
      </c>
      <c r="G94" s="96">
        <v>0.5</v>
      </c>
      <c r="H94" s="54" t="s">
        <v>1296</v>
      </c>
    </row>
    <row r="95" spans="1:8" ht="15" customHeight="1" thickBot="1">
      <c r="A95" s="95" t="s">
        <v>1301</v>
      </c>
      <c r="B95" s="55" t="s">
        <v>5</v>
      </c>
      <c r="C95" s="96">
        <v>1.1000000000000001</v>
      </c>
      <c r="D95" s="97">
        <v>0.03</v>
      </c>
      <c r="E95" s="97">
        <v>0.06</v>
      </c>
      <c r="F95" s="97">
        <v>0.22</v>
      </c>
      <c r="G95" s="96">
        <v>0.48</v>
      </c>
      <c r="H95" s="54" t="s">
        <v>1296</v>
      </c>
    </row>
    <row r="96" spans="1:8" ht="15" customHeight="1" thickBot="1">
      <c r="A96" s="95" t="s">
        <v>1302</v>
      </c>
      <c r="B96" s="55" t="s">
        <v>5</v>
      </c>
      <c r="C96" s="96">
        <v>2.7</v>
      </c>
      <c r="D96" s="97">
        <v>0.5</v>
      </c>
      <c r="E96" s="97">
        <v>1.2</v>
      </c>
      <c r="F96" s="97">
        <v>1.7</v>
      </c>
      <c r="G96" s="96">
        <v>11.3</v>
      </c>
      <c r="H96" s="54" t="s">
        <v>1303</v>
      </c>
    </row>
    <row r="97" spans="1:8" ht="15" customHeight="1" thickBot="1">
      <c r="A97" s="95" t="s">
        <v>1302</v>
      </c>
      <c r="B97" s="55" t="s">
        <v>5</v>
      </c>
      <c r="C97" s="96">
        <v>2.7</v>
      </c>
      <c r="D97" s="97">
        <v>0.5</v>
      </c>
      <c r="E97" s="97">
        <v>1.2</v>
      </c>
      <c r="F97" s="97">
        <v>1.7</v>
      </c>
      <c r="G97" s="96">
        <v>2.4</v>
      </c>
      <c r="H97" s="54" t="s">
        <v>1304</v>
      </c>
    </row>
    <row r="98" spans="1:8" ht="15" customHeight="1" thickBot="1">
      <c r="A98" s="95" t="s">
        <v>1305</v>
      </c>
      <c r="B98" s="55" t="s">
        <v>5</v>
      </c>
      <c r="C98" s="96">
        <v>2.7</v>
      </c>
      <c r="D98" s="97">
        <v>0.5</v>
      </c>
      <c r="E98" s="97">
        <v>1.2</v>
      </c>
      <c r="F98" s="97">
        <v>1.7</v>
      </c>
      <c r="G98" s="96">
        <v>1.6</v>
      </c>
      <c r="H98" s="54" t="s">
        <v>1306</v>
      </c>
    </row>
    <row r="99" spans="1:8" ht="15" customHeight="1" thickBot="1">
      <c r="A99" s="95" t="s">
        <v>1305</v>
      </c>
      <c r="B99" s="55" t="s">
        <v>5</v>
      </c>
      <c r="C99" s="96">
        <v>2.7</v>
      </c>
      <c r="D99" s="97">
        <v>0.5</v>
      </c>
      <c r="E99" s="97">
        <v>1.2</v>
      </c>
      <c r="F99" s="97">
        <v>1.7</v>
      </c>
      <c r="G99" s="96">
        <v>1.8</v>
      </c>
      <c r="H99" s="54" t="s">
        <v>1307</v>
      </c>
    </row>
    <row r="100" spans="1:8" ht="15" customHeight="1" thickBot="1">
      <c r="A100" s="95" t="s">
        <v>1305</v>
      </c>
      <c r="B100" s="55" t="s">
        <v>5</v>
      </c>
      <c r="C100" s="96">
        <v>2.7</v>
      </c>
      <c r="D100" s="97">
        <v>0.5</v>
      </c>
      <c r="E100" s="97">
        <v>1.2</v>
      </c>
      <c r="F100" s="97">
        <v>1.7</v>
      </c>
      <c r="G100" s="96">
        <v>7.1</v>
      </c>
      <c r="H100" s="54" t="s">
        <v>1308</v>
      </c>
    </row>
    <row r="101" spans="1:8" ht="15" customHeight="1" thickBot="1">
      <c r="A101" s="95" t="s">
        <v>1309</v>
      </c>
      <c r="B101" s="55" t="s">
        <v>5</v>
      </c>
      <c r="C101" s="96">
        <v>2.1</v>
      </c>
      <c r="D101" s="97">
        <v>0.3</v>
      </c>
      <c r="E101" s="97">
        <v>0.6</v>
      </c>
      <c r="F101" s="97">
        <v>1</v>
      </c>
      <c r="G101" s="96">
        <v>0.1</v>
      </c>
      <c r="H101" s="54" t="s">
        <v>1292</v>
      </c>
    </row>
    <row r="102" spans="1:8" ht="15" customHeight="1" thickBot="1">
      <c r="A102" s="98" t="s">
        <v>1310</v>
      </c>
      <c r="B102" s="55" t="s">
        <v>5</v>
      </c>
      <c r="C102" s="96">
        <v>4.5</v>
      </c>
      <c r="D102" s="97">
        <v>2.9</v>
      </c>
      <c r="E102" s="97">
        <v>6.6</v>
      </c>
      <c r="F102" s="97">
        <v>5.5</v>
      </c>
      <c r="G102" s="96">
        <v>4</v>
      </c>
      <c r="H102" s="54" t="s">
        <v>1311</v>
      </c>
    </row>
    <row r="103" spans="1:8" ht="15" customHeight="1" thickBot="1">
      <c r="A103" s="98" t="s">
        <v>1312</v>
      </c>
      <c r="B103" s="55" t="s">
        <v>5</v>
      </c>
      <c r="C103" s="96">
        <v>4.3</v>
      </c>
      <c r="D103" s="97">
        <v>2.6</v>
      </c>
      <c r="E103" s="97">
        <v>5.9</v>
      </c>
      <c r="F103" s="97">
        <v>5.0999999999999996</v>
      </c>
      <c r="G103" s="96">
        <v>4</v>
      </c>
      <c r="H103" s="54" t="s">
        <v>1313</v>
      </c>
    </row>
    <row r="104" spans="1:8" ht="15" customHeight="1" thickBot="1">
      <c r="A104" s="95" t="s">
        <v>1314</v>
      </c>
      <c r="B104" s="55" t="s">
        <v>5</v>
      </c>
      <c r="C104" s="96">
        <v>1.5</v>
      </c>
      <c r="D104" s="97">
        <v>0.1</v>
      </c>
      <c r="E104" s="97">
        <v>0.2</v>
      </c>
      <c r="F104" s="97">
        <v>0.4</v>
      </c>
      <c r="G104" s="96">
        <v>0.3</v>
      </c>
      <c r="H104" s="54" t="s">
        <v>1315</v>
      </c>
    </row>
    <row r="105" spans="1:8" ht="15" customHeight="1" thickBot="1">
      <c r="A105" s="95" t="s">
        <v>1314</v>
      </c>
      <c r="B105" s="55" t="s">
        <v>9</v>
      </c>
      <c r="C105" s="96">
        <v>1.6</v>
      </c>
      <c r="D105" s="97">
        <v>0.1</v>
      </c>
      <c r="E105" s="97">
        <v>0.2</v>
      </c>
      <c r="F105" s="97">
        <v>0.5</v>
      </c>
      <c r="G105" s="96">
        <v>0.1</v>
      </c>
      <c r="H105" s="54" t="s">
        <v>1315</v>
      </c>
    </row>
    <row r="106" spans="1:8" ht="15" customHeight="1" thickBot="1">
      <c r="A106" s="95" t="s">
        <v>1316</v>
      </c>
      <c r="B106" s="55" t="s">
        <v>5</v>
      </c>
      <c r="C106" s="96">
        <v>1.5</v>
      </c>
      <c r="D106" s="97">
        <v>0.1</v>
      </c>
      <c r="E106" s="97">
        <v>0.2</v>
      </c>
      <c r="F106" s="97">
        <v>0.5</v>
      </c>
      <c r="G106" s="96">
        <v>0.2</v>
      </c>
      <c r="H106" s="54" t="s">
        <v>1317</v>
      </c>
    </row>
    <row r="107" spans="1:8" ht="15" customHeight="1" thickBot="1">
      <c r="A107" s="95" t="s">
        <v>1318</v>
      </c>
      <c r="B107" s="55" t="s">
        <v>5</v>
      </c>
      <c r="C107" s="96">
        <v>2.2000000000000002</v>
      </c>
      <c r="D107" s="97">
        <v>0.3</v>
      </c>
      <c r="E107" s="97">
        <v>0.6</v>
      </c>
      <c r="F107" s="97">
        <v>1.1000000000000001</v>
      </c>
      <c r="G107" s="96">
        <v>0.7</v>
      </c>
      <c r="H107" s="54" t="s">
        <v>1319</v>
      </c>
    </row>
    <row r="108" spans="1:8" ht="15" customHeight="1" thickBot="1">
      <c r="A108" s="95" t="s">
        <v>1320</v>
      </c>
      <c r="B108" s="55" t="s">
        <v>5</v>
      </c>
      <c r="C108" s="96">
        <v>2.8</v>
      </c>
      <c r="D108" s="97">
        <v>0.6</v>
      </c>
      <c r="E108" s="97">
        <v>1.3</v>
      </c>
      <c r="F108" s="97">
        <v>1.8</v>
      </c>
      <c r="G108" s="96">
        <v>0.4</v>
      </c>
      <c r="H108" s="54" t="s">
        <v>1321</v>
      </c>
    </row>
    <row r="109" spans="1:8" ht="15" customHeight="1" thickBot="1">
      <c r="A109" s="95" t="s">
        <v>1320</v>
      </c>
      <c r="B109" s="55"/>
      <c r="C109" s="96">
        <v>2.8</v>
      </c>
      <c r="D109" s="97">
        <v>0.6</v>
      </c>
      <c r="E109" s="97">
        <v>1.3</v>
      </c>
      <c r="F109" s="97">
        <v>1.8</v>
      </c>
      <c r="G109" s="96">
        <v>0.6</v>
      </c>
      <c r="H109" s="54" t="s">
        <v>1322</v>
      </c>
    </row>
    <row r="110" spans="1:8" ht="15" customHeight="1" thickBot="1">
      <c r="A110" s="95" t="s">
        <v>1323</v>
      </c>
      <c r="B110" s="55" t="s">
        <v>5</v>
      </c>
      <c r="C110" s="96">
        <v>1.9</v>
      </c>
      <c r="D110" s="97">
        <v>0.2</v>
      </c>
      <c r="E110" s="97">
        <v>0.3</v>
      </c>
      <c r="F110" s="97">
        <v>0.8</v>
      </c>
      <c r="G110" s="96">
        <v>0.8</v>
      </c>
      <c r="H110" s="54" t="s">
        <v>1319</v>
      </c>
    </row>
    <row r="111" spans="1:8" ht="15" customHeight="1" thickBot="1">
      <c r="A111" s="95" t="s">
        <v>1324</v>
      </c>
      <c r="B111" s="55" t="s">
        <v>5</v>
      </c>
      <c r="C111" s="96">
        <v>2.4</v>
      </c>
      <c r="D111" s="97">
        <v>0.4</v>
      </c>
      <c r="E111" s="97">
        <v>0.8</v>
      </c>
      <c r="F111" s="97">
        <v>1.3</v>
      </c>
      <c r="G111" s="96">
        <v>0.5</v>
      </c>
      <c r="H111" s="54" t="s">
        <v>1325</v>
      </c>
    </row>
    <row r="112" spans="1:8" ht="15" customHeight="1" thickBot="1">
      <c r="A112" s="95" t="s">
        <v>1324</v>
      </c>
      <c r="B112" s="55" t="s">
        <v>5</v>
      </c>
      <c r="C112" s="96">
        <v>2.4</v>
      </c>
      <c r="D112" s="97">
        <v>0.4</v>
      </c>
      <c r="E112" s="97">
        <v>0.8</v>
      </c>
      <c r="F112" s="97">
        <v>1.3</v>
      </c>
      <c r="G112" s="96">
        <v>0.1</v>
      </c>
      <c r="H112" s="54" t="s">
        <v>1326</v>
      </c>
    </row>
    <row r="113" spans="1:8" ht="15" customHeight="1" thickBot="1">
      <c r="A113" s="95" t="s">
        <v>1324</v>
      </c>
      <c r="B113" s="55" t="s">
        <v>5</v>
      </c>
      <c r="C113" s="96">
        <v>2.4</v>
      </c>
      <c r="D113" s="97">
        <v>0.4</v>
      </c>
      <c r="E113" s="97">
        <v>0.8</v>
      </c>
      <c r="F113" s="97">
        <v>1.3</v>
      </c>
      <c r="G113" s="96">
        <v>0.2</v>
      </c>
      <c r="H113" s="54" t="s">
        <v>1327</v>
      </c>
    </row>
    <row r="114" spans="1:8" ht="15" customHeight="1" thickBot="1">
      <c r="A114" s="95" t="s">
        <v>1324</v>
      </c>
      <c r="B114" s="55" t="s">
        <v>5</v>
      </c>
      <c r="C114" s="96">
        <v>2.4</v>
      </c>
      <c r="D114" s="97">
        <v>0.4</v>
      </c>
      <c r="E114" s="97">
        <v>0.8</v>
      </c>
      <c r="F114" s="97">
        <v>1.3</v>
      </c>
      <c r="G114" s="96">
        <v>1.8</v>
      </c>
      <c r="H114" s="54" t="s">
        <v>1307</v>
      </c>
    </row>
    <row r="115" spans="1:8" ht="15" customHeight="1" thickBot="1">
      <c r="A115" s="95" t="s">
        <v>1324</v>
      </c>
      <c r="B115" s="55" t="s">
        <v>5</v>
      </c>
      <c r="C115" s="96">
        <v>2.4</v>
      </c>
      <c r="D115" s="97">
        <v>0.4</v>
      </c>
      <c r="E115" s="97">
        <v>0.8</v>
      </c>
      <c r="F115" s="97">
        <v>1.3</v>
      </c>
      <c r="G115" s="96">
        <v>0.02</v>
      </c>
      <c r="H115" s="54" t="s">
        <v>1308</v>
      </c>
    </row>
    <row r="116" spans="1:8" ht="15" customHeight="1" thickBot="1">
      <c r="A116" s="95" t="s">
        <v>1324</v>
      </c>
      <c r="B116" s="55"/>
      <c r="C116" s="96">
        <v>2.4</v>
      </c>
      <c r="D116" s="97">
        <v>0.4</v>
      </c>
      <c r="E116" s="97">
        <v>0.8</v>
      </c>
      <c r="F116" s="97">
        <v>1.3</v>
      </c>
      <c r="G116" s="96">
        <v>0.1</v>
      </c>
      <c r="H116" s="54" t="s">
        <v>1328</v>
      </c>
    </row>
    <row r="117" spans="1:8" ht="15" customHeight="1" thickBot="1">
      <c r="A117" s="95" t="s">
        <v>1329</v>
      </c>
      <c r="B117" s="55"/>
      <c r="C117" s="96">
        <v>2.4</v>
      </c>
      <c r="D117" s="97">
        <v>0.4</v>
      </c>
      <c r="E117" s="97">
        <v>0.8</v>
      </c>
      <c r="F117" s="97">
        <v>1.3</v>
      </c>
      <c r="G117" s="96">
        <v>0.2</v>
      </c>
      <c r="H117" s="54" t="s">
        <v>1298</v>
      </c>
    </row>
    <row r="118" spans="1:8" ht="15" customHeight="1" thickBot="1">
      <c r="A118" s="95" t="s">
        <v>1330</v>
      </c>
      <c r="B118" s="55" t="s">
        <v>5</v>
      </c>
      <c r="C118" s="96">
        <v>2.9</v>
      </c>
      <c r="D118" s="97">
        <v>0.7</v>
      </c>
      <c r="E118" s="97">
        <v>1.6</v>
      </c>
      <c r="F118" s="97">
        <v>2</v>
      </c>
      <c r="G118" s="96">
        <v>1.2</v>
      </c>
      <c r="H118" s="54" t="s">
        <v>1331</v>
      </c>
    </row>
    <row r="119" spans="1:8" ht="15" customHeight="1" thickBot="1">
      <c r="A119" s="95" t="s">
        <v>1332</v>
      </c>
      <c r="B119" s="55"/>
      <c r="C119" s="96">
        <v>2.9</v>
      </c>
      <c r="D119" s="97">
        <v>0.7</v>
      </c>
      <c r="E119" s="97">
        <v>1.6</v>
      </c>
      <c r="F119" s="97">
        <v>2.1</v>
      </c>
      <c r="G119" s="96">
        <v>0.2</v>
      </c>
      <c r="H119" s="54" t="s">
        <v>1333</v>
      </c>
    </row>
    <row r="120" spans="1:8" ht="15" customHeight="1" thickBot="1">
      <c r="A120" s="95" t="s">
        <v>1334</v>
      </c>
      <c r="B120" s="55"/>
      <c r="C120" s="96">
        <v>3.5</v>
      </c>
      <c r="D120" s="97">
        <v>1.3</v>
      </c>
      <c r="E120" s="97">
        <v>2.9</v>
      </c>
      <c r="F120" s="97">
        <v>3.1</v>
      </c>
      <c r="G120" s="96">
        <v>1</v>
      </c>
      <c r="H120" s="54" t="s">
        <v>1298</v>
      </c>
    </row>
    <row r="121" spans="1:8" ht="15" customHeight="1" thickBot="1">
      <c r="A121" s="95" t="s">
        <v>1335</v>
      </c>
      <c r="B121" s="55" t="s">
        <v>5</v>
      </c>
      <c r="C121" s="96">
        <v>3.3</v>
      </c>
      <c r="D121" s="97">
        <v>1.1000000000000001</v>
      </c>
      <c r="E121" s="97">
        <v>2.5</v>
      </c>
      <c r="F121" s="97">
        <v>2.8</v>
      </c>
      <c r="G121" s="96">
        <v>0.7</v>
      </c>
      <c r="H121" s="54" t="s">
        <v>1336</v>
      </c>
    </row>
    <row r="122" spans="1:8" ht="15" customHeight="1" thickBot="1">
      <c r="A122" s="95" t="s">
        <v>1335</v>
      </c>
      <c r="B122" s="55"/>
      <c r="C122" s="96">
        <v>3.3</v>
      </c>
      <c r="D122" s="97">
        <v>1.1000000000000001</v>
      </c>
      <c r="E122" s="97">
        <v>2.5</v>
      </c>
      <c r="F122" s="97">
        <v>2.8</v>
      </c>
      <c r="G122" s="96">
        <v>0.5</v>
      </c>
      <c r="H122" s="54" t="s">
        <v>1337</v>
      </c>
    </row>
    <row r="123" spans="1:8" ht="15" customHeight="1" thickBot="1">
      <c r="A123" s="99" t="s">
        <v>1338</v>
      </c>
      <c r="B123" s="60"/>
      <c r="C123" s="100">
        <v>3.3</v>
      </c>
      <c r="D123" s="101">
        <v>1.1000000000000001</v>
      </c>
      <c r="E123" s="101">
        <v>2.2999999999999998</v>
      </c>
      <c r="F123" s="101">
        <v>2.7</v>
      </c>
      <c r="G123" s="100">
        <v>0.6</v>
      </c>
      <c r="H123" s="59" t="s">
        <v>1317</v>
      </c>
    </row>
    <row r="124" spans="1:8" ht="15" customHeight="1" thickTop="1"/>
    <row r="126" spans="1:8" ht="15" customHeight="1">
      <c r="A126" s="61" t="s">
        <v>1339</v>
      </c>
    </row>
    <row r="127" spans="1:8" ht="15" customHeight="1">
      <c r="A127" s="61" t="s">
        <v>1340</v>
      </c>
    </row>
    <row r="128" spans="1:8" ht="15" customHeight="1">
      <c r="A128" s="61" t="s">
        <v>1341</v>
      </c>
    </row>
    <row r="129" spans="1:1" ht="15" customHeight="1">
      <c r="A129" s="61" t="s">
        <v>1342</v>
      </c>
    </row>
    <row r="130" spans="1:1" ht="15" customHeight="1">
      <c r="A130" s="61" t="s">
        <v>1343</v>
      </c>
    </row>
    <row r="131" spans="1:1" ht="15" customHeight="1">
      <c r="A131" s="61" t="s">
        <v>1344</v>
      </c>
    </row>
    <row r="132" spans="1:1" ht="15" customHeight="1">
      <c r="A132" s="61" t="s">
        <v>1345</v>
      </c>
    </row>
  </sheetData>
  <sortState xmlns:xlrd2="http://schemas.microsoft.com/office/spreadsheetml/2017/richdata2" ref="A28:F44">
    <sortCondition ref="F28:F44"/>
  </sortState>
  <mergeCells count="10">
    <mergeCell ref="G52:G53"/>
    <mergeCell ref="H52:H53"/>
    <mergeCell ref="C2:D2"/>
    <mergeCell ref="A3:A4"/>
    <mergeCell ref="B3:B4"/>
    <mergeCell ref="E3:E4"/>
    <mergeCell ref="F3:F4"/>
    <mergeCell ref="A52:A53"/>
    <mergeCell ref="B52:B53"/>
    <mergeCell ref="C52:C53"/>
  </mergeCells>
  <hyperlinks>
    <hyperlink ref="A9" r:id="rId1" location="_ftn1" display="applewebdata://31D4558D-05F7-44D3-A264-35ECD3192C3B/ - _ftn1" xr:uid="{00000000-0004-0000-0700-000000000000}"/>
    <hyperlink ref="A14" r:id="rId2" location="_ftn2" display="applewebdata://31D4558D-05F7-44D3-A264-35ECD3192C3B/ - _ftn2" xr:uid="{00000000-0004-0000-0700-000001000000}"/>
    <hyperlink ref="A22" r:id="rId3" location="_ftnref1" display="applewebdata://31D4558D-05F7-44D3-A264-35ECD3192C3B/ - _ftnref1" xr:uid="{00000000-0004-0000-0700-000002000000}"/>
    <hyperlink ref="A23" r:id="rId4" location="_ftnref2" display="applewebdata://31D4558D-05F7-44D3-A264-35ECD3192C3B/ - _ftnref2" xr:uid="{00000000-0004-0000-0700-000003000000}"/>
    <hyperlink ref="A37" r:id="rId5" location="_ftn1" display="applewebdata://DE2EF200-0834-4BB2-A39C-4BC6D9A5FC97/ - _ftn1" xr:uid="{00000000-0004-0000-0700-000004000000}"/>
    <hyperlink ref="A41" r:id="rId6" location="_ftn2" display="applewebdata://DE2EF200-0834-4BB2-A39C-4BC6D9A5FC97/ - _ftn2" xr:uid="{00000000-0004-0000-0700-000005000000}"/>
    <hyperlink ref="A38" r:id="rId7" location="_ftn3" display="applewebdata://DE2EF200-0834-4BB2-A39C-4BC6D9A5FC97/ - _ftn3" xr:uid="{00000000-0004-0000-0700-000006000000}"/>
    <hyperlink ref="A43" r:id="rId8" location="_ftn4" display="applewebdata://DE2EF200-0834-4BB2-A39C-4BC6D9A5FC97/ - _ftn4" xr:uid="{00000000-0004-0000-0700-000007000000}"/>
    <hyperlink ref="A47" r:id="rId9" location="_ftnref1" display="applewebdata://DE2EF200-0834-4BB2-A39C-4BC6D9A5FC97/ - _ftnref1" xr:uid="{00000000-0004-0000-0700-000008000000}"/>
    <hyperlink ref="A48" r:id="rId10" location="_ftnref2" display="applewebdata://DE2EF200-0834-4BB2-A39C-4BC6D9A5FC97/ - _ftnref2" xr:uid="{00000000-0004-0000-0700-000009000000}"/>
    <hyperlink ref="A49" r:id="rId11" location="_ftnref3" display="applewebdata://DE2EF200-0834-4BB2-A39C-4BC6D9A5FC97/ - _ftnref3" xr:uid="{00000000-0004-0000-0700-00000A000000}"/>
    <hyperlink ref="A50" r:id="rId12" location="_ftnref4" display="applewebdata://DE2EF200-0834-4BB2-A39C-4BC6D9A5FC97/ - _ftnref4" xr:uid="{00000000-0004-0000-0700-00000B000000}"/>
    <hyperlink ref="A62" r:id="rId13" location="_ftn1" display="applewebdata://E68DDFD9-208A-4A68-BB44-46B42D3E832A/ - _ftn1" xr:uid="{00000000-0004-0000-0700-00000C000000}"/>
    <hyperlink ref="H86" r:id="rId14" location="_ftn2" display="applewebdata://E68DDFD9-208A-4A68-BB44-46B42D3E832A/ - _ftn2" xr:uid="{00000000-0004-0000-0700-00000D000000}"/>
    <hyperlink ref="A88" r:id="rId15" location="_ftn3" display="applewebdata://E68DDFD9-208A-4A68-BB44-46B42D3E832A/ - _ftn3" xr:uid="{00000000-0004-0000-0700-00000E000000}"/>
    <hyperlink ref="A89" r:id="rId16" location="_ftn4" display="applewebdata://E68DDFD9-208A-4A68-BB44-46B42D3E832A/ - _ftn4" xr:uid="{00000000-0004-0000-0700-00000F000000}"/>
    <hyperlink ref="A90" r:id="rId17" location="_ftn5" display="applewebdata://E68DDFD9-208A-4A68-BB44-46B42D3E832A/ - _ftn5" xr:uid="{00000000-0004-0000-0700-000010000000}"/>
    <hyperlink ref="A102" r:id="rId18" location="_ftn6" display="applewebdata://E68DDFD9-208A-4A68-BB44-46B42D3E832A/ - _ftn6" xr:uid="{00000000-0004-0000-0700-000011000000}"/>
    <hyperlink ref="A103" r:id="rId19" location="_ftn7" display="applewebdata://E68DDFD9-208A-4A68-BB44-46B42D3E832A/ - _ftn7" xr:uid="{00000000-0004-0000-0700-000012000000}"/>
    <hyperlink ref="A126" r:id="rId20" location="_ftnref1" display="applewebdata://E68DDFD9-208A-4A68-BB44-46B42D3E832A/ - _ftnref1" xr:uid="{00000000-0004-0000-0700-000013000000}"/>
    <hyperlink ref="A127" r:id="rId21" location="_ftnref2" display="applewebdata://E68DDFD9-208A-4A68-BB44-46B42D3E832A/ - _ftnref2" xr:uid="{00000000-0004-0000-0700-000014000000}"/>
    <hyperlink ref="A128" r:id="rId22" location="_ftnref3" display="applewebdata://E68DDFD9-208A-4A68-BB44-46B42D3E832A/ - _ftnref3" xr:uid="{00000000-0004-0000-0700-000015000000}"/>
    <hyperlink ref="A129" r:id="rId23" location="_ftnref4" display="applewebdata://E68DDFD9-208A-4A68-BB44-46B42D3E832A/ - _ftnref4" xr:uid="{00000000-0004-0000-0700-000016000000}"/>
    <hyperlink ref="A130" r:id="rId24" location="_ftnref5" display="applewebdata://E68DDFD9-208A-4A68-BB44-46B42D3E832A/ - _ftnref5" xr:uid="{00000000-0004-0000-0700-000017000000}"/>
    <hyperlink ref="A131" r:id="rId25" location="_ftnref6" display="applewebdata://E68DDFD9-208A-4A68-BB44-46B42D3E832A/ - _ftnref6" xr:uid="{00000000-0004-0000-0700-000018000000}"/>
    <hyperlink ref="A132" r:id="rId26" location="_ftnref7" display="applewebdata://E68DDFD9-208A-4A68-BB44-46B42D3E832A/ - _ftnref7" xr:uid="{00000000-0004-0000-0700-00001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8"/>
  <sheetViews>
    <sheetView topLeftCell="A88" workbookViewId="0">
      <selection activeCell="G134" sqref="G100:G134"/>
    </sheetView>
  </sheetViews>
  <sheetFormatPr baseColWidth="10" defaultColWidth="10.6640625" defaultRowHeight="15" customHeight="1"/>
  <cols>
    <col min="1" max="1" width="37.33203125" customWidth="1"/>
    <col min="2" max="2" width="12.33203125" bestFit="1" customWidth="1"/>
    <col min="3" max="3" width="15.1640625" bestFit="1" customWidth="1"/>
    <col min="6" max="6" width="30" bestFit="1" customWidth="1"/>
  </cols>
  <sheetData>
    <row r="1" spans="1:9" s="102" customFormat="1" ht="15" customHeight="1">
      <c r="A1" s="102" t="s">
        <v>1346</v>
      </c>
    </row>
    <row r="2" spans="1:9" ht="15" customHeight="1" thickBot="1">
      <c r="B2" s="18" t="s">
        <v>10</v>
      </c>
      <c r="C2" s="18" t="s">
        <v>137</v>
      </c>
      <c r="D2" s="18" t="s">
        <v>0</v>
      </c>
      <c r="E2" s="24"/>
    </row>
    <row r="3" spans="1:9" ht="15" customHeight="1" thickTop="1">
      <c r="A3" s="68" t="s">
        <v>4</v>
      </c>
      <c r="B3" s="69" t="s">
        <v>91</v>
      </c>
      <c r="C3" s="69" t="s">
        <v>91</v>
      </c>
      <c r="D3" s="69" t="s">
        <v>25</v>
      </c>
      <c r="E3" s="68"/>
      <c r="F3" s="109" t="s">
        <v>994</v>
      </c>
      <c r="G3" s="70" t="s">
        <v>995</v>
      </c>
      <c r="I3">
        <v>1</v>
      </c>
    </row>
    <row r="4" spans="1:9" ht="15" customHeight="1">
      <c r="A4" s="68" t="s">
        <v>4</v>
      </c>
      <c r="B4" s="69" t="s">
        <v>103</v>
      </c>
      <c r="C4" s="69"/>
      <c r="D4" s="69" t="s">
        <v>21</v>
      </c>
      <c r="E4" s="68"/>
      <c r="F4" s="109" t="s">
        <v>4</v>
      </c>
      <c r="G4" s="70" t="s">
        <v>999</v>
      </c>
      <c r="I4">
        <v>1</v>
      </c>
    </row>
    <row r="5" spans="1:9" ht="15" customHeight="1">
      <c r="A5" s="68" t="s">
        <v>4</v>
      </c>
      <c r="B5" s="69" t="s">
        <v>103</v>
      </c>
      <c r="C5" s="69"/>
      <c r="D5" s="69" t="s">
        <v>53</v>
      </c>
      <c r="E5" s="68"/>
      <c r="F5" s="109" t="s">
        <v>4</v>
      </c>
      <c r="G5" s="70" t="s">
        <v>999</v>
      </c>
      <c r="I5">
        <v>1</v>
      </c>
    </row>
    <row r="6" spans="1:9" ht="15" customHeight="1">
      <c r="A6" s="68"/>
      <c r="B6" s="69"/>
      <c r="C6" s="69"/>
      <c r="D6" s="69"/>
      <c r="E6" s="68"/>
      <c r="F6" s="109" t="s">
        <v>4</v>
      </c>
      <c r="G6" s="70" t="s">
        <v>1003</v>
      </c>
      <c r="I6">
        <v>1</v>
      </c>
    </row>
    <row r="7" spans="1:9" ht="15" customHeight="1">
      <c r="A7" s="68"/>
      <c r="B7" s="69"/>
      <c r="C7" s="69"/>
      <c r="D7" s="69"/>
      <c r="E7" s="68"/>
      <c r="F7" s="109" t="s">
        <v>4</v>
      </c>
      <c r="G7" s="70" t="s">
        <v>1003</v>
      </c>
      <c r="I7">
        <v>1</v>
      </c>
    </row>
    <row r="8" spans="1:9" s="74" customFormat="1" ht="15" customHeight="1">
      <c r="A8" s="24" t="s">
        <v>8</v>
      </c>
      <c r="B8" s="25" t="s">
        <v>97</v>
      </c>
      <c r="C8" s="25"/>
      <c r="D8" s="29" t="s">
        <v>40</v>
      </c>
      <c r="E8" s="30"/>
      <c r="F8" s="43"/>
      <c r="G8" s="44"/>
      <c r="H8"/>
      <c r="I8">
        <v>1</v>
      </c>
    </row>
    <row r="9" spans="1:9" s="74" customFormat="1" ht="15" customHeight="1">
      <c r="A9" s="30" t="s">
        <v>985</v>
      </c>
      <c r="B9" s="32" t="s">
        <v>103</v>
      </c>
      <c r="C9" s="32"/>
      <c r="D9" s="32" t="s">
        <v>54</v>
      </c>
      <c r="E9" s="30"/>
      <c r="F9" s="43"/>
      <c r="G9" s="44"/>
      <c r="H9"/>
      <c r="I9" s="74">
        <v>1</v>
      </c>
    </row>
    <row r="10" spans="1:9" ht="15" customHeight="1">
      <c r="A10" s="76"/>
      <c r="B10" s="77"/>
      <c r="C10" s="77"/>
      <c r="D10" s="78"/>
      <c r="E10" s="76"/>
      <c r="F10" s="109" t="s">
        <v>663</v>
      </c>
      <c r="G10" s="79" t="s">
        <v>1134</v>
      </c>
      <c r="H10" s="80"/>
      <c r="I10" s="80">
        <v>1</v>
      </c>
    </row>
    <row r="11" spans="1:9" s="74" customFormat="1" ht="15" customHeight="1">
      <c r="A11" s="30" t="s">
        <v>181</v>
      </c>
      <c r="B11" s="32" t="s">
        <v>101</v>
      </c>
      <c r="C11" s="32"/>
      <c r="D11" s="32" t="s">
        <v>46</v>
      </c>
      <c r="E11" s="30"/>
      <c r="F11" s="43"/>
      <c r="G11" s="44"/>
      <c r="H11"/>
      <c r="I11" s="74">
        <v>1</v>
      </c>
    </row>
    <row r="12" spans="1:9" s="74" customFormat="1" ht="15" customHeight="1">
      <c r="A12" s="30" t="s">
        <v>165</v>
      </c>
      <c r="B12" s="31" t="s">
        <v>67</v>
      </c>
      <c r="C12" s="31"/>
      <c r="D12" s="32" t="s">
        <v>21</v>
      </c>
      <c r="E12" s="30"/>
      <c r="F12" s="43"/>
      <c r="G12" s="44"/>
      <c r="H12"/>
      <c r="I12" s="74">
        <v>1</v>
      </c>
    </row>
    <row r="13" spans="1:9" s="74" customFormat="1" ht="15" customHeight="1">
      <c r="A13" s="30" t="s">
        <v>165</v>
      </c>
      <c r="B13" s="32" t="s">
        <v>92</v>
      </c>
      <c r="C13" s="32"/>
      <c r="D13" s="32" t="s">
        <v>26</v>
      </c>
      <c r="E13" s="30"/>
      <c r="F13" s="43"/>
      <c r="G13" s="44"/>
      <c r="H13"/>
      <c r="I13" s="74">
        <v>1</v>
      </c>
    </row>
    <row r="14" spans="1:9" s="74" customFormat="1" ht="15" customHeight="1">
      <c r="A14" s="30" t="s">
        <v>165</v>
      </c>
      <c r="B14" s="31" t="s">
        <v>73</v>
      </c>
      <c r="C14" s="34" t="s">
        <v>73</v>
      </c>
      <c r="D14" s="32" t="s">
        <v>31</v>
      </c>
      <c r="E14" s="30"/>
      <c r="F14" s="43"/>
      <c r="G14" s="44"/>
      <c r="H14"/>
      <c r="I14" s="74">
        <v>1</v>
      </c>
    </row>
    <row r="15" spans="1:9" s="74" customFormat="1" ht="15" customHeight="1">
      <c r="A15" s="30" t="s">
        <v>165</v>
      </c>
      <c r="B15" s="32" t="s">
        <v>98</v>
      </c>
      <c r="C15" s="32"/>
      <c r="D15" s="32" t="s">
        <v>41</v>
      </c>
      <c r="E15" s="30"/>
      <c r="F15" s="43"/>
      <c r="G15" s="44"/>
      <c r="H15"/>
      <c r="I15" s="74">
        <v>1</v>
      </c>
    </row>
    <row r="16" spans="1:9" s="74" customFormat="1" ht="15" customHeight="1">
      <c r="A16" s="30" t="s">
        <v>165</v>
      </c>
      <c r="B16" s="32" t="s">
        <v>100</v>
      </c>
      <c r="C16" s="32"/>
      <c r="D16" s="32" t="s">
        <v>44</v>
      </c>
      <c r="E16" s="30"/>
      <c r="F16" s="43"/>
      <c r="G16" s="44"/>
      <c r="H16"/>
      <c r="I16" s="74">
        <v>1</v>
      </c>
    </row>
    <row r="17" spans="1:9" s="74" customFormat="1" ht="15" customHeight="1">
      <c r="A17" s="30" t="s">
        <v>165</v>
      </c>
      <c r="B17" s="32" t="s">
        <v>100</v>
      </c>
      <c r="C17" s="32"/>
      <c r="D17" s="32" t="s">
        <v>45</v>
      </c>
      <c r="E17" s="30"/>
      <c r="F17" s="43"/>
      <c r="G17" s="44"/>
      <c r="H17"/>
      <c r="I17" s="74">
        <v>1</v>
      </c>
    </row>
    <row r="18" spans="1:9" s="74" customFormat="1" ht="15" customHeight="1">
      <c r="A18" s="30"/>
      <c r="B18" s="32"/>
      <c r="C18" s="32"/>
      <c r="D18" s="32"/>
      <c r="E18" s="30"/>
      <c r="F18" s="109" t="s">
        <v>197</v>
      </c>
      <c r="G18" s="44" t="s">
        <v>1094</v>
      </c>
      <c r="H18"/>
      <c r="I18" s="74">
        <v>1</v>
      </c>
    </row>
    <row r="19" spans="1:9" s="74" customFormat="1" ht="15" customHeight="1">
      <c r="A19" s="30"/>
      <c r="B19" s="32"/>
      <c r="C19" s="32"/>
      <c r="D19" s="32"/>
      <c r="E19" s="30"/>
      <c r="F19" s="109" t="s">
        <v>197</v>
      </c>
      <c r="G19" s="44" t="s">
        <v>1092</v>
      </c>
      <c r="H19"/>
      <c r="I19" s="74">
        <v>1</v>
      </c>
    </row>
    <row r="20" spans="1:9" s="74" customFormat="1" ht="15" customHeight="1">
      <c r="A20" s="30" t="s">
        <v>173</v>
      </c>
      <c r="B20" s="31" t="s">
        <v>73</v>
      </c>
      <c r="C20" s="35" t="s">
        <v>152</v>
      </c>
      <c r="D20" s="32" t="s">
        <v>32</v>
      </c>
      <c r="E20" s="30"/>
      <c r="F20" s="109" t="s">
        <v>173</v>
      </c>
      <c r="G20" s="44" t="s">
        <v>1092</v>
      </c>
      <c r="H20"/>
      <c r="I20" s="74">
        <v>1</v>
      </c>
    </row>
    <row r="21" spans="1:9" s="74" customFormat="1" ht="15" customHeight="1">
      <c r="A21" s="30" t="s">
        <v>171</v>
      </c>
      <c r="B21" s="31" t="s">
        <v>73</v>
      </c>
      <c r="C21" s="34" t="s">
        <v>151</v>
      </c>
      <c r="D21" s="32" t="s">
        <v>28</v>
      </c>
      <c r="E21" s="30"/>
      <c r="F21" s="109" t="s">
        <v>171</v>
      </c>
      <c r="G21" s="44" t="s">
        <v>1098</v>
      </c>
      <c r="H21"/>
      <c r="I21" s="74">
        <v>1</v>
      </c>
    </row>
    <row r="22" spans="1:9" s="74" customFormat="1" ht="15" customHeight="1">
      <c r="A22" s="68"/>
      <c r="B22" s="81"/>
      <c r="C22" s="82"/>
      <c r="D22" s="69"/>
      <c r="E22" s="68"/>
      <c r="F22" s="109" t="s">
        <v>659</v>
      </c>
      <c r="G22" s="70" t="s">
        <v>1135</v>
      </c>
      <c r="H22" s="83"/>
      <c r="I22" s="83">
        <v>1</v>
      </c>
    </row>
    <row r="23" spans="1:9" s="74" customFormat="1" ht="15" customHeight="1">
      <c r="A23" s="68"/>
      <c r="B23" s="81"/>
      <c r="C23" s="82"/>
      <c r="D23" s="69"/>
      <c r="E23" s="68"/>
      <c r="F23" s="109" t="s">
        <v>659</v>
      </c>
      <c r="G23" s="70" t="s">
        <v>1137</v>
      </c>
      <c r="H23" s="83"/>
      <c r="I23" s="83">
        <v>1</v>
      </c>
    </row>
    <row r="24" spans="1:9" s="74" customFormat="1" ht="15" customHeight="1">
      <c r="A24" s="68"/>
      <c r="B24" s="81"/>
      <c r="C24" s="82"/>
      <c r="D24" s="69"/>
      <c r="E24" s="68"/>
      <c r="F24" s="109" t="s">
        <v>659</v>
      </c>
      <c r="G24" s="70" t="s">
        <v>1133</v>
      </c>
      <c r="H24" s="83"/>
      <c r="I24" s="83">
        <v>1</v>
      </c>
    </row>
    <row r="25" spans="1:9" s="74" customFormat="1" ht="15" customHeight="1">
      <c r="A25" s="68"/>
      <c r="B25" s="81"/>
      <c r="C25" s="82"/>
      <c r="D25" s="69"/>
      <c r="E25" s="68"/>
      <c r="F25" s="109" t="s">
        <v>659</v>
      </c>
      <c r="G25" s="70" t="s">
        <v>1134</v>
      </c>
      <c r="H25" s="83"/>
      <c r="I25" s="83">
        <v>1</v>
      </c>
    </row>
    <row r="26" spans="1:9" s="74" customFormat="1" ht="15" customHeight="1">
      <c r="A26" s="30" t="s">
        <v>185</v>
      </c>
      <c r="B26" s="32" t="s">
        <v>103</v>
      </c>
      <c r="C26" s="32"/>
      <c r="D26" s="33" t="s">
        <v>48</v>
      </c>
      <c r="E26" s="30"/>
      <c r="F26" s="43"/>
      <c r="G26" s="44"/>
      <c r="H26"/>
      <c r="I26" s="83">
        <v>1</v>
      </c>
    </row>
    <row r="27" spans="1:9" s="74" customFormat="1" ht="15" customHeight="1">
      <c r="A27" s="30" t="s">
        <v>185</v>
      </c>
      <c r="B27" s="32" t="s">
        <v>103</v>
      </c>
      <c r="C27" s="32"/>
      <c r="D27" s="33" t="s">
        <v>49</v>
      </c>
      <c r="E27" s="30"/>
      <c r="F27" s="43"/>
      <c r="G27" s="44"/>
      <c r="H27"/>
      <c r="I27" s="83">
        <v>1</v>
      </c>
    </row>
    <row r="28" spans="1:9" ht="15" customHeight="1">
      <c r="A28" s="24" t="s">
        <v>983</v>
      </c>
      <c r="B28" s="26" t="s">
        <v>67</v>
      </c>
      <c r="C28" s="26"/>
      <c r="D28" s="25" t="s">
        <v>18</v>
      </c>
      <c r="E28" s="24"/>
      <c r="F28" s="109" t="s">
        <v>187</v>
      </c>
      <c r="G28" s="44" t="s">
        <v>1025</v>
      </c>
      <c r="I28" s="74">
        <v>1</v>
      </c>
    </row>
    <row r="29" spans="1:9" s="80" customFormat="1" ht="15" customHeight="1">
      <c r="A29" s="24" t="s">
        <v>983</v>
      </c>
      <c r="B29" s="26" t="s">
        <v>67</v>
      </c>
      <c r="C29" s="26"/>
      <c r="D29" s="25" t="s">
        <v>21</v>
      </c>
      <c r="E29" s="24"/>
      <c r="F29" s="109" t="s">
        <v>187</v>
      </c>
      <c r="G29" s="44" t="s">
        <v>1012</v>
      </c>
      <c r="H29"/>
      <c r="I29" s="74">
        <v>1</v>
      </c>
    </row>
    <row r="30" spans="1:9" s="74" customFormat="1" ht="15" customHeight="1">
      <c r="A30" s="24" t="s">
        <v>983</v>
      </c>
      <c r="B30" s="26" t="s">
        <v>67</v>
      </c>
      <c r="C30" s="26"/>
      <c r="D30" s="25" t="s">
        <v>22</v>
      </c>
      <c r="E30" s="24"/>
      <c r="F30" s="109" t="s">
        <v>187</v>
      </c>
      <c r="G30" s="44" t="s">
        <v>1027</v>
      </c>
      <c r="H30"/>
      <c r="I30" s="74">
        <v>1</v>
      </c>
    </row>
    <row r="31" spans="1:9" s="74" customFormat="1" ht="15" customHeight="1">
      <c r="A31" s="24" t="s">
        <v>979</v>
      </c>
      <c r="B31" s="25" t="s">
        <v>104</v>
      </c>
      <c r="C31" s="25"/>
      <c r="D31" s="25" t="s">
        <v>51</v>
      </c>
      <c r="E31" s="24"/>
      <c r="F31" s="109" t="s">
        <v>187</v>
      </c>
      <c r="G31" s="44" t="s">
        <v>1029</v>
      </c>
      <c r="H31"/>
      <c r="I31" s="74">
        <v>1</v>
      </c>
    </row>
    <row r="32" spans="1:9" s="74" customFormat="1" ht="15" customHeight="1">
      <c r="A32" s="30" t="s">
        <v>187</v>
      </c>
      <c r="B32" s="32" t="s">
        <v>103</v>
      </c>
      <c r="C32" s="32"/>
      <c r="D32" s="32" t="s">
        <v>52</v>
      </c>
      <c r="E32" s="24"/>
      <c r="F32" s="109" t="s">
        <v>187</v>
      </c>
      <c r="G32" s="44" t="s">
        <v>1031</v>
      </c>
      <c r="H32"/>
      <c r="I32" s="74">
        <v>1</v>
      </c>
    </row>
    <row r="33" spans="1:9" s="74" customFormat="1" ht="15" customHeight="1">
      <c r="A33" s="24" t="s">
        <v>979</v>
      </c>
      <c r="B33" s="25" t="s">
        <v>106</v>
      </c>
      <c r="C33" s="25"/>
      <c r="D33" s="25" t="s">
        <v>41</v>
      </c>
      <c r="E33" s="24"/>
      <c r="F33" s="109" t="s">
        <v>187</v>
      </c>
      <c r="G33" s="44" t="s">
        <v>1034</v>
      </c>
      <c r="H33"/>
      <c r="I33" s="74">
        <v>1</v>
      </c>
    </row>
    <row r="34" spans="1:9" s="74" customFormat="1" ht="15" customHeight="1">
      <c r="A34" s="24"/>
      <c r="B34" s="25"/>
      <c r="C34" s="25"/>
      <c r="D34" s="25"/>
      <c r="E34" s="24"/>
      <c r="F34" s="109" t="s">
        <v>187</v>
      </c>
      <c r="G34" s="44" t="s">
        <v>1034</v>
      </c>
      <c r="H34"/>
      <c r="I34" s="74">
        <v>1</v>
      </c>
    </row>
    <row r="35" spans="1:9" ht="15" customHeight="1">
      <c r="A35" s="24"/>
      <c r="B35" s="25"/>
      <c r="C35" s="25"/>
      <c r="D35" s="25"/>
      <c r="E35" s="24"/>
      <c r="F35" s="109" t="s">
        <v>187</v>
      </c>
      <c r="G35" s="44" t="s">
        <v>1037</v>
      </c>
      <c r="I35" s="74">
        <v>1</v>
      </c>
    </row>
    <row r="36" spans="1:9" ht="15" customHeight="1">
      <c r="A36" s="24" t="s">
        <v>980</v>
      </c>
      <c r="B36" s="26" t="s">
        <v>67</v>
      </c>
      <c r="C36" s="26"/>
      <c r="D36" s="25" t="s">
        <v>19</v>
      </c>
      <c r="E36" s="24"/>
      <c r="F36" s="109" t="s">
        <v>1039</v>
      </c>
      <c r="G36" s="44" t="s">
        <v>1040</v>
      </c>
      <c r="I36" s="74">
        <v>1</v>
      </c>
    </row>
    <row r="37" spans="1:9" ht="15" customHeight="1">
      <c r="A37" s="24" t="s">
        <v>980</v>
      </c>
      <c r="B37" s="26" t="s">
        <v>67</v>
      </c>
      <c r="C37" s="26"/>
      <c r="D37" s="25" t="s">
        <v>20</v>
      </c>
      <c r="E37" s="24"/>
      <c r="F37" s="109" t="s">
        <v>1039</v>
      </c>
      <c r="G37" s="44" t="s">
        <v>1042</v>
      </c>
      <c r="I37" s="74">
        <v>1</v>
      </c>
    </row>
    <row r="38" spans="1:9" ht="15" customHeight="1">
      <c r="A38" s="24" t="s">
        <v>981</v>
      </c>
      <c r="B38" s="25" t="s">
        <v>106</v>
      </c>
      <c r="C38" s="25"/>
      <c r="D38" s="25" t="s">
        <v>57</v>
      </c>
      <c r="E38" s="24"/>
      <c r="F38" s="109" t="s">
        <v>1044</v>
      </c>
      <c r="G38" s="44" t="s">
        <v>1045</v>
      </c>
      <c r="I38" s="74">
        <v>1</v>
      </c>
    </row>
    <row r="39" spans="1:9" ht="15" customHeight="1">
      <c r="A39" s="30" t="s">
        <v>186</v>
      </c>
      <c r="B39" s="32" t="s">
        <v>104</v>
      </c>
      <c r="C39" s="32"/>
      <c r="D39" s="32" t="s">
        <v>50</v>
      </c>
      <c r="E39" s="30"/>
      <c r="F39" s="109" t="s">
        <v>1054</v>
      </c>
      <c r="G39" s="44" t="s">
        <v>1052</v>
      </c>
      <c r="I39" s="74">
        <v>1</v>
      </c>
    </row>
    <row r="40" spans="1:9" ht="15" customHeight="1">
      <c r="A40" s="30" t="s">
        <v>186</v>
      </c>
      <c r="B40" s="32" t="s">
        <v>104</v>
      </c>
      <c r="C40" s="32"/>
      <c r="D40" s="32" t="s">
        <v>50</v>
      </c>
      <c r="E40" s="30"/>
      <c r="F40" s="43"/>
      <c r="G40" s="44"/>
      <c r="I40" s="74">
        <v>1</v>
      </c>
    </row>
    <row r="41" spans="1:9" ht="15" customHeight="1">
      <c r="A41" s="24" t="s">
        <v>983</v>
      </c>
      <c r="B41" s="25" t="s">
        <v>99</v>
      </c>
      <c r="C41" s="25"/>
      <c r="D41" s="25" t="s">
        <v>43</v>
      </c>
      <c r="E41" s="30"/>
      <c r="F41" s="43"/>
      <c r="G41" s="44"/>
      <c r="I41" s="74">
        <v>1</v>
      </c>
    </row>
    <row r="42" spans="1:9" s="74" customFormat="1" ht="15" customHeight="1">
      <c r="A42" s="24" t="s">
        <v>983</v>
      </c>
      <c r="B42" s="25" t="s">
        <v>103</v>
      </c>
      <c r="C42" s="25"/>
      <c r="D42" s="25" t="s">
        <v>52</v>
      </c>
      <c r="E42" s="30"/>
      <c r="F42" s="43"/>
      <c r="G42" s="44"/>
      <c r="H42"/>
      <c r="I42" s="74">
        <v>1</v>
      </c>
    </row>
    <row r="43" spans="1:9" ht="15" customHeight="1">
      <c r="A43" s="24" t="s">
        <v>984</v>
      </c>
      <c r="B43" s="26" t="s">
        <v>67</v>
      </c>
      <c r="C43" s="26"/>
      <c r="D43" s="25" t="s">
        <v>18</v>
      </c>
      <c r="E43" s="30"/>
      <c r="F43" s="43"/>
      <c r="G43" s="44"/>
      <c r="I43" s="74">
        <v>1</v>
      </c>
    </row>
    <row r="44" spans="1:9" ht="15" customHeight="1">
      <c r="A44" s="30" t="s">
        <v>193</v>
      </c>
      <c r="B44" s="32" t="s">
        <v>106</v>
      </c>
      <c r="C44" s="32"/>
      <c r="D44" s="32" t="s">
        <v>59</v>
      </c>
      <c r="E44" s="30"/>
      <c r="F44" s="43"/>
      <c r="G44" s="44"/>
      <c r="I44" s="74">
        <v>1</v>
      </c>
    </row>
    <row r="45" spans="1:9" ht="15" customHeight="1">
      <c r="A45" s="30" t="s">
        <v>192</v>
      </c>
      <c r="B45" s="32" t="s">
        <v>106</v>
      </c>
      <c r="C45" s="32"/>
      <c r="D45" s="32" t="s">
        <v>59</v>
      </c>
      <c r="E45" s="30"/>
      <c r="F45" s="43"/>
      <c r="G45" s="44"/>
      <c r="I45" s="74">
        <v>1</v>
      </c>
    </row>
    <row r="46" spans="1:9" ht="15" customHeight="1">
      <c r="A46" s="30" t="s">
        <v>155</v>
      </c>
      <c r="B46" s="31" t="s">
        <v>73</v>
      </c>
      <c r="C46" s="34" t="s">
        <v>151</v>
      </c>
      <c r="D46" s="32" t="s">
        <v>28</v>
      </c>
      <c r="E46" s="30"/>
      <c r="F46" s="109" t="s">
        <v>155</v>
      </c>
      <c r="G46" s="44" t="s">
        <v>1100</v>
      </c>
      <c r="I46" s="74">
        <v>1</v>
      </c>
    </row>
    <row r="47" spans="1:9" s="83" customFormat="1" ht="15" customHeight="1">
      <c r="A47" s="30" t="s">
        <v>155</v>
      </c>
      <c r="B47" s="31" t="s">
        <v>73</v>
      </c>
      <c r="C47" s="35" t="s">
        <v>152</v>
      </c>
      <c r="D47" s="32" t="s">
        <v>32</v>
      </c>
      <c r="E47" s="31"/>
      <c r="F47" s="109" t="s">
        <v>155</v>
      </c>
      <c r="G47" s="44" t="s">
        <v>1094</v>
      </c>
      <c r="H47"/>
      <c r="I47" s="74">
        <v>1</v>
      </c>
    </row>
    <row r="48" spans="1:9" s="83" customFormat="1" ht="15" customHeight="1">
      <c r="A48" s="30" t="s">
        <v>155</v>
      </c>
      <c r="B48" s="31" t="s">
        <v>73</v>
      </c>
      <c r="C48" s="31"/>
      <c r="D48" s="32" t="s">
        <v>33</v>
      </c>
      <c r="E48" s="30"/>
      <c r="F48" s="109" t="s">
        <v>155</v>
      </c>
      <c r="G48" s="44" t="s">
        <v>1102</v>
      </c>
      <c r="H48"/>
      <c r="I48" s="74">
        <v>1</v>
      </c>
    </row>
    <row r="49" spans="1:9" s="83" customFormat="1" ht="15" customHeight="1">
      <c r="A49" s="30" t="s">
        <v>155</v>
      </c>
      <c r="B49" s="31" t="s">
        <v>73</v>
      </c>
      <c r="C49" s="31"/>
      <c r="D49" s="32" t="s">
        <v>31</v>
      </c>
      <c r="E49" s="30"/>
      <c r="F49" s="109" t="s">
        <v>155</v>
      </c>
      <c r="G49" s="44" t="s">
        <v>1092</v>
      </c>
      <c r="H49"/>
      <c r="I49" s="74">
        <v>1</v>
      </c>
    </row>
    <row r="50" spans="1:9" s="83" customFormat="1" ht="15" customHeight="1">
      <c r="A50" s="30" t="s">
        <v>155</v>
      </c>
      <c r="B50" s="31" t="s">
        <v>73</v>
      </c>
      <c r="C50" s="35" t="s">
        <v>152</v>
      </c>
      <c r="D50" s="32" t="s">
        <v>32</v>
      </c>
      <c r="E50" s="30"/>
      <c r="F50" s="43"/>
      <c r="G50" s="44"/>
      <c r="H50"/>
      <c r="I50" s="74">
        <v>1</v>
      </c>
    </row>
    <row r="51" spans="1:9" s="74" customFormat="1" ht="14" customHeight="1">
      <c r="A51" s="30"/>
      <c r="B51" s="31"/>
      <c r="C51" s="35"/>
      <c r="D51" s="32"/>
      <c r="E51" s="30"/>
      <c r="F51" s="109" t="s">
        <v>200</v>
      </c>
      <c r="G51" s="44" t="s">
        <v>1092</v>
      </c>
      <c r="H51"/>
      <c r="I51" s="74">
        <v>1</v>
      </c>
    </row>
    <row r="52" spans="1:9" ht="15" customHeight="1">
      <c r="A52" s="30"/>
      <c r="B52" s="31"/>
      <c r="C52" s="35"/>
      <c r="D52" s="32"/>
      <c r="E52" s="30"/>
      <c r="F52" s="109" t="s">
        <v>203</v>
      </c>
      <c r="G52" s="44" t="s">
        <v>1129</v>
      </c>
      <c r="I52" s="74">
        <v>1</v>
      </c>
    </row>
    <row r="53" spans="1:9" ht="15" customHeight="1">
      <c r="A53" s="30" t="s">
        <v>168</v>
      </c>
      <c r="B53" s="32" t="s">
        <v>92</v>
      </c>
      <c r="C53" s="32"/>
      <c r="D53" s="32" t="s">
        <v>27</v>
      </c>
      <c r="E53" s="30"/>
      <c r="F53" s="43"/>
      <c r="G53" s="44"/>
      <c r="I53" s="74">
        <v>1</v>
      </c>
    </row>
    <row r="54" spans="1:9" s="74" customFormat="1" ht="15" customHeight="1">
      <c r="A54" s="30" t="s">
        <v>183</v>
      </c>
      <c r="B54" s="32" t="s">
        <v>101</v>
      </c>
      <c r="C54" s="32"/>
      <c r="D54" s="32" t="s">
        <v>46</v>
      </c>
      <c r="E54" s="30"/>
      <c r="F54" s="43"/>
      <c r="G54" s="44"/>
      <c r="H54"/>
      <c r="I54" s="74">
        <v>1</v>
      </c>
    </row>
    <row r="55" spans="1:9" s="74" customFormat="1" ht="15" customHeight="1">
      <c r="A55"/>
      <c r="B55"/>
      <c r="C55"/>
      <c r="D55"/>
      <c r="E55" s="30"/>
      <c r="F55" s="109" t="s">
        <v>1055</v>
      </c>
      <c r="G55" s="44" t="s">
        <v>1056</v>
      </c>
      <c r="H55"/>
      <c r="I55" s="74">
        <v>1</v>
      </c>
    </row>
    <row r="56" spans="1:9" s="74" customFormat="1" ht="15" customHeight="1">
      <c r="A56" s="24" t="s">
        <v>982</v>
      </c>
      <c r="B56" s="25" t="s">
        <v>105</v>
      </c>
      <c r="C56" s="25"/>
      <c r="D56" s="25" t="s">
        <v>55</v>
      </c>
      <c r="E56" s="30"/>
      <c r="F56" s="109" t="s">
        <v>1055</v>
      </c>
      <c r="G56" s="44" t="s">
        <v>1058</v>
      </c>
      <c r="H56"/>
      <c r="I56" s="74">
        <v>1</v>
      </c>
    </row>
    <row r="57" spans="1:9" ht="15" customHeight="1">
      <c r="A57" s="24" t="s">
        <v>982</v>
      </c>
      <c r="B57" s="25" t="s">
        <v>106</v>
      </c>
      <c r="C57" s="25"/>
      <c r="D57" s="25" t="s">
        <v>58</v>
      </c>
      <c r="E57" s="30"/>
      <c r="F57" s="109" t="s">
        <v>1055</v>
      </c>
      <c r="G57" s="44" t="s">
        <v>1060</v>
      </c>
      <c r="I57" s="74">
        <v>1</v>
      </c>
    </row>
    <row r="58" spans="1:9" ht="15" customHeight="1">
      <c r="A58" s="24" t="s">
        <v>982</v>
      </c>
      <c r="B58" s="25" t="s">
        <v>98</v>
      </c>
      <c r="C58" s="25"/>
      <c r="D58" s="25" t="s">
        <v>42</v>
      </c>
      <c r="E58" s="30"/>
      <c r="F58" s="109" t="s">
        <v>1055</v>
      </c>
      <c r="G58" s="44" t="s">
        <v>1061</v>
      </c>
      <c r="I58" s="74">
        <v>1</v>
      </c>
    </row>
    <row r="59" spans="1:9" ht="15" customHeight="1">
      <c r="A59" s="30" t="s">
        <v>166</v>
      </c>
      <c r="B59" s="32" t="s">
        <v>89</v>
      </c>
      <c r="C59" s="32"/>
      <c r="D59" s="32" t="s">
        <v>23</v>
      </c>
      <c r="E59" s="30"/>
      <c r="F59" s="109" t="s">
        <v>1063</v>
      </c>
      <c r="G59" s="44" t="s">
        <v>1064</v>
      </c>
      <c r="I59" s="74">
        <v>1</v>
      </c>
    </row>
    <row r="60" spans="1:9" ht="15" customHeight="1">
      <c r="A60" s="30" t="s">
        <v>167</v>
      </c>
      <c r="B60" s="32" t="s">
        <v>90</v>
      </c>
      <c r="C60" s="32"/>
      <c r="D60" s="33" t="s">
        <v>24</v>
      </c>
      <c r="E60" s="30"/>
      <c r="F60" s="43"/>
      <c r="G60" s="44"/>
      <c r="I60" s="74">
        <v>1</v>
      </c>
    </row>
    <row r="61" spans="1:9" ht="15" customHeight="1">
      <c r="A61" s="31" t="s">
        <v>178</v>
      </c>
      <c r="B61" s="32" t="s">
        <v>93</v>
      </c>
      <c r="C61" s="32"/>
      <c r="D61" s="32" t="s">
        <v>36</v>
      </c>
      <c r="E61" s="30"/>
      <c r="F61" s="43"/>
      <c r="G61" s="44"/>
      <c r="I61" s="74">
        <v>1</v>
      </c>
    </row>
    <row r="62" spans="1:9" ht="15" customHeight="1">
      <c r="A62" s="68" t="s">
        <v>174</v>
      </c>
      <c r="B62" s="81" t="s">
        <v>73</v>
      </c>
      <c r="C62" s="82" t="s">
        <v>73</v>
      </c>
      <c r="D62" s="69" t="s">
        <v>31</v>
      </c>
      <c r="E62" s="68"/>
      <c r="F62" s="109" t="s">
        <v>174</v>
      </c>
      <c r="G62" s="70" t="s">
        <v>1092</v>
      </c>
      <c r="H62" s="83"/>
      <c r="I62" s="74">
        <v>1</v>
      </c>
    </row>
    <row r="63" spans="1:9" ht="15" customHeight="1">
      <c r="A63" s="68"/>
      <c r="B63" s="81"/>
      <c r="C63" s="82"/>
      <c r="D63" s="69"/>
      <c r="E63" s="68"/>
      <c r="F63" s="109" t="s">
        <v>673</v>
      </c>
      <c r="G63" s="70" t="s">
        <v>1092</v>
      </c>
      <c r="H63" s="83"/>
      <c r="I63" s="74">
        <v>1</v>
      </c>
    </row>
    <row r="64" spans="1:9" ht="15" customHeight="1">
      <c r="A64" s="30" t="s">
        <v>184</v>
      </c>
      <c r="B64" s="32" t="s">
        <v>101</v>
      </c>
      <c r="C64" s="32"/>
      <c r="D64" s="32" t="s">
        <v>46</v>
      </c>
      <c r="E64" s="30"/>
      <c r="F64" s="43"/>
      <c r="G64" s="44"/>
      <c r="I64" s="74">
        <v>1</v>
      </c>
    </row>
    <row r="65" spans="1:9" ht="15" customHeight="1">
      <c r="A65" s="30" t="s">
        <v>184</v>
      </c>
      <c r="B65" s="32" t="s">
        <v>101</v>
      </c>
      <c r="C65" s="32"/>
      <c r="D65" s="32" t="s">
        <v>46</v>
      </c>
      <c r="E65" s="30"/>
      <c r="F65" s="43"/>
      <c r="G65" s="44"/>
      <c r="I65" s="74">
        <v>1</v>
      </c>
    </row>
    <row r="66" spans="1:9" ht="15" customHeight="1">
      <c r="A66" s="30" t="s">
        <v>184</v>
      </c>
      <c r="B66" s="32" t="s">
        <v>103</v>
      </c>
      <c r="C66" s="32"/>
      <c r="D66" s="32" t="s">
        <v>54</v>
      </c>
      <c r="E66" s="30"/>
      <c r="F66" s="43"/>
      <c r="G66" s="44"/>
      <c r="I66" s="74">
        <v>1</v>
      </c>
    </row>
    <row r="67" spans="1:9" ht="15" customHeight="1">
      <c r="A67" s="30" t="s">
        <v>184</v>
      </c>
      <c r="B67" s="32" t="s">
        <v>103</v>
      </c>
      <c r="C67" s="32"/>
      <c r="D67" s="32" t="s">
        <v>54</v>
      </c>
      <c r="E67" s="30"/>
      <c r="F67" s="43"/>
      <c r="G67" s="44"/>
      <c r="I67" s="74">
        <v>1</v>
      </c>
    </row>
    <row r="68" spans="1:9" s="74" customFormat="1" ht="15" customHeight="1">
      <c r="A68" s="68"/>
      <c r="B68" s="69"/>
      <c r="C68" s="69"/>
      <c r="D68" s="69"/>
      <c r="E68" s="68"/>
      <c r="F68" s="109" t="s">
        <v>206</v>
      </c>
      <c r="G68" s="70" t="s">
        <v>1065</v>
      </c>
      <c r="H68" s="83"/>
      <c r="I68" s="74">
        <v>1</v>
      </c>
    </row>
    <row r="69" spans="1:9" s="74" customFormat="1" ht="15" customHeight="1">
      <c r="A69" s="68"/>
      <c r="B69" s="69"/>
      <c r="C69" s="69"/>
      <c r="D69" s="69"/>
      <c r="E69" s="68"/>
      <c r="F69" s="109" t="s">
        <v>206</v>
      </c>
      <c r="G69" s="70" t="s">
        <v>1065</v>
      </c>
      <c r="H69" s="83"/>
      <c r="I69" s="74">
        <v>1</v>
      </c>
    </row>
    <row r="70" spans="1:9" ht="15" customHeight="1">
      <c r="A70" s="68"/>
      <c r="B70" s="69"/>
      <c r="C70" s="69"/>
      <c r="D70" s="69"/>
      <c r="E70" s="68"/>
      <c r="F70" s="109" t="s">
        <v>1068</v>
      </c>
      <c r="G70" s="70" t="s">
        <v>1069</v>
      </c>
      <c r="H70" s="83"/>
      <c r="I70" s="74">
        <v>1</v>
      </c>
    </row>
    <row r="71" spans="1:9" ht="15" customHeight="1">
      <c r="A71" s="30" t="s">
        <v>189</v>
      </c>
      <c r="B71" s="32" t="s">
        <v>103</v>
      </c>
      <c r="C71" s="32"/>
      <c r="D71" s="32" t="s">
        <v>54</v>
      </c>
      <c r="E71" s="30"/>
      <c r="F71" s="43"/>
      <c r="G71" s="44"/>
      <c r="I71" s="74">
        <v>1</v>
      </c>
    </row>
    <row r="72" spans="1:9" ht="15" customHeight="1">
      <c r="A72" s="30" t="s">
        <v>179</v>
      </c>
      <c r="B72" s="32" t="s">
        <v>94</v>
      </c>
      <c r="C72" s="32"/>
      <c r="D72" s="32" t="s">
        <v>37</v>
      </c>
      <c r="E72" s="30"/>
      <c r="F72" s="43"/>
      <c r="G72" s="44"/>
      <c r="I72" s="74">
        <v>1</v>
      </c>
    </row>
    <row r="73" spans="1:9" ht="15" customHeight="1">
      <c r="A73" s="30" t="s">
        <v>176</v>
      </c>
      <c r="B73" s="32" t="s">
        <v>93</v>
      </c>
      <c r="C73" s="32"/>
      <c r="D73" s="32" t="s">
        <v>34</v>
      </c>
      <c r="E73" s="30"/>
      <c r="F73" s="109" t="s">
        <v>176</v>
      </c>
      <c r="G73" s="44" t="s">
        <v>1130</v>
      </c>
      <c r="I73" s="74">
        <v>1</v>
      </c>
    </row>
    <row r="74" spans="1:9" ht="15" customHeight="1">
      <c r="A74" s="30" t="s">
        <v>176</v>
      </c>
      <c r="B74" s="32" t="s">
        <v>96</v>
      </c>
      <c r="C74" s="32"/>
      <c r="D74" s="33" t="s">
        <v>39</v>
      </c>
      <c r="E74" s="30"/>
      <c r="F74" s="109" t="s">
        <v>176</v>
      </c>
      <c r="G74" s="44" t="s">
        <v>1131</v>
      </c>
      <c r="I74" s="74">
        <v>1</v>
      </c>
    </row>
    <row r="75" spans="1:9" ht="15" customHeight="1">
      <c r="A75" s="30" t="s">
        <v>191</v>
      </c>
      <c r="B75" s="32" t="s">
        <v>106</v>
      </c>
      <c r="C75" s="32"/>
      <c r="D75" s="32" t="s">
        <v>56</v>
      </c>
      <c r="E75" s="30"/>
      <c r="F75" s="109" t="s">
        <v>191</v>
      </c>
      <c r="G75" s="44" t="s">
        <v>1071</v>
      </c>
      <c r="I75" s="74">
        <v>1</v>
      </c>
    </row>
    <row r="76" spans="1:9" ht="15" customHeight="1">
      <c r="A76" s="30" t="s">
        <v>172</v>
      </c>
      <c r="B76" s="31" t="s">
        <v>73</v>
      </c>
      <c r="C76" s="36" t="s">
        <v>73</v>
      </c>
      <c r="D76" s="32" t="s">
        <v>29</v>
      </c>
      <c r="E76" s="30"/>
      <c r="F76" s="109" t="s">
        <v>172</v>
      </c>
      <c r="G76" s="44" t="s">
        <v>1098</v>
      </c>
      <c r="I76" s="74">
        <v>1</v>
      </c>
    </row>
    <row r="77" spans="1:9" ht="15" customHeight="1">
      <c r="A77" s="30" t="s">
        <v>175</v>
      </c>
      <c r="B77" s="31" t="s">
        <v>73</v>
      </c>
      <c r="C77" s="34" t="s">
        <v>73</v>
      </c>
      <c r="D77" s="32" t="s">
        <v>31</v>
      </c>
      <c r="E77" s="30"/>
      <c r="F77" s="43"/>
      <c r="G77" s="44"/>
      <c r="I77" s="74">
        <v>1</v>
      </c>
    </row>
    <row r="78" spans="1:9" ht="15" customHeight="1">
      <c r="A78" s="30" t="s">
        <v>175</v>
      </c>
      <c r="B78" s="31" t="s">
        <v>73</v>
      </c>
      <c r="C78" s="34" t="s">
        <v>73</v>
      </c>
      <c r="D78" s="32" t="s">
        <v>31</v>
      </c>
      <c r="E78" s="30"/>
      <c r="F78" s="43"/>
      <c r="G78" s="44"/>
      <c r="I78" s="74">
        <v>1</v>
      </c>
    </row>
    <row r="79" spans="1:9" ht="15" customHeight="1">
      <c r="A79" s="30" t="s">
        <v>190</v>
      </c>
      <c r="B79" s="32" t="s">
        <v>103</v>
      </c>
      <c r="C79" s="32"/>
      <c r="D79" s="32" t="s">
        <v>54</v>
      </c>
      <c r="E79" s="30"/>
      <c r="F79" s="109" t="s">
        <v>190</v>
      </c>
      <c r="G79" s="44" t="s">
        <v>1076</v>
      </c>
      <c r="I79" s="74">
        <v>1</v>
      </c>
    </row>
    <row r="80" spans="1:9" ht="15" customHeight="1">
      <c r="A80" s="30" t="s">
        <v>188</v>
      </c>
      <c r="B80" s="32" t="s">
        <v>103</v>
      </c>
      <c r="C80" s="32"/>
      <c r="D80" s="32" t="s">
        <v>54</v>
      </c>
      <c r="E80" s="30"/>
      <c r="F80" s="109" t="s">
        <v>188</v>
      </c>
      <c r="G80" s="44" t="s">
        <v>1076</v>
      </c>
      <c r="I80" s="74">
        <v>1</v>
      </c>
    </row>
    <row r="81" spans="1:10" ht="15" customHeight="1">
      <c r="A81" s="30" t="s">
        <v>182</v>
      </c>
      <c r="B81" s="32" t="s">
        <v>101</v>
      </c>
      <c r="C81" s="32"/>
      <c r="D81" s="32" t="s">
        <v>46</v>
      </c>
      <c r="E81" s="30"/>
      <c r="F81" s="43"/>
      <c r="G81" s="44"/>
      <c r="I81" s="74">
        <v>1</v>
      </c>
    </row>
    <row r="82" spans="1:10" ht="15" customHeight="1">
      <c r="A82" s="30" t="s">
        <v>169</v>
      </c>
      <c r="B82" s="31" t="s">
        <v>73</v>
      </c>
      <c r="C82" s="36" t="s">
        <v>151</v>
      </c>
      <c r="D82" s="32" t="s">
        <v>28</v>
      </c>
      <c r="F82" s="109" t="s">
        <v>1106</v>
      </c>
      <c r="G82" s="44" t="s">
        <v>1100</v>
      </c>
      <c r="I82" s="74">
        <v>1</v>
      </c>
    </row>
    <row r="83" spans="1:10" ht="15" customHeight="1">
      <c r="A83" s="30" t="s">
        <v>169</v>
      </c>
      <c r="B83" s="31" t="s">
        <v>73</v>
      </c>
      <c r="C83" s="31"/>
      <c r="D83" s="32" t="s">
        <v>30</v>
      </c>
      <c r="F83" s="109" t="s">
        <v>1106</v>
      </c>
      <c r="G83" s="44" t="s">
        <v>1107</v>
      </c>
      <c r="I83" s="74">
        <v>1</v>
      </c>
    </row>
    <row r="84" spans="1:10" ht="15" customHeight="1">
      <c r="A84" s="30" t="s">
        <v>169</v>
      </c>
      <c r="B84" s="31" t="s">
        <v>73</v>
      </c>
      <c r="C84" s="31"/>
      <c r="D84" s="32" t="s">
        <v>30</v>
      </c>
      <c r="F84" s="109" t="s">
        <v>1106</v>
      </c>
      <c r="G84" s="44" t="s">
        <v>1092</v>
      </c>
      <c r="I84" s="74">
        <v>1</v>
      </c>
    </row>
    <row r="85" spans="1:10" ht="15" customHeight="1">
      <c r="A85" s="30" t="s">
        <v>169</v>
      </c>
      <c r="B85" s="31" t="s">
        <v>73</v>
      </c>
      <c r="C85" s="36" t="s">
        <v>73</v>
      </c>
      <c r="D85" s="32" t="s">
        <v>31</v>
      </c>
      <c r="F85" s="43"/>
      <c r="G85" s="44"/>
      <c r="I85" s="74">
        <v>1</v>
      </c>
    </row>
    <row r="86" spans="1:10" ht="15" customHeight="1">
      <c r="A86" s="30" t="s">
        <v>170</v>
      </c>
      <c r="B86" s="31" t="s">
        <v>73</v>
      </c>
      <c r="C86" s="36" t="s">
        <v>151</v>
      </c>
      <c r="D86" s="32" t="s">
        <v>28</v>
      </c>
      <c r="F86" s="43"/>
      <c r="G86" s="44"/>
      <c r="I86" s="74">
        <v>1</v>
      </c>
    </row>
    <row r="87" spans="1:10" ht="15" customHeight="1">
      <c r="A87" s="30" t="s">
        <v>170</v>
      </c>
      <c r="B87" s="31" t="s">
        <v>73</v>
      </c>
      <c r="C87" s="31"/>
      <c r="D87" s="32" t="s">
        <v>30</v>
      </c>
      <c r="F87" s="43"/>
      <c r="G87" s="44"/>
      <c r="I87" s="74">
        <v>1</v>
      </c>
    </row>
    <row r="88" spans="1:10" ht="15" customHeight="1">
      <c r="A88" s="24" t="s">
        <v>983</v>
      </c>
      <c r="B88" s="25" t="s">
        <v>99</v>
      </c>
      <c r="C88" s="25"/>
      <c r="D88" s="25" t="s">
        <v>43</v>
      </c>
      <c r="F88" s="109" t="s">
        <v>1082</v>
      </c>
      <c r="G88" s="44" t="s">
        <v>1083</v>
      </c>
      <c r="I88" s="74">
        <v>1</v>
      </c>
    </row>
    <row r="89" spans="1:10" ht="15" customHeight="1">
      <c r="A89" s="24" t="s">
        <v>983</v>
      </c>
      <c r="B89" s="25" t="s">
        <v>103</v>
      </c>
      <c r="C89" s="25"/>
      <c r="D89" s="25" t="s">
        <v>52</v>
      </c>
      <c r="I89" s="74">
        <v>1</v>
      </c>
    </row>
    <row r="90" spans="1:10" ht="15" customHeight="1">
      <c r="A90" s="30" t="s">
        <v>180</v>
      </c>
      <c r="B90" s="32" t="s">
        <v>95</v>
      </c>
      <c r="C90" s="32"/>
      <c r="D90" s="33" t="s">
        <v>38</v>
      </c>
      <c r="F90" s="109" t="s">
        <v>180</v>
      </c>
      <c r="G90" s="44" t="s">
        <v>1074</v>
      </c>
      <c r="I90" s="74">
        <v>1</v>
      </c>
    </row>
    <row r="91" spans="1:10" ht="15" customHeight="1">
      <c r="A91" s="30" t="s">
        <v>180</v>
      </c>
      <c r="B91" s="32" t="s">
        <v>102</v>
      </c>
      <c r="C91" s="32"/>
      <c r="D91" s="32" t="s">
        <v>47</v>
      </c>
      <c r="F91" s="109" t="s">
        <v>1086</v>
      </c>
      <c r="G91" s="44" t="s">
        <v>1087</v>
      </c>
      <c r="I91" s="74">
        <v>1</v>
      </c>
    </row>
    <row r="92" spans="1:10" ht="15" customHeight="1">
      <c r="A92" s="30" t="s">
        <v>177</v>
      </c>
      <c r="B92" s="32" t="s">
        <v>93</v>
      </c>
      <c r="C92" s="32"/>
      <c r="D92" s="32" t="s">
        <v>35</v>
      </c>
      <c r="I92" s="74">
        <v>1</v>
      </c>
    </row>
    <row r="93" spans="1:10" s="83" customFormat="1" ht="15" customHeight="1">
      <c r="F93" s="109" t="s">
        <v>1085</v>
      </c>
      <c r="G93" s="73" t="s">
        <v>1025</v>
      </c>
      <c r="H93" s="74"/>
      <c r="I93" s="74">
        <v>2</v>
      </c>
      <c r="J93" s="74"/>
    </row>
    <row r="94" spans="1:10" s="83" customFormat="1" ht="15" customHeight="1">
      <c r="F94" s="109" t="s">
        <v>1085</v>
      </c>
      <c r="G94" s="73" t="s">
        <v>1012</v>
      </c>
      <c r="H94" s="74"/>
      <c r="I94" s="74">
        <v>2</v>
      </c>
      <c r="J94" s="74"/>
    </row>
    <row r="95" spans="1:10" ht="15" customHeight="1">
      <c r="F95" s="109" t="s">
        <v>1085</v>
      </c>
      <c r="G95" s="73" t="s">
        <v>1027</v>
      </c>
      <c r="H95" s="74"/>
      <c r="I95" s="74">
        <v>2</v>
      </c>
      <c r="J95" s="71"/>
    </row>
    <row r="96" spans="1:10" ht="15" customHeight="1">
      <c r="F96" s="109" t="s">
        <v>1085</v>
      </c>
      <c r="G96" s="73" t="s">
        <v>1037</v>
      </c>
      <c r="H96" s="74"/>
      <c r="I96" s="74">
        <v>2</v>
      </c>
      <c r="J96" s="71"/>
    </row>
    <row r="97" spans="1:9" ht="15" customHeight="1">
      <c r="A97" s="74"/>
      <c r="B97" s="74"/>
      <c r="C97" s="74"/>
      <c r="D97" s="74"/>
      <c r="E97" s="71"/>
      <c r="F97" s="109" t="s">
        <v>199</v>
      </c>
      <c r="G97" s="73" t="s">
        <v>1092</v>
      </c>
      <c r="H97" s="74"/>
      <c r="I97" s="74">
        <v>1</v>
      </c>
    </row>
    <row r="98" spans="1:9" ht="15" customHeight="1">
      <c r="A98" s="74"/>
      <c r="B98" s="74"/>
      <c r="C98" s="74"/>
      <c r="D98" s="74"/>
      <c r="E98" s="71"/>
      <c r="F98" s="109" t="s">
        <v>1089</v>
      </c>
      <c r="G98" s="73" t="s">
        <v>1052</v>
      </c>
      <c r="H98" s="74"/>
      <c r="I98" s="74">
        <v>1</v>
      </c>
    </row>
    <row r="99" spans="1:9" s="83" customFormat="1" ht="15" customHeight="1">
      <c r="A99" s="71"/>
      <c r="B99" s="72"/>
      <c r="C99" s="72"/>
      <c r="D99" s="72"/>
      <c r="E99" s="71"/>
      <c r="F99" s="109" t="s">
        <v>4</v>
      </c>
      <c r="G99" s="73" t="s">
        <v>1133</v>
      </c>
      <c r="H99" s="74"/>
      <c r="I99" s="74">
        <v>2</v>
      </c>
    </row>
    <row r="100" spans="1:9" s="83" customFormat="1" ht="15" customHeight="1">
      <c r="A100" s="74"/>
      <c r="B100" s="74"/>
      <c r="C100" s="74"/>
      <c r="D100" s="74"/>
      <c r="E100" s="71"/>
      <c r="F100" s="109" t="s">
        <v>1004</v>
      </c>
      <c r="G100" s="73" t="s">
        <v>1005</v>
      </c>
      <c r="H100" s="74"/>
      <c r="I100" s="74">
        <v>2</v>
      </c>
    </row>
    <row r="101" spans="1:9" s="83" customFormat="1" ht="14" customHeight="1">
      <c r="A101" s="71"/>
      <c r="B101" s="72"/>
      <c r="C101" s="72"/>
      <c r="D101" s="75"/>
      <c r="E101" s="71"/>
      <c r="F101" s="109" t="s">
        <v>1110</v>
      </c>
      <c r="G101" s="73" t="s">
        <v>1111</v>
      </c>
      <c r="H101" s="74"/>
      <c r="I101" s="74">
        <v>2</v>
      </c>
    </row>
    <row r="102" spans="1:9" ht="15" customHeight="1">
      <c r="A102" s="71"/>
      <c r="B102" s="72"/>
      <c r="C102" s="72"/>
      <c r="D102" s="75"/>
      <c r="E102" s="71"/>
      <c r="F102" s="109" t="s">
        <v>1110</v>
      </c>
      <c r="G102" s="73" t="s">
        <v>1113</v>
      </c>
      <c r="H102" s="74"/>
      <c r="I102" s="74">
        <v>2</v>
      </c>
    </row>
    <row r="103" spans="1:9" ht="15" customHeight="1">
      <c r="A103" s="71"/>
      <c r="B103" s="72"/>
      <c r="C103" s="72"/>
      <c r="D103" s="75"/>
      <c r="E103" s="71"/>
      <c r="F103" s="109" t="s">
        <v>1110</v>
      </c>
      <c r="G103" s="73" t="s">
        <v>1114</v>
      </c>
      <c r="H103" s="74"/>
      <c r="I103" s="74">
        <v>2</v>
      </c>
    </row>
    <row r="104" spans="1:9" ht="15" customHeight="1">
      <c r="A104" s="71"/>
      <c r="B104" s="72"/>
      <c r="C104" s="72"/>
      <c r="D104" s="75"/>
      <c r="E104" s="71"/>
      <c r="F104" s="109" t="s">
        <v>1110</v>
      </c>
      <c r="G104" s="73" t="s">
        <v>1115</v>
      </c>
      <c r="H104" s="74"/>
      <c r="I104" s="74">
        <v>2</v>
      </c>
    </row>
    <row r="105" spans="1:9" ht="15" customHeight="1">
      <c r="A105" s="71"/>
      <c r="B105" s="72"/>
      <c r="C105" s="72"/>
      <c r="D105" s="75"/>
      <c r="E105" s="71"/>
      <c r="F105" s="109" t="s">
        <v>1110</v>
      </c>
      <c r="G105" s="73" t="s">
        <v>1116</v>
      </c>
      <c r="H105" s="74"/>
      <c r="I105" s="74">
        <v>2</v>
      </c>
    </row>
    <row r="106" spans="1:9" ht="15" customHeight="1">
      <c r="A106" s="71"/>
      <c r="B106" s="72"/>
      <c r="C106" s="72"/>
      <c r="D106" s="75"/>
      <c r="E106" s="71"/>
      <c r="F106" s="109" t="s">
        <v>1110</v>
      </c>
      <c r="G106" s="73" t="s">
        <v>1117</v>
      </c>
      <c r="H106" s="74"/>
      <c r="I106" s="74">
        <v>2</v>
      </c>
    </row>
    <row r="107" spans="1:9" ht="15" customHeight="1">
      <c r="A107" s="71"/>
      <c r="B107" s="72"/>
      <c r="C107" s="72"/>
      <c r="D107" s="75"/>
      <c r="E107" s="71"/>
      <c r="F107" s="109" t="s">
        <v>1110</v>
      </c>
      <c r="G107" s="73" t="s">
        <v>1118</v>
      </c>
      <c r="H107" s="74"/>
      <c r="I107" s="74">
        <v>2</v>
      </c>
    </row>
    <row r="108" spans="1:9" ht="15" customHeight="1">
      <c r="A108" s="71"/>
      <c r="B108" s="72"/>
      <c r="C108" s="72"/>
      <c r="D108" s="75"/>
      <c r="E108" s="71"/>
      <c r="F108" s="109" t="s">
        <v>1110</v>
      </c>
      <c r="G108" s="73" t="s">
        <v>1119</v>
      </c>
      <c r="H108" s="74"/>
      <c r="I108" s="74">
        <v>2</v>
      </c>
    </row>
    <row r="109" spans="1:9" ht="15" customHeight="1">
      <c r="A109" s="71"/>
      <c r="B109" s="72"/>
      <c r="C109" s="72"/>
      <c r="D109" s="75"/>
      <c r="E109" s="71"/>
      <c r="F109" s="109" t="s">
        <v>1110</v>
      </c>
      <c r="G109" s="73" t="s">
        <v>1120</v>
      </c>
      <c r="H109" s="74"/>
      <c r="I109" s="74">
        <v>2</v>
      </c>
    </row>
    <row r="110" spans="1:9" s="74" customFormat="1" ht="15" customHeight="1" thickBot="1">
      <c r="A110" s="71"/>
      <c r="B110" s="72"/>
      <c r="C110" s="72"/>
      <c r="D110" s="75"/>
      <c r="E110" s="71"/>
      <c r="F110" s="109" t="s">
        <v>1110</v>
      </c>
      <c r="G110" s="73" t="s">
        <v>1121</v>
      </c>
      <c r="I110" s="74">
        <v>2</v>
      </c>
    </row>
    <row r="111" spans="1:9" s="74" customFormat="1" ht="15" customHeight="1">
      <c r="A111" s="113"/>
      <c r="B111" s="116"/>
      <c r="C111" s="116"/>
      <c r="D111" s="118"/>
      <c r="E111" s="71"/>
      <c r="F111" s="109" t="s">
        <v>1110</v>
      </c>
      <c r="G111" s="73" t="s">
        <v>1122</v>
      </c>
      <c r="I111" s="74">
        <v>2</v>
      </c>
    </row>
    <row r="112" spans="1:9" ht="15" customHeight="1">
      <c r="A112" s="71"/>
      <c r="B112" s="72"/>
      <c r="C112" s="72"/>
      <c r="D112" s="75"/>
      <c r="E112" s="71"/>
      <c r="F112" s="109" t="s">
        <v>1110</v>
      </c>
      <c r="G112" s="73" t="s">
        <v>1123</v>
      </c>
      <c r="H112" s="74"/>
      <c r="I112" s="74">
        <v>2</v>
      </c>
    </row>
    <row r="113" spans="1:9" ht="15" customHeight="1">
      <c r="A113" s="71"/>
      <c r="B113" s="72"/>
      <c r="C113" s="72"/>
      <c r="D113" s="75"/>
      <c r="E113" s="74"/>
      <c r="F113" s="109" t="s">
        <v>1110</v>
      </c>
      <c r="G113" s="73" t="s">
        <v>1124</v>
      </c>
      <c r="H113" s="74"/>
      <c r="I113" s="74">
        <v>2</v>
      </c>
    </row>
    <row r="114" spans="1:9" ht="15" customHeight="1">
      <c r="A114" s="71"/>
      <c r="B114" s="72"/>
      <c r="C114" s="72"/>
      <c r="D114" s="75"/>
      <c r="E114" s="71"/>
      <c r="F114" s="109" t="s">
        <v>1110</v>
      </c>
      <c r="G114" s="73" t="s">
        <v>1125</v>
      </c>
      <c r="H114" s="74"/>
      <c r="I114" s="74">
        <v>2</v>
      </c>
    </row>
    <row r="115" spans="1:9" s="74" customFormat="1" ht="15" customHeight="1">
      <c r="A115" s="71"/>
      <c r="B115" s="72"/>
      <c r="C115" s="72"/>
      <c r="D115" s="75"/>
      <c r="E115" s="71"/>
      <c r="F115" s="109" t="s">
        <v>1110</v>
      </c>
      <c r="G115" s="73" t="s">
        <v>1126</v>
      </c>
      <c r="I115" s="74">
        <v>2</v>
      </c>
    </row>
    <row r="116" spans="1:9" s="74" customFormat="1" ht="15" customHeight="1" thickBot="1">
      <c r="A116" s="71"/>
      <c r="B116" s="72"/>
      <c r="C116" s="72"/>
      <c r="D116" s="75"/>
      <c r="E116" s="71"/>
      <c r="F116" s="109" t="s">
        <v>1110</v>
      </c>
      <c r="G116" s="73" t="s">
        <v>1127</v>
      </c>
      <c r="I116" s="74">
        <v>2</v>
      </c>
    </row>
    <row r="117" spans="1:9" s="74" customFormat="1" ht="15" customHeight="1">
      <c r="A117" s="114"/>
      <c r="B117" s="114"/>
      <c r="C117" s="114"/>
      <c r="D117" s="114"/>
      <c r="E117" s="71"/>
      <c r="F117" s="109" t="s">
        <v>1110</v>
      </c>
      <c r="G117" s="73" t="s">
        <v>1128</v>
      </c>
      <c r="I117" s="74">
        <v>2</v>
      </c>
    </row>
    <row r="118" spans="1:9" ht="15" customHeight="1" thickBot="1">
      <c r="A118" s="115"/>
      <c r="B118" s="117"/>
      <c r="C118" s="117"/>
      <c r="D118" s="119"/>
      <c r="E118" s="71"/>
      <c r="F118" s="109" t="s">
        <v>1008</v>
      </c>
      <c r="G118" s="73" t="s">
        <v>1009</v>
      </c>
      <c r="H118" s="74"/>
      <c r="I118" s="74">
        <v>2</v>
      </c>
    </row>
    <row r="119" spans="1:9" ht="15" customHeight="1">
      <c r="A119" s="71"/>
      <c r="B119" s="72"/>
      <c r="C119" s="72"/>
      <c r="D119" s="75"/>
      <c r="E119" s="71"/>
      <c r="F119" s="109" t="s">
        <v>1008</v>
      </c>
      <c r="G119" s="73" t="s">
        <v>1011</v>
      </c>
      <c r="H119" s="74"/>
      <c r="I119" s="74">
        <v>2</v>
      </c>
    </row>
    <row r="120" spans="1:9" ht="15" customHeight="1">
      <c r="A120" s="71"/>
      <c r="B120" s="72"/>
      <c r="C120" s="72"/>
      <c r="D120" s="75"/>
      <c r="E120" s="71"/>
      <c r="F120" s="109" t="s">
        <v>1008</v>
      </c>
      <c r="G120" s="73" t="s">
        <v>1012</v>
      </c>
      <c r="H120" s="74"/>
      <c r="I120" s="74">
        <v>2</v>
      </c>
    </row>
    <row r="121" spans="1:9" ht="15" customHeight="1">
      <c r="A121" s="71"/>
      <c r="B121" s="72"/>
      <c r="C121" s="72"/>
      <c r="D121" s="75"/>
      <c r="E121" s="71"/>
      <c r="F121" s="109" t="s">
        <v>1008</v>
      </c>
      <c r="G121" s="73" t="s">
        <v>1014</v>
      </c>
      <c r="H121" s="74"/>
      <c r="I121" s="74">
        <v>2</v>
      </c>
    </row>
    <row r="122" spans="1:9" ht="15" customHeight="1">
      <c r="A122" s="71"/>
      <c r="B122" s="72"/>
      <c r="C122" s="72"/>
      <c r="D122" s="75"/>
      <c r="E122" s="71"/>
      <c r="F122" s="109" t="s">
        <v>1008</v>
      </c>
      <c r="G122" s="73" t="s">
        <v>1015</v>
      </c>
      <c r="H122" s="74"/>
      <c r="I122" s="74">
        <v>2</v>
      </c>
    </row>
    <row r="123" spans="1:9" ht="15" customHeight="1">
      <c r="A123" s="71"/>
      <c r="B123" s="72"/>
      <c r="C123" s="72"/>
      <c r="D123" s="72"/>
      <c r="E123" s="71"/>
      <c r="F123" s="109" t="s">
        <v>1091</v>
      </c>
      <c r="G123" s="73" t="s">
        <v>1092</v>
      </c>
      <c r="H123" s="74"/>
      <c r="I123" s="74">
        <v>2</v>
      </c>
    </row>
    <row r="124" spans="1:9" ht="15" customHeight="1">
      <c r="A124" s="71"/>
      <c r="B124" s="84"/>
      <c r="C124" s="85"/>
      <c r="D124" s="72"/>
      <c r="E124" s="71"/>
      <c r="F124" s="109" t="s">
        <v>1017</v>
      </c>
      <c r="G124" s="73" t="s">
        <v>1018</v>
      </c>
      <c r="H124" s="74"/>
      <c r="I124" s="74">
        <v>2</v>
      </c>
    </row>
    <row r="125" spans="1:9" ht="17" customHeight="1">
      <c r="A125" s="71"/>
      <c r="B125" s="72"/>
      <c r="C125" s="72"/>
      <c r="D125" s="75"/>
      <c r="E125" s="71"/>
      <c r="F125" s="109" t="s">
        <v>1020</v>
      </c>
      <c r="G125" s="73" t="s">
        <v>1021</v>
      </c>
      <c r="H125" s="74"/>
      <c r="I125" s="74">
        <v>2</v>
      </c>
    </row>
    <row r="126" spans="1:9" s="74" customFormat="1" ht="15" customHeight="1">
      <c r="A126" s="71"/>
      <c r="B126" s="72"/>
      <c r="C126" s="72"/>
      <c r="D126" s="75"/>
      <c r="E126" s="71"/>
      <c r="F126" s="109" t="s">
        <v>1139</v>
      </c>
      <c r="G126" s="73" t="s">
        <v>1134</v>
      </c>
      <c r="I126" s="74">
        <v>2</v>
      </c>
    </row>
    <row r="127" spans="1:9" s="74" customFormat="1" ht="15" customHeight="1">
      <c r="A127" s="71"/>
      <c r="B127" s="72"/>
      <c r="C127" s="72"/>
      <c r="D127" s="75"/>
      <c r="E127" s="71"/>
      <c r="F127" s="109" t="s">
        <v>1140</v>
      </c>
      <c r="G127" s="73" t="s">
        <v>1134</v>
      </c>
      <c r="I127" s="74">
        <v>2</v>
      </c>
    </row>
    <row r="128" spans="1:9" s="74" customFormat="1" ht="15" customHeight="1">
      <c r="A128" s="71"/>
      <c r="B128" s="72"/>
      <c r="C128" s="72"/>
      <c r="D128" s="72"/>
      <c r="E128" s="71"/>
      <c r="F128" s="109" t="s">
        <v>1047</v>
      </c>
      <c r="G128" s="73" t="s">
        <v>1048</v>
      </c>
      <c r="I128" s="74">
        <v>2</v>
      </c>
    </row>
    <row r="129" spans="1:9" s="74" customFormat="1" ht="15" customHeight="1">
      <c r="A129" s="71"/>
      <c r="B129" s="72"/>
      <c r="C129" s="72"/>
      <c r="D129" s="72"/>
      <c r="F129" s="109" t="s">
        <v>1051</v>
      </c>
      <c r="G129" s="73" t="s">
        <v>1052</v>
      </c>
      <c r="I129" s="74">
        <v>2</v>
      </c>
    </row>
    <row r="130" spans="1:9" ht="15" customHeight="1">
      <c r="A130" s="71"/>
      <c r="B130" s="84"/>
      <c r="C130" s="85"/>
      <c r="D130" s="72"/>
      <c r="E130" s="74"/>
      <c r="F130" s="109" t="s">
        <v>1073</v>
      </c>
      <c r="G130" s="73" t="s">
        <v>1074</v>
      </c>
      <c r="H130" s="74"/>
      <c r="I130" s="74">
        <v>2</v>
      </c>
    </row>
    <row r="131" spans="1:9" ht="15" customHeight="1">
      <c r="A131" s="71"/>
      <c r="B131" s="84"/>
      <c r="C131" s="85"/>
      <c r="D131" s="72"/>
      <c r="E131" s="74"/>
      <c r="F131" s="109" t="s">
        <v>662</v>
      </c>
      <c r="G131" s="73" t="s">
        <v>1134</v>
      </c>
      <c r="H131" s="74"/>
      <c r="I131" s="74">
        <v>2</v>
      </c>
    </row>
    <row r="132" spans="1:9" ht="15" customHeight="1">
      <c r="A132" s="71"/>
      <c r="B132" s="72"/>
      <c r="C132" s="72"/>
      <c r="D132" s="72"/>
      <c r="E132" s="74"/>
      <c r="F132" s="109" t="s">
        <v>702</v>
      </c>
      <c r="G132" s="73" t="s">
        <v>1134</v>
      </c>
      <c r="H132" s="74"/>
      <c r="I132" s="74">
        <v>2</v>
      </c>
    </row>
    <row r="133" spans="1:9" s="74" customFormat="1" ht="15" customHeight="1">
      <c r="A133" s="71"/>
      <c r="B133" s="72"/>
      <c r="C133" s="72"/>
      <c r="D133" s="72"/>
      <c r="F133" s="109" t="s">
        <v>1141</v>
      </c>
      <c r="G133" s="73" t="s">
        <v>1134</v>
      </c>
      <c r="I133" s="74">
        <v>2</v>
      </c>
    </row>
    <row r="134" spans="1:9" s="74" customFormat="1" ht="15" customHeight="1">
      <c r="A134" s="71"/>
      <c r="B134" s="72"/>
      <c r="C134" s="72"/>
      <c r="D134" s="72"/>
      <c r="F134" s="109" t="s">
        <v>776</v>
      </c>
      <c r="G134" s="73" t="s">
        <v>1134</v>
      </c>
      <c r="I134" s="74">
        <v>2</v>
      </c>
    </row>
    <row r="135" spans="1:9" ht="15" customHeight="1">
      <c r="A135" s="74"/>
      <c r="B135" s="74"/>
      <c r="C135" s="74"/>
      <c r="D135" s="74"/>
    </row>
    <row r="136" spans="1:9" ht="15" customHeight="1">
      <c r="A136" s="74"/>
      <c r="B136" s="74"/>
      <c r="C136" s="74"/>
      <c r="D136" s="74"/>
    </row>
    <row r="137" spans="1:9" ht="15" customHeight="1">
      <c r="A137" s="74"/>
      <c r="B137" s="74"/>
      <c r="C137" s="74"/>
      <c r="D137" s="74"/>
    </row>
    <row r="138" spans="1:9" ht="15" customHeight="1">
      <c r="A138" s="74"/>
      <c r="B138" s="74"/>
      <c r="C138" s="74"/>
      <c r="D138" s="74"/>
    </row>
  </sheetData>
  <sortState xmlns:xlrd2="http://schemas.microsoft.com/office/spreadsheetml/2017/richdata2" ref="A3:I138">
    <sortCondition ref="I3:I138"/>
  </sortState>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08"/>
  <sheetViews>
    <sheetView zoomScale="77" zoomScaleNormal="77" workbookViewId="0">
      <selection activeCell="B23" sqref="B23"/>
    </sheetView>
  </sheetViews>
  <sheetFormatPr baseColWidth="10" defaultColWidth="8.83203125" defaultRowHeight="16"/>
  <cols>
    <col min="1" max="1" width="44.33203125" customWidth="1"/>
    <col min="2" max="2" width="146.83203125" bestFit="1" customWidth="1"/>
    <col min="3" max="3" width="10.5" bestFit="1" customWidth="1"/>
    <col min="18" max="18" width="17.33203125" bestFit="1" customWidth="1"/>
  </cols>
  <sheetData>
    <row r="1" spans="1:18" ht="26">
      <c r="A1" s="104" t="s">
        <v>1360</v>
      </c>
    </row>
    <row r="3" spans="1:18" s="9" customFormat="1" ht="17" thickBot="1">
      <c r="A3" s="9" t="s">
        <v>214</v>
      </c>
      <c r="B3" s="9" t="s">
        <v>215</v>
      </c>
      <c r="C3" s="9" t="s">
        <v>216</v>
      </c>
      <c r="E3" s="9" t="s">
        <v>217</v>
      </c>
      <c r="F3" s="9" t="s">
        <v>218</v>
      </c>
      <c r="G3" s="9" t="s">
        <v>219</v>
      </c>
      <c r="H3" s="9" t="s">
        <v>220</v>
      </c>
      <c r="I3" s="9" t="s">
        <v>221</v>
      </c>
      <c r="J3" s="9" t="s">
        <v>222</v>
      </c>
      <c r="K3" s="9" t="s">
        <v>223</v>
      </c>
      <c r="L3" s="9" t="s">
        <v>224</v>
      </c>
      <c r="M3" s="9" t="s">
        <v>225</v>
      </c>
      <c r="N3" s="9" t="s">
        <v>226</v>
      </c>
      <c r="O3" s="9" t="s">
        <v>227</v>
      </c>
      <c r="P3" s="9" t="s">
        <v>228</v>
      </c>
      <c r="Q3" s="9" t="s">
        <v>2</v>
      </c>
      <c r="R3" s="9" t="s">
        <v>229</v>
      </c>
    </row>
    <row r="4" spans="1:18" ht="17" thickTop="1">
      <c r="A4" t="s">
        <v>411</v>
      </c>
      <c r="B4" t="s">
        <v>412</v>
      </c>
      <c r="C4">
        <v>1971</v>
      </c>
      <c r="D4" t="str">
        <f>CONCATENATE(A4,C4)</f>
        <v>Janzen D.H.1971</v>
      </c>
      <c r="E4" t="s">
        <v>413</v>
      </c>
      <c r="F4">
        <v>171</v>
      </c>
      <c r="G4">
        <v>3967</v>
      </c>
      <c r="I4">
        <v>203</v>
      </c>
      <c r="J4">
        <v>205</v>
      </c>
      <c r="L4">
        <v>382</v>
      </c>
      <c r="N4" t="s">
        <v>414</v>
      </c>
      <c r="O4" t="s">
        <v>415</v>
      </c>
      <c r="P4" t="s">
        <v>236</v>
      </c>
      <c r="Q4" t="s">
        <v>237</v>
      </c>
      <c r="R4" t="s">
        <v>416</v>
      </c>
    </row>
    <row r="5" spans="1:18">
      <c r="A5" t="s">
        <v>320</v>
      </c>
      <c r="B5" t="s">
        <v>327</v>
      </c>
      <c r="C5">
        <v>1973</v>
      </c>
      <c r="D5" t="str">
        <f t="shared" ref="D5:D68" si="0">CONCATENATE(A5,C5)</f>
        <v>Dhaliwal H.S., Sharma P.L.1973</v>
      </c>
      <c r="E5" t="s">
        <v>322</v>
      </c>
      <c r="F5">
        <v>12</v>
      </c>
      <c r="G5">
        <v>2</v>
      </c>
      <c r="I5">
        <v>131</v>
      </c>
      <c r="J5">
        <v>134</v>
      </c>
      <c r="M5" t="s">
        <v>328</v>
      </c>
      <c r="N5" t="s">
        <v>329</v>
      </c>
      <c r="O5" t="s">
        <v>330</v>
      </c>
      <c r="P5" t="s">
        <v>236</v>
      </c>
      <c r="Q5" t="s">
        <v>237</v>
      </c>
      <c r="R5" t="s">
        <v>331</v>
      </c>
    </row>
    <row r="6" spans="1:18">
      <c r="A6" t="s">
        <v>320</v>
      </c>
      <c r="B6" t="s">
        <v>321</v>
      </c>
      <c r="C6">
        <v>1974</v>
      </c>
      <c r="D6" t="str">
        <f t="shared" si="0"/>
        <v>Dhaliwal H.S., Sharma P.L.1974</v>
      </c>
      <c r="E6" t="s">
        <v>322</v>
      </c>
      <c r="F6">
        <v>13</v>
      </c>
      <c r="G6">
        <v>2</v>
      </c>
      <c r="I6">
        <v>137</v>
      </c>
      <c r="J6">
        <v>141</v>
      </c>
      <c r="L6">
        <v>3</v>
      </c>
      <c r="M6" t="s">
        <v>323</v>
      </c>
      <c r="N6" t="s">
        <v>324</v>
      </c>
      <c r="O6" t="s">
        <v>325</v>
      </c>
      <c r="P6" t="s">
        <v>236</v>
      </c>
      <c r="Q6" t="s">
        <v>237</v>
      </c>
      <c r="R6" t="s">
        <v>326</v>
      </c>
    </row>
    <row r="7" spans="1:18">
      <c r="A7" t="s">
        <v>578</v>
      </c>
      <c r="B7" t="s">
        <v>579</v>
      </c>
      <c r="C7">
        <v>1989</v>
      </c>
      <c r="D7" t="str">
        <f t="shared" si="0"/>
        <v>Schneider S.S.1989</v>
      </c>
      <c r="E7" t="s">
        <v>580</v>
      </c>
      <c r="F7">
        <v>2</v>
      </c>
      <c r="G7">
        <v>4</v>
      </c>
      <c r="I7">
        <v>505</v>
      </c>
      <c r="J7">
        <v>521</v>
      </c>
      <c r="L7">
        <v>25</v>
      </c>
      <c r="M7" t="s">
        <v>581</v>
      </c>
      <c r="N7" t="s">
        <v>582</v>
      </c>
      <c r="O7" t="s">
        <v>583</v>
      </c>
      <c r="P7" t="s">
        <v>236</v>
      </c>
      <c r="Q7" t="s">
        <v>237</v>
      </c>
      <c r="R7" t="s">
        <v>584</v>
      </c>
    </row>
    <row r="8" spans="1:18">
      <c r="A8" t="s">
        <v>358</v>
      </c>
      <c r="B8" t="s">
        <v>359</v>
      </c>
      <c r="C8">
        <v>1991</v>
      </c>
      <c r="D8" t="str">
        <f t="shared" si="0"/>
        <v>Dyer F.C., Seeley T.D.1991</v>
      </c>
      <c r="E8" t="s">
        <v>360</v>
      </c>
      <c r="F8">
        <v>28</v>
      </c>
      <c r="G8">
        <v>4</v>
      </c>
      <c r="I8">
        <v>227</v>
      </c>
      <c r="J8">
        <v>233</v>
      </c>
      <c r="L8">
        <v>56</v>
      </c>
      <c r="M8" t="s">
        <v>361</v>
      </c>
      <c r="N8" t="s">
        <v>362</v>
      </c>
      <c r="O8" t="s">
        <v>363</v>
      </c>
      <c r="P8" t="s">
        <v>236</v>
      </c>
      <c r="Q8" t="s">
        <v>237</v>
      </c>
      <c r="R8" t="s">
        <v>364</v>
      </c>
    </row>
    <row r="9" spans="1:18">
      <c r="A9" t="s">
        <v>610</v>
      </c>
      <c r="B9" t="s">
        <v>611</v>
      </c>
      <c r="C9">
        <v>1991</v>
      </c>
      <c r="D9" t="str">
        <f t="shared" si="0"/>
        <v>Wenner A.M., Meade D.E., Friesen L.J.1991</v>
      </c>
      <c r="E9" t="s">
        <v>612</v>
      </c>
      <c r="F9">
        <v>31</v>
      </c>
      <c r="G9">
        <v>6</v>
      </c>
      <c r="I9">
        <v>768</v>
      </c>
      <c r="J9">
        <v>782</v>
      </c>
      <c r="L9">
        <v>5</v>
      </c>
      <c r="M9" t="s">
        <v>613</v>
      </c>
      <c r="N9" t="s">
        <v>614</v>
      </c>
      <c r="O9" t="s">
        <v>615</v>
      </c>
      <c r="P9" t="s">
        <v>236</v>
      </c>
      <c r="Q9" t="s">
        <v>237</v>
      </c>
      <c r="R9" t="s">
        <v>616</v>
      </c>
    </row>
    <row r="10" spans="1:18">
      <c r="A10" t="s">
        <v>372</v>
      </c>
      <c r="B10" t="s">
        <v>373</v>
      </c>
      <c r="C10">
        <v>1996</v>
      </c>
      <c r="D10" t="str">
        <f t="shared" si="0"/>
        <v>Esch H.E., Burns J.E.1996</v>
      </c>
      <c r="E10" t="s">
        <v>247</v>
      </c>
      <c r="F10">
        <v>199</v>
      </c>
      <c r="G10">
        <v>1</v>
      </c>
      <c r="I10">
        <v>155</v>
      </c>
      <c r="J10">
        <v>162</v>
      </c>
      <c r="L10">
        <v>133</v>
      </c>
      <c r="N10" t="s">
        <v>374</v>
      </c>
      <c r="O10" t="s">
        <v>375</v>
      </c>
      <c r="P10" t="s">
        <v>236</v>
      </c>
      <c r="Q10" t="s">
        <v>237</v>
      </c>
      <c r="R10" t="s">
        <v>376</v>
      </c>
    </row>
    <row r="11" spans="1:18">
      <c r="A11" t="s">
        <v>429</v>
      </c>
      <c r="B11" t="s">
        <v>430</v>
      </c>
      <c r="C11">
        <v>1996</v>
      </c>
      <c r="D11" t="str">
        <f t="shared" si="0"/>
        <v>Keasar T., Shmida A., Motro U.1996</v>
      </c>
      <c r="E11" t="s">
        <v>360</v>
      </c>
      <c r="F11">
        <v>39</v>
      </c>
      <c r="G11">
        <v>6</v>
      </c>
      <c r="I11">
        <v>381</v>
      </c>
      <c r="J11">
        <v>388</v>
      </c>
      <c r="L11">
        <v>33</v>
      </c>
      <c r="M11" t="s">
        <v>431</v>
      </c>
      <c r="N11" t="s">
        <v>432</v>
      </c>
      <c r="O11" t="s">
        <v>433</v>
      </c>
      <c r="P11" t="s">
        <v>236</v>
      </c>
      <c r="Q11" t="s">
        <v>237</v>
      </c>
      <c r="R11" t="s">
        <v>434</v>
      </c>
    </row>
    <row r="12" spans="1:18">
      <c r="A12" t="s">
        <v>598</v>
      </c>
      <c r="B12" t="s">
        <v>599</v>
      </c>
      <c r="C12">
        <v>1996</v>
      </c>
      <c r="D12" t="str">
        <f t="shared" si="0"/>
        <v>Van Nieuwstadt M.G.L., Ruano Iraheta C.E.1996</v>
      </c>
      <c r="E12" t="s">
        <v>288</v>
      </c>
      <c r="F12">
        <v>27</v>
      </c>
      <c r="G12">
        <v>4</v>
      </c>
      <c r="I12">
        <v>219</v>
      </c>
      <c r="J12">
        <v>228</v>
      </c>
      <c r="L12">
        <v>45</v>
      </c>
      <c r="N12" t="s">
        <v>600</v>
      </c>
      <c r="O12" t="s">
        <v>601</v>
      </c>
      <c r="P12" t="s">
        <v>236</v>
      </c>
      <c r="Q12" t="s">
        <v>237</v>
      </c>
      <c r="R12" t="s">
        <v>602</v>
      </c>
    </row>
    <row r="13" spans="1:18">
      <c r="A13" t="s">
        <v>259</v>
      </c>
      <c r="B13" t="s">
        <v>260</v>
      </c>
      <c r="C13">
        <v>1997</v>
      </c>
      <c r="D13" t="str">
        <f t="shared" si="0"/>
        <v>Cartar R.V., Real L.A.1997</v>
      </c>
      <c r="E13" t="s">
        <v>261</v>
      </c>
      <c r="F13">
        <v>112</v>
      </c>
      <c r="G13">
        <v>3</v>
      </c>
      <c r="I13">
        <v>430</v>
      </c>
      <c r="J13">
        <v>434</v>
      </c>
      <c r="L13">
        <v>40</v>
      </c>
      <c r="M13" t="s">
        <v>262</v>
      </c>
      <c r="N13" t="s">
        <v>263</v>
      </c>
      <c r="O13" t="s">
        <v>264</v>
      </c>
      <c r="P13" t="s">
        <v>236</v>
      </c>
      <c r="Q13" t="s">
        <v>237</v>
      </c>
      <c r="R13" t="s">
        <v>265</v>
      </c>
    </row>
    <row r="14" spans="1:18">
      <c r="A14" t="s">
        <v>571</v>
      </c>
      <c r="B14" t="s">
        <v>572</v>
      </c>
      <c r="C14">
        <v>1997</v>
      </c>
      <c r="D14" t="str">
        <f t="shared" si="0"/>
        <v>Schneider S.S., Hall H.G.1997</v>
      </c>
      <c r="E14" t="s">
        <v>573</v>
      </c>
      <c r="F14">
        <v>44</v>
      </c>
      <c r="G14">
        <v>2</v>
      </c>
      <c r="I14">
        <v>171</v>
      </c>
      <c r="J14">
        <v>187</v>
      </c>
      <c r="L14">
        <v>32</v>
      </c>
      <c r="M14" t="s">
        <v>574</v>
      </c>
      <c r="N14" t="s">
        <v>575</v>
      </c>
      <c r="O14" t="s">
        <v>576</v>
      </c>
      <c r="P14" t="s">
        <v>236</v>
      </c>
      <c r="Q14" t="s">
        <v>237</v>
      </c>
      <c r="R14" t="s">
        <v>577</v>
      </c>
    </row>
    <row r="15" spans="1:18">
      <c r="A15" t="s">
        <v>230</v>
      </c>
      <c r="B15" t="s">
        <v>231</v>
      </c>
      <c r="C15">
        <v>2000</v>
      </c>
      <c r="D15" t="str">
        <f t="shared" si="0"/>
        <v>Beekman M., Ratnieks F.L.W.2000</v>
      </c>
      <c r="E15" t="s">
        <v>232</v>
      </c>
      <c r="F15">
        <v>14</v>
      </c>
      <c r="G15">
        <v>4</v>
      </c>
      <c r="I15">
        <v>490</v>
      </c>
      <c r="J15">
        <v>496</v>
      </c>
      <c r="L15">
        <v>222</v>
      </c>
      <c r="M15" t="s">
        <v>233</v>
      </c>
      <c r="N15" t="s">
        <v>234</v>
      </c>
      <c r="O15" t="s">
        <v>235</v>
      </c>
      <c r="P15" t="s">
        <v>236</v>
      </c>
      <c r="Q15" t="s">
        <v>237</v>
      </c>
      <c r="R15" t="s">
        <v>238</v>
      </c>
    </row>
    <row r="16" spans="1:18">
      <c r="A16" t="s">
        <v>293</v>
      </c>
      <c r="B16" t="s">
        <v>294</v>
      </c>
      <c r="C16">
        <v>2000</v>
      </c>
      <c r="D16" t="str">
        <f t="shared" si="0"/>
        <v>Cresswell J.E., Osborne J.L., Goulson D.2000</v>
      </c>
      <c r="E16" t="s">
        <v>295</v>
      </c>
      <c r="F16">
        <v>25</v>
      </c>
      <c r="G16">
        <v>3</v>
      </c>
      <c r="I16">
        <v>249</v>
      </c>
      <c r="J16">
        <v>255</v>
      </c>
      <c r="L16">
        <v>84</v>
      </c>
      <c r="M16" t="s">
        <v>296</v>
      </c>
      <c r="N16" t="s">
        <v>297</v>
      </c>
      <c r="O16" t="s">
        <v>298</v>
      </c>
      <c r="P16" t="s">
        <v>236</v>
      </c>
      <c r="Q16" t="s">
        <v>237</v>
      </c>
      <c r="R16" t="s">
        <v>299</v>
      </c>
    </row>
    <row r="17" spans="1:18">
      <c r="A17" t="s">
        <v>332</v>
      </c>
      <c r="B17" t="s">
        <v>333</v>
      </c>
      <c r="C17">
        <v>2000</v>
      </c>
      <c r="D17" t="str">
        <f t="shared" si="0"/>
        <v>Dlussky G.M., Lavrova N.V., Erofeeva E.A.2000</v>
      </c>
      <c r="E17" t="s">
        <v>334</v>
      </c>
      <c r="F17">
        <v>61</v>
      </c>
      <c r="G17">
        <v>2</v>
      </c>
      <c r="I17">
        <v>196</v>
      </c>
      <c r="J17">
        <v>197</v>
      </c>
      <c r="N17" t="s">
        <v>335</v>
      </c>
      <c r="O17" t="s">
        <v>336</v>
      </c>
      <c r="P17" t="s">
        <v>236</v>
      </c>
      <c r="Q17" t="s">
        <v>237</v>
      </c>
      <c r="R17" t="s">
        <v>337</v>
      </c>
    </row>
    <row r="18" spans="1:18">
      <c r="A18" t="s">
        <v>417</v>
      </c>
      <c r="B18" t="s">
        <v>418</v>
      </c>
      <c r="C18">
        <v>2000</v>
      </c>
      <c r="D18" t="str">
        <f t="shared" si="0"/>
        <v>Jarau S., Hrncir M., Zucchi R., Barth F.G.2000</v>
      </c>
      <c r="E18" t="s">
        <v>288</v>
      </c>
      <c r="F18">
        <v>31</v>
      </c>
      <c r="G18">
        <v>1</v>
      </c>
      <c r="I18">
        <v>81</v>
      </c>
      <c r="J18">
        <v>91</v>
      </c>
      <c r="L18">
        <v>45</v>
      </c>
      <c r="N18" t="s">
        <v>419</v>
      </c>
      <c r="O18" t="s">
        <v>420</v>
      </c>
      <c r="P18" t="s">
        <v>236</v>
      </c>
      <c r="Q18" t="s">
        <v>237</v>
      </c>
      <c r="R18" t="s">
        <v>421</v>
      </c>
    </row>
    <row r="19" spans="1:18">
      <c r="A19" t="s">
        <v>603</v>
      </c>
      <c r="B19" t="s">
        <v>604</v>
      </c>
      <c r="C19">
        <v>2000</v>
      </c>
      <c r="D19" t="str">
        <f t="shared" si="0"/>
        <v>Walther-Hellwig K., Frankl R.2000</v>
      </c>
      <c r="E19" t="s">
        <v>605</v>
      </c>
      <c r="F19">
        <v>124</v>
      </c>
      <c r="G19" s="8">
        <v>43319</v>
      </c>
      <c r="I19">
        <v>299</v>
      </c>
      <c r="J19">
        <v>306</v>
      </c>
      <c r="L19">
        <v>137</v>
      </c>
      <c r="M19" t="s">
        <v>606</v>
      </c>
      <c r="N19" t="s">
        <v>607</v>
      </c>
      <c r="O19" t="s">
        <v>608</v>
      </c>
      <c r="P19" t="s">
        <v>236</v>
      </c>
      <c r="Q19" t="s">
        <v>237</v>
      </c>
      <c r="R19" t="s">
        <v>609</v>
      </c>
    </row>
    <row r="20" spans="1:18">
      <c r="A20" t="s">
        <v>404</v>
      </c>
      <c r="B20" t="s">
        <v>405</v>
      </c>
      <c r="C20">
        <v>2001</v>
      </c>
      <c r="D20" t="str">
        <f t="shared" si="0"/>
        <v>Hill P.S.M., Hollis J., Wells H.2001</v>
      </c>
      <c r="E20" t="s">
        <v>406</v>
      </c>
      <c r="F20">
        <v>62</v>
      </c>
      <c r="G20">
        <v>4</v>
      </c>
      <c r="I20">
        <v>729</v>
      </c>
      <c r="J20">
        <v>737</v>
      </c>
      <c r="L20">
        <v>45</v>
      </c>
      <c r="M20" t="s">
        <v>407</v>
      </c>
      <c r="N20" t="s">
        <v>408</v>
      </c>
      <c r="O20" t="s">
        <v>409</v>
      </c>
      <c r="P20" t="s">
        <v>236</v>
      </c>
      <c r="Q20" t="s">
        <v>237</v>
      </c>
      <c r="R20" t="s">
        <v>410</v>
      </c>
    </row>
    <row r="21" spans="1:18">
      <c r="A21" t="s">
        <v>344</v>
      </c>
      <c r="B21" t="s">
        <v>345</v>
      </c>
      <c r="C21">
        <v>2002</v>
      </c>
      <c r="D21" t="str">
        <f t="shared" si="0"/>
        <v>Dornhaus A.2002</v>
      </c>
      <c r="E21" t="s">
        <v>346</v>
      </c>
      <c r="F21">
        <v>26</v>
      </c>
      <c r="G21">
        <v>2</v>
      </c>
      <c r="I21">
        <v>93</v>
      </c>
      <c r="J21">
        <v>100</v>
      </c>
      <c r="L21">
        <v>11</v>
      </c>
      <c r="M21" t="s">
        <v>347</v>
      </c>
      <c r="N21" t="s">
        <v>348</v>
      </c>
      <c r="O21" t="s">
        <v>349</v>
      </c>
      <c r="P21" t="s">
        <v>236</v>
      </c>
      <c r="Q21" t="s">
        <v>237</v>
      </c>
      <c r="R21" t="s">
        <v>350</v>
      </c>
    </row>
    <row r="22" spans="1:18">
      <c r="A22" t="s">
        <v>273</v>
      </c>
      <c r="B22" t="s">
        <v>274</v>
      </c>
      <c r="C22">
        <v>2003</v>
      </c>
      <c r="D22" t="str">
        <f t="shared" si="0"/>
        <v>Chapman R.E., Wang J., Bourke A.F.G.2003</v>
      </c>
      <c r="E22" t="s">
        <v>275</v>
      </c>
      <c r="F22">
        <v>12</v>
      </c>
      <c r="G22">
        <v>10</v>
      </c>
      <c r="I22">
        <v>2801</v>
      </c>
      <c r="J22">
        <v>2808</v>
      </c>
      <c r="L22">
        <v>106</v>
      </c>
      <c r="M22" t="s">
        <v>276</v>
      </c>
      <c r="N22" t="s">
        <v>277</v>
      </c>
      <c r="O22" t="s">
        <v>278</v>
      </c>
      <c r="P22" t="s">
        <v>236</v>
      </c>
      <c r="Q22" t="s">
        <v>237</v>
      </c>
      <c r="R22" t="s">
        <v>279</v>
      </c>
    </row>
    <row r="23" spans="1:18">
      <c r="A23" t="s">
        <v>239</v>
      </c>
      <c r="B23" t="s">
        <v>240</v>
      </c>
      <c r="C23">
        <v>2004</v>
      </c>
      <c r="D23" t="str">
        <f t="shared" si="0"/>
        <v>Bhattacharya A.2004</v>
      </c>
      <c r="E23" t="s">
        <v>241</v>
      </c>
      <c r="F23">
        <v>86</v>
      </c>
      <c r="G23">
        <v>4</v>
      </c>
      <c r="I23">
        <v>576</v>
      </c>
      <c r="J23">
        <v>580</v>
      </c>
      <c r="L23">
        <v>1</v>
      </c>
      <c r="N23" t="s">
        <v>242</v>
      </c>
      <c r="O23" t="s">
        <v>243</v>
      </c>
      <c r="P23" t="s">
        <v>236</v>
      </c>
      <c r="Q23" t="s">
        <v>237</v>
      </c>
      <c r="R23" t="s">
        <v>244</v>
      </c>
    </row>
    <row r="24" spans="1:18">
      <c r="A24" t="s">
        <v>314</v>
      </c>
      <c r="B24" t="s">
        <v>315</v>
      </c>
      <c r="C24">
        <v>2004</v>
      </c>
      <c r="D24" t="str">
        <f t="shared" si="0"/>
        <v>Darvill B., Knight M.E., Goulson D.2004</v>
      </c>
      <c r="E24" t="s">
        <v>268</v>
      </c>
      <c r="F24">
        <v>107</v>
      </c>
      <c r="G24">
        <v>3</v>
      </c>
      <c r="I24">
        <v>471</v>
      </c>
      <c r="J24">
        <v>478</v>
      </c>
      <c r="L24">
        <v>116</v>
      </c>
      <c r="M24" t="s">
        <v>316</v>
      </c>
      <c r="N24" t="s">
        <v>317</v>
      </c>
      <c r="O24" t="s">
        <v>318</v>
      </c>
      <c r="P24" t="s">
        <v>236</v>
      </c>
      <c r="Q24" t="s">
        <v>237</v>
      </c>
      <c r="R24" t="s">
        <v>319</v>
      </c>
    </row>
    <row r="25" spans="1:18">
      <c r="A25" t="s">
        <v>442</v>
      </c>
      <c r="B25" t="s">
        <v>443</v>
      </c>
      <c r="C25">
        <v>2004</v>
      </c>
      <c r="D25" t="str">
        <f t="shared" si="0"/>
        <v>Kreyer D., Oed A., Walther-Hellwig K., Frankl R.2004</v>
      </c>
      <c r="E25" t="s">
        <v>444</v>
      </c>
      <c r="F25">
        <v>116</v>
      </c>
      <c r="G25">
        <v>1</v>
      </c>
      <c r="I25">
        <v>111</v>
      </c>
      <c r="J25">
        <v>118</v>
      </c>
      <c r="L25">
        <v>78</v>
      </c>
      <c r="M25" t="s">
        <v>445</v>
      </c>
      <c r="N25" t="s">
        <v>446</v>
      </c>
      <c r="O25" t="s">
        <v>447</v>
      </c>
      <c r="P25" t="s">
        <v>236</v>
      </c>
      <c r="Q25" t="s">
        <v>237</v>
      </c>
      <c r="R25" t="s">
        <v>448</v>
      </c>
    </row>
    <row r="26" spans="1:18">
      <c r="A26" t="s">
        <v>559</v>
      </c>
      <c r="B26" t="s">
        <v>560</v>
      </c>
      <c r="C26">
        <v>2004</v>
      </c>
      <c r="D26" t="str">
        <f t="shared" si="0"/>
        <v>Sánchez D., Nieh J.C., Hénaut Y., Cruz L., Vandame R.2004</v>
      </c>
      <c r="E26" t="s">
        <v>561</v>
      </c>
      <c r="F26">
        <v>91</v>
      </c>
      <c r="G26">
        <v>7</v>
      </c>
      <c r="I26">
        <v>346</v>
      </c>
      <c r="J26">
        <v>349</v>
      </c>
      <c r="L26">
        <v>23</v>
      </c>
      <c r="N26" t="s">
        <v>562</v>
      </c>
      <c r="O26" t="s">
        <v>563</v>
      </c>
      <c r="P26" t="s">
        <v>236</v>
      </c>
      <c r="Q26" t="s">
        <v>237</v>
      </c>
      <c r="R26" t="s">
        <v>564</v>
      </c>
    </row>
    <row r="27" spans="1:18">
      <c r="A27" t="s">
        <v>252</v>
      </c>
      <c r="B27" t="s">
        <v>253</v>
      </c>
      <c r="C27">
        <v>2006</v>
      </c>
      <c r="D27" t="str">
        <f t="shared" si="0"/>
        <v>Burns J.G., Thomson J.D.2006</v>
      </c>
      <c r="E27" t="s">
        <v>254</v>
      </c>
      <c r="F27">
        <v>17</v>
      </c>
      <c r="G27">
        <v>1</v>
      </c>
      <c r="I27">
        <v>48</v>
      </c>
      <c r="J27">
        <v>55</v>
      </c>
      <c r="L27">
        <v>32</v>
      </c>
      <c r="M27" t="s">
        <v>255</v>
      </c>
      <c r="N27" t="s">
        <v>256</v>
      </c>
      <c r="O27" t="s">
        <v>257</v>
      </c>
      <c r="P27" t="s">
        <v>236</v>
      </c>
      <c r="Q27" t="s">
        <v>237</v>
      </c>
      <c r="R27" t="s">
        <v>258</v>
      </c>
    </row>
    <row r="28" spans="1:18">
      <c r="A28" t="s">
        <v>515</v>
      </c>
      <c r="B28" t="s">
        <v>521</v>
      </c>
      <c r="C28">
        <v>2006</v>
      </c>
      <c r="D28" t="str">
        <f t="shared" si="0"/>
        <v>Peterson J.H., Roitberg B.D.2006</v>
      </c>
      <c r="E28" t="s">
        <v>360</v>
      </c>
      <c r="F28">
        <v>59</v>
      </c>
      <c r="G28">
        <v>5</v>
      </c>
      <c r="I28">
        <v>589</v>
      </c>
      <c r="J28">
        <v>596</v>
      </c>
      <c r="L28">
        <v>35</v>
      </c>
      <c r="M28" t="s">
        <v>522</v>
      </c>
      <c r="N28" t="s">
        <v>523</v>
      </c>
      <c r="O28" t="s">
        <v>524</v>
      </c>
      <c r="P28" t="s">
        <v>236</v>
      </c>
      <c r="Q28" t="s">
        <v>237</v>
      </c>
      <c r="R28" t="s">
        <v>525</v>
      </c>
    </row>
    <row r="29" spans="1:18">
      <c r="A29" t="s">
        <v>617</v>
      </c>
      <c r="B29" t="s">
        <v>618</v>
      </c>
      <c r="C29">
        <v>2006</v>
      </c>
      <c r="D29" t="str">
        <f t="shared" si="0"/>
        <v>Westphal C., Steffan-Dewenter I., Tscharntke T.2006</v>
      </c>
      <c r="E29" t="s">
        <v>261</v>
      </c>
      <c r="F29">
        <v>149</v>
      </c>
      <c r="G29">
        <v>2</v>
      </c>
      <c r="I29">
        <v>289</v>
      </c>
      <c r="J29">
        <v>300</v>
      </c>
      <c r="L29">
        <v>116</v>
      </c>
      <c r="M29" t="s">
        <v>619</v>
      </c>
      <c r="N29" t="s">
        <v>620</v>
      </c>
      <c r="O29" t="s">
        <v>621</v>
      </c>
      <c r="P29" t="s">
        <v>236</v>
      </c>
      <c r="Q29" t="s">
        <v>237</v>
      </c>
      <c r="R29" t="s">
        <v>622</v>
      </c>
    </row>
    <row r="30" spans="1:18">
      <c r="A30" t="s">
        <v>474</v>
      </c>
      <c r="B30" t="s">
        <v>475</v>
      </c>
      <c r="C30">
        <v>2008</v>
      </c>
      <c r="D30" t="str">
        <f t="shared" si="0"/>
        <v>López-Uribe M.M., Oi C.A., Lama M.A.D.2008</v>
      </c>
      <c r="E30" t="s">
        <v>288</v>
      </c>
      <c r="F30">
        <v>39</v>
      </c>
      <c r="G30">
        <v>4</v>
      </c>
      <c r="I30">
        <v>410</v>
      </c>
      <c r="J30">
        <v>418</v>
      </c>
      <c r="L30">
        <v>22</v>
      </c>
      <c r="M30" t="s">
        <v>476</v>
      </c>
      <c r="N30" t="s">
        <v>477</v>
      </c>
      <c r="O30" t="s">
        <v>478</v>
      </c>
      <c r="P30" t="s">
        <v>236</v>
      </c>
      <c r="Q30" t="s">
        <v>237</v>
      </c>
      <c r="R30" t="s">
        <v>479</v>
      </c>
    </row>
    <row r="31" spans="1:18">
      <c r="A31" t="s">
        <v>495</v>
      </c>
      <c r="B31" t="s">
        <v>496</v>
      </c>
      <c r="C31">
        <v>2008</v>
      </c>
      <c r="D31" t="str">
        <f t="shared" si="0"/>
        <v>Osborne J.L., Martin A.P., Carreck N.L., Swain J.L., Knight M.E., Goulson D., Hale R.J., Sanderson R.A.2008</v>
      </c>
      <c r="E31" t="s">
        <v>437</v>
      </c>
      <c r="F31">
        <v>77</v>
      </c>
      <c r="G31">
        <v>2</v>
      </c>
      <c r="I31">
        <v>406</v>
      </c>
      <c r="J31">
        <v>415</v>
      </c>
      <c r="L31">
        <v>156</v>
      </c>
      <c r="M31" t="s">
        <v>497</v>
      </c>
      <c r="N31" t="s">
        <v>498</v>
      </c>
      <c r="O31" t="s">
        <v>499</v>
      </c>
      <c r="P31" t="s">
        <v>236</v>
      </c>
      <c r="Q31" t="s">
        <v>237</v>
      </c>
      <c r="R31" t="s">
        <v>500</v>
      </c>
    </row>
    <row r="32" spans="1:18">
      <c r="A32" t="s">
        <v>509</v>
      </c>
      <c r="B32" t="s">
        <v>510</v>
      </c>
      <c r="C32">
        <v>2008</v>
      </c>
      <c r="D32" t="str">
        <f t="shared" si="0"/>
        <v>Pasquet R.S., Peltier A., Hufford M.B., Oudin E., Saulnier J., Paul L., Knudsen J.T., Herren H.R., Gepts P.2008</v>
      </c>
      <c r="E32" t="s">
        <v>424</v>
      </c>
      <c r="F32">
        <v>105</v>
      </c>
      <c r="G32">
        <v>36</v>
      </c>
      <c r="I32">
        <v>13456</v>
      </c>
      <c r="J32">
        <v>13461</v>
      </c>
      <c r="L32">
        <v>88</v>
      </c>
      <c r="M32" t="s">
        <v>511</v>
      </c>
      <c r="N32" t="s">
        <v>512</v>
      </c>
      <c r="O32" t="s">
        <v>513</v>
      </c>
      <c r="P32" t="s">
        <v>236</v>
      </c>
      <c r="Q32" t="s">
        <v>237</v>
      </c>
      <c r="R32" t="s">
        <v>514</v>
      </c>
    </row>
    <row r="33" spans="1:18">
      <c r="A33" t="s">
        <v>630</v>
      </c>
      <c r="B33" t="s">
        <v>631</v>
      </c>
      <c r="C33">
        <v>2008</v>
      </c>
      <c r="D33" t="str">
        <f t="shared" si="0"/>
        <v>Wolf S., Moritz R.F.A.2008</v>
      </c>
      <c r="E33" t="s">
        <v>288</v>
      </c>
      <c r="F33">
        <v>39</v>
      </c>
      <c r="G33">
        <v>4</v>
      </c>
      <c r="I33">
        <v>419</v>
      </c>
      <c r="J33">
        <v>427</v>
      </c>
      <c r="L33">
        <v>51</v>
      </c>
      <c r="M33" t="s">
        <v>632</v>
      </c>
      <c r="N33" t="s">
        <v>633</v>
      </c>
      <c r="O33" t="s">
        <v>634</v>
      </c>
      <c r="P33" t="s">
        <v>236</v>
      </c>
      <c r="Q33" t="s">
        <v>237</v>
      </c>
      <c r="R33" t="s">
        <v>635</v>
      </c>
    </row>
    <row r="34" spans="1:18">
      <c r="A34" t="s">
        <v>365</v>
      </c>
      <c r="B34" t="s">
        <v>366</v>
      </c>
      <c r="C34">
        <v>2009</v>
      </c>
      <c r="D34" t="str">
        <f t="shared" si="0"/>
        <v>Elliott S.E.2009</v>
      </c>
      <c r="E34" t="s">
        <v>367</v>
      </c>
      <c r="F34">
        <v>38</v>
      </c>
      <c r="G34">
        <v>3</v>
      </c>
      <c r="I34">
        <v>748</v>
      </c>
      <c r="J34">
        <v>756</v>
      </c>
      <c r="L34">
        <v>18</v>
      </c>
      <c r="M34" t="s">
        <v>368</v>
      </c>
      <c r="N34" t="s">
        <v>369</v>
      </c>
      <c r="O34" t="s">
        <v>370</v>
      </c>
      <c r="P34" t="s">
        <v>236</v>
      </c>
      <c r="Q34" t="s">
        <v>237</v>
      </c>
      <c r="R34" t="s">
        <v>371</v>
      </c>
    </row>
    <row r="35" spans="1:18">
      <c r="A35" t="s">
        <v>377</v>
      </c>
      <c r="B35" t="s">
        <v>378</v>
      </c>
      <c r="C35">
        <v>2009</v>
      </c>
      <c r="D35" t="str">
        <f t="shared" si="0"/>
        <v>Franzén M., Larsson M., Nilsson S.G.2009</v>
      </c>
      <c r="E35" t="s">
        <v>379</v>
      </c>
      <c r="F35">
        <v>13</v>
      </c>
      <c r="G35">
        <v>1</v>
      </c>
      <c r="I35">
        <v>89</v>
      </c>
      <c r="J35">
        <v>95</v>
      </c>
      <c r="L35">
        <v>20</v>
      </c>
      <c r="M35" t="s">
        <v>380</v>
      </c>
      <c r="N35" t="s">
        <v>381</v>
      </c>
      <c r="O35" t="s">
        <v>382</v>
      </c>
      <c r="P35" t="s">
        <v>236</v>
      </c>
      <c r="Q35" t="s">
        <v>237</v>
      </c>
      <c r="R35" t="s">
        <v>383</v>
      </c>
    </row>
    <row r="36" spans="1:18">
      <c r="A36" t="s">
        <v>384</v>
      </c>
      <c r="B36" t="s">
        <v>385</v>
      </c>
      <c r="C36">
        <v>2009</v>
      </c>
      <c r="D36" t="str">
        <f t="shared" si="0"/>
        <v>Guédot C., Bosch J., Kemp W.P.2009</v>
      </c>
      <c r="E36" t="s">
        <v>295</v>
      </c>
      <c r="F36">
        <v>34</v>
      </c>
      <c r="G36">
        <v>1</v>
      </c>
      <c r="I36">
        <v>158</v>
      </c>
      <c r="J36">
        <v>161</v>
      </c>
      <c r="L36">
        <v>18</v>
      </c>
      <c r="M36" t="s">
        <v>386</v>
      </c>
      <c r="N36" t="s">
        <v>387</v>
      </c>
      <c r="O36" t="s">
        <v>388</v>
      </c>
      <c r="P36" t="s">
        <v>236</v>
      </c>
      <c r="Q36" t="s">
        <v>237</v>
      </c>
      <c r="R36" t="s">
        <v>389</v>
      </c>
    </row>
    <row r="37" spans="1:18">
      <c r="A37" t="s">
        <v>435</v>
      </c>
      <c r="B37" t="s">
        <v>436</v>
      </c>
      <c r="C37">
        <v>2009</v>
      </c>
      <c r="D37" t="str">
        <f t="shared" si="0"/>
        <v>Kraus F.B., Wolf S., Moritz R.F.A.2009</v>
      </c>
      <c r="E37" t="s">
        <v>437</v>
      </c>
      <c r="F37">
        <v>78</v>
      </c>
      <c r="G37">
        <v>1</v>
      </c>
      <c r="I37">
        <v>247</v>
      </c>
      <c r="J37">
        <v>252</v>
      </c>
      <c r="L37">
        <v>60</v>
      </c>
      <c r="M37" t="s">
        <v>438</v>
      </c>
      <c r="N37" t="s">
        <v>439</v>
      </c>
      <c r="O37" t="s">
        <v>440</v>
      </c>
      <c r="P37" t="s">
        <v>236</v>
      </c>
      <c r="Q37" t="s">
        <v>237</v>
      </c>
      <c r="R37" t="s">
        <v>441</v>
      </c>
    </row>
    <row r="38" spans="1:18">
      <c r="A38" t="s">
        <v>280</v>
      </c>
      <c r="B38" t="s">
        <v>281</v>
      </c>
      <c r="C38">
        <v>2010</v>
      </c>
      <c r="D38" t="str">
        <f t="shared" si="0"/>
        <v>Charman T.G., Sears J., Green R.E., Bourke A.F.G.2010</v>
      </c>
      <c r="E38" t="s">
        <v>275</v>
      </c>
      <c r="F38">
        <v>19</v>
      </c>
      <c r="G38">
        <v>13</v>
      </c>
      <c r="I38">
        <v>2661</v>
      </c>
      <c r="J38">
        <v>2674</v>
      </c>
      <c r="L38">
        <v>28</v>
      </c>
      <c r="M38" t="s">
        <v>282</v>
      </c>
      <c r="N38" t="s">
        <v>283</v>
      </c>
      <c r="O38" t="s">
        <v>284</v>
      </c>
      <c r="P38" t="s">
        <v>236</v>
      </c>
      <c r="Q38" t="s">
        <v>237</v>
      </c>
      <c r="R38" t="s">
        <v>285</v>
      </c>
    </row>
    <row r="39" spans="1:18">
      <c r="A39" t="s">
        <v>456</v>
      </c>
      <c r="B39" t="s">
        <v>457</v>
      </c>
      <c r="C39">
        <v>2010</v>
      </c>
      <c r="D39" t="str">
        <f t="shared" si="0"/>
        <v>Lepais O., Darvill B., O'Connor S., Osborne J.L., Sanderson R.A., Cussans J., Goffe L., Goulson D.2010</v>
      </c>
      <c r="E39" t="s">
        <v>275</v>
      </c>
      <c r="F39">
        <v>19</v>
      </c>
      <c r="G39">
        <v>4</v>
      </c>
      <c r="I39">
        <v>819</v>
      </c>
      <c r="J39">
        <v>831</v>
      </c>
      <c r="L39">
        <v>76</v>
      </c>
      <c r="M39" t="s">
        <v>458</v>
      </c>
      <c r="N39" t="s">
        <v>459</v>
      </c>
      <c r="O39" t="s">
        <v>460</v>
      </c>
      <c r="P39" t="s">
        <v>236</v>
      </c>
      <c r="Q39" t="s">
        <v>237</v>
      </c>
      <c r="R39" t="s">
        <v>461</v>
      </c>
    </row>
    <row r="40" spans="1:18">
      <c r="A40" t="s">
        <v>462</v>
      </c>
      <c r="B40" t="s">
        <v>468</v>
      </c>
      <c r="C40">
        <v>2010</v>
      </c>
      <c r="D40" t="str">
        <f t="shared" si="0"/>
        <v>Lihoreau M., Chittka L., Raine N.E.2010</v>
      </c>
      <c r="E40" t="s">
        <v>469</v>
      </c>
      <c r="F40">
        <v>176</v>
      </c>
      <c r="G40">
        <v>6</v>
      </c>
      <c r="I40">
        <v>744</v>
      </c>
      <c r="J40">
        <v>757</v>
      </c>
      <c r="L40">
        <v>57</v>
      </c>
      <c r="M40" t="s">
        <v>470</v>
      </c>
      <c r="N40" t="s">
        <v>471</v>
      </c>
      <c r="O40" t="s">
        <v>472</v>
      </c>
      <c r="P40" t="s">
        <v>236</v>
      </c>
      <c r="Q40" t="s">
        <v>237</v>
      </c>
      <c r="R40" t="s">
        <v>473</v>
      </c>
    </row>
    <row r="41" spans="1:18">
      <c r="A41" t="s">
        <v>623</v>
      </c>
      <c r="B41" t="s">
        <v>624</v>
      </c>
      <c r="C41">
        <v>2010</v>
      </c>
      <c r="D41" t="str">
        <f t="shared" si="0"/>
        <v>Wikelski M., Moxley J., Eaton-Mordas A., López-Uribe M.M., Holland R., Moskowitz D., Roubik D.W., Kays R.2010</v>
      </c>
      <c r="E41" t="s">
        <v>503</v>
      </c>
      <c r="F41">
        <v>5</v>
      </c>
      <c r="G41">
        <v>5</v>
      </c>
      <c r="H41" t="s">
        <v>625</v>
      </c>
      <c r="L41">
        <v>63</v>
      </c>
      <c r="M41" t="s">
        <v>626</v>
      </c>
      <c r="N41" t="s">
        <v>627</v>
      </c>
      <c r="O41" t="s">
        <v>628</v>
      </c>
      <c r="P41" t="s">
        <v>236</v>
      </c>
      <c r="Q41" t="s">
        <v>237</v>
      </c>
      <c r="R41" t="s">
        <v>629</v>
      </c>
    </row>
    <row r="42" spans="1:18">
      <c r="A42" t="s">
        <v>643</v>
      </c>
      <c r="B42" t="s">
        <v>644</v>
      </c>
      <c r="C42">
        <v>2010</v>
      </c>
      <c r="D42" t="str">
        <f t="shared" si="0"/>
        <v>Zurbuchen A., Cheesman S., Klaiber J., Müller A., Hein S., Dorn S.2010</v>
      </c>
      <c r="E42" t="s">
        <v>437</v>
      </c>
      <c r="F42">
        <v>79</v>
      </c>
      <c r="G42">
        <v>3</v>
      </c>
      <c r="I42">
        <v>674</v>
      </c>
      <c r="J42">
        <v>681</v>
      </c>
      <c r="L42">
        <v>63</v>
      </c>
      <c r="M42" t="s">
        <v>645</v>
      </c>
      <c r="N42" t="s">
        <v>646</v>
      </c>
      <c r="O42" t="s">
        <v>647</v>
      </c>
      <c r="P42" t="s">
        <v>236</v>
      </c>
      <c r="Q42" t="s">
        <v>237</v>
      </c>
      <c r="R42" t="s">
        <v>648</v>
      </c>
    </row>
    <row r="43" spans="1:18">
      <c r="A43" t="s">
        <v>649</v>
      </c>
      <c r="B43" t="s">
        <v>650</v>
      </c>
      <c r="C43">
        <v>2010</v>
      </c>
      <c r="D43" t="str">
        <f t="shared" si="0"/>
        <v>Zurbuchen A., Landert L., Klaiber J., Müller A., Hein S., Dorn S.2010</v>
      </c>
      <c r="E43" t="s">
        <v>444</v>
      </c>
      <c r="F43">
        <v>143</v>
      </c>
      <c r="G43">
        <v>3</v>
      </c>
      <c r="I43">
        <v>669</v>
      </c>
      <c r="J43">
        <v>676</v>
      </c>
      <c r="L43">
        <v>156</v>
      </c>
      <c r="M43" t="s">
        <v>651</v>
      </c>
      <c r="N43" t="s">
        <v>652</v>
      </c>
      <c r="O43" t="s">
        <v>653</v>
      </c>
      <c r="P43" t="s">
        <v>236</v>
      </c>
      <c r="Q43" t="s">
        <v>237</v>
      </c>
      <c r="R43" t="s">
        <v>654</v>
      </c>
    </row>
    <row r="44" spans="1:18">
      <c r="A44" t="s">
        <v>390</v>
      </c>
      <c r="B44" t="s">
        <v>391</v>
      </c>
      <c r="C44">
        <v>2011</v>
      </c>
      <c r="D44" t="str">
        <f t="shared" si="0"/>
        <v>Hagler J.R., Mueller S., Teuber L.R., MacHtley S.A., Van Deynze A.2011</v>
      </c>
      <c r="E44" t="s">
        <v>392</v>
      </c>
      <c r="F44">
        <v>11</v>
      </c>
      <c r="H44">
        <v>144</v>
      </c>
      <c r="L44">
        <v>20</v>
      </c>
      <c r="M44" t="s">
        <v>393</v>
      </c>
      <c r="N44" t="s">
        <v>394</v>
      </c>
      <c r="O44" t="s">
        <v>395</v>
      </c>
      <c r="P44" t="s">
        <v>236</v>
      </c>
      <c r="Q44" t="s">
        <v>237</v>
      </c>
      <c r="R44" t="s">
        <v>396</v>
      </c>
    </row>
    <row r="45" spans="1:18">
      <c r="A45" t="s">
        <v>397</v>
      </c>
      <c r="B45" t="s">
        <v>398</v>
      </c>
      <c r="C45">
        <v>2011</v>
      </c>
      <c r="D45" t="str">
        <f t="shared" si="0"/>
        <v>Higginson A.D., Barnard C.J., Tofilski A., Medina L., Ratnieks F.2011</v>
      </c>
      <c r="E45" t="s">
        <v>399</v>
      </c>
      <c r="H45">
        <v>419793</v>
      </c>
      <c r="L45">
        <v>6</v>
      </c>
      <c r="M45" t="s">
        <v>400</v>
      </c>
      <c r="N45" t="s">
        <v>401</v>
      </c>
      <c r="O45" t="s">
        <v>402</v>
      </c>
      <c r="P45" t="s">
        <v>236</v>
      </c>
      <c r="Q45" t="s">
        <v>237</v>
      </c>
      <c r="R45" t="s">
        <v>403</v>
      </c>
    </row>
    <row r="46" spans="1:18">
      <c r="A46" t="s">
        <v>462</v>
      </c>
      <c r="B46" t="s">
        <v>463</v>
      </c>
      <c r="C46">
        <v>2011</v>
      </c>
      <c r="D46" t="str">
        <f t="shared" si="0"/>
        <v>Lihoreau M., Chittka L., Raine N.E.2011</v>
      </c>
      <c r="E46" t="s">
        <v>232</v>
      </c>
      <c r="F46">
        <v>25</v>
      </c>
      <c r="G46">
        <v>6</v>
      </c>
      <c r="I46">
        <v>1284</v>
      </c>
      <c r="J46">
        <v>1292</v>
      </c>
      <c r="L46">
        <v>33</v>
      </c>
      <c r="M46" t="s">
        <v>464</v>
      </c>
      <c r="N46" t="s">
        <v>465</v>
      </c>
      <c r="O46" t="s">
        <v>466</v>
      </c>
      <c r="P46" t="s">
        <v>236</v>
      </c>
      <c r="Q46" t="s">
        <v>237</v>
      </c>
      <c r="R46" t="s">
        <v>467</v>
      </c>
    </row>
    <row r="47" spans="1:18">
      <c r="A47" t="s">
        <v>501</v>
      </c>
      <c r="B47" t="s">
        <v>502</v>
      </c>
      <c r="C47">
        <v>2011</v>
      </c>
      <c r="D47" t="str">
        <f t="shared" si="0"/>
        <v>Pahl M., Zhu H., Tautz J., Zhang S.2011</v>
      </c>
      <c r="E47" t="s">
        <v>503</v>
      </c>
      <c r="F47">
        <v>6</v>
      </c>
      <c r="G47">
        <v>5</v>
      </c>
      <c r="H47" t="s">
        <v>504</v>
      </c>
      <c r="L47">
        <v>44</v>
      </c>
      <c r="M47" t="s">
        <v>505</v>
      </c>
      <c r="N47" t="s">
        <v>506</v>
      </c>
      <c r="O47" t="s">
        <v>507</v>
      </c>
      <c r="P47" t="s">
        <v>236</v>
      </c>
      <c r="Q47" t="s">
        <v>237</v>
      </c>
      <c r="R47" t="s">
        <v>508</v>
      </c>
    </row>
    <row r="48" spans="1:18">
      <c r="A48" t="s">
        <v>533</v>
      </c>
      <c r="B48" t="s">
        <v>534</v>
      </c>
      <c r="C48">
        <v>2011</v>
      </c>
      <c r="D48" t="str">
        <f t="shared" si="0"/>
        <v>Rands S.A., Whitney H.M.2011</v>
      </c>
      <c r="E48" t="s">
        <v>503</v>
      </c>
      <c r="F48">
        <v>6</v>
      </c>
      <c r="G48">
        <v>10</v>
      </c>
      <c r="H48" t="s">
        <v>535</v>
      </c>
      <c r="L48">
        <v>14</v>
      </c>
      <c r="M48" t="s">
        <v>536</v>
      </c>
      <c r="N48" t="s">
        <v>537</v>
      </c>
      <c r="O48" t="s">
        <v>538</v>
      </c>
      <c r="P48" t="s">
        <v>236</v>
      </c>
      <c r="Q48" t="s">
        <v>237</v>
      </c>
      <c r="R48" t="s">
        <v>539</v>
      </c>
    </row>
    <row r="49" spans="1:18">
      <c r="A49" t="s">
        <v>266</v>
      </c>
      <c r="B49" t="s">
        <v>267</v>
      </c>
      <c r="C49">
        <v>2012</v>
      </c>
      <c r="D49" t="str">
        <f t="shared" si="0"/>
        <v>Carvell C., Jordan W.C., Bourke A.F.G., Pickles R., Redhead J.W., Heard M.S.2012</v>
      </c>
      <c r="E49" t="s">
        <v>268</v>
      </c>
      <c r="F49">
        <v>121</v>
      </c>
      <c r="G49">
        <v>5</v>
      </c>
      <c r="I49">
        <v>734</v>
      </c>
      <c r="J49">
        <v>742</v>
      </c>
      <c r="L49">
        <v>33</v>
      </c>
      <c r="M49" t="s">
        <v>269</v>
      </c>
      <c r="N49" t="s">
        <v>270</v>
      </c>
      <c r="O49" t="s">
        <v>271</v>
      </c>
      <c r="P49" t="s">
        <v>236</v>
      </c>
      <c r="Q49" t="s">
        <v>237</v>
      </c>
      <c r="R49" t="s">
        <v>272</v>
      </c>
    </row>
    <row r="50" spans="1:18">
      <c r="A50" t="s">
        <v>540</v>
      </c>
      <c r="B50" t="s">
        <v>541</v>
      </c>
      <c r="C50">
        <v>2012</v>
      </c>
      <c r="D50" t="str">
        <f t="shared" si="0"/>
        <v>Rao S., Strange J.P.2012</v>
      </c>
      <c r="E50" t="s">
        <v>367</v>
      </c>
      <c r="F50">
        <v>41</v>
      </c>
      <c r="G50">
        <v>4</v>
      </c>
      <c r="I50">
        <v>905</v>
      </c>
      <c r="J50">
        <v>915</v>
      </c>
      <c r="L50">
        <v>11</v>
      </c>
      <c r="M50" t="s">
        <v>542</v>
      </c>
      <c r="N50" t="s">
        <v>543</v>
      </c>
      <c r="O50" t="s">
        <v>544</v>
      </c>
      <c r="P50" t="s">
        <v>236</v>
      </c>
      <c r="Q50" t="s">
        <v>237</v>
      </c>
      <c r="R50" t="s">
        <v>545</v>
      </c>
    </row>
    <row r="51" spans="1:18">
      <c r="A51" t="s">
        <v>338</v>
      </c>
      <c r="B51" t="s">
        <v>339</v>
      </c>
      <c r="C51">
        <v>2013</v>
      </c>
      <c r="D51" t="str">
        <f t="shared" si="0"/>
        <v>Dorchin A., Filin I., Izhaki I., Dafni A.2013</v>
      </c>
      <c r="E51" t="s">
        <v>288</v>
      </c>
      <c r="F51">
        <v>44</v>
      </c>
      <c r="G51">
        <v>1</v>
      </c>
      <c r="I51">
        <v>90</v>
      </c>
      <c r="J51">
        <v>99</v>
      </c>
      <c r="L51">
        <v>5</v>
      </c>
      <c r="M51" t="s">
        <v>340</v>
      </c>
      <c r="N51" t="s">
        <v>341</v>
      </c>
      <c r="O51" t="s">
        <v>342</v>
      </c>
      <c r="P51" t="s">
        <v>236</v>
      </c>
      <c r="Q51" t="s">
        <v>237</v>
      </c>
      <c r="R51" t="s">
        <v>343</v>
      </c>
    </row>
    <row r="52" spans="1:18">
      <c r="A52" t="s">
        <v>422</v>
      </c>
      <c r="B52" t="s">
        <v>423</v>
      </c>
      <c r="C52">
        <v>2013</v>
      </c>
      <c r="D52" t="str">
        <f t="shared" si="0"/>
        <v>Jha S., Kremen C.2013</v>
      </c>
      <c r="E52" t="s">
        <v>424</v>
      </c>
      <c r="F52">
        <v>110</v>
      </c>
      <c r="G52">
        <v>2</v>
      </c>
      <c r="I52">
        <v>555</v>
      </c>
      <c r="J52">
        <v>558</v>
      </c>
      <c r="L52">
        <v>77</v>
      </c>
      <c r="M52" t="s">
        <v>425</v>
      </c>
      <c r="N52" t="s">
        <v>426</v>
      </c>
      <c r="O52" t="s">
        <v>427</v>
      </c>
      <c r="P52" t="s">
        <v>236</v>
      </c>
      <c r="Q52" t="s">
        <v>237</v>
      </c>
      <c r="R52" t="s">
        <v>428</v>
      </c>
    </row>
    <row r="53" spans="1:18">
      <c r="A53" t="s">
        <v>300</v>
      </c>
      <c r="B53" t="s">
        <v>301</v>
      </c>
      <c r="C53">
        <v>2014</v>
      </c>
      <c r="D53" t="str">
        <f t="shared" si="0"/>
        <v>Daniel Kissling W., Pattemore D.E., Hagen M.2014</v>
      </c>
      <c r="E53" t="s">
        <v>302</v>
      </c>
      <c r="F53">
        <v>89</v>
      </c>
      <c r="G53">
        <v>3</v>
      </c>
      <c r="I53">
        <v>511</v>
      </c>
      <c r="J53">
        <v>530</v>
      </c>
      <c r="L53">
        <v>29</v>
      </c>
      <c r="M53" t="s">
        <v>303</v>
      </c>
      <c r="N53" t="s">
        <v>304</v>
      </c>
      <c r="O53" t="s">
        <v>305</v>
      </c>
      <c r="P53" t="s">
        <v>236</v>
      </c>
      <c r="Q53" t="s">
        <v>237</v>
      </c>
      <c r="R53" t="s">
        <v>306</v>
      </c>
    </row>
    <row r="54" spans="1:18">
      <c r="A54" t="s">
        <v>552</v>
      </c>
      <c r="B54" t="s">
        <v>553</v>
      </c>
      <c r="C54">
        <v>2014</v>
      </c>
      <c r="D54" t="str">
        <f t="shared" si="0"/>
        <v>Rodrigues F., Ribeiro M.F.2014</v>
      </c>
      <c r="E54" t="s">
        <v>554</v>
      </c>
      <c r="F54">
        <v>61</v>
      </c>
      <c r="G54">
        <v>4</v>
      </c>
      <c r="I54">
        <v>523</v>
      </c>
      <c r="J54">
        <v>528</v>
      </c>
      <c r="M54" t="s">
        <v>555</v>
      </c>
      <c r="N54" t="s">
        <v>556</v>
      </c>
      <c r="O54" t="s">
        <v>557</v>
      </c>
      <c r="P54" t="s">
        <v>236</v>
      </c>
      <c r="Q54" t="s">
        <v>237</v>
      </c>
      <c r="R54" t="s">
        <v>558</v>
      </c>
    </row>
    <row r="55" spans="1:18">
      <c r="A55" t="s">
        <v>585</v>
      </c>
      <c r="B55" t="s">
        <v>586</v>
      </c>
      <c r="C55">
        <v>2014</v>
      </c>
      <c r="D55" t="str">
        <f t="shared" si="0"/>
        <v>Silva A.G., Pinto R.S., Contrera F.A.L., Albuquerque P.M.C., Rêgo M.M.C.2014</v>
      </c>
      <c r="E55" t="s">
        <v>554</v>
      </c>
      <c r="F55">
        <v>61</v>
      </c>
      <c r="G55">
        <v>4</v>
      </c>
      <c r="I55">
        <v>494</v>
      </c>
      <c r="J55">
        <v>501</v>
      </c>
      <c r="M55" t="s">
        <v>587</v>
      </c>
      <c r="N55" t="s">
        <v>588</v>
      </c>
      <c r="O55" t="s">
        <v>589</v>
      </c>
      <c r="P55" t="s">
        <v>236</v>
      </c>
      <c r="Q55" t="s">
        <v>237</v>
      </c>
      <c r="R55" t="s">
        <v>590</v>
      </c>
    </row>
    <row r="56" spans="1:18">
      <c r="A56" t="s">
        <v>286</v>
      </c>
      <c r="B56" t="s">
        <v>287</v>
      </c>
      <c r="C56">
        <v>2015</v>
      </c>
      <c r="D56" t="str">
        <f t="shared" si="0"/>
        <v>Couvillon M.J., Riddell Pearce F.C., Accleton C., Fensome K.A., Quah S.K.L., Taylor E.L., Ratnieks F.L.W.2015</v>
      </c>
      <c r="E56" t="s">
        <v>288</v>
      </c>
      <c r="F56">
        <v>46</v>
      </c>
      <c r="G56">
        <v>1</v>
      </c>
      <c r="I56">
        <v>61</v>
      </c>
      <c r="J56">
        <v>70</v>
      </c>
      <c r="L56">
        <v>7</v>
      </c>
      <c r="M56" t="s">
        <v>289</v>
      </c>
      <c r="N56" t="s">
        <v>290</v>
      </c>
      <c r="O56" t="s">
        <v>291</v>
      </c>
      <c r="P56" t="s">
        <v>236</v>
      </c>
      <c r="Q56" t="s">
        <v>237</v>
      </c>
      <c r="R56" t="s">
        <v>292</v>
      </c>
    </row>
    <row r="57" spans="1:18">
      <c r="A57" t="s">
        <v>449</v>
      </c>
      <c r="B57" t="s">
        <v>450</v>
      </c>
      <c r="C57">
        <v>2015</v>
      </c>
      <c r="D57" t="str">
        <f t="shared" si="0"/>
        <v>León A., Arias-Castro C., Rodríguez-Mendiola M.A., Meza-Gordillo R., Gutiérrez-Miceli F.A., Nieh J.C.2015</v>
      </c>
      <c r="E57" t="s">
        <v>451</v>
      </c>
      <c r="F57">
        <v>155</v>
      </c>
      <c r="G57">
        <v>1</v>
      </c>
      <c r="I57">
        <v>47</v>
      </c>
      <c r="J57">
        <v>53</v>
      </c>
      <c r="L57">
        <v>1</v>
      </c>
      <c r="M57" t="s">
        <v>452</v>
      </c>
      <c r="N57" t="s">
        <v>453</v>
      </c>
      <c r="O57" t="s">
        <v>454</v>
      </c>
      <c r="P57" t="s">
        <v>236</v>
      </c>
      <c r="Q57" t="s">
        <v>237</v>
      </c>
      <c r="R57" t="s">
        <v>455</v>
      </c>
    </row>
    <row r="58" spans="1:18">
      <c r="A58" t="s">
        <v>480</v>
      </c>
      <c r="B58" t="s">
        <v>481</v>
      </c>
      <c r="C58">
        <v>2015</v>
      </c>
      <c r="D58" t="str">
        <f t="shared" si="0"/>
        <v>Mandal S., Gadagkar R.2015</v>
      </c>
      <c r="E58" t="s">
        <v>482</v>
      </c>
      <c r="F58">
        <v>201</v>
      </c>
      <c r="G58">
        <v>8</v>
      </c>
      <c r="I58">
        <v>795</v>
      </c>
      <c r="J58">
        <v>802</v>
      </c>
      <c r="L58">
        <v>2</v>
      </c>
      <c r="M58" t="s">
        <v>483</v>
      </c>
      <c r="N58" t="s">
        <v>484</v>
      </c>
      <c r="O58" t="s">
        <v>485</v>
      </c>
      <c r="P58" t="s">
        <v>236</v>
      </c>
      <c r="Q58" t="s">
        <v>237</v>
      </c>
      <c r="R58" t="s">
        <v>486</v>
      </c>
    </row>
    <row r="59" spans="1:18">
      <c r="A59" t="s">
        <v>636</v>
      </c>
      <c r="B59" t="s">
        <v>637</v>
      </c>
      <c r="C59">
        <v>2015</v>
      </c>
      <c r="D59" t="str">
        <f t="shared" si="0"/>
        <v>Wright I.R., Roberts S.P.M., Collins B.E.2015</v>
      </c>
      <c r="E59" t="s">
        <v>638</v>
      </c>
      <c r="F59">
        <v>112</v>
      </c>
      <c r="G59">
        <v>2</v>
      </c>
      <c r="I59">
        <v>303</v>
      </c>
      <c r="J59">
        <v>310</v>
      </c>
      <c r="L59">
        <v>6</v>
      </c>
      <c r="M59" t="s">
        <v>639</v>
      </c>
      <c r="N59" t="s">
        <v>640</v>
      </c>
      <c r="O59" t="s">
        <v>641</v>
      </c>
      <c r="P59" t="s">
        <v>236</v>
      </c>
      <c r="Q59" t="s">
        <v>237</v>
      </c>
      <c r="R59" t="s">
        <v>642</v>
      </c>
    </row>
    <row r="60" spans="1:18">
      <c r="A60" t="s">
        <v>245</v>
      </c>
      <c r="B60" t="s">
        <v>246</v>
      </c>
      <c r="C60">
        <v>2016</v>
      </c>
      <c r="D60" t="str">
        <f t="shared" si="0"/>
        <v>Buatois A., Lihoreau M.2016</v>
      </c>
      <c r="E60" t="s">
        <v>247</v>
      </c>
      <c r="F60">
        <v>219</v>
      </c>
      <c r="G60">
        <v>16</v>
      </c>
      <c r="I60">
        <v>2426</v>
      </c>
      <c r="J60">
        <v>2429</v>
      </c>
      <c r="L60">
        <v>2</v>
      </c>
      <c r="M60" t="s">
        <v>248</v>
      </c>
      <c r="N60" t="s">
        <v>249</v>
      </c>
      <c r="O60" t="s">
        <v>250</v>
      </c>
      <c r="P60" t="s">
        <v>236</v>
      </c>
      <c r="Q60" t="s">
        <v>237</v>
      </c>
      <c r="R60" t="s">
        <v>251</v>
      </c>
    </row>
    <row r="61" spans="1:18">
      <c r="A61" t="s">
        <v>307</v>
      </c>
      <c r="B61" t="s">
        <v>308</v>
      </c>
      <c r="C61">
        <v>2016</v>
      </c>
      <c r="D61" t="str">
        <f t="shared" si="0"/>
        <v>Danner N., Molitor A.M., Schiele S., Härtel S., Steffan-Dewenter I.2016</v>
      </c>
      <c r="E61" t="s">
        <v>309</v>
      </c>
      <c r="F61">
        <v>26</v>
      </c>
      <c r="G61">
        <v>6</v>
      </c>
      <c r="I61">
        <v>1920</v>
      </c>
      <c r="J61">
        <v>1929</v>
      </c>
      <c r="L61">
        <v>12</v>
      </c>
      <c r="M61" t="s">
        <v>310</v>
      </c>
      <c r="N61" t="s">
        <v>311</v>
      </c>
      <c r="O61" t="s">
        <v>312</v>
      </c>
      <c r="P61" t="s">
        <v>236</v>
      </c>
      <c r="Q61" t="s">
        <v>237</v>
      </c>
      <c r="R61" t="s">
        <v>313</v>
      </c>
    </row>
    <row r="62" spans="1:18">
      <c r="A62" t="s">
        <v>351</v>
      </c>
      <c r="B62" t="s">
        <v>352</v>
      </c>
      <c r="C62">
        <v>2016</v>
      </c>
      <c r="D62" t="str">
        <f t="shared" si="0"/>
        <v>dos Santos C.F., Imperatriz-Fonseca V.L., Arias M.C.2016</v>
      </c>
      <c r="E62" t="s">
        <v>353</v>
      </c>
      <c r="F62">
        <v>19</v>
      </c>
      <c r="G62">
        <v>3</v>
      </c>
      <c r="I62">
        <v>245</v>
      </c>
      <c r="J62">
        <v>254</v>
      </c>
      <c r="L62">
        <v>3</v>
      </c>
      <c r="M62" t="s">
        <v>354</v>
      </c>
      <c r="N62" t="s">
        <v>355</v>
      </c>
      <c r="O62" t="s">
        <v>356</v>
      </c>
      <c r="P62" t="s">
        <v>236</v>
      </c>
      <c r="Q62" t="s">
        <v>237</v>
      </c>
      <c r="R62" t="s">
        <v>357</v>
      </c>
    </row>
    <row r="63" spans="1:18">
      <c r="A63" t="s">
        <v>515</v>
      </c>
      <c r="B63" t="s">
        <v>516</v>
      </c>
      <c r="C63">
        <v>2016</v>
      </c>
      <c r="D63" t="str">
        <f t="shared" si="0"/>
        <v>Peterson J.H., Roitberg B.D.2016</v>
      </c>
      <c r="E63" t="s">
        <v>360</v>
      </c>
      <c r="F63">
        <v>70</v>
      </c>
      <c r="G63">
        <v>2</v>
      </c>
      <c r="I63">
        <v>247</v>
      </c>
      <c r="J63">
        <v>253</v>
      </c>
      <c r="L63">
        <v>1</v>
      </c>
      <c r="M63" t="s">
        <v>517</v>
      </c>
      <c r="N63" t="s">
        <v>518</v>
      </c>
      <c r="O63" t="s">
        <v>519</v>
      </c>
      <c r="P63" t="s">
        <v>236</v>
      </c>
      <c r="Q63" t="s">
        <v>237</v>
      </c>
      <c r="R63" t="s">
        <v>520</v>
      </c>
    </row>
    <row r="64" spans="1:18">
      <c r="A64" t="s">
        <v>546</v>
      </c>
      <c r="B64" t="s">
        <v>547</v>
      </c>
      <c r="C64">
        <v>2016</v>
      </c>
      <c r="D64" t="str">
        <f t="shared" si="0"/>
        <v>Redhead J.W., Dreier S., Bourke A.F.G., Heard M.S., Jordan W.C., Sumner S., Wang J., Carvell C.2016</v>
      </c>
      <c r="E64" t="s">
        <v>309</v>
      </c>
      <c r="F64">
        <v>26</v>
      </c>
      <c r="G64">
        <v>3</v>
      </c>
      <c r="I64">
        <v>726</v>
      </c>
      <c r="J64">
        <v>739</v>
      </c>
      <c r="L64">
        <v>10</v>
      </c>
      <c r="M64" t="s">
        <v>548</v>
      </c>
      <c r="N64" t="s">
        <v>549</v>
      </c>
      <c r="O64" t="s">
        <v>550</v>
      </c>
      <c r="P64" t="s">
        <v>236</v>
      </c>
      <c r="Q64" t="s">
        <v>237</v>
      </c>
      <c r="R64" t="s">
        <v>551</v>
      </c>
    </row>
    <row r="65" spans="1:18">
      <c r="A65" t="s">
        <v>487</v>
      </c>
      <c r="B65" t="s">
        <v>488</v>
      </c>
      <c r="C65">
        <v>2017</v>
      </c>
      <c r="D65" t="str">
        <f t="shared" si="0"/>
        <v>Ogilvie J.E., Forrest J.R.2017</v>
      </c>
      <c r="E65" t="s">
        <v>489</v>
      </c>
      <c r="F65">
        <v>21</v>
      </c>
      <c r="I65">
        <v>75</v>
      </c>
      <c r="J65">
        <v>82</v>
      </c>
      <c r="M65" t="s">
        <v>490</v>
      </c>
      <c r="N65" t="s">
        <v>491</v>
      </c>
      <c r="O65" t="s">
        <v>492</v>
      </c>
      <c r="P65" t="s">
        <v>493</v>
      </c>
      <c r="Q65" t="s">
        <v>237</v>
      </c>
      <c r="R65" t="s">
        <v>494</v>
      </c>
    </row>
    <row r="66" spans="1:18">
      <c r="A66" t="s">
        <v>526</v>
      </c>
      <c r="B66" t="s">
        <v>527</v>
      </c>
      <c r="C66">
        <v>2017</v>
      </c>
      <c r="D66" t="str">
        <f t="shared" si="0"/>
        <v>Pope N.S., Jha S.2017</v>
      </c>
      <c r="E66" t="s">
        <v>528</v>
      </c>
      <c r="F66">
        <v>18</v>
      </c>
      <c r="G66">
        <v>3</v>
      </c>
      <c r="I66">
        <v>645</v>
      </c>
      <c r="J66">
        <v>658</v>
      </c>
      <c r="L66">
        <v>1</v>
      </c>
      <c r="M66" t="s">
        <v>529</v>
      </c>
      <c r="N66" t="s">
        <v>530</v>
      </c>
      <c r="O66" t="s">
        <v>531</v>
      </c>
      <c r="P66" t="s">
        <v>236</v>
      </c>
      <c r="Q66" t="s">
        <v>237</v>
      </c>
      <c r="R66" t="s">
        <v>532</v>
      </c>
    </row>
    <row r="67" spans="1:18">
      <c r="A67" t="s">
        <v>565</v>
      </c>
      <c r="B67" t="s">
        <v>566</v>
      </c>
      <c r="C67">
        <v>2017</v>
      </c>
      <c r="D67" t="str">
        <f t="shared" si="0"/>
        <v>Sauthier R., I’Anson Price R., Grüter C.2017</v>
      </c>
      <c r="E67" t="s">
        <v>288</v>
      </c>
      <c r="F67">
        <v>48</v>
      </c>
      <c r="G67">
        <v>2</v>
      </c>
      <c r="I67">
        <v>234</v>
      </c>
      <c r="J67">
        <v>246</v>
      </c>
      <c r="M67" t="s">
        <v>567</v>
      </c>
      <c r="N67" t="s">
        <v>568</v>
      </c>
      <c r="O67" t="s">
        <v>569</v>
      </c>
      <c r="P67" t="s">
        <v>236</v>
      </c>
      <c r="Q67" t="s">
        <v>237</v>
      </c>
      <c r="R67" t="s">
        <v>570</v>
      </c>
    </row>
    <row r="68" spans="1:18">
      <c r="A68" t="s">
        <v>591</v>
      </c>
      <c r="B68" t="s">
        <v>592</v>
      </c>
      <c r="C68">
        <v>2017</v>
      </c>
      <c r="D68" t="str">
        <f t="shared" si="0"/>
        <v>Smith J.P., Heard T.A., Beekman M., Gloag R.2017</v>
      </c>
      <c r="E68" t="s">
        <v>593</v>
      </c>
      <c r="F68">
        <v>56</v>
      </c>
      <c r="G68">
        <v>1</v>
      </c>
      <c r="I68">
        <v>50</v>
      </c>
      <c r="J68">
        <v>53</v>
      </c>
      <c r="M68" t="s">
        <v>594</v>
      </c>
      <c r="N68" t="s">
        <v>595</v>
      </c>
      <c r="O68" t="s">
        <v>596</v>
      </c>
      <c r="P68" t="s">
        <v>236</v>
      </c>
      <c r="Q68" t="s">
        <v>237</v>
      </c>
      <c r="R68" t="s">
        <v>597</v>
      </c>
    </row>
    <row r="70" spans="1:18" ht="17">
      <c r="A70" s="106" t="s">
        <v>1363</v>
      </c>
      <c r="B70" s="105" t="s">
        <v>1362</v>
      </c>
    </row>
    <row r="73" spans="1:18">
      <c r="A73" s="110" t="s">
        <v>1231</v>
      </c>
    </row>
    <row r="74" spans="1:18">
      <c r="A74" s="1" t="s">
        <v>1371</v>
      </c>
      <c r="B74" s="103" t="s">
        <v>1348</v>
      </c>
      <c r="C74" t="s">
        <v>60</v>
      </c>
      <c r="E74" t="s">
        <v>60</v>
      </c>
      <c r="F74" t="s">
        <v>1366</v>
      </c>
    </row>
    <row r="75" spans="1:18">
      <c r="A75" s="1" t="s">
        <v>1210</v>
      </c>
      <c r="B75" s="103" t="s">
        <v>1349</v>
      </c>
      <c r="C75" t="s">
        <v>60</v>
      </c>
      <c r="E75" t="s">
        <v>1216</v>
      </c>
      <c r="F75" t="s">
        <v>1367</v>
      </c>
    </row>
    <row r="76" spans="1:18">
      <c r="A76" s="1" t="s">
        <v>1221</v>
      </c>
      <c r="B76" s="103" t="s">
        <v>1229</v>
      </c>
      <c r="C76" t="s">
        <v>60</v>
      </c>
    </row>
    <row r="77" spans="1:18">
      <c r="A77" s="1" t="s">
        <v>1039</v>
      </c>
      <c r="B77" s="103" t="s">
        <v>1350</v>
      </c>
      <c r="C77" t="s">
        <v>1216</v>
      </c>
    </row>
    <row r="78" spans="1:18">
      <c r="A78" s="1" t="s">
        <v>1213</v>
      </c>
      <c r="B78" s="103" t="s">
        <v>1351</v>
      </c>
      <c r="C78" t="s">
        <v>1216</v>
      </c>
    </row>
    <row r="79" spans="1:18">
      <c r="A79" s="1" t="s">
        <v>1212</v>
      </c>
      <c r="B79" s="103" t="s">
        <v>1222</v>
      </c>
      <c r="C79" t="s">
        <v>1216</v>
      </c>
    </row>
    <row r="80" spans="1:18">
      <c r="A80" s="1" t="s">
        <v>1219</v>
      </c>
      <c r="B80" s="103" t="s">
        <v>1227</v>
      </c>
      <c r="C80" t="s">
        <v>60</v>
      </c>
    </row>
    <row r="81" spans="1:3">
      <c r="A81" s="1" t="s">
        <v>1211</v>
      </c>
      <c r="B81" s="103" t="s">
        <v>1352</v>
      </c>
      <c r="C81" t="s">
        <v>60</v>
      </c>
    </row>
    <row r="82" spans="1:3">
      <c r="A82" s="1" t="s">
        <v>1218</v>
      </c>
      <c r="B82" s="103" t="s">
        <v>1226</v>
      </c>
      <c r="C82" t="s">
        <v>1216</v>
      </c>
    </row>
    <row r="83" spans="1:3">
      <c r="A83" s="1" t="s">
        <v>1223</v>
      </c>
      <c r="B83" s="103" t="s">
        <v>1353</v>
      </c>
      <c r="C83" t="s">
        <v>1216</v>
      </c>
    </row>
    <row r="84" spans="1:3">
      <c r="A84" s="1" t="s">
        <v>191</v>
      </c>
      <c r="B84" s="103" t="s">
        <v>1354</v>
      </c>
      <c r="C84" t="s">
        <v>60</v>
      </c>
    </row>
    <row r="85" spans="1:3">
      <c r="A85" s="1" t="s">
        <v>1215</v>
      </c>
      <c r="B85" s="103" t="s">
        <v>1225</v>
      </c>
      <c r="C85" t="s">
        <v>1216</v>
      </c>
    </row>
    <row r="86" spans="1:3">
      <c r="A86" s="1" t="s">
        <v>190</v>
      </c>
      <c r="B86" s="103" t="s">
        <v>1355</v>
      </c>
      <c r="C86" t="s">
        <v>60</v>
      </c>
    </row>
    <row r="87" spans="1:3">
      <c r="A87" s="1" t="s">
        <v>188</v>
      </c>
      <c r="B87" s="103" t="s">
        <v>1356</v>
      </c>
      <c r="C87" t="s">
        <v>60</v>
      </c>
    </row>
    <row r="88" spans="1:3">
      <c r="A88" s="1" t="s">
        <v>1141</v>
      </c>
      <c r="B88" s="103" t="s">
        <v>1230</v>
      </c>
      <c r="C88" t="s">
        <v>60</v>
      </c>
    </row>
    <row r="89" spans="1:3">
      <c r="A89" s="1" t="s">
        <v>1214</v>
      </c>
      <c r="B89" s="103" t="s">
        <v>1224</v>
      </c>
      <c r="C89" t="s">
        <v>1216</v>
      </c>
    </row>
    <row r="90" spans="1:3">
      <c r="A90" s="1" t="s">
        <v>1220</v>
      </c>
      <c r="B90" s="103" t="s">
        <v>1228</v>
      </c>
      <c r="C90" t="s">
        <v>1216</v>
      </c>
    </row>
    <row r="91" spans="1:3">
      <c r="A91" s="1" t="s">
        <v>1217</v>
      </c>
      <c r="B91" s="103" t="s">
        <v>1357</v>
      </c>
      <c r="C91" t="s">
        <v>1216</v>
      </c>
    </row>
    <row r="92" spans="1:3">
      <c r="A92" s="47" t="s">
        <v>1359</v>
      </c>
      <c r="B92" t="s">
        <v>1358</v>
      </c>
      <c r="C92" t="s">
        <v>60</v>
      </c>
    </row>
    <row r="93" spans="1:3">
      <c r="A93" s="108" t="s">
        <v>1364</v>
      </c>
      <c r="B93" t="s">
        <v>1365</v>
      </c>
      <c r="C93" t="s">
        <v>1216</v>
      </c>
    </row>
    <row r="94" spans="1:3">
      <c r="A94" s="107" t="s">
        <v>1369</v>
      </c>
      <c r="B94" t="s">
        <v>1370</v>
      </c>
      <c r="C94" t="s">
        <v>1216</v>
      </c>
    </row>
    <row r="95" spans="1:3">
      <c r="A95" s="111" t="s">
        <v>1375</v>
      </c>
      <c r="B95" t="s">
        <v>1374</v>
      </c>
      <c r="C95" t="s">
        <v>1216</v>
      </c>
    </row>
    <row r="96" spans="1:3">
      <c r="A96" t="s">
        <v>913</v>
      </c>
      <c r="B96" t="s">
        <v>1377</v>
      </c>
      <c r="C96" t="s">
        <v>60</v>
      </c>
    </row>
    <row r="97" spans="1:3">
      <c r="A97" s="14" t="s">
        <v>959</v>
      </c>
      <c r="C97" t="s">
        <v>1216</v>
      </c>
    </row>
    <row r="98" spans="1:3">
      <c r="A98" s="1" t="s">
        <v>1380</v>
      </c>
      <c r="B98" s="111" t="s">
        <v>1379</v>
      </c>
      <c r="C98" s="1" t="s">
        <v>1216</v>
      </c>
    </row>
    <row r="99" spans="1:3">
      <c r="A99" s="112" t="s">
        <v>1383</v>
      </c>
      <c r="B99" t="s">
        <v>1384</v>
      </c>
      <c r="C99" s="1" t="s">
        <v>1216</v>
      </c>
    </row>
    <row r="100" spans="1:3">
      <c r="A100" t="s">
        <v>1387</v>
      </c>
      <c r="B100" t="s">
        <v>1386</v>
      </c>
    </row>
    <row r="101" spans="1:3">
      <c r="A101" s="112"/>
    </row>
    <row r="103" spans="1:3">
      <c r="A103" s="112"/>
    </row>
    <row r="104" spans="1:3">
      <c r="A104" t="s">
        <v>699</v>
      </c>
      <c r="B104" t="s">
        <v>1553</v>
      </c>
    </row>
    <row r="105" spans="1:3">
      <c r="A105" s="137" t="s">
        <v>1415</v>
      </c>
      <c r="B105" t="s">
        <v>1553</v>
      </c>
    </row>
    <row r="106" spans="1:3">
      <c r="A106" s="138" t="s">
        <v>1416</v>
      </c>
      <c r="B106" t="s">
        <v>1553</v>
      </c>
    </row>
    <row r="107" spans="1:3">
      <c r="A107" t="s">
        <v>1599</v>
      </c>
      <c r="B107" t="s">
        <v>1553</v>
      </c>
    </row>
    <row r="108" spans="1:3">
      <c r="A108" t="s">
        <v>1600</v>
      </c>
      <c r="B108" t="s">
        <v>1553</v>
      </c>
    </row>
  </sheetData>
  <sortState xmlns:xlrd2="http://schemas.microsoft.com/office/spreadsheetml/2017/richdata2" ref="A74:C91">
    <sortCondition ref="A74:A91"/>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Bee-foraging</vt:lpstr>
      <vt:lpstr>Excluded studies</vt:lpstr>
      <vt:lpstr>Abbreviations</vt:lpstr>
      <vt:lpstr>Zurbuchen et al 2010</vt:lpstr>
      <vt:lpstr>Danner 2017</vt:lpstr>
      <vt:lpstr>Lihoreau Fig summary</vt:lpstr>
      <vt:lpstr>Greenleaf S1, S2, S3</vt:lpstr>
      <vt:lpstr>Greenleaf + Zurbuchen</vt:lpstr>
      <vt:lpstr>References</vt:lpstr>
      <vt:lpstr>Vicens and Bosch 2000</vt:lpstr>
      <vt:lpstr>Dhaliwal and Sharma 1974</vt:lpstr>
      <vt:lpstr>Garbuzov et al 2015</vt:lpstr>
      <vt:lpstr>Rodrigues Ribieiero 2014 Fig 2</vt:lpstr>
      <vt:lpstr>Sheet3</vt:lpstr>
      <vt:lpstr>Bennet et al 2017 Table 3</vt:lpstr>
      <vt:lpstr>Pasquet et al. (2008)</vt:lpstr>
      <vt:lpstr>Desjardins 2006</vt:lpstr>
      <vt:lpstr>Pahl et al. 2011 Fig 1</vt:lpstr>
      <vt:lpstr>Kreyer et al Table 1</vt:lpstr>
      <vt:lpstr>Kuhn-Neto et al. (2009)</vt:lpstr>
      <vt:lpstr>Elliot 2009 Plot</vt:lpstr>
      <vt:lpstr>Guedot et al.2009 Table 1</vt:lpstr>
      <vt:lpstr>References!bbib25</vt:lpstr>
      <vt:lpstr>References!bbib63</vt:lpstr>
      <vt:lpstr>References!bbib64</vt:lpstr>
      <vt:lpstr>References!bbib67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Kendall</dc:creator>
  <cp:lastModifiedBy>Microsoft Office User</cp:lastModifiedBy>
  <dcterms:created xsi:type="dcterms:W3CDTF">2018-02-12T09:56:56Z</dcterms:created>
  <dcterms:modified xsi:type="dcterms:W3CDTF">2020-03-30T19:49:58Z</dcterms:modified>
</cp:coreProperties>
</file>