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116"/>
  <workbookPr/>
  <mc:AlternateContent xmlns:mc="http://schemas.openxmlformats.org/markup-compatibility/2006">
    <mc:Choice Requires="x15">
      <x15ac:absPath xmlns:x15ac="http://schemas.microsoft.com/office/spreadsheetml/2010/11/ac" url="/Users/liamkendall/Dropbox/"/>
    </mc:Choice>
  </mc:AlternateContent>
  <bookViews>
    <workbookView xWindow="0" yWindow="460" windowWidth="28800" windowHeight="17540" activeTab="1" xr2:uid="{00000000-000D-0000-FFFF-FFFF00000000}"/>
  </bookViews>
  <sheets>
    <sheet name="ANDRENA" sheetId="1" r:id="rId1"/>
    <sheet name="OSMIA &amp; OTHERS" sheetId="2" r:id="rId2"/>
    <sheet name="AUSSIE CSI BROKEN SPECIMENS" sheetId="4" r:id="rId3"/>
    <sheet name="WOOD BOX" sheetId="5" r:id="rId4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9" i="1" l="1"/>
  <c r="E169" i="1"/>
  <c r="D2" i="1"/>
  <c r="E2" i="1"/>
  <c r="D66" i="1"/>
  <c r="D83" i="1"/>
  <c r="D89" i="1"/>
  <c r="D77" i="1"/>
  <c r="E77" i="1" s="1"/>
  <c r="D69" i="1"/>
  <c r="D157" i="1"/>
  <c r="D113" i="1"/>
  <c r="D107" i="1"/>
  <c r="D92" i="1"/>
  <c r="D99" i="1"/>
  <c r="D114" i="1"/>
  <c r="E114" i="1" s="1"/>
  <c r="D50" i="1"/>
  <c r="E50" i="1" s="1"/>
  <c r="D154" i="1"/>
  <c r="D126" i="1"/>
  <c r="D79" i="1"/>
  <c r="D131" i="1"/>
  <c r="E131" i="1" s="1"/>
  <c r="D136" i="1"/>
  <c r="D4" i="1"/>
  <c r="D156" i="1"/>
  <c r="D116" i="1"/>
  <c r="E116" i="1" s="1"/>
  <c r="D85" i="1"/>
  <c r="D129" i="1"/>
  <c r="D105" i="1"/>
  <c r="E105" i="1" s="1"/>
  <c r="D6" i="1"/>
  <c r="D155" i="1"/>
  <c r="D139" i="1"/>
  <c r="D135" i="1"/>
  <c r="E135" i="1" s="1"/>
  <c r="D87" i="1"/>
  <c r="E87" i="1" s="1"/>
  <c r="D78" i="1"/>
  <c r="D112" i="1"/>
  <c r="D133" i="1"/>
  <c r="D147" i="1"/>
  <c r="E147" i="1" s="1"/>
  <c r="D3" i="1"/>
  <c r="D153" i="1"/>
  <c r="D130" i="1"/>
  <c r="D84" i="1"/>
  <c r="D93" i="1"/>
  <c r="D88" i="1"/>
  <c r="D144" i="1"/>
  <c r="E144" i="1" s="1"/>
  <c r="D109" i="1"/>
  <c r="E109" i="1" s="1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1" i="2"/>
  <c r="D7" i="2"/>
  <c r="D6" i="2"/>
  <c r="D4" i="2"/>
  <c r="D2" i="2"/>
  <c r="D9" i="2"/>
  <c r="D3" i="2"/>
  <c r="D32" i="2"/>
  <c r="D19" i="2"/>
  <c r="D29" i="2"/>
  <c r="D5" i="2"/>
  <c r="D30" i="2"/>
  <c r="D15" i="2"/>
  <c r="D20" i="2"/>
  <c r="D28" i="2"/>
  <c r="D25" i="2"/>
  <c r="D10" i="2"/>
  <c r="D17" i="2"/>
  <c r="D14" i="2"/>
  <c r="D26" i="2"/>
  <c r="D18" i="2"/>
  <c r="D16" i="2"/>
  <c r="D8" i="2"/>
  <c r="D35" i="2"/>
  <c r="D21" i="2"/>
  <c r="D33" i="2"/>
  <c r="D13" i="2"/>
  <c r="D12" i="2"/>
  <c r="D22" i="2"/>
  <c r="D24" i="2"/>
  <c r="D23" i="2"/>
  <c r="D27" i="2"/>
  <c r="D11" i="2"/>
  <c r="D34" i="2"/>
  <c r="D62" i="2"/>
  <c r="D122" i="1"/>
  <c r="E122" i="1" s="1"/>
  <c r="D132" i="1"/>
  <c r="E132" i="1"/>
  <c r="D128" i="1"/>
  <c r="E128" i="1" s="1"/>
  <c r="D103" i="1"/>
  <c r="D98" i="1"/>
  <c r="D152" i="1"/>
  <c r="E152" i="1"/>
  <c r="D90" i="1"/>
  <c r="D101" i="1"/>
  <c r="E101" i="1"/>
  <c r="D160" i="1"/>
  <c r="E160" i="1" s="1"/>
  <c r="D118" i="1"/>
  <c r="E118" i="1" s="1"/>
  <c r="D161" i="1"/>
  <c r="D121" i="1"/>
  <c r="E121" i="1" s="1"/>
  <c r="D75" i="1"/>
  <c r="D143" i="1"/>
  <c r="D97" i="1"/>
  <c r="E97" i="1" s="1"/>
  <c r="D151" i="1"/>
  <c r="E151" i="1" s="1"/>
  <c r="D74" i="1"/>
  <c r="D95" i="1"/>
  <c r="D82" i="1"/>
  <c r="E82" i="1" s="1"/>
  <c r="D53" i="1"/>
  <c r="D54" i="1"/>
  <c r="E54" i="1"/>
  <c r="D76" i="1"/>
  <c r="E76" i="1" s="1"/>
  <c r="D67" i="1"/>
  <c r="E67" i="1"/>
  <c r="D28" i="1"/>
  <c r="E28" i="1" s="1"/>
  <c r="D38" i="1"/>
  <c r="D41" i="1"/>
  <c r="E41" i="1" s="1"/>
  <c r="E3" i="1"/>
  <c r="E4" i="1"/>
  <c r="E5" i="1"/>
  <c r="D34" i="1"/>
  <c r="D35" i="1"/>
  <c r="E35" i="1" s="1"/>
  <c r="D81" i="1"/>
  <c r="D100" i="1"/>
  <c r="E100" i="1" s="1"/>
  <c r="D33" i="1"/>
  <c r="D31" i="1"/>
  <c r="D73" i="1"/>
  <c r="D45" i="1"/>
  <c r="E45" i="1"/>
  <c r="D46" i="1"/>
  <c r="E46" i="1" s="1"/>
  <c r="D44" i="1"/>
  <c r="E44" i="1"/>
  <c r="D20" i="1"/>
  <c r="E20" i="1" s="1"/>
  <c r="D22" i="1"/>
  <c r="D19" i="1"/>
  <c r="E19" i="1" s="1"/>
  <c r="D24" i="1"/>
  <c r="D119" i="1"/>
  <c r="D13" i="1"/>
  <c r="E13" i="1"/>
  <c r="D192" i="1"/>
  <c r="E192" i="1" s="1"/>
  <c r="E191" i="1"/>
  <c r="D190" i="1"/>
  <c r="E190" i="1" s="1"/>
  <c r="D186" i="1"/>
  <c r="E186" i="1"/>
  <c r="D185" i="1"/>
  <c r="E185" i="1" s="1"/>
  <c r="E182" i="1"/>
  <c r="E180" i="1"/>
  <c r="D178" i="1"/>
  <c r="E178" i="1" s="1"/>
  <c r="D177" i="1"/>
  <c r="E177" i="1"/>
  <c r="E176" i="1"/>
  <c r="D175" i="1"/>
  <c r="E175" i="1" s="1"/>
  <c r="D174" i="1"/>
  <c r="E174" i="1"/>
  <c r="E171" i="1"/>
  <c r="E170" i="1"/>
  <c r="E167" i="1"/>
  <c r="D163" i="1"/>
  <c r="E163" i="1" s="1"/>
  <c r="D162" i="1"/>
  <c r="E162" i="1"/>
  <c r="E161" i="1"/>
  <c r="E159" i="1"/>
  <c r="E157" i="1"/>
  <c r="E156" i="1"/>
  <c r="E155" i="1"/>
  <c r="E154" i="1"/>
  <c r="E153" i="1"/>
  <c r="E150" i="1"/>
  <c r="E149" i="1"/>
  <c r="E148" i="1"/>
  <c r="E145" i="1"/>
  <c r="E143" i="1"/>
  <c r="E142" i="1"/>
  <c r="E141" i="1"/>
  <c r="E140" i="1"/>
  <c r="E139" i="1"/>
  <c r="E138" i="1"/>
  <c r="E137" i="1"/>
  <c r="E136" i="1"/>
  <c r="E130" i="1"/>
  <c r="E129" i="1"/>
  <c r="E127" i="1"/>
  <c r="E126" i="1"/>
  <c r="E124" i="1"/>
  <c r="E123" i="1"/>
  <c r="E119" i="1"/>
  <c r="E113" i="1"/>
  <c r="E112" i="1"/>
  <c r="E111" i="1"/>
  <c r="E110" i="1"/>
  <c r="E107" i="1"/>
  <c r="E106" i="1"/>
  <c r="E104" i="1"/>
  <c r="E103" i="1"/>
  <c r="E102" i="1"/>
  <c r="E99" i="1"/>
  <c r="E98" i="1"/>
  <c r="E96" i="1"/>
  <c r="E95" i="1"/>
  <c r="E93" i="1"/>
  <c r="E92" i="1"/>
  <c r="E91" i="1"/>
  <c r="E90" i="1"/>
  <c r="E89" i="1"/>
  <c r="E88" i="1"/>
  <c r="E85" i="1"/>
  <c r="E84" i="1"/>
  <c r="E83" i="1"/>
  <c r="E81" i="1"/>
  <c r="E80" i="1"/>
  <c r="E79" i="1"/>
  <c r="E78" i="1"/>
  <c r="E75" i="1"/>
  <c r="E74" i="1"/>
  <c r="E73" i="1"/>
  <c r="E72" i="1"/>
  <c r="E69" i="1"/>
  <c r="E66" i="1"/>
  <c r="D65" i="1"/>
  <c r="E65" i="1"/>
  <c r="E61" i="1"/>
  <c r="E60" i="1"/>
  <c r="E59" i="1"/>
  <c r="D58" i="1"/>
  <c r="E58" i="1"/>
  <c r="D57" i="1"/>
  <c r="E57" i="1" s="1"/>
  <c r="E53" i="1"/>
  <c r="E52" i="1"/>
  <c r="E51" i="1"/>
  <c r="E49" i="1"/>
  <c r="E48" i="1"/>
  <c r="D47" i="1"/>
  <c r="E47" i="1" s="1"/>
  <c r="E43" i="1"/>
  <c r="E42" i="1"/>
  <c r="E40" i="1"/>
  <c r="E39" i="1"/>
  <c r="E38" i="1"/>
  <c r="E37" i="1"/>
  <c r="E36" i="1"/>
  <c r="E34" i="1"/>
  <c r="E33" i="1"/>
  <c r="E32" i="1"/>
  <c r="E31" i="1"/>
  <c r="E30" i="1"/>
  <c r="E29" i="1"/>
  <c r="E27" i="1"/>
  <c r="D26" i="1"/>
  <c r="E26" i="1"/>
  <c r="E25" i="1"/>
  <c r="E24" i="1"/>
  <c r="E23" i="1"/>
  <c r="E22" i="1"/>
  <c r="E21" i="1"/>
  <c r="D18" i="1"/>
  <c r="E18" i="1"/>
  <c r="E17" i="1"/>
  <c r="E16" i="1"/>
  <c r="E15" i="1"/>
  <c r="E14" i="1"/>
  <c r="E12" i="1"/>
  <c r="E11" i="1"/>
  <c r="D10" i="1"/>
  <c r="E10" i="1"/>
  <c r="E9" i="1"/>
  <c r="D8" i="1"/>
  <c r="E8" i="1" s="1"/>
  <c r="E7" i="1"/>
  <c r="E6" i="1"/>
  <c r="D115" i="1"/>
  <c r="E115" i="1" s="1"/>
  <c r="D146" i="1"/>
  <c r="E146" i="1"/>
  <c r="D158" i="1"/>
  <c r="E158" i="1" s="1"/>
  <c r="D168" i="1"/>
  <c r="E168" i="1"/>
  <c r="D187" i="1"/>
  <c r="E187" i="1" s="1"/>
  <c r="D165" i="1"/>
  <c r="E165" i="1"/>
  <c r="D181" i="1"/>
  <c r="E181" i="1" s="1"/>
  <c r="D184" i="1"/>
  <c r="E184" i="1"/>
  <c r="D166" i="1"/>
  <c r="E166" i="1" s="1"/>
  <c r="D183" i="1"/>
  <c r="E183" i="1"/>
  <c r="D172" i="1"/>
  <c r="E172" i="1" s="1"/>
  <c r="D164" i="1"/>
  <c r="E164" i="1"/>
  <c r="D194" i="1"/>
  <c r="E194" i="1" s="1"/>
  <c r="D173" i="1"/>
  <c r="E173" i="1"/>
  <c r="D179" i="1"/>
  <c r="E179" i="1" s="1"/>
  <c r="D193" i="1"/>
  <c r="E193" i="1"/>
  <c r="D188" i="1"/>
  <c r="E188" i="1" s="1"/>
  <c r="D189" i="1"/>
  <c r="E189" i="1"/>
  <c r="D64" i="1"/>
  <c r="E64" i="1" s="1"/>
  <c r="D68" i="1"/>
  <c r="E68" i="1"/>
  <c r="D94" i="1"/>
  <c r="E94" i="1" s="1"/>
  <c r="D62" i="1"/>
  <c r="E62" i="1"/>
  <c r="D71" i="1"/>
  <c r="E71" i="1" s="1"/>
  <c r="D117" i="1"/>
  <c r="E117" i="1"/>
  <c r="D70" i="1"/>
  <c r="E70" i="1" s="1"/>
  <c r="D108" i="1"/>
  <c r="E108" i="1"/>
  <c r="D86" i="1"/>
  <c r="E86" i="1" s="1"/>
  <c r="D55" i="1"/>
  <c r="E55" i="1"/>
  <c r="D120" i="1"/>
  <c r="E120" i="1" s="1"/>
  <c r="D125" i="1"/>
  <c r="E125" i="1"/>
  <c r="D134" i="1"/>
  <c r="E134" i="1" s="1"/>
  <c r="D63" i="1"/>
  <c r="E63" i="1"/>
  <c r="D56" i="1"/>
  <c r="E56" i="1" s="1"/>
  <c r="G85" i="2"/>
  <c r="G75" i="2"/>
  <c r="G72" i="2"/>
  <c r="G76" i="2"/>
  <c r="G60" i="2"/>
  <c r="G61" i="2"/>
  <c r="G54" i="2"/>
  <c r="G53" i="2"/>
  <c r="G66" i="2"/>
  <c r="G82" i="2"/>
</calcChain>
</file>

<file path=xl/sharedStrings.xml><?xml version="1.0" encoding="utf-8"?>
<sst xmlns="http://schemas.openxmlformats.org/spreadsheetml/2006/main" count="1394" uniqueCount="206">
  <si>
    <t>ID</t>
  </si>
  <si>
    <t>Weight</t>
  </si>
  <si>
    <t>Gender</t>
  </si>
  <si>
    <t>Genera</t>
  </si>
  <si>
    <t>M</t>
  </si>
  <si>
    <t>ANDRENA</t>
  </si>
  <si>
    <t>ANDRENA SANDBIENE</t>
  </si>
  <si>
    <t>F</t>
  </si>
  <si>
    <t>ANDRENA LASOPUS</t>
  </si>
  <si>
    <t>OSMIA</t>
  </si>
  <si>
    <t>HYLAEUS</t>
  </si>
  <si>
    <t>ANTHIDIUM</t>
  </si>
  <si>
    <t>ANTHOPHORA</t>
  </si>
  <si>
    <t>EUCERA</t>
  </si>
  <si>
    <t>COELIOXYS</t>
  </si>
  <si>
    <t>SPHECODES</t>
  </si>
  <si>
    <t>NOMADA</t>
  </si>
  <si>
    <t>MESACHILE</t>
  </si>
  <si>
    <t>HALICTUS</t>
  </si>
  <si>
    <t>BOMBUS</t>
  </si>
  <si>
    <t>ABDOMEN LOST</t>
  </si>
  <si>
    <t>NO HEAD</t>
  </si>
  <si>
    <t>NO BODY</t>
  </si>
  <si>
    <t>THERE IS A HEAD BUT IT'S NOT THE GOOD NUMBER</t>
  </si>
  <si>
    <t>NOT A LOT OF MALES</t>
  </si>
  <si>
    <t>It span</t>
  </si>
  <si>
    <t>Body length</t>
  </si>
  <si>
    <t>BODY LOST</t>
  </si>
  <si>
    <t>HEAD LOST</t>
  </si>
  <si>
    <t>NA</t>
  </si>
  <si>
    <t>IT</t>
  </si>
  <si>
    <t>BL</t>
  </si>
  <si>
    <t>Species</t>
  </si>
  <si>
    <t>lasopus</t>
  </si>
  <si>
    <t>IT*BL</t>
  </si>
  <si>
    <t>GER-</t>
  </si>
  <si>
    <t>GER-753</t>
  </si>
  <si>
    <t>GER-752</t>
  </si>
  <si>
    <t>GER-750</t>
  </si>
  <si>
    <t>GER-613</t>
  </si>
  <si>
    <t>GER-611</t>
  </si>
  <si>
    <t>GER-657</t>
  </si>
  <si>
    <t>GER-683</t>
  </si>
  <si>
    <t>GER-681</t>
  </si>
  <si>
    <t>GER-660</t>
  </si>
  <si>
    <t>GER-635</t>
  </si>
  <si>
    <t>GER-637</t>
  </si>
  <si>
    <t>GER-682</t>
  </si>
  <si>
    <t>GER-703</t>
  </si>
  <si>
    <t>GER-680</t>
  </si>
  <si>
    <t>GER-614</t>
  </si>
  <si>
    <t>GER-756</t>
  </si>
  <si>
    <t>GER-751</t>
  </si>
  <si>
    <t>GER-749</t>
  </si>
  <si>
    <t>GER-710</t>
  </si>
  <si>
    <t>GER-687</t>
  </si>
  <si>
    <t>GER-659</t>
  </si>
  <si>
    <t>GER-707</t>
  </si>
  <si>
    <t>GER-730</t>
  </si>
  <si>
    <t>GER-618</t>
  </si>
  <si>
    <t>GER-661</t>
  </si>
  <si>
    <t>GER-727</t>
  </si>
  <si>
    <t>GER-664</t>
  </si>
  <si>
    <t>GER-726</t>
  </si>
  <si>
    <t>GER-663</t>
  </si>
  <si>
    <t>GER-754</t>
  </si>
  <si>
    <t>GER-619</t>
  </si>
  <si>
    <t>GER-755</t>
  </si>
  <si>
    <t>GER-731</t>
  </si>
  <si>
    <t>GER-732</t>
  </si>
  <si>
    <t>GER-684</t>
  </si>
  <si>
    <t>GER-615</t>
  </si>
  <si>
    <t>GER-636</t>
  </si>
  <si>
    <t>GER-733</t>
  </si>
  <si>
    <t>GER-709</t>
  </si>
  <si>
    <t>GER-705</t>
  </si>
  <si>
    <t>GER-706</t>
  </si>
  <si>
    <t>GER-757</t>
  </si>
  <si>
    <t>GER-729</t>
  </si>
  <si>
    <t>GER-612</t>
  </si>
  <si>
    <t>GER-704</t>
  </si>
  <si>
    <t>GER-728</t>
  </si>
  <si>
    <t>GER-685</t>
  </si>
  <si>
    <t>GER-642</t>
  </si>
  <si>
    <t>GER-688</t>
  </si>
  <si>
    <t>GER-708</t>
  </si>
  <si>
    <t>GER-665</t>
  </si>
  <si>
    <t>GER-711</t>
  </si>
  <si>
    <t>GER-656</t>
  </si>
  <si>
    <t>GER-734</t>
  </si>
  <si>
    <t>GER-617</t>
  </si>
  <si>
    <t>GER-641</t>
  </si>
  <si>
    <t>GER-677</t>
  </si>
  <si>
    <t>GER-658</t>
  </si>
  <si>
    <t>GER-662</t>
  </si>
  <si>
    <t>GER-640</t>
  </si>
  <si>
    <t>GER-686</t>
  </si>
  <si>
    <t>GER-631</t>
  </si>
  <si>
    <t>GER-655</t>
  </si>
  <si>
    <t>GER-634</t>
  </si>
  <si>
    <t>GER-605</t>
  </si>
  <si>
    <t>GER-616</t>
  </si>
  <si>
    <t>GER-702</t>
  </si>
  <si>
    <t>GER-629</t>
  </si>
  <si>
    <t>GER-676</t>
  </si>
  <si>
    <t>GER-700</t>
  </si>
  <si>
    <t>GER-701</t>
  </si>
  <si>
    <t>GER-638</t>
  </si>
  <si>
    <t>GER-630</t>
  </si>
  <si>
    <t>GER-725</t>
  </si>
  <si>
    <t>GER-896</t>
  </si>
  <si>
    <t>GER-759</t>
  </si>
  <si>
    <t>GER-760</t>
  </si>
  <si>
    <t>GER-875</t>
  </si>
  <si>
    <t>GER-806</t>
  </si>
  <si>
    <t>GER-762</t>
  </si>
  <si>
    <t>GER-877</t>
  </si>
  <si>
    <t>GER-900</t>
  </si>
  <si>
    <t>GER-831</t>
  </si>
  <si>
    <t>GER-785</t>
  </si>
  <si>
    <t>GER-854</t>
  </si>
  <si>
    <t>GER-808</t>
  </si>
  <si>
    <t>GER-698</t>
  </si>
  <si>
    <t>GER-653</t>
  </si>
  <si>
    <t>GER-873</t>
  </si>
  <si>
    <t>GER-674</t>
  </si>
  <si>
    <t>GER-639</t>
  </si>
  <si>
    <t>GER-607</t>
  </si>
  <si>
    <t>GER-720</t>
  </si>
  <si>
    <t>GER-633</t>
  </si>
  <si>
    <t>GER-851</t>
  </si>
  <si>
    <t>GER-782</t>
  </si>
  <si>
    <t>GER-805</t>
  </si>
  <si>
    <t>GER-874</t>
  </si>
  <si>
    <t>GER-897</t>
  </si>
  <si>
    <t>GER-758</t>
  </si>
  <si>
    <t>GER-828</t>
  </si>
  <si>
    <t>GER-804</t>
  </si>
  <si>
    <t>GER-850</t>
  </si>
  <si>
    <t>GER-781</t>
  </si>
  <si>
    <t>GER-827</t>
  </si>
  <si>
    <t>GER-829</t>
  </si>
  <si>
    <t>GER-898</t>
  </si>
  <si>
    <t>GER-852</t>
  </si>
  <si>
    <t>GER-783</t>
  </si>
  <si>
    <t>GER-761</t>
  </si>
  <si>
    <t>GER-899</t>
  </si>
  <si>
    <t>GER-853</t>
  </si>
  <si>
    <t>GER-807</t>
  </si>
  <si>
    <t>GER-830</t>
  </si>
  <si>
    <t>GER-784</t>
  </si>
  <si>
    <t>GER-876</t>
  </si>
  <si>
    <t>CSI-</t>
  </si>
  <si>
    <t>CSI-2</t>
  </si>
  <si>
    <t>CSI-3</t>
  </si>
  <si>
    <t>CSI-4</t>
  </si>
  <si>
    <t>CSI-5</t>
  </si>
  <si>
    <t>CSI-6</t>
  </si>
  <si>
    <t>CSI-8</t>
  </si>
  <si>
    <t>CSI-9</t>
  </si>
  <si>
    <t>CSI-10</t>
  </si>
  <si>
    <t>CSI-11</t>
  </si>
  <si>
    <t>CSI-12</t>
  </si>
  <si>
    <t>CSI-13</t>
  </si>
  <si>
    <t>CSI-14</t>
  </si>
  <si>
    <t>CSI-17</t>
  </si>
  <si>
    <t>CSI-18</t>
  </si>
  <si>
    <t>CSI-19</t>
  </si>
  <si>
    <t>CSI-21</t>
  </si>
  <si>
    <t>CSI-22</t>
  </si>
  <si>
    <t>CSI-23</t>
  </si>
  <si>
    <t>CSI-34</t>
  </si>
  <si>
    <t>CSI-36</t>
  </si>
  <si>
    <t>CSI-37</t>
  </si>
  <si>
    <t>CSI-40</t>
  </si>
  <si>
    <t>CSI-41</t>
  </si>
  <si>
    <t>CSI-42</t>
  </si>
  <si>
    <t>CSI-45</t>
  </si>
  <si>
    <t>CSI-116</t>
  </si>
  <si>
    <t>CSI-117</t>
  </si>
  <si>
    <t>CSI-118</t>
  </si>
  <si>
    <t>CSI-120</t>
  </si>
  <si>
    <t>CSI-121</t>
  </si>
  <si>
    <t>CSI-125</t>
  </si>
  <si>
    <t>CSI-126</t>
  </si>
  <si>
    <t>CSI-154</t>
  </si>
  <si>
    <t>CSI-155</t>
  </si>
  <si>
    <t>CSI-156</t>
  </si>
  <si>
    <t>CSI-157</t>
  </si>
  <si>
    <t>CSI-158</t>
  </si>
  <si>
    <t>CSI-159</t>
  </si>
  <si>
    <t>CSI-160</t>
  </si>
  <si>
    <t>CSI-161</t>
  </si>
  <si>
    <t>CSI-162</t>
  </si>
  <si>
    <t>CSI-163</t>
  </si>
  <si>
    <t>CSI-445</t>
  </si>
  <si>
    <t>CSI-446</t>
  </si>
  <si>
    <t>CSI-447</t>
  </si>
  <si>
    <t>CSI-448</t>
  </si>
  <si>
    <t>CSI-450</t>
  </si>
  <si>
    <t>CSI-451</t>
  </si>
  <si>
    <t>CSI-452</t>
  </si>
  <si>
    <t>CSI-453</t>
  </si>
  <si>
    <t>CSI-457</t>
  </si>
  <si>
    <t>PIN</t>
  </si>
  <si>
    <t>Missing 3 legs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</si>
</sst>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0" borderId="3" xfId="0" applyBorder="1"/>
    <xf numFmtId="0" fontId="0" fillId="5" borderId="0" xfId="0" applyFill="1"/>
    <xf numFmtId="0" fontId="0" fillId="0" borderId="4" xfId="0" applyFill="1" applyBorder="1"/>
    <xf numFmtId="0" fontId="0" fillId="0" borderId="1" xfId="0" applyNumberFormat="1" applyBorder="1"/>
    <xf numFmtId="0" fontId="0" fillId="5" borderId="1" xfId="0" applyNumberFormat="1" applyFill="1" applyBorder="1"/>
    <xf numFmtId="0" fontId="0" fillId="5" borderId="1" xfId="0" applyFill="1" applyBorder="1"/>
    <xf numFmtId="0" fontId="0" fillId="0" borderId="4" xfId="0" applyNumberFormat="1" applyFill="1" applyBorder="1"/>
    <xf numFmtId="0" fontId="0" fillId="0" borderId="1" xfId="0" applyNumberFormat="1" applyFill="1" applyBorder="1"/>
    <xf numFmtId="0" fontId="0" fillId="0" borderId="4" xfId="0" applyBorder="1"/>
    <xf numFmtId="0" fontId="0" fillId="4" borderId="1" xfId="0" applyNumberFormat="1" applyFill="1" applyBorder="1"/>
    <xf numFmtId="0" fontId="0" fillId="4" borderId="4" xfId="0" applyNumberFormat="1" applyFill="1" applyBorder="1"/>
    <xf numFmtId="0" fontId="0" fillId="4" borderId="3" xfId="0" applyFill="1" applyBorder="1"/>
    <xf numFmtId="0" fontId="0" fillId="4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ANDRENA!$C$1</c:f>
              <c:strCache>
                <c:ptCount val="1"/>
                <c:pt idx="0">
                  <c:v>IT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ANDRENA!$B$2:$B$194</c:f>
              <c:numCache>
                <c:formatCode>General</c:formatCode>
                <c:ptCount val="193"/>
                <c:pt idx="0">
                  <c:v>7.0099999999999996E-2</c:v>
                </c:pt>
                <c:pt idx="1">
                  <c:v>6.2300000000000001E-2</c:v>
                </c:pt>
                <c:pt idx="2">
                  <c:v>5.9700000000000003E-2</c:v>
                </c:pt>
                <c:pt idx="3">
                  <c:v>5.8500000000000003E-2</c:v>
                </c:pt>
                <c:pt idx="4">
                  <c:v>6.2199999999999998E-2</c:v>
                </c:pt>
                <c:pt idx="5">
                  <c:v>7.6200000000000004E-2</c:v>
                </c:pt>
                <c:pt idx="6">
                  <c:v>5.9700000000000003E-2</c:v>
                </c:pt>
                <c:pt idx="7">
                  <c:v>8.09E-2</c:v>
                </c:pt>
                <c:pt idx="8">
                  <c:v>9.3899999999999997E-2</c:v>
                </c:pt>
                <c:pt idx="9">
                  <c:v>5.67E-2</c:v>
                </c:pt>
                <c:pt idx="10">
                  <c:v>5.9799999999999999E-2</c:v>
                </c:pt>
                <c:pt idx="11">
                  <c:v>8.09E-2</c:v>
                </c:pt>
                <c:pt idx="12">
                  <c:v>5.7799999999999997E-2</c:v>
                </c:pt>
                <c:pt idx="13">
                  <c:v>6.0400000000000002E-2</c:v>
                </c:pt>
                <c:pt idx="14">
                  <c:v>7.3899999999999993E-2</c:v>
                </c:pt>
                <c:pt idx="15">
                  <c:v>6.93E-2</c:v>
                </c:pt>
                <c:pt idx="16">
                  <c:v>5.62E-2</c:v>
                </c:pt>
                <c:pt idx="17">
                  <c:v>5.6000000000000001E-2</c:v>
                </c:pt>
                <c:pt idx="18">
                  <c:v>6.0900000000000003E-2</c:v>
                </c:pt>
                <c:pt idx="19">
                  <c:v>7.2400000000000006E-2</c:v>
                </c:pt>
                <c:pt idx="20">
                  <c:v>5.8900000000000001E-2</c:v>
                </c:pt>
                <c:pt idx="21">
                  <c:v>7.5499999999999998E-2</c:v>
                </c:pt>
                <c:pt idx="22">
                  <c:v>6.0900000000000003E-2</c:v>
                </c:pt>
                <c:pt idx="23">
                  <c:v>6.7299999999999999E-2</c:v>
                </c:pt>
                <c:pt idx="24">
                  <c:v>6.9800000000000001E-2</c:v>
                </c:pt>
                <c:pt idx="25">
                  <c:v>8.5300000000000001E-2</c:v>
                </c:pt>
                <c:pt idx="26">
                  <c:v>6.9599999999999995E-2</c:v>
                </c:pt>
                <c:pt idx="27">
                  <c:v>6.1100000000000002E-2</c:v>
                </c:pt>
                <c:pt idx="28">
                  <c:v>5.5899999999999998E-2</c:v>
                </c:pt>
                <c:pt idx="29">
                  <c:v>6.3899999999999998E-2</c:v>
                </c:pt>
                <c:pt idx="30">
                  <c:v>5.6899999999999999E-2</c:v>
                </c:pt>
                <c:pt idx="31">
                  <c:v>7.3200000000000001E-2</c:v>
                </c:pt>
                <c:pt idx="32">
                  <c:v>7.1999999999999995E-2</c:v>
                </c:pt>
                <c:pt idx="33">
                  <c:v>6.0199999999999997E-2</c:v>
                </c:pt>
                <c:pt idx="34">
                  <c:v>7.7700000000000005E-2</c:v>
                </c:pt>
                <c:pt idx="35">
                  <c:v>5.6800000000000003E-2</c:v>
                </c:pt>
                <c:pt idx="36">
                  <c:v>7.9600000000000004E-2</c:v>
                </c:pt>
                <c:pt idx="37">
                  <c:v>6.6900000000000001E-2</c:v>
                </c:pt>
                <c:pt idx="38">
                  <c:v>7.1900000000000006E-2</c:v>
                </c:pt>
                <c:pt idx="39">
                  <c:v>5.7099999999999998E-2</c:v>
                </c:pt>
                <c:pt idx="40">
                  <c:v>7.7499999999999999E-2</c:v>
                </c:pt>
                <c:pt idx="41">
                  <c:v>6.7500000000000004E-2</c:v>
                </c:pt>
                <c:pt idx="42">
                  <c:v>6.2799999999999995E-2</c:v>
                </c:pt>
                <c:pt idx="43">
                  <c:v>6.54E-2</c:v>
                </c:pt>
                <c:pt idx="44">
                  <c:v>7.9299999999999995E-2</c:v>
                </c:pt>
                <c:pt idx="45">
                  <c:v>4.6800000000000001E-2</c:v>
                </c:pt>
                <c:pt idx="46">
                  <c:v>5.33E-2</c:v>
                </c:pt>
                <c:pt idx="47">
                  <c:v>5.6099999999999997E-2</c:v>
                </c:pt>
                <c:pt idx="48">
                  <c:v>5.0099999999999999E-2</c:v>
                </c:pt>
                <c:pt idx="49">
                  <c:v>4.7100000000000003E-2</c:v>
                </c:pt>
                <c:pt idx="50">
                  <c:v>7.5899999999999995E-2</c:v>
                </c:pt>
                <c:pt idx="51">
                  <c:v>8.3000000000000004E-2</c:v>
                </c:pt>
                <c:pt idx="52">
                  <c:v>6.4000000000000001E-2</c:v>
                </c:pt>
                <c:pt idx="53">
                  <c:v>4.9500000000000002E-2</c:v>
                </c:pt>
                <c:pt idx="54">
                  <c:v>4.5999999999999999E-2</c:v>
                </c:pt>
                <c:pt idx="55">
                  <c:v>4.6100000000000002E-2</c:v>
                </c:pt>
                <c:pt idx="56">
                  <c:v>4.48E-2</c:v>
                </c:pt>
                <c:pt idx="57">
                  <c:v>6.7799999999999999E-2</c:v>
                </c:pt>
                <c:pt idx="58">
                  <c:v>4.7300000000000002E-2</c:v>
                </c:pt>
                <c:pt idx="59">
                  <c:v>4.7100000000000003E-2</c:v>
                </c:pt>
                <c:pt idx="60">
                  <c:v>4.2200000000000001E-2</c:v>
                </c:pt>
                <c:pt idx="61">
                  <c:v>4.4999999999999998E-2</c:v>
                </c:pt>
                <c:pt idx="62">
                  <c:v>4.8899999999999999E-2</c:v>
                </c:pt>
                <c:pt idx="63">
                  <c:v>4.7899999999999998E-2</c:v>
                </c:pt>
                <c:pt idx="64">
                  <c:v>7.2800000000000004E-2</c:v>
                </c:pt>
                <c:pt idx="65">
                  <c:v>7.1199999999999999E-2</c:v>
                </c:pt>
                <c:pt idx="66">
                  <c:v>4.3499999999999997E-2</c:v>
                </c:pt>
                <c:pt idx="67">
                  <c:v>5.2400000000000002E-2</c:v>
                </c:pt>
                <c:pt idx="68">
                  <c:v>4.9599999999999998E-2</c:v>
                </c:pt>
                <c:pt idx="69">
                  <c:v>4.0800000000000003E-2</c:v>
                </c:pt>
                <c:pt idx="70">
                  <c:v>7.7100000000000002E-2</c:v>
                </c:pt>
                <c:pt idx="71">
                  <c:v>6.4600000000000005E-2</c:v>
                </c:pt>
                <c:pt idx="72">
                  <c:v>6.1899999999999997E-2</c:v>
                </c:pt>
                <c:pt idx="73">
                  <c:v>6.8699999999999997E-2</c:v>
                </c:pt>
                <c:pt idx="74">
                  <c:v>7.1099999999999997E-2</c:v>
                </c:pt>
                <c:pt idx="75">
                  <c:v>5.3100000000000001E-2</c:v>
                </c:pt>
                <c:pt idx="76">
                  <c:v>6.4600000000000005E-2</c:v>
                </c:pt>
                <c:pt idx="77">
                  <c:v>5.45E-2</c:v>
                </c:pt>
                <c:pt idx="78">
                  <c:v>6.9800000000000001E-2</c:v>
                </c:pt>
                <c:pt idx="79">
                  <c:v>5.79E-2</c:v>
                </c:pt>
                <c:pt idx="80">
                  <c:v>6.9099999999999995E-2</c:v>
                </c:pt>
                <c:pt idx="81">
                  <c:v>4.0800000000000003E-2</c:v>
                </c:pt>
                <c:pt idx="82">
                  <c:v>6.6100000000000006E-2</c:v>
                </c:pt>
                <c:pt idx="83">
                  <c:v>7.1999999999999995E-2</c:v>
                </c:pt>
                <c:pt idx="84">
                  <c:v>4.8500000000000001E-2</c:v>
                </c:pt>
                <c:pt idx="85">
                  <c:v>5.8400000000000001E-2</c:v>
                </c:pt>
                <c:pt idx="86">
                  <c:v>6.8500000000000005E-2</c:v>
                </c:pt>
                <c:pt idx="87">
                  <c:v>5.1499999999999997E-2</c:v>
                </c:pt>
                <c:pt idx="88">
                  <c:v>6.2600000000000003E-2</c:v>
                </c:pt>
                <c:pt idx="89">
                  <c:v>8.1199999999999994E-2</c:v>
                </c:pt>
                <c:pt idx="90">
                  <c:v>4.1500000000000002E-2</c:v>
                </c:pt>
                <c:pt idx="91">
                  <c:v>5.6000000000000001E-2</c:v>
                </c:pt>
                <c:pt idx="92">
                  <c:v>4.2099999999999999E-2</c:v>
                </c:pt>
                <c:pt idx="93">
                  <c:v>7.8200000000000006E-2</c:v>
                </c:pt>
                <c:pt idx="94">
                  <c:v>5.5599999999999997E-2</c:v>
                </c:pt>
                <c:pt idx="95">
                  <c:v>7.46E-2</c:v>
                </c:pt>
                <c:pt idx="96">
                  <c:v>7.3999999999999996E-2</c:v>
                </c:pt>
                <c:pt idx="97">
                  <c:v>6.2100000000000002E-2</c:v>
                </c:pt>
                <c:pt idx="98">
                  <c:v>6.4500000000000002E-2</c:v>
                </c:pt>
                <c:pt idx="99">
                  <c:v>6.1400000000000003E-2</c:v>
                </c:pt>
                <c:pt idx="100">
                  <c:v>8.9099999999999999E-2</c:v>
                </c:pt>
                <c:pt idx="101">
                  <c:v>9.1200000000000003E-2</c:v>
                </c:pt>
                <c:pt idx="102">
                  <c:v>4.2299999999999997E-2</c:v>
                </c:pt>
                <c:pt idx="103">
                  <c:v>6.5500000000000003E-2</c:v>
                </c:pt>
                <c:pt idx="104">
                  <c:v>6.1800000000000001E-2</c:v>
                </c:pt>
                <c:pt idx="105">
                  <c:v>6.4899999999999999E-2</c:v>
                </c:pt>
                <c:pt idx="106">
                  <c:v>4.6100000000000002E-2</c:v>
                </c:pt>
                <c:pt idx="107">
                  <c:v>8.77E-2</c:v>
                </c:pt>
                <c:pt idx="108">
                  <c:v>7.2800000000000004E-2</c:v>
                </c:pt>
                <c:pt idx="109">
                  <c:v>5.8799999999999998E-2</c:v>
                </c:pt>
                <c:pt idx="110">
                  <c:v>8.3099999999999993E-2</c:v>
                </c:pt>
                <c:pt idx="111">
                  <c:v>6.7500000000000004E-2</c:v>
                </c:pt>
                <c:pt idx="112">
                  <c:v>0.06</c:v>
                </c:pt>
                <c:pt idx="113">
                  <c:v>5.3199999999999997E-2</c:v>
                </c:pt>
                <c:pt idx="114">
                  <c:v>7.1599999999999997E-2</c:v>
                </c:pt>
                <c:pt idx="115">
                  <c:v>4.6100000000000002E-2</c:v>
                </c:pt>
                <c:pt idx="116">
                  <c:v>7.7399999999999997E-2</c:v>
                </c:pt>
                <c:pt idx="117">
                  <c:v>7.5600000000000001E-2</c:v>
                </c:pt>
                <c:pt idx="118">
                  <c:v>4.2799999999999998E-2</c:v>
                </c:pt>
                <c:pt idx="119">
                  <c:v>6.3500000000000001E-2</c:v>
                </c:pt>
                <c:pt idx="120">
                  <c:v>5.7599999999999998E-2</c:v>
                </c:pt>
                <c:pt idx="121">
                  <c:v>8.2699999999999996E-2</c:v>
                </c:pt>
                <c:pt idx="122">
                  <c:v>4.7600000000000003E-2</c:v>
                </c:pt>
                <c:pt idx="123">
                  <c:v>4.2099999999999999E-2</c:v>
                </c:pt>
                <c:pt idx="124">
                  <c:v>4.3400000000000001E-2</c:v>
                </c:pt>
                <c:pt idx="125">
                  <c:v>6.1899999999999997E-2</c:v>
                </c:pt>
                <c:pt idx="126">
                  <c:v>5.7200000000000001E-2</c:v>
                </c:pt>
                <c:pt idx="127">
                  <c:v>7.3899999999999993E-2</c:v>
                </c:pt>
                <c:pt idx="128">
                  <c:v>8.1900000000000001E-2</c:v>
                </c:pt>
                <c:pt idx="129">
                  <c:v>5.2499999999999998E-2</c:v>
                </c:pt>
                <c:pt idx="130">
                  <c:v>0.06</c:v>
                </c:pt>
                <c:pt idx="131">
                  <c:v>8.0600000000000005E-2</c:v>
                </c:pt>
                <c:pt idx="132">
                  <c:v>4.4999999999999998E-2</c:v>
                </c:pt>
                <c:pt idx="133">
                  <c:v>5.3499999999999999E-2</c:v>
                </c:pt>
                <c:pt idx="134">
                  <c:v>7.8E-2</c:v>
                </c:pt>
                <c:pt idx="135">
                  <c:v>6.0999999999999999E-2</c:v>
                </c:pt>
                <c:pt idx="136">
                  <c:v>5.11E-2</c:v>
                </c:pt>
                <c:pt idx="137">
                  <c:v>8.1199999999999994E-2</c:v>
                </c:pt>
                <c:pt idx="138">
                  <c:v>7.8399999999999997E-2</c:v>
                </c:pt>
                <c:pt idx="139">
                  <c:v>5.5199999999999999E-2</c:v>
                </c:pt>
                <c:pt idx="140">
                  <c:v>6.7100000000000007E-2</c:v>
                </c:pt>
                <c:pt idx="141">
                  <c:v>7.0699999999999999E-2</c:v>
                </c:pt>
                <c:pt idx="142">
                  <c:v>6.4500000000000002E-2</c:v>
                </c:pt>
                <c:pt idx="143">
                  <c:v>7.6200000000000004E-2</c:v>
                </c:pt>
                <c:pt idx="144">
                  <c:v>5.4899999999999997E-2</c:v>
                </c:pt>
                <c:pt idx="145">
                  <c:v>6.8699999999999997E-2</c:v>
                </c:pt>
                <c:pt idx="146">
                  <c:v>5.0599999999999999E-2</c:v>
                </c:pt>
                <c:pt idx="147">
                  <c:v>4.1700000000000001E-2</c:v>
                </c:pt>
                <c:pt idx="148">
                  <c:v>4.1099999999999998E-2</c:v>
                </c:pt>
                <c:pt idx="149">
                  <c:v>6.9500000000000006E-2</c:v>
                </c:pt>
                <c:pt idx="150">
                  <c:v>6.4000000000000001E-2</c:v>
                </c:pt>
                <c:pt idx="151">
                  <c:v>5.9799999999999999E-2</c:v>
                </c:pt>
                <c:pt idx="152">
                  <c:v>5.5300000000000002E-2</c:v>
                </c:pt>
                <c:pt idx="153">
                  <c:v>4.99E-2</c:v>
                </c:pt>
                <c:pt idx="154">
                  <c:v>5.0500000000000003E-2</c:v>
                </c:pt>
                <c:pt idx="155">
                  <c:v>6.7699999999999996E-2</c:v>
                </c:pt>
                <c:pt idx="156">
                  <c:v>6.8099999999999994E-2</c:v>
                </c:pt>
                <c:pt idx="157">
                  <c:v>7.2300000000000003E-2</c:v>
                </c:pt>
                <c:pt idx="158">
                  <c:v>7.51E-2</c:v>
                </c:pt>
                <c:pt idx="159">
                  <c:v>6.4299999999999996E-2</c:v>
                </c:pt>
                <c:pt idx="160">
                  <c:v>5.8500000000000003E-2</c:v>
                </c:pt>
                <c:pt idx="161">
                  <c:v>6.5000000000000002E-2</c:v>
                </c:pt>
                <c:pt idx="162">
                  <c:v>6.5199999999999994E-2</c:v>
                </c:pt>
                <c:pt idx="163">
                  <c:v>6.0600000000000001E-2</c:v>
                </c:pt>
                <c:pt idx="164">
                  <c:v>6.3700000000000007E-2</c:v>
                </c:pt>
                <c:pt idx="165">
                  <c:v>4.9299999999999997E-2</c:v>
                </c:pt>
                <c:pt idx="166">
                  <c:v>7.8799999999999995E-2</c:v>
                </c:pt>
                <c:pt idx="167">
                  <c:v>0.06</c:v>
                </c:pt>
                <c:pt idx="168">
                  <c:v>5.74E-2</c:v>
                </c:pt>
                <c:pt idx="169">
                  <c:v>7.8299999999999995E-2</c:v>
                </c:pt>
                <c:pt idx="170">
                  <c:v>5.8999999999999997E-2</c:v>
                </c:pt>
                <c:pt idx="171">
                  <c:v>7.8899999999999998E-2</c:v>
                </c:pt>
                <c:pt idx="172">
                  <c:v>6.1600000000000002E-2</c:v>
                </c:pt>
                <c:pt idx="173">
                  <c:v>7.4099999999999999E-2</c:v>
                </c:pt>
                <c:pt idx="174">
                  <c:v>5.0599999999999999E-2</c:v>
                </c:pt>
                <c:pt idx="175">
                  <c:v>7.0699999999999999E-2</c:v>
                </c:pt>
                <c:pt idx="176">
                  <c:v>8.9800000000000005E-2</c:v>
                </c:pt>
                <c:pt idx="177">
                  <c:v>5.4600000000000003E-2</c:v>
                </c:pt>
                <c:pt idx="178">
                  <c:v>8.2299999999999998E-2</c:v>
                </c:pt>
                <c:pt idx="179">
                  <c:v>6.4600000000000005E-2</c:v>
                </c:pt>
                <c:pt idx="180">
                  <c:v>5.9499999999999997E-2</c:v>
                </c:pt>
                <c:pt idx="181">
                  <c:v>5.7700000000000001E-2</c:v>
                </c:pt>
                <c:pt idx="182">
                  <c:v>6.1400000000000003E-2</c:v>
                </c:pt>
                <c:pt idx="183">
                  <c:v>6.6400000000000001E-2</c:v>
                </c:pt>
                <c:pt idx="184">
                  <c:v>5.45E-2</c:v>
                </c:pt>
                <c:pt idx="185">
                  <c:v>5.8200000000000002E-2</c:v>
                </c:pt>
                <c:pt idx="186">
                  <c:v>5.7299999999999997E-2</c:v>
                </c:pt>
                <c:pt idx="187">
                  <c:v>5.5500000000000001E-2</c:v>
                </c:pt>
                <c:pt idx="188">
                  <c:v>6.4500000000000002E-2</c:v>
                </c:pt>
                <c:pt idx="189">
                  <c:v>6.08E-2</c:v>
                </c:pt>
                <c:pt idx="190">
                  <c:v>5.1299999999999998E-2</c:v>
                </c:pt>
                <c:pt idx="191">
                  <c:v>5.2699999999999997E-2</c:v>
                </c:pt>
                <c:pt idx="192">
                  <c:v>6.3100000000000003E-2</c:v>
                </c:pt>
              </c:numCache>
            </c:numRef>
          </c:xVal>
          <c:yVal>
            <c:numRef>
              <c:f>ANDRENA!$C$2:$C$194</c:f>
              <c:numCache>
                <c:formatCode>General</c:formatCode>
                <c:ptCount val="193"/>
                <c:pt idx="0">
                  <c:v>4.702</c:v>
                </c:pt>
                <c:pt idx="1">
                  <c:v>3.895</c:v>
                </c:pt>
                <c:pt idx="2">
                  <c:v>3.819</c:v>
                </c:pt>
                <c:pt idx="3">
                  <c:v>3.5579999999999998</c:v>
                </c:pt>
                <c:pt idx="4">
                  <c:v>4.056</c:v>
                </c:pt>
                <c:pt idx="5">
                  <c:v>4.6449999999999996</c:v>
                </c:pt>
                <c:pt idx="6">
                  <c:v>3.7410000000000001</c:v>
                </c:pt>
                <c:pt idx="7">
                  <c:v>4.6310000000000002</c:v>
                </c:pt>
                <c:pt idx="8">
                  <c:v>4.8090000000000002</c:v>
                </c:pt>
                <c:pt idx="9">
                  <c:v>3.4580000000000002</c:v>
                </c:pt>
                <c:pt idx="10">
                  <c:v>4.16</c:v>
                </c:pt>
                <c:pt idx="11">
                  <c:v>5.0449999999999999</c:v>
                </c:pt>
                <c:pt idx="12">
                  <c:v>3.6269999999999998</c:v>
                </c:pt>
                <c:pt idx="13">
                  <c:v>3.8359999999999999</c:v>
                </c:pt>
                <c:pt idx="14">
                  <c:v>4.5869999999999997</c:v>
                </c:pt>
                <c:pt idx="15">
                  <c:v>4.3959999999999999</c:v>
                </c:pt>
                <c:pt idx="16">
                  <c:v>3.645</c:v>
                </c:pt>
                <c:pt idx="17">
                  <c:v>3.7010000000000001</c:v>
                </c:pt>
                <c:pt idx="18">
                  <c:v>3.83</c:v>
                </c:pt>
                <c:pt idx="19">
                  <c:v>4.3280000000000003</c:v>
                </c:pt>
                <c:pt idx="20">
                  <c:v>3.331</c:v>
                </c:pt>
                <c:pt idx="21">
                  <c:v>4.4039999999999999</c:v>
                </c:pt>
                <c:pt idx="22">
                  <c:v>3.9180000000000001</c:v>
                </c:pt>
                <c:pt idx="23">
                  <c:v>4.1849999999999996</c:v>
                </c:pt>
                <c:pt idx="24">
                  <c:v>4.6429999999999998</c:v>
                </c:pt>
                <c:pt idx="25">
                  <c:v>4.79</c:v>
                </c:pt>
                <c:pt idx="26">
                  <c:v>4.43</c:v>
                </c:pt>
                <c:pt idx="27">
                  <c:v>3.6779999999999999</c:v>
                </c:pt>
                <c:pt idx="28">
                  <c:v>3.581</c:v>
                </c:pt>
                <c:pt idx="29">
                  <c:v>3.851</c:v>
                </c:pt>
                <c:pt idx="30">
                  <c:v>3.6019999999999999</c:v>
                </c:pt>
                <c:pt idx="31">
                  <c:v>4.0880000000000001</c:v>
                </c:pt>
                <c:pt idx="32">
                  <c:v>4.4020000000000001</c:v>
                </c:pt>
                <c:pt idx="33">
                  <c:v>4.0659999999999998</c:v>
                </c:pt>
                <c:pt idx="34">
                  <c:v>4.4580000000000002</c:v>
                </c:pt>
                <c:pt idx="35">
                  <c:v>3.722</c:v>
                </c:pt>
                <c:pt idx="36">
                  <c:v>4.6769999999999996</c:v>
                </c:pt>
                <c:pt idx="37">
                  <c:v>4.7190000000000003</c:v>
                </c:pt>
                <c:pt idx="38">
                  <c:v>3.8559999999999999</c:v>
                </c:pt>
                <c:pt idx="39">
                  <c:v>4.0839999999999996</c:v>
                </c:pt>
                <c:pt idx="40">
                  <c:v>4.4169999999999998</c:v>
                </c:pt>
                <c:pt idx="41">
                  <c:v>4.359</c:v>
                </c:pt>
                <c:pt idx="42">
                  <c:v>3.8279999999999998</c:v>
                </c:pt>
                <c:pt idx="43">
                  <c:v>3.9910000000000001</c:v>
                </c:pt>
                <c:pt idx="44">
                  <c:v>4.33</c:v>
                </c:pt>
                <c:pt idx="45">
                  <c:v>2.851</c:v>
                </c:pt>
                <c:pt idx="46">
                  <c:v>3.0750000000000002</c:v>
                </c:pt>
                <c:pt idx="47">
                  <c:v>3.3940000000000001</c:v>
                </c:pt>
                <c:pt idx="48">
                  <c:v>3.2909999999999999</c:v>
                </c:pt>
                <c:pt idx="49">
                  <c:v>3.2530000000000001</c:v>
                </c:pt>
                <c:pt idx="50">
                  <c:v>4.6239999999999997</c:v>
                </c:pt>
                <c:pt idx="51">
                  <c:v>4.6120000000000001</c:v>
                </c:pt>
                <c:pt idx="52">
                  <c:v>3.7989999999999999</c:v>
                </c:pt>
                <c:pt idx="53">
                  <c:v>2.9940000000000002</c:v>
                </c:pt>
                <c:pt idx="54">
                  <c:v>2.74</c:v>
                </c:pt>
                <c:pt idx="55">
                  <c:v>3.0960000000000001</c:v>
                </c:pt>
                <c:pt idx="56">
                  <c:v>2.907</c:v>
                </c:pt>
                <c:pt idx="57">
                  <c:v>3.7970000000000002</c:v>
                </c:pt>
                <c:pt idx="58">
                  <c:v>3.3479999999999999</c:v>
                </c:pt>
                <c:pt idx="59">
                  <c:v>2.7440000000000002</c:v>
                </c:pt>
                <c:pt idx="60">
                  <c:v>2.5390000000000001</c:v>
                </c:pt>
                <c:pt idx="61">
                  <c:v>2.8450000000000002</c:v>
                </c:pt>
                <c:pt idx="62">
                  <c:v>2.927</c:v>
                </c:pt>
                <c:pt idx="63">
                  <c:v>3.1269999999999998</c:v>
                </c:pt>
                <c:pt idx="64">
                  <c:v>4.7729999999999997</c:v>
                </c:pt>
                <c:pt idx="65">
                  <c:v>4.3719999999999999</c:v>
                </c:pt>
                <c:pt idx="66">
                  <c:v>2.9529999999999998</c:v>
                </c:pt>
                <c:pt idx="67">
                  <c:v>3.2730000000000001</c:v>
                </c:pt>
                <c:pt idx="68">
                  <c:v>3.3639999999999999</c:v>
                </c:pt>
                <c:pt idx="69">
                  <c:v>2.1459999999999999</c:v>
                </c:pt>
                <c:pt idx="70">
                  <c:v>4.7249999999999996</c:v>
                </c:pt>
                <c:pt idx="71">
                  <c:v>4.0940000000000003</c:v>
                </c:pt>
                <c:pt idx="72">
                  <c:v>4.343</c:v>
                </c:pt>
                <c:pt idx="73">
                  <c:v>4.2359999999999998</c:v>
                </c:pt>
                <c:pt idx="74">
                  <c:v>4.5750000000000002</c:v>
                </c:pt>
                <c:pt idx="75">
                  <c:v>3.8239999999999998</c:v>
                </c:pt>
                <c:pt idx="76">
                  <c:v>3.9740000000000002</c:v>
                </c:pt>
                <c:pt idx="77">
                  <c:v>3.8220000000000001</c:v>
                </c:pt>
                <c:pt idx="78">
                  <c:v>4.1050000000000004</c:v>
                </c:pt>
                <c:pt idx="79">
                  <c:v>4.1980000000000004</c:v>
                </c:pt>
                <c:pt idx="80">
                  <c:v>4.258</c:v>
                </c:pt>
                <c:pt idx="81">
                  <c:v>2.9009999999999998</c:v>
                </c:pt>
                <c:pt idx="82">
                  <c:v>4.101</c:v>
                </c:pt>
                <c:pt idx="83">
                  <c:v>4.4820000000000002</c:v>
                </c:pt>
                <c:pt idx="84">
                  <c:v>3.101</c:v>
                </c:pt>
                <c:pt idx="85">
                  <c:v>3.903</c:v>
                </c:pt>
                <c:pt idx="86">
                  <c:v>4.319</c:v>
                </c:pt>
                <c:pt idx="87">
                  <c:v>3.3250000000000002</c:v>
                </c:pt>
                <c:pt idx="88">
                  <c:v>3.806</c:v>
                </c:pt>
                <c:pt idx="89">
                  <c:v>4.7519999999999998</c:v>
                </c:pt>
                <c:pt idx="90">
                  <c:v>2.3170000000000002</c:v>
                </c:pt>
                <c:pt idx="91">
                  <c:v>3.41</c:v>
                </c:pt>
                <c:pt idx="92">
                  <c:v>2.528</c:v>
                </c:pt>
                <c:pt idx="93">
                  <c:v>4.6440000000000001</c:v>
                </c:pt>
                <c:pt idx="94">
                  <c:v>4.0590000000000002</c:v>
                </c:pt>
                <c:pt idx="95">
                  <c:v>4.5819999999999999</c:v>
                </c:pt>
                <c:pt idx="96">
                  <c:v>4.8170000000000002</c:v>
                </c:pt>
                <c:pt idx="97">
                  <c:v>3.9910000000000001</c:v>
                </c:pt>
                <c:pt idx="98">
                  <c:v>4.6619999999999999</c:v>
                </c:pt>
                <c:pt idx="99">
                  <c:v>3.9260000000000002</c:v>
                </c:pt>
                <c:pt idx="100">
                  <c:v>4.968</c:v>
                </c:pt>
                <c:pt idx="101">
                  <c:v>4.6219999999999999</c:v>
                </c:pt>
                <c:pt idx="102">
                  <c:v>2.4409999999999998</c:v>
                </c:pt>
                <c:pt idx="103">
                  <c:v>4.7190000000000003</c:v>
                </c:pt>
                <c:pt idx="104">
                  <c:v>3.5190000000000001</c:v>
                </c:pt>
                <c:pt idx="105">
                  <c:v>4.5309999999999997</c:v>
                </c:pt>
                <c:pt idx="106">
                  <c:v>3.6989999999999998</c:v>
                </c:pt>
                <c:pt idx="107">
                  <c:v>4.548</c:v>
                </c:pt>
                <c:pt idx="108">
                  <c:v>4.5999999999999996</c:v>
                </c:pt>
                <c:pt idx="109">
                  <c:v>3.6829999999999998</c:v>
                </c:pt>
                <c:pt idx="110">
                  <c:v>4.55</c:v>
                </c:pt>
                <c:pt idx="111">
                  <c:v>4.3010000000000002</c:v>
                </c:pt>
                <c:pt idx="112">
                  <c:v>3.9649999999999999</c:v>
                </c:pt>
                <c:pt idx="113">
                  <c:v>3.7040000000000002</c:v>
                </c:pt>
                <c:pt idx="114">
                  <c:v>4.75</c:v>
                </c:pt>
                <c:pt idx="115">
                  <c:v>2.8079999999999998</c:v>
                </c:pt>
                <c:pt idx="116">
                  <c:v>4.5679999999999996</c:v>
                </c:pt>
                <c:pt idx="117">
                  <c:v>4.6379999999999999</c:v>
                </c:pt>
                <c:pt idx="118">
                  <c:v>2.42</c:v>
                </c:pt>
                <c:pt idx="119">
                  <c:v>3.7090000000000001</c:v>
                </c:pt>
                <c:pt idx="120">
                  <c:v>3.4790000000000001</c:v>
                </c:pt>
                <c:pt idx="121">
                  <c:v>4.6779999999999999</c:v>
                </c:pt>
                <c:pt idx="122">
                  <c:v>3.2120000000000002</c:v>
                </c:pt>
                <c:pt idx="123">
                  <c:v>2.3940000000000001</c:v>
                </c:pt>
                <c:pt idx="124">
                  <c:v>2.7109999999999999</c:v>
                </c:pt>
                <c:pt idx="125">
                  <c:v>3.7360000000000002</c:v>
                </c:pt>
                <c:pt idx="126">
                  <c:v>3.9180000000000001</c:v>
                </c:pt>
                <c:pt idx="127">
                  <c:v>4.7210000000000001</c:v>
                </c:pt>
                <c:pt idx="128">
                  <c:v>4.8789999999999996</c:v>
                </c:pt>
                <c:pt idx="129">
                  <c:v>3.6989999999999998</c:v>
                </c:pt>
                <c:pt idx="130">
                  <c:v>3.5640000000000001</c:v>
                </c:pt>
                <c:pt idx="131">
                  <c:v>4.6970000000000001</c:v>
                </c:pt>
                <c:pt idx="132">
                  <c:v>2.7570000000000001</c:v>
                </c:pt>
                <c:pt idx="133">
                  <c:v>3.7090000000000001</c:v>
                </c:pt>
                <c:pt idx="134">
                  <c:v>4.7969999999999997</c:v>
                </c:pt>
                <c:pt idx="135">
                  <c:v>3.694</c:v>
                </c:pt>
                <c:pt idx="136">
                  <c:v>3.14</c:v>
                </c:pt>
                <c:pt idx="137">
                  <c:v>4.7729999999999997</c:v>
                </c:pt>
                <c:pt idx="138">
                  <c:v>4.0469999999999997</c:v>
                </c:pt>
                <c:pt idx="139">
                  <c:v>3.5880000000000001</c:v>
                </c:pt>
                <c:pt idx="140">
                  <c:v>4.0439999999999996</c:v>
                </c:pt>
                <c:pt idx="141">
                  <c:v>4.5810000000000004</c:v>
                </c:pt>
                <c:pt idx="142">
                  <c:v>3.754</c:v>
                </c:pt>
                <c:pt idx="143">
                  <c:v>4.5259999999999998</c:v>
                </c:pt>
                <c:pt idx="144">
                  <c:v>3.2949999999999999</c:v>
                </c:pt>
                <c:pt idx="145">
                  <c:v>4.0659999999999998</c:v>
                </c:pt>
                <c:pt idx="146">
                  <c:v>2.9689999999999999</c:v>
                </c:pt>
                <c:pt idx="147">
                  <c:v>2.1760000000000002</c:v>
                </c:pt>
                <c:pt idx="149">
                  <c:v>4.3419999999999996</c:v>
                </c:pt>
                <c:pt idx="150">
                  <c:v>3.8439999999999999</c:v>
                </c:pt>
                <c:pt idx="151">
                  <c:v>3.7770000000000001</c:v>
                </c:pt>
                <c:pt idx="152">
                  <c:v>3.8279999999999998</c:v>
                </c:pt>
                <c:pt idx="153">
                  <c:v>3.0489999999999999</c:v>
                </c:pt>
                <c:pt idx="154">
                  <c:v>3.3109999999999999</c:v>
                </c:pt>
                <c:pt idx="155">
                  <c:v>4.2480000000000002</c:v>
                </c:pt>
                <c:pt idx="156">
                  <c:v>4.3719999999999999</c:v>
                </c:pt>
                <c:pt idx="157">
                  <c:v>4.38</c:v>
                </c:pt>
                <c:pt idx="158">
                  <c:v>4.8630000000000004</c:v>
                </c:pt>
                <c:pt idx="159">
                  <c:v>3.903</c:v>
                </c:pt>
                <c:pt idx="160">
                  <c:v>3.8149999999999999</c:v>
                </c:pt>
                <c:pt idx="161">
                  <c:v>4.5410000000000004</c:v>
                </c:pt>
                <c:pt idx="162">
                  <c:v>4.3170000000000002</c:v>
                </c:pt>
                <c:pt idx="163">
                  <c:v>3.573</c:v>
                </c:pt>
                <c:pt idx="164">
                  <c:v>3.8029999999999999</c:v>
                </c:pt>
                <c:pt idx="165">
                  <c:v>3.0019999999999998</c:v>
                </c:pt>
                <c:pt idx="166">
                  <c:v>4.4580000000000002</c:v>
                </c:pt>
                <c:pt idx="167">
                  <c:v>3.8119999999999998</c:v>
                </c:pt>
                <c:pt idx="168">
                  <c:v>3.6160000000000001</c:v>
                </c:pt>
                <c:pt idx="169">
                  <c:v>4.508</c:v>
                </c:pt>
                <c:pt idx="170">
                  <c:v>3.766</c:v>
                </c:pt>
                <c:pt idx="171">
                  <c:v>4.6509999999999998</c:v>
                </c:pt>
                <c:pt idx="172">
                  <c:v>4.0039999999999996</c:v>
                </c:pt>
                <c:pt idx="173">
                  <c:v>4.6379999999999999</c:v>
                </c:pt>
                <c:pt idx="174">
                  <c:v>3.149</c:v>
                </c:pt>
                <c:pt idx="175">
                  <c:v>4.8029999999999999</c:v>
                </c:pt>
                <c:pt idx="176">
                  <c:v>4.7949999999999999</c:v>
                </c:pt>
                <c:pt idx="177">
                  <c:v>3.585</c:v>
                </c:pt>
                <c:pt idx="178">
                  <c:v>4.8650000000000002</c:v>
                </c:pt>
                <c:pt idx="179">
                  <c:v>3.9140000000000001</c:v>
                </c:pt>
                <c:pt idx="180">
                  <c:v>3.7349999999999999</c:v>
                </c:pt>
                <c:pt idx="181">
                  <c:v>3.76</c:v>
                </c:pt>
                <c:pt idx="182">
                  <c:v>3.8279999999999998</c:v>
                </c:pt>
                <c:pt idx="183">
                  <c:v>4.0570000000000004</c:v>
                </c:pt>
                <c:pt idx="184">
                  <c:v>3.7370000000000001</c:v>
                </c:pt>
                <c:pt idx="185">
                  <c:v>3.6429999999999998</c:v>
                </c:pt>
                <c:pt idx="186">
                  <c:v>3.7160000000000002</c:v>
                </c:pt>
                <c:pt idx="187">
                  <c:v>3.8540000000000001</c:v>
                </c:pt>
                <c:pt idx="188">
                  <c:v>4.2709999999999999</c:v>
                </c:pt>
                <c:pt idx="189">
                  <c:v>3.7090000000000001</c:v>
                </c:pt>
                <c:pt idx="190">
                  <c:v>3.7</c:v>
                </c:pt>
                <c:pt idx="191">
                  <c:v>3.597</c:v>
                </c:pt>
                <c:pt idx="192">
                  <c:v>4.1559999999999997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75-6B49-A008-E1D77041D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60119568"/>
        <c:axId val="-1230284448"/>
      </c:scatterChart>
      <c:valAx>
        <c:axId val="-136011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0284448"/>
        <c:crosses val="autoZero"/>
        <c:crossBetween val="midCat"/>
      </c:valAx>
      <c:valAx>
        <c:axId val="-123028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6011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39077</xdr:colOff>
      <xdr:row>1</xdr:row>
      <xdr:rowOff>166081</xdr:rowOff>
    </xdr:from>
    <xdr:to>
      <xdr:col>15</xdr:col>
      <xdr:colOff>644770</xdr:colOff>
      <xdr:row>24</xdr:row>
      <xdr:rowOff>48845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194"/>
  <sheetViews>
    <sheetView zoomScale="195" zoomScaleNormal="195" workbookViewId="0">
      <pane ySplit="1" topLeftCell="A175" activePane="bottomLeft" state="frozen"/>
      <selection pane="bottomLeft" activeCell="F188" sqref="F188"/>
    </sheetView>
  </sheetViews>
  <sheetFormatPr baseColWidth="10" defaultColWidth="9.1640625" defaultRowHeight="15"/>
  <cols>
    <col min="3" max="5" width="9.1640625" style="7"/>
    <col min="6" max="6" width="8.33203125" customWidth="1"/>
    <col min="7" max="7" width="8.33203125" style="7" customWidth="1"/>
    <col min="8" max="8" width="22.33203125" customWidth="1"/>
    <col min="10" max="10" width="9.1640625" customWidth="1"/>
    <col min="12" max="12" width="8.33203125" customWidth="1"/>
    <col min="13" max="13" width="22.33203125" customWidth="1"/>
    <col min="17" max="17" width="8.33203125" customWidth="1"/>
    <col min="18" max="18" width="22.5" customWidth="1"/>
    <col min="22" max="22" width="8.33203125" customWidth="1"/>
    <col min="23" max="23" width="22.33203125" customWidth="1"/>
  </cols>
  <sheetData>
    <row r="1" spans="1:44">
      <c r="A1" s="1" t="s">
        <v>0</v>
      </c>
      <c r="B1" s="8" t="s">
        <v>1</v>
      </c>
      <c r="C1" s="8" t="s">
        <v>30</v>
      </c>
      <c r="D1" s="8" t="s">
        <v>31</v>
      </c>
      <c r="E1" s="8" t="s">
        <v>34</v>
      </c>
      <c r="F1" s="1" t="s">
        <v>2</v>
      </c>
      <c r="G1" s="8"/>
      <c r="H1" s="1" t="s">
        <v>3</v>
      </c>
      <c r="I1" s="13" t="s">
        <v>32</v>
      </c>
    </row>
    <row r="2" spans="1:44">
      <c r="A2" s="1">
        <v>437</v>
      </c>
      <c r="B2" s="14">
        <v>7.0099999999999996E-2</v>
      </c>
      <c r="C2" s="14">
        <v>4.702</v>
      </c>
      <c r="D2" s="14">
        <f>10.634+10.371</f>
        <v>21.005000000000003</v>
      </c>
      <c r="E2" s="14">
        <f t="shared" ref="E2:E5" si="0">C2*D2</f>
        <v>98.765510000000006</v>
      </c>
      <c r="F2" s="16" t="s">
        <v>7</v>
      </c>
      <c r="G2" s="16"/>
      <c r="H2" s="1" t="s">
        <v>5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>
      <c r="A3" s="8">
        <v>438</v>
      </c>
      <c r="B3" s="14">
        <v>6.2300000000000001E-2</v>
      </c>
      <c r="C3" s="14">
        <v>3.895</v>
      </c>
      <c r="D3" s="14">
        <f>8.515+8.826</f>
        <v>17.341000000000001</v>
      </c>
      <c r="E3" s="14">
        <f t="shared" si="0"/>
        <v>67.543195000000011</v>
      </c>
      <c r="F3" s="1" t="s">
        <v>7</v>
      </c>
      <c r="G3" s="8"/>
      <c r="H3" s="1" t="s">
        <v>5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>
      <c r="A4" s="1">
        <v>439</v>
      </c>
      <c r="B4" s="14">
        <v>5.9700000000000003E-2</v>
      </c>
      <c r="C4" s="14">
        <v>3.819</v>
      </c>
      <c r="D4" s="14">
        <f>9.081+8.168</f>
        <v>17.248999999999999</v>
      </c>
      <c r="E4" s="14">
        <f t="shared" si="0"/>
        <v>65.873930999999999</v>
      </c>
      <c r="F4" s="1" t="s">
        <v>7</v>
      </c>
      <c r="G4" s="8"/>
      <c r="H4" s="1" t="s">
        <v>5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</row>
    <row r="5" spans="1:44">
      <c r="A5" s="1">
        <v>440</v>
      </c>
      <c r="B5" s="14">
        <v>5.8500000000000003E-2</v>
      </c>
      <c r="C5" s="14">
        <v>3.5579999999999998</v>
      </c>
      <c r="D5" s="14">
        <v>17.405999999999999</v>
      </c>
      <c r="E5" s="14">
        <f t="shared" si="0"/>
        <v>61.930547999999995</v>
      </c>
      <c r="F5" s="1" t="s">
        <v>7</v>
      </c>
      <c r="G5" s="8"/>
      <c r="H5" s="1" t="s">
        <v>5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</row>
    <row r="6" spans="1:44">
      <c r="A6" s="1">
        <v>441</v>
      </c>
      <c r="B6" s="14">
        <v>6.2199999999999998E-2</v>
      </c>
      <c r="C6" s="14">
        <v>4.056</v>
      </c>
      <c r="D6" s="14">
        <f>9.53+8.296</f>
        <v>17.826000000000001</v>
      </c>
      <c r="E6" s="14">
        <f>C6*D6</f>
        <v>72.302256</v>
      </c>
      <c r="F6" s="1" t="s">
        <v>7</v>
      </c>
      <c r="G6" s="8"/>
      <c r="H6" s="1" t="s">
        <v>5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</row>
    <row r="7" spans="1:44">
      <c r="A7" s="1">
        <v>442</v>
      </c>
      <c r="B7" s="14">
        <v>7.6200000000000004E-2</v>
      </c>
      <c r="C7" s="14">
        <v>4.6449999999999996</v>
      </c>
      <c r="D7" s="14">
        <v>20.715</v>
      </c>
      <c r="E7" s="14">
        <f t="shared" ref="E7:E70" si="1">C7*D7</f>
        <v>96.221174999999988</v>
      </c>
      <c r="F7" s="1" t="s">
        <v>7</v>
      </c>
      <c r="G7" s="8"/>
      <c r="H7" s="1" t="s">
        <v>5</v>
      </c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</row>
    <row r="8" spans="1:44">
      <c r="A8" s="1">
        <v>443</v>
      </c>
      <c r="B8" s="14">
        <v>5.9700000000000003E-2</v>
      </c>
      <c r="C8" s="14">
        <v>3.7410000000000001</v>
      </c>
      <c r="D8" s="14">
        <f>8.859+8.129</f>
        <v>16.988</v>
      </c>
      <c r="E8" s="14">
        <f t="shared" si="1"/>
        <v>63.552107999999997</v>
      </c>
      <c r="F8" s="1" t="s">
        <v>7</v>
      </c>
      <c r="G8" s="8"/>
      <c r="H8" s="1" t="s">
        <v>5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44">
      <c r="A9" s="1">
        <v>444</v>
      </c>
      <c r="B9" s="14">
        <v>8.09E-2</v>
      </c>
      <c r="C9" s="14">
        <v>4.6310000000000002</v>
      </c>
      <c r="D9" s="14">
        <v>20.582999999999998</v>
      </c>
      <c r="E9" s="14">
        <f t="shared" si="1"/>
        <v>95.319873000000001</v>
      </c>
      <c r="F9" s="1" t="s">
        <v>4</v>
      </c>
      <c r="G9" s="8"/>
      <c r="H9" s="1" t="s">
        <v>5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</row>
    <row r="10" spans="1:44">
      <c r="A10" s="1">
        <v>445</v>
      </c>
      <c r="B10" s="14">
        <v>9.3899999999999997E-2</v>
      </c>
      <c r="C10" s="14">
        <v>4.8090000000000002</v>
      </c>
      <c r="D10" s="14">
        <f>11.636+10.365</f>
        <v>22.000999999999998</v>
      </c>
      <c r="E10" s="14">
        <f t="shared" si="1"/>
        <v>105.802809</v>
      </c>
      <c r="F10" s="1" t="s">
        <v>7</v>
      </c>
      <c r="G10" s="8"/>
      <c r="H10" s="1" t="s">
        <v>5</v>
      </c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</row>
    <row r="11" spans="1:44">
      <c r="A11" s="1">
        <v>446</v>
      </c>
      <c r="B11" s="14">
        <v>5.67E-2</v>
      </c>
      <c r="C11" s="7">
        <v>3.4580000000000002</v>
      </c>
      <c r="D11" s="14">
        <v>16.858000000000001</v>
      </c>
      <c r="E11" s="14">
        <f t="shared" si="1"/>
        <v>58.294964000000007</v>
      </c>
      <c r="F11" s="1" t="s">
        <v>7</v>
      </c>
      <c r="G11" s="8"/>
      <c r="H11" s="1" t="s">
        <v>5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</row>
    <row r="12" spans="1:44">
      <c r="A12" s="1">
        <v>447</v>
      </c>
      <c r="B12" s="14">
        <v>5.9799999999999999E-2</v>
      </c>
      <c r="C12" s="14">
        <v>4.16</v>
      </c>
      <c r="D12" s="14">
        <v>18.170999999999999</v>
      </c>
      <c r="E12" s="14">
        <f t="shared" si="1"/>
        <v>75.591359999999995</v>
      </c>
      <c r="F12" s="1" t="s">
        <v>7</v>
      </c>
      <c r="G12" s="8"/>
      <c r="H12" s="1" t="s">
        <v>5</v>
      </c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</row>
    <row r="13" spans="1:44">
      <c r="A13" s="1">
        <v>448</v>
      </c>
      <c r="B13" s="14">
        <v>8.09E-2</v>
      </c>
      <c r="C13" s="14">
        <v>5.0449999999999999</v>
      </c>
      <c r="D13" s="14">
        <f>11.054+9.885</f>
        <v>20.939</v>
      </c>
      <c r="E13" s="14">
        <f t="shared" si="1"/>
        <v>105.637255</v>
      </c>
      <c r="F13" s="1" t="s">
        <v>7</v>
      </c>
      <c r="G13" s="8"/>
      <c r="H13" s="1" t="s">
        <v>5</v>
      </c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</row>
    <row r="14" spans="1:44">
      <c r="A14" s="1">
        <v>449</v>
      </c>
      <c r="B14" s="14">
        <v>5.7799999999999997E-2</v>
      </c>
      <c r="C14" s="14">
        <v>3.6269999999999998</v>
      </c>
      <c r="D14" s="14">
        <v>18.091999999999999</v>
      </c>
      <c r="E14" s="14">
        <f t="shared" si="1"/>
        <v>65.619683999999992</v>
      </c>
      <c r="F14" s="1" t="s">
        <v>7</v>
      </c>
      <c r="G14" s="8"/>
      <c r="H14" s="1" t="s">
        <v>5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1:44">
      <c r="A15" s="1">
        <v>450</v>
      </c>
      <c r="B15" s="14">
        <v>6.0400000000000002E-2</v>
      </c>
      <c r="C15" s="14">
        <v>3.8359999999999999</v>
      </c>
      <c r="D15" s="14">
        <v>18.042000000000002</v>
      </c>
      <c r="E15" s="14">
        <f t="shared" si="1"/>
        <v>69.209112000000005</v>
      </c>
      <c r="F15" s="1" t="s">
        <v>7</v>
      </c>
      <c r="G15" s="8"/>
      <c r="H15" s="1" t="s">
        <v>5</v>
      </c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</row>
    <row r="16" spans="1:44">
      <c r="A16" s="1">
        <v>451</v>
      </c>
      <c r="B16" s="14">
        <v>7.3899999999999993E-2</v>
      </c>
      <c r="C16" s="14">
        <v>4.5869999999999997</v>
      </c>
      <c r="D16" s="14">
        <v>20.788</v>
      </c>
      <c r="E16" s="14">
        <f t="shared" si="1"/>
        <v>95.354556000000002</v>
      </c>
      <c r="F16" s="1" t="s">
        <v>7</v>
      </c>
      <c r="G16" s="8"/>
      <c r="H16" s="1" t="s">
        <v>5</v>
      </c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</row>
    <row r="17" spans="1:44">
      <c r="A17" s="1">
        <v>452</v>
      </c>
      <c r="B17" s="14">
        <v>6.93E-2</v>
      </c>
      <c r="C17" s="14">
        <v>4.3959999999999999</v>
      </c>
      <c r="D17" s="14">
        <v>20.963000000000001</v>
      </c>
      <c r="E17" s="14">
        <f t="shared" si="1"/>
        <v>92.153348000000008</v>
      </c>
      <c r="F17" s="1" t="s">
        <v>7</v>
      </c>
      <c r="G17" s="8"/>
      <c r="H17" s="1" t="s">
        <v>5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</row>
    <row r="18" spans="1:44">
      <c r="A18" s="1">
        <v>453</v>
      </c>
      <c r="B18" s="14">
        <v>5.62E-2</v>
      </c>
      <c r="C18" s="14">
        <v>3.645</v>
      </c>
      <c r="D18" s="14">
        <f>7.993+8.931</f>
        <v>16.923999999999999</v>
      </c>
      <c r="E18" s="14">
        <f t="shared" si="1"/>
        <v>61.687979999999996</v>
      </c>
      <c r="F18" s="1" t="s">
        <v>7</v>
      </c>
      <c r="G18" s="8"/>
      <c r="H18" s="1" t="s">
        <v>5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>
      <c r="A19" s="1">
        <v>454</v>
      </c>
      <c r="B19" s="14">
        <v>5.6000000000000001E-2</v>
      </c>
      <c r="C19" s="14">
        <v>3.7010000000000001</v>
      </c>
      <c r="D19" s="14">
        <f>9.118+7.495</f>
        <v>16.613</v>
      </c>
      <c r="E19" s="14">
        <f t="shared" si="1"/>
        <v>61.484712999999999</v>
      </c>
      <c r="F19" s="1" t="s">
        <v>7</v>
      </c>
      <c r="G19" s="8"/>
      <c r="H19" s="1" t="s">
        <v>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>
      <c r="A20" s="1">
        <v>455</v>
      </c>
      <c r="B20" s="14">
        <v>6.0900000000000003E-2</v>
      </c>
      <c r="C20" s="14">
        <v>3.83</v>
      </c>
      <c r="D20" s="14">
        <f>8.616+7.812</f>
        <v>16.428000000000001</v>
      </c>
      <c r="E20" s="14">
        <f t="shared" si="1"/>
        <v>62.919240000000002</v>
      </c>
      <c r="F20" s="1" t="s">
        <v>7</v>
      </c>
      <c r="G20" s="8"/>
      <c r="H20" s="1" t="s">
        <v>5</v>
      </c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>
      <c r="A21" s="1">
        <v>456</v>
      </c>
      <c r="B21" s="14">
        <v>7.2400000000000006E-2</v>
      </c>
      <c r="C21" s="14">
        <v>4.3280000000000003</v>
      </c>
      <c r="D21" s="14">
        <v>21.109000000000002</v>
      </c>
      <c r="E21" s="14">
        <f t="shared" si="1"/>
        <v>91.359752000000015</v>
      </c>
      <c r="F21" s="1" t="s">
        <v>7</v>
      </c>
      <c r="G21" s="8"/>
      <c r="H21" s="1" t="s">
        <v>5</v>
      </c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>
      <c r="A22" s="1">
        <v>457</v>
      </c>
      <c r="B22" s="14">
        <v>5.8900000000000001E-2</v>
      </c>
      <c r="C22" s="14">
        <v>3.331</v>
      </c>
      <c r="D22" s="14">
        <f>7.558+8.847</f>
        <v>16.405000000000001</v>
      </c>
      <c r="E22" s="14">
        <f t="shared" si="1"/>
        <v>54.645055000000006</v>
      </c>
      <c r="F22" s="1" t="s">
        <v>7</v>
      </c>
      <c r="G22" s="8"/>
      <c r="H22" s="1" t="s">
        <v>5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>
      <c r="A23" s="1">
        <v>458</v>
      </c>
      <c r="B23" s="14">
        <v>7.5499999999999998E-2</v>
      </c>
      <c r="C23" s="14">
        <v>4.4039999999999999</v>
      </c>
      <c r="D23" s="14">
        <v>21.094999999999999</v>
      </c>
      <c r="E23" s="14">
        <f t="shared" si="1"/>
        <v>92.902379999999994</v>
      </c>
      <c r="F23" s="1" t="s">
        <v>7</v>
      </c>
      <c r="G23" s="8"/>
      <c r="H23" s="1" t="s">
        <v>5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44">
      <c r="A24" s="1">
        <v>459</v>
      </c>
      <c r="B24" s="14">
        <v>6.0900000000000003E-2</v>
      </c>
      <c r="C24" s="14">
        <v>3.9180000000000001</v>
      </c>
      <c r="D24" s="14">
        <f>8.189+11.166</f>
        <v>19.355</v>
      </c>
      <c r="E24" s="14">
        <f t="shared" si="1"/>
        <v>75.832890000000006</v>
      </c>
      <c r="F24" s="1" t="s">
        <v>7</v>
      </c>
      <c r="G24" s="8"/>
      <c r="H24" s="1" t="s">
        <v>5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pans="1:44">
      <c r="A25" s="1">
        <v>460</v>
      </c>
      <c r="B25" s="14">
        <v>6.7299999999999999E-2</v>
      </c>
      <c r="C25" s="14">
        <v>4.1849999999999996</v>
      </c>
      <c r="D25" s="14">
        <v>21.837</v>
      </c>
      <c r="E25" s="14">
        <f t="shared" si="1"/>
        <v>91.387844999999984</v>
      </c>
      <c r="F25" s="1" t="s">
        <v>7</v>
      </c>
      <c r="G25" s="8"/>
      <c r="H25" s="1" t="s">
        <v>5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44">
      <c r="A26" s="1">
        <v>461</v>
      </c>
      <c r="B26" s="14">
        <v>6.9800000000000001E-2</v>
      </c>
      <c r="C26" s="14">
        <v>4.6429999999999998</v>
      </c>
      <c r="D26" s="14">
        <f>9.97+9.289</f>
        <v>19.259</v>
      </c>
      <c r="E26" s="14">
        <f t="shared" si="1"/>
        <v>89.419536999999991</v>
      </c>
      <c r="F26" s="1" t="s">
        <v>7</v>
      </c>
      <c r="G26" s="8"/>
      <c r="H26" s="1" t="s">
        <v>6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>
      <c r="A27" s="1">
        <v>462</v>
      </c>
      <c r="B27" s="14">
        <v>8.5300000000000001E-2</v>
      </c>
      <c r="C27" s="14">
        <v>4.79</v>
      </c>
      <c r="D27" s="14">
        <v>21.885000000000002</v>
      </c>
      <c r="E27" s="14">
        <f t="shared" si="1"/>
        <v>104.82915000000001</v>
      </c>
      <c r="F27" s="1" t="s">
        <v>7</v>
      </c>
      <c r="G27" s="8"/>
      <c r="H27" s="1" t="s">
        <v>5</v>
      </c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>
      <c r="A28" s="1">
        <v>463</v>
      </c>
      <c r="B28" s="14">
        <v>6.9599999999999995E-2</v>
      </c>
      <c r="C28" s="14">
        <v>4.43</v>
      </c>
      <c r="D28" s="14">
        <f>9.609+9.598</f>
        <v>19.207000000000001</v>
      </c>
      <c r="E28" s="14">
        <f t="shared" si="1"/>
        <v>85.087009999999992</v>
      </c>
      <c r="F28" s="1" t="s">
        <v>7</v>
      </c>
      <c r="G28" s="8"/>
      <c r="H28" s="1" t="s">
        <v>5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>
      <c r="A29" s="1">
        <v>464</v>
      </c>
      <c r="B29" s="14">
        <v>6.1100000000000002E-2</v>
      </c>
      <c r="C29" s="14">
        <v>3.6779999999999999</v>
      </c>
      <c r="D29" s="14">
        <v>17.82</v>
      </c>
      <c r="E29" s="14">
        <f t="shared" si="1"/>
        <v>65.541960000000003</v>
      </c>
      <c r="F29" s="1" t="s">
        <v>7</v>
      </c>
      <c r="G29" s="8"/>
      <c r="H29" s="1" t="s">
        <v>5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>
      <c r="A30" s="1">
        <v>465</v>
      </c>
      <c r="B30" s="14">
        <v>5.5899999999999998E-2</v>
      </c>
      <c r="C30" s="14">
        <v>3.581</v>
      </c>
      <c r="D30" s="14">
        <v>16.594000000000001</v>
      </c>
      <c r="E30" s="14">
        <f t="shared" si="1"/>
        <v>59.423114000000005</v>
      </c>
      <c r="F30" s="1" t="s">
        <v>7</v>
      </c>
      <c r="G30" s="8"/>
      <c r="H30" s="1" t="s">
        <v>5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>
      <c r="A31" s="1">
        <v>466</v>
      </c>
      <c r="B31" s="14">
        <v>6.3899999999999998E-2</v>
      </c>
      <c r="C31" s="14">
        <v>3.851</v>
      </c>
      <c r="D31" s="14">
        <f>8.819+9.005</f>
        <v>17.824000000000002</v>
      </c>
      <c r="E31" s="14">
        <f t="shared" si="1"/>
        <v>68.640224000000003</v>
      </c>
      <c r="F31" s="1" t="s">
        <v>7</v>
      </c>
      <c r="G31" s="8"/>
      <c r="H31" s="1" t="s">
        <v>5</v>
      </c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>
      <c r="A32" s="1">
        <v>467</v>
      </c>
      <c r="B32" s="14">
        <v>5.6899999999999999E-2</v>
      </c>
      <c r="C32" s="14">
        <v>3.6019999999999999</v>
      </c>
      <c r="D32" s="14">
        <v>17.215</v>
      </c>
      <c r="E32" s="14">
        <f t="shared" si="1"/>
        <v>62.008429999999997</v>
      </c>
      <c r="F32" s="1" t="s">
        <v>7</v>
      </c>
      <c r="G32" s="8"/>
      <c r="H32" s="1" t="s">
        <v>5</v>
      </c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4">
      <c r="A33" s="1">
        <v>468</v>
      </c>
      <c r="B33" s="14">
        <v>7.3200000000000001E-2</v>
      </c>
      <c r="C33" s="14">
        <v>4.0880000000000001</v>
      </c>
      <c r="D33" s="14">
        <f>10.401+8.402</f>
        <v>18.802999999999997</v>
      </c>
      <c r="E33" s="14">
        <f t="shared" si="1"/>
        <v>76.866663999999986</v>
      </c>
      <c r="F33" s="1" t="s">
        <v>7</v>
      </c>
      <c r="G33" s="8"/>
      <c r="H33" s="1" t="s">
        <v>5</v>
      </c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4">
      <c r="A34" s="1">
        <v>469</v>
      </c>
      <c r="B34" s="14">
        <v>7.1999999999999995E-2</v>
      </c>
      <c r="C34" s="14">
        <v>4.4020000000000001</v>
      </c>
      <c r="D34" s="14">
        <f>10.516+12.339</f>
        <v>22.855</v>
      </c>
      <c r="E34" s="14">
        <f t="shared" si="1"/>
        <v>100.60771000000001</v>
      </c>
      <c r="F34" s="1" t="s">
        <v>7</v>
      </c>
      <c r="G34" s="8"/>
      <c r="H34" s="1" t="s">
        <v>5</v>
      </c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4">
      <c r="A35" s="1">
        <v>470</v>
      </c>
      <c r="B35" s="14">
        <v>6.0199999999999997E-2</v>
      </c>
      <c r="C35" s="14">
        <v>4.0659999999999998</v>
      </c>
      <c r="D35" s="14">
        <f>7.777+9.203</f>
        <v>16.98</v>
      </c>
      <c r="E35" s="14">
        <f t="shared" si="1"/>
        <v>69.040679999999995</v>
      </c>
      <c r="F35" s="1" t="s">
        <v>7</v>
      </c>
      <c r="G35" s="8"/>
      <c r="H35" s="1" t="s">
        <v>5</v>
      </c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4">
      <c r="A36" s="1">
        <v>471</v>
      </c>
      <c r="B36" s="14">
        <v>7.7700000000000005E-2</v>
      </c>
      <c r="C36" s="14">
        <v>4.4580000000000002</v>
      </c>
      <c r="D36" s="14">
        <v>20.355</v>
      </c>
      <c r="E36" s="14">
        <f t="shared" si="1"/>
        <v>90.742590000000007</v>
      </c>
      <c r="F36" s="1" t="s">
        <v>7</v>
      </c>
      <c r="G36" s="8"/>
      <c r="H36" s="1" t="s">
        <v>5</v>
      </c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4">
      <c r="A37" s="1">
        <v>472</v>
      </c>
      <c r="B37" s="14">
        <v>5.6800000000000003E-2</v>
      </c>
      <c r="C37" s="14">
        <v>3.722</v>
      </c>
      <c r="D37" s="14">
        <v>17.091000000000001</v>
      </c>
      <c r="E37" s="14">
        <f t="shared" si="1"/>
        <v>63.612702000000006</v>
      </c>
      <c r="F37" s="1" t="s">
        <v>7</v>
      </c>
      <c r="G37" s="8"/>
      <c r="H37" s="1" t="s">
        <v>5</v>
      </c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4">
      <c r="A38" s="1">
        <v>473</v>
      </c>
      <c r="B38" s="14">
        <v>7.9600000000000004E-2</v>
      </c>
      <c r="C38" s="14">
        <v>4.6769999999999996</v>
      </c>
      <c r="D38" s="14">
        <f>10.477+12.887</f>
        <v>23.364000000000001</v>
      </c>
      <c r="E38" s="14">
        <f t="shared" si="1"/>
        <v>109.273428</v>
      </c>
      <c r="F38" s="1" t="s">
        <v>7</v>
      </c>
      <c r="G38" s="8"/>
      <c r="H38" s="1" t="s">
        <v>5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4">
      <c r="A39" s="1">
        <v>474</v>
      </c>
      <c r="B39" s="14">
        <v>6.6900000000000001E-2</v>
      </c>
      <c r="C39" s="14">
        <v>4.7190000000000003</v>
      </c>
      <c r="D39" s="14">
        <v>20.41</v>
      </c>
      <c r="E39" s="14">
        <f t="shared" si="1"/>
        <v>96.314790000000002</v>
      </c>
      <c r="F39" s="1" t="s">
        <v>7</v>
      </c>
      <c r="G39" s="8"/>
      <c r="H39" s="1" t="s">
        <v>5</v>
      </c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</row>
    <row r="40" spans="1:44">
      <c r="A40" s="1">
        <v>475</v>
      </c>
      <c r="B40" s="14">
        <v>7.1900000000000006E-2</v>
      </c>
      <c r="C40" s="14">
        <v>3.8559999999999999</v>
      </c>
      <c r="D40" s="14">
        <v>17.82</v>
      </c>
      <c r="E40" s="14">
        <f t="shared" si="1"/>
        <v>68.713920000000002</v>
      </c>
      <c r="F40" s="1" t="s">
        <v>7</v>
      </c>
      <c r="G40" s="8"/>
      <c r="H40" s="1" t="s">
        <v>5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</row>
    <row r="41" spans="1:44">
      <c r="A41" s="1">
        <v>476</v>
      </c>
      <c r="B41" s="14">
        <v>5.7099999999999998E-2</v>
      </c>
      <c r="C41" s="14">
        <v>4.0839999999999996</v>
      </c>
      <c r="D41" s="14">
        <f>9.172+7.892</f>
        <v>17.064</v>
      </c>
      <c r="E41" s="14">
        <f t="shared" si="1"/>
        <v>69.689375999999996</v>
      </c>
      <c r="F41" s="1" t="s">
        <v>7</v>
      </c>
      <c r="G41" s="8"/>
      <c r="H41" s="1" t="s">
        <v>5</v>
      </c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4">
      <c r="A42" s="1">
        <v>477</v>
      </c>
      <c r="B42" s="14">
        <v>7.7499999999999999E-2</v>
      </c>
      <c r="C42" s="14">
        <v>4.4169999999999998</v>
      </c>
      <c r="D42" s="14">
        <v>22.536000000000001</v>
      </c>
      <c r="E42" s="14">
        <f t="shared" si="1"/>
        <v>99.541511999999997</v>
      </c>
      <c r="F42" s="1" t="s">
        <v>7</v>
      </c>
      <c r="G42" s="8"/>
      <c r="H42" s="1" t="s">
        <v>5</v>
      </c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4">
      <c r="A43" s="1">
        <v>478</v>
      </c>
      <c r="B43" s="14">
        <v>6.7500000000000004E-2</v>
      </c>
      <c r="C43" s="14">
        <v>4.359</v>
      </c>
      <c r="D43" s="14">
        <v>19.841000000000001</v>
      </c>
      <c r="E43" s="14">
        <f t="shared" si="1"/>
        <v>86.486919</v>
      </c>
      <c r="F43" s="1" t="s">
        <v>7</v>
      </c>
      <c r="G43" s="8"/>
      <c r="H43" s="1" t="s">
        <v>5</v>
      </c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4">
      <c r="A44" s="1">
        <v>479</v>
      </c>
      <c r="B44" s="14">
        <v>6.2799999999999995E-2</v>
      </c>
      <c r="C44" s="14">
        <v>3.8279999999999998</v>
      </c>
      <c r="D44" s="14">
        <f>8.044+9.347</f>
        <v>17.390999999999998</v>
      </c>
      <c r="E44" s="14">
        <f t="shared" si="1"/>
        <v>66.57274799999999</v>
      </c>
      <c r="F44" s="1" t="s">
        <v>7</v>
      </c>
      <c r="G44" s="8"/>
      <c r="H44" s="1" t="s">
        <v>5</v>
      </c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4">
      <c r="A45" s="1">
        <v>480</v>
      </c>
      <c r="B45" s="14">
        <v>6.54E-2</v>
      </c>
      <c r="C45" s="14">
        <v>3.9910000000000001</v>
      </c>
      <c r="D45" s="14">
        <f>9.605+9.248</f>
        <v>18.853000000000002</v>
      </c>
      <c r="E45" s="14">
        <f t="shared" si="1"/>
        <v>75.242323000000013</v>
      </c>
      <c r="F45" s="1" t="s">
        <v>7</v>
      </c>
      <c r="G45" s="8"/>
      <c r="H45" s="1" t="s">
        <v>5</v>
      </c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4">
      <c r="A46" s="1">
        <v>481</v>
      </c>
      <c r="B46" s="14">
        <v>7.9299999999999995E-2</v>
      </c>
      <c r="C46" s="14">
        <v>4.33</v>
      </c>
      <c r="D46" s="14">
        <f>9.668+11.574</f>
        <v>21.241999999999997</v>
      </c>
      <c r="E46" s="14">
        <f t="shared" si="1"/>
        <v>91.977859999999993</v>
      </c>
      <c r="F46" s="1" t="s">
        <v>7</v>
      </c>
      <c r="G46" s="8"/>
      <c r="H46" s="1" t="s">
        <v>5</v>
      </c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4">
      <c r="A47" s="1">
        <v>482</v>
      </c>
      <c r="B47" s="14">
        <v>4.6800000000000001E-2</v>
      </c>
      <c r="C47" s="14">
        <v>2.851</v>
      </c>
      <c r="D47" s="14">
        <f>6.441+8.448</f>
        <v>14.888999999999999</v>
      </c>
      <c r="E47" s="14">
        <f t="shared" si="1"/>
        <v>42.448538999999997</v>
      </c>
      <c r="F47" s="1" t="s">
        <v>4</v>
      </c>
      <c r="G47" s="8"/>
      <c r="H47" s="1" t="s">
        <v>5</v>
      </c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4">
      <c r="A48" s="1">
        <v>483</v>
      </c>
      <c r="B48" s="14">
        <v>5.33E-2</v>
      </c>
      <c r="C48" s="14">
        <v>3.0750000000000002</v>
      </c>
      <c r="D48" s="14">
        <v>15.385</v>
      </c>
      <c r="E48" s="14">
        <f t="shared" si="1"/>
        <v>47.308875</v>
      </c>
      <c r="F48" s="1" t="s">
        <v>4</v>
      </c>
      <c r="G48" s="8"/>
      <c r="H48" s="1" t="s">
        <v>5</v>
      </c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>
      <c r="A49" s="1">
        <v>484</v>
      </c>
      <c r="B49" s="14">
        <v>5.6099999999999997E-2</v>
      </c>
      <c r="C49" s="14">
        <v>3.3940000000000001</v>
      </c>
      <c r="D49" s="14">
        <v>16.693000000000001</v>
      </c>
      <c r="E49" s="14">
        <f t="shared" si="1"/>
        <v>56.656042000000006</v>
      </c>
      <c r="F49" s="1" t="s">
        <v>7</v>
      </c>
      <c r="G49" s="8"/>
      <c r="H49" s="1" t="s">
        <v>5</v>
      </c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>
      <c r="A50" s="1">
        <v>485</v>
      </c>
      <c r="B50" s="14">
        <v>5.0099999999999999E-2</v>
      </c>
      <c r="C50" s="14">
        <v>3.2909999999999999</v>
      </c>
      <c r="D50" s="14">
        <f>8.127+6.623</f>
        <v>14.75</v>
      </c>
      <c r="E50" s="14">
        <f t="shared" si="1"/>
        <v>48.542249999999996</v>
      </c>
      <c r="F50" s="1" t="s">
        <v>7</v>
      </c>
      <c r="G50" s="8"/>
      <c r="H50" s="1" t="s">
        <v>5</v>
      </c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>
      <c r="A51" s="1">
        <v>486</v>
      </c>
      <c r="B51" s="14">
        <v>4.7100000000000003E-2</v>
      </c>
      <c r="C51" s="14">
        <v>3.2530000000000001</v>
      </c>
      <c r="D51" s="14">
        <v>14.976000000000001</v>
      </c>
      <c r="E51" s="14">
        <f t="shared" si="1"/>
        <v>48.716928000000003</v>
      </c>
      <c r="F51" s="1" t="s">
        <v>4</v>
      </c>
      <c r="G51" s="8"/>
      <c r="H51" s="1" t="s">
        <v>5</v>
      </c>
    </row>
    <row r="52" spans="1:44">
      <c r="A52" s="1">
        <v>487</v>
      </c>
      <c r="B52" s="14">
        <v>7.5899999999999995E-2</v>
      </c>
      <c r="C52" s="14">
        <v>4.6239999999999997</v>
      </c>
      <c r="D52" s="14">
        <v>21.105</v>
      </c>
      <c r="E52" s="14">
        <f t="shared" si="1"/>
        <v>97.589519999999993</v>
      </c>
      <c r="F52" s="1" t="s">
        <v>7</v>
      </c>
      <c r="G52" s="8"/>
      <c r="H52" s="1" t="s">
        <v>5</v>
      </c>
    </row>
    <row r="53" spans="1:44">
      <c r="A53" s="1">
        <v>488</v>
      </c>
      <c r="B53" s="14">
        <v>8.3000000000000004E-2</v>
      </c>
      <c r="C53" s="14">
        <v>4.6120000000000001</v>
      </c>
      <c r="D53" s="14">
        <f>10.412+12.181</f>
        <v>22.593</v>
      </c>
      <c r="E53" s="14">
        <f t="shared" si="1"/>
        <v>104.198916</v>
      </c>
      <c r="F53" s="1" t="s">
        <v>7</v>
      </c>
      <c r="G53" s="8"/>
      <c r="H53" s="1" t="s">
        <v>5</v>
      </c>
    </row>
    <row r="54" spans="1:44">
      <c r="A54" s="1">
        <v>489</v>
      </c>
      <c r="B54" s="14">
        <v>6.4000000000000001E-2</v>
      </c>
      <c r="C54" s="14">
        <v>3.7989999999999999</v>
      </c>
      <c r="D54" s="14">
        <f>9.217+8.192</f>
        <v>17.408999999999999</v>
      </c>
      <c r="E54" s="14">
        <f t="shared" si="1"/>
        <v>66.136790999999988</v>
      </c>
      <c r="F54" s="1" t="s">
        <v>7</v>
      </c>
      <c r="G54" s="8"/>
      <c r="H54" s="1" t="s">
        <v>5</v>
      </c>
    </row>
    <row r="55" spans="1:44">
      <c r="A55" s="1">
        <v>490</v>
      </c>
      <c r="B55" s="14">
        <v>4.9500000000000002E-2</v>
      </c>
      <c r="C55" s="14">
        <v>2.9940000000000002</v>
      </c>
      <c r="D55" s="14">
        <f>7.06+7.934</f>
        <v>14.994</v>
      </c>
      <c r="E55" s="14">
        <f t="shared" si="1"/>
        <v>44.892036000000004</v>
      </c>
      <c r="F55" s="1" t="s">
        <v>4</v>
      </c>
      <c r="G55" s="8"/>
      <c r="H55" s="1" t="s">
        <v>5</v>
      </c>
    </row>
    <row r="56" spans="1:44">
      <c r="A56" s="1">
        <v>491</v>
      </c>
      <c r="B56" s="14">
        <v>4.5999999999999999E-2</v>
      </c>
      <c r="C56" s="14">
        <v>2.74</v>
      </c>
      <c r="D56" s="14">
        <f>6.183+1.066+5.736</f>
        <v>12.984999999999999</v>
      </c>
      <c r="E56" s="14">
        <f t="shared" si="1"/>
        <v>35.578900000000004</v>
      </c>
      <c r="F56" s="1" t="s">
        <v>4</v>
      </c>
      <c r="G56" s="8"/>
      <c r="H56" s="1" t="s">
        <v>6</v>
      </c>
    </row>
    <row r="57" spans="1:44">
      <c r="A57" s="1">
        <v>492</v>
      </c>
      <c r="B57" s="14">
        <v>4.6100000000000002E-2</v>
      </c>
      <c r="C57" s="14">
        <v>3.0960000000000001</v>
      </c>
      <c r="D57" s="14">
        <f>7.586+8.591</f>
        <v>16.177</v>
      </c>
      <c r="E57" s="14">
        <f t="shared" si="1"/>
        <v>50.083992000000002</v>
      </c>
      <c r="F57" s="1" t="s">
        <v>4</v>
      </c>
      <c r="G57" s="8"/>
      <c r="H57" s="1" t="s">
        <v>5</v>
      </c>
    </row>
    <row r="58" spans="1:44">
      <c r="A58" s="1">
        <v>493</v>
      </c>
      <c r="B58" s="14">
        <v>4.48E-2</v>
      </c>
      <c r="C58" s="14">
        <v>2.907</v>
      </c>
      <c r="D58" s="14">
        <f>6.898+7.257</f>
        <v>14.154999999999999</v>
      </c>
      <c r="E58" s="14">
        <f t="shared" si="1"/>
        <v>41.148584999999997</v>
      </c>
      <c r="F58" s="1" t="s">
        <v>4</v>
      </c>
      <c r="G58" s="8"/>
      <c r="H58" s="1" t="s">
        <v>5</v>
      </c>
    </row>
    <row r="59" spans="1:44">
      <c r="A59" s="1">
        <v>494</v>
      </c>
      <c r="B59" s="14">
        <v>6.7799999999999999E-2</v>
      </c>
      <c r="C59" s="14">
        <v>3.7970000000000002</v>
      </c>
      <c r="D59" s="14">
        <v>17.707999999999998</v>
      </c>
      <c r="E59" s="14">
        <f t="shared" si="1"/>
        <v>67.237275999999994</v>
      </c>
      <c r="F59" s="1" t="s">
        <v>7</v>
      </c>
      <c r="G59" s="8"/>
      <c r="H59" s="1" t="s">
        <v>5</v>
      </c>
    </row>
    <row r="60" spans="1:44">
      <c r="A60" s="1">
        <v>495</v>
      </c>
      <c r="B60" s="14">
        <v>4.7300000000000002E-2</v>
      </c>
      <c r="C60" s="14">
        <v>3.3479999999999999</v>
      </c>
      <c r="D60" s="14">
        <v>15.446999999999999</v>
      </c>
      <c r="E60" s="14">
        <f t="shared" si="1"/>
        <v>51.716555999999997</v>
      </c>
      <c r="F60" s="1" t="s">
        <v>4</v>
      </c>
      <c r="G60" s="8"/>
      <c r="H60" s="1" t="s">
        <v>5</v>
      </c>
    </row>
    <row r="61" spans="1:44">
      <c r="A61" s="1">
        <v>496</v>
      </c>
      <c r="B61" s="14">
        <v>4.7100000000000003E-2</v>
      </c>
      <c r="C61" s="14">
        <v>2.7440000000000002</v>
      </c>
      <c r="D61" s="14">
        <v>14.314</v>
      </c>
      <c r="E61" s="14">
        <f t="shared" si="1"/>
        <v>39.277616000000002</v>
      </c>
      <c r="F61" s="1" t="s">
        <v>4</v>
      </c>
      <c r="G61" s="8"/>
      <c r="H61" s="1" t="s">
        <v>5</v>
      </c>
    </row>
    <row r="62" spans="1:44">
      <c r="A62" s="1">
        <v>497</v>
      </c>
      <c r="B62" s="14">
        <v>4.2200000000000001E-2</v>
      </c>
      <c r="C62" s="14">
        <v>2.5390000000000001</v>
      </c>
      <c r="D62" s="14">
        <f>5.367+7.48</f>
        <v>12.847000000000001</v>
      </c>
      <c r="E62" s="14">
        <f t="shared" si="1"/>
        <v>32.618533000000006</v>
      </c>
      <c r="F62" s="1" t="s">
        <v>4</v>
      </c>
      <c r="G62" s="8"/>
      <c r="H62" s="1" t="s">
        <v>5</v>
      </c>
    </row>
    <row r="63" spans="1:44">
      <c r="A63" s="1">
        <v>498</v>
      </c>
      <c r="B63" s="14">
        <v>4.4999999999999998E-2</v>
      </c>
      <c r="C63" s="14">
        <v>2.8450000000000002</v>
      </c>
      <c r="D63" s="14">
        <f>6.703+5.763</f>
        <v>12.466000000000001</v>
      </c>
      <c r="E63" s="14">
        <f t="shared" si="1"/>
        <v>35.465770000000006</v>
      </c>
      <c r="F63" s="1" t="s">
        <v>4</v>
      </c>
      <c r="G63" s="8"/>
      <c r="H63" s="1" t="s">
        <v>6</v>
      </c>
    </row>
    <row r="64" spans="1:44">
      <c r="A64" s="1">
        <v>499</v>
      </c>
      <c r="B64" s="14">
        <v>4.8899999999999999E-2</v>
      </c>
      <c r="C64" s="14">
        <v>2.927</v>
      </c>
      <c r="D64" s="14">
        <f>8.367+7.023</f>
        <v>15.39</v>
      </c>
      <c r="E64" s="14">
        <f t="shared" si="1"/>
        <v>45.046530000000004</v>
      </c>
      <c r="F64" s="1" t="s">
        <v>4</v>
      </c>
      <c r="G64" s="8"/>
      <c r="H64" s="1" t="s">
        <v>5</v>
      </c>
    </row>
    <row r="65" spans="1:8">
      <c r="A65" s="1">
        <v>500</v>
      </c>
      <c r="B65" s="14">
        <v>4.7899999999999998E-2</v>
      </c>
      <c r="C65" s="14">
        <v>3.1269999999999998</v>
      </c>
      <c r="D65" s="14">
        <f>7.352+8.178</f>
        <v>15.530000000000001</v>
      </c>
      <c r="E65" s="14">
        <f t="shared" si="1"/>
        <v>48.562310000000004</v>
      </c>
      <c r="F65" s="1" t="s">
        <v>4</v>
      </c>
      <c r="G65" s="8"/>
      <c r="H65" s="1" t="s">
        <v>5</v>
      </c>
    </row>
    <row r="66" spans="1:8">
      <c r="A66" s="1">
        <v>501</v>
      </c>
      <c r="B66" s="14">
        <v>7.2800000000000004E-2</v>
      </c>
      <c r="C66" s="14">
        <v>4.7729999999999997</v>
      </c>
      <c r="D66" s="14">
        <f>12.428+9.796</f>
        <v>22.224</v>
      </c>
      <c r="E66" s="14">
        <f t="shared" si="1"/>
        <v>106.07515199999999</v>
      </c>
      <c r="F66" s="1" t="s">
        <v>7</v>
      </c>
      <c r="G66" s="8"/>
      <c r="H66" s="1" t="s">
        <v>5</v>
      </c>
    </row>
    <row r="67" spans="1:8">
      <c r="A67" s="1">
        <v>502</v>
      </c>
      <c r="B67" s="14">
        <v>7.1199999999999999E-2</v>
      </c>
      <c r="C67" s="14">
        <v>4.3719999999999999</v>
      </c>
      <c r="D67" s="14">
        <f>11.335+9.393</f>
        <v>20.728000000000002</v>
      </c>
      <c r="E67" s="14">
        <f t="shared" si="1"/>
        <v>90.622816</v>
      </c>
      <c r="F67" s="1" t="s">
        <v>7</v>
      </c>
      <c r="G67" s="8"/>
      <c r="H67" s="1" t="s">
        <v>5</v>
      </c>
    </row>
    <row r="68" spans="1:8">
      <c r="A68" s="1">
        <v>503</v>
      </c>
      <c r="B68" s="14">
        <v>4.3499999999999997E-2</v>
      </c>
      <c r="C68" s="14">
        <v>2.9529999999999998</v>
      </c>
      <c r="D68" s="14">
        <f>7.03+6.81</f>
        <v>13.84</v>
      </c>
      <c r="E68" s="14">
        <f t="shared" si="1"/>
        <v>40.869519999999994</v>
      </c>
      <c r="F68" s="1" t="s">
        <v>4</v>
      </c>
      <c r="G68" s="8"/>
      <c r="H68" s="1" t="s">
        <v>5</v>
      </c>
    </row>
    <row r="69" spans="1:8">
      <c r="A69" s="1">
        <v>504</v>
      </c>
      <c r="B69" s="14">
        <v>5.2400000000000002E-2</v>
      </c>
      <c r="C69" s="14">
        <v>3.2730000000000001</v>
      </c>
      <c r="D69" s="14">
        <f>9.349+6.497</f>
        <v>15.846</v>
      </c>
      <c r="E69" s="14">
        <f t="shared" si="1"/>
        <v>51.863958000000004</v>
      </c>
      <c r="F69" s="1" t="s">
        <v>7</v>
      </c>
      <c r="G69" s="8"/>
      <c r="H69" s="1" t="s">
        <v>5</v>
      </c>
    </row>
    <row r="70" spans="1:8">
      <c r="A70" s="1">
        <v>505</v>
      </c>
      <c r="B70" s="14">
        <v>4.9599999999999998E-2</v>
      </c>
      <c r="C70" s="14">
        <v>3.3639999999999999</v>
      </c>
      <c r="D70" s="14">
        <f>7.541+3.619+4.479</f>
        <v>15.638999999999999</v>
      </c>
      <c r="E70" s="14">
        <f t="shared" si="1"/>
        <v>52.609595999999996</v>
      </c>
      <c r="F70" s="1" t="s">
        <v>4</v>
      </c>
      <c r="G70" s="8"/>
      <c r="H70" s="1" t="s">
        <v>5</v>
      </c>
    </row>
    <row r="71" spans="1:8">
      <c r="A71" s="1">
        <v>506</v>
      </c>
      <c r="B71" s="14">
        <v>4.0800000000000003E-2</v>
      </c>
      <c r="C71" s="14">
        <v>2.1459999999999999</v>
      </c>
      <c r="D71" s="14">
        <f>5.652+5.329</f>
        <v>10.981</v>
      </c>
      <c r="E71" s="14">
        <f t="shared" ref="E71:E134" si="2">C71*D71</f>
        <v>23.565225999999999</v>
      </c>
      <c r="F71" s="1" t="s">
        <v>4</v>
      </c>
      <c r="G71" s="8"/>
      <c r="H71" s="1" t="s">
        <v>5</v>
      </c>
    </row>
    <row r="72" spans="1:8">
      <c r="A72" s="1">
        <v>507</v>
      </c>
      <c r="B72" s="14">
        <v>7.7100000000000002E-2</v>
      </c>
      <c r="C72" s="14">
        <v>4.7249999999999996</v>
      </c>
      <c r="D72" s="14">
        <v>21.861000000000001</v>
      </c>
      <c r="E72" s="14">
        <f t="shared" si="2"/>
        <v>103.29322499999999</v>
      </c>
      <c r="F72" s="1" t="s">
        <v>7</v>
      </c>
      <c r="G72" s="8"/>
      <c r="H72" s="1" t="s">
        <v>5</v>
      </c>
    </row>
    <row r="73" spans="1:8">
      <c r="A73" s="1">
        <v>508</v>
      </c>
      <c r="B73" s="14">
        <v>6.4600000000000005E-2</v>
      </c>
      <c r="C73" s="14">
        <v>4.0940000000000003</v>
      </c>
      <c r="D73" s="14">
        <f>10.409+8.45</f>
        <v>18.859000000000002</v>
      </c>
      <c r="E73" s="14">
        <f t="shared" si="2"/>
        <v>77.208746000000019</v>
      </c>
      <c r="F73" s="1" t="s">
        <v>7</v>
      </c>
      <c r="G73" s="8"/>
      <c r="H73" s="1" t="s">
        <v>5</v>
      </c>
    </row>
    <row r="74" spans="1:8">
      <c r="A74" s="1">
        <v>509</v>
      </c>
      <c r="B74" s="14">
        <v>6.1899999999999997E-2</v>
      </c>
      <c r="C74" s="14">
        <v>4.343</v>
      </c>
      <c r="D74" s="14">
        <f>8.974+9.209</f>
        <v>18.183</v>
      </c>
      <c r="E74" s="14">
        <f t="shared" si="2"/>
        <v>78.968768999999995</v>
      </c>
      <c r="F74" s="1" t="s">
        <v>7</v>
      </c>
      <c r="G74" s="8"/>
      <c r="H74" s="1" t="s">
        <v>5</v>
      </c>
    </row>
    <row r="75" spans="1:8">
      <c r="A75" s="1">
        <v>510</v>
      </c>
      <c r="B75" s="14">
        <v>6.8699999999999997E-2</v>
      </c>
      <c r="C75" s="14">
        <v>4.2359999999999998</v>
      </c>
      <c r="D75" s="14">
        <f>9.527+9.463</f>
        <v>18.989999999999998</v>
      </c>
      <c r="E75" s="14">
        <f t="shared" si="2"/>
        <v>80.441639999999992</v>
      </c>
      <c r="F75" s="1" t="s">
        <v>7</v>
      </c>
      <c r="G75" s="8"/>
      <c r="H75" s="1" t="s">
        <v>5</v>
      </c>
    </row>
    <row r="76" spans="1:8">
      <c r="A76" s="1">
        <v>511</v>
      </c>
      <c r="B76" s="14">
        <v>7.1099999999999997E-2</v>
      </c>
      <c r="C76" s="14">
        <v>4.5750000000000002</v>
      </c>
      <c r="D76" s="14">
        <f>9.905+11.528</f>
        <v>21.433</v>
      </c>
      <c r="E76" s="14">
        <f t="shared" si="2"/>
        <v>98.055975000000004</v>
      </c>
      <c r="F76" s="1" t="s">
        <v>7</v>
      </c>
      <c r="G76" s="8"/>
      <c r="H76" s="1" t="s">
        <v>5</v>
      </c>
    </row>
    <row r="77" spans="1:8">
      <c r="A77" s="1">
        <v>512</v>
      </c>
      <c r="B77" s="14">
        <v>5.3100000000000001E-2</v>
      </c>
      <c r="C77" s="14">
        <v>3.8239999999999998</v>
      </c>
      <c r="D77" s="14">
        <f>8.279+7.83</f>
        <v>16.109000000000002</v>
      </c>
      <c r="E77" s="14">
        <f t="shared" si="2"/>
        <v>61.600816000000002</v>
      </c>
      <c r="F77" s="1" t="s">
        <v>7</v>
      </c>
      <c r="G77" s="8"/>
      <c r="H77" s="1" t="s">
        <v>5</v>
      </c>
    </row>
    <row r="78" spans="1:8">
      <c r="A78" s="1">
        <v>513</v>
      </c>
      <c r="B78" s="14">
        <v>6.4600000000000005E-2</v>
      </c>
      <c r="C78" s="14">
        <v>3.9740000000000002</v>
      </c>
      <c r="D78" s="14">
        <f>10.818+8.73</f>
        <v>19.548000000000002</v>
      </c>
      <c r="E78" s="14">
        <f t="shared" si="2"/>
        <v>77.683752000000013</v>
      </c>
      <c r="F78" s="1" t="s">
        <v>7</v>
      </c>
      <c r="G78" s="8"/>
      <c r="H78" s="1" t="s">
        <v>5</v>
      </c>
    </row>
    <row r="79" spans="1:8">
      <c r="A79" s="1">
        <v>514</v>
      </c>
      <c r="B79" s="14">
        <v>5.45E-2</v>
      </c>
      <c r="C79" s="14">
        <v>3.8220000000000001</v>
      </c>
      <c r="D79" s="14">
        <f>7.572+8.846</f>
        <v>16.417999999999999</v>
      </c>
      <c r="E79" s="14">
        <f t="shared" si="2"/>
        <v>62.749595999999997</v>
      </c>
      <c r="F79" s="1" t="s">
        <v>7</v>
      </c>
      <c r="G79" s="8"/>
      <c r="H79" s="1" t="s">
        <v>5</v>
      </c>
    </row>
    <row r="80" spans="1:8">
      <c r="A80" s="1">
        <v>515</v>
      </c>
      <c r="B80" s="14">
        <v>6.9800000000000001E-2</v>
      </c>
      <c r="C80" s="14">
        <v>4.1050000000000004</v>
      </c>
      <c r="D80" s="14">
        <v>16.808</v>
      </c>
      <c r="E80" s="14">
        <f t="shared" si="2"/>
        <v>68.996840000000006</v>
      </c>
      <c r="F80" s="1" t="s">
        <v>7</v>
      </c>
      <c r="G80" s="8"/>
      <c r="H80" s="1" t="s">
        <v>5</v>
      </c>
    </row>
    <row r="81" spans="1:9">
      <c r="A81" s="1">
        <v>516</v>
      </c>
      <c r="B81" s="14">
        <v>5.79E-2</v>
      </c>
      <c r="C81" s="14">
        <v>4.1980000000000004</v>
      </c>
      <c r="D81" s="14">
        <f>9.978+8.023</f>
        <v>18.000999999999998</v>
      </c>
      <c r="E81" s="14">
        <f t="shared" si="2"/>
        <v>75.568197999999995</v>
      </c>
      <c r="F81" s="1" t="s">
        <v>7</v>
      </c>
      <c r="G81" s="8"/>
      <c r="H81" s="1" t="s">
        <v>5</v>
      </c>
    </row>
    <row r="82" spans="1:9">
      <c r="A82" s="1">
        <v>517</v>
      </c>
      <c r="B82" s="14">
        <v>6.9099999999999995E-2</v>
      </c>
      <c r="C82" s="14">
        <v>4.258</v>
      </c>
      <c r="D82" s="14">
        <f>8.606+10.403</f>
        <v>19.009</v>
      </c>
      <c r="E82" s="14">
        <f t="shared" si="2"/>
        <v>80.940321999999995</v>
      </c>
      <c r="F82" s="1" t="s">
        <v>7</v>
      </c>
      <c r="G82" s="8"/>
      <c r="H82" s="1" t="s">
        <v>5</v>
      </c>
    </row>
    <row r="83" spans="1:9">
      <c r="A83" s="1">
        <v>518</v>
      </c>
      <c r="B83" s="14">
        <v>4.0800000000000003E-2</v>
      </c>
      <c r="C83" s="14">
        <v>2.9009999999999998</v>
      </c>
      <c r="D83" s="14">
        <f>6.617+7.478</f>
        <v>14.094999999999999</v>
      </c>
      <c r="E83" s="14">
        <f t="shared" si="2"/>
        <v>40.889594999999993</v>
      </c>
      <c r="F83" s="1" t="s">
        <v>7</v>
      </c>
      <c r="G83" s="8"/>
      <c r="H83" s="1" t="s">
        <v>5</v>
      </c>
    </row>
    <row r="84" spans="1:9">
      <c r="A84" s="1">
        <v>519</v>
      </c>
      <c r="B84" s="14">
        <v>6.6100000000000006E-2</v>
      </c>
      <c r="C84" s="14">
        <v>4.101</v>
      </c>
      <c r="D84" s="14">
        <f>9.61+8.685</f>
        <v>18.295000000000002</v>
      </c>
      <c r="E84" s="14">
        <f t="shared" si="2"/>
        <v>75.027795000000012</v>
      </c>
      <c r="F84" s="1" t="s">
        <v>4</v>
      </c>
      <c r="G84" s="8"/>
      <c r="H84" s="1" t="s">
        <v>5</v>
      </c>
    </row>
    <row r="85" spans="1:9">
      <c r="A85" s="1">
        <v>520</v>
      </c>
      <c r="B85" s="14">
        <v>7.1999999999999995E-2</v>
      </c>
      <c r="C85" s="14">
        <v>4.4820000000000002</v>
      </c>
      <c r="D85" s="14">
        <f>11.571+10.071</f>
        <v>21.641999999999999</v>
      </c>
      <c r="E85" s="14">
        <f t="shared" si="2"/>
        <v>96.999443999999997</v>
      </c>
      <c r="F85" s="1" t="s">
        <v>7</v>
      </c>
      <c r="G85" s="8"/>
      <c r="H85" s="1" t="s">
        <v>5</v>
      </c>
    </row>
    <row r="86" spans="1:9">
      <c r="A86" s="1">
        <v>521</v>
      </c>
      <c r="B86" s="14">
        <v>4.8500000000000001E-2</v>
      </c>
      <c r="C86" s="14">
        <v>3.101</v>
      </c>
      <c r="D86" s="14">
        <f>7.607+7.45</f>
        <v>15.057</v>
      </c>
      <c r="E86" s="14">
        <f t="shared" si="2"/>
        <v>46.691757000000003</v>
      </c>
      <c r="F86" s="1" t="s">
        <v>4</v>
      </c>
      <c r="G86" s="8"/>
      <c r="H86" s="1" t="s">
        <v>5</v>
      </c>
    </row>
    <row r="87" spans="1:9">
      <c r="A87" s="1">
        <v>522</v>
      </c>
      <c r="B87" s="14">
        <v>5.8400000000000001E-2</v>
      </c>
      <c r="C87" s="14">
        <v>3.903</v>
      </c>
      <c r="D87" s="14">
        <f>8.172+10.229</f>
        <v>18.401</v>
      </c>
      <c r="E87" s="14">
        <f t="shared" si="2"/>
        <v>71.819102999999998</v>
      </c>
      <c r="F87" s="1" t="s">
        <v>7</v>
      </c>
      <c r="G87" s="8"/>
      <c r="H87" s="1" t="s">
        <v>5</v>
      </c>
    </row>
    <row r="88" spans="1:9">
      <c r="A88" s="1">
        <v>523</v>
      </c>
      <c r="B88" s="14">
        <v>6.8500000000000005E-2</v>
      </c>
      <c r="C88" s="14">
        <v>4.319</v>
      </c>
      <c r="D88" s="14">
        <f>8.79+9.717</f>
        <v>18.506999999999998</v>
      </c>
      <c r="E88" s="14">
        <f t="shared" si="2"/>
        <v>79.931732999999994</v>
      </c>
      <c r="F88" s="1" t="s">
        <v>7</v>
      </c>
      <c r="G88" s="8"/>
      <c r="H88" s="1" t="s">
        <v>5</v>
      </c>
    </row>
    <row r="89" spans="1:9">
      <c r="A89" s="1">
        <v>524</v>
      </c>
      <c r="B89" s="14">
        <v>5.1499999999999997E-2</v>
      </c>
      <c r="C89" s="14">
        <v>3.3250000000000002</v>
      </c>
      <c r="D89" s="14">
        <f>9.141+7.514</f>
        <v>16.655000000000001</v>
      </c>
      <c r="E89" s="14">
        <f t="shared" si="2"/>
        <v>55.37787500000001</v>
      </c>
      <c r="F89" s="1" t="s">
        <v>7</v>
      </c>
      <c r="G89" s="8"/>
      <c r="H89" s="1" t="s">
        <v>5</v>
      </c>
    </row>
    <row r="90" spans="1:9">
      <c r="A90" s="1">
        <v>525</v>
      </c>
      <c r="B90" s="14">
        <v>6.2600000000000003E-2</v>
      </c>
      <c r="C90" s="14">
        <v>3.806</v>
      </c>
      <c r="D90" s="14">
        <f>8.231+9.284</f>
        <v>17.515000000000001</v>
      </c>
      <c r="E90" s="14">
        <f t="shared" si="2"/>
        <v>66.662090000000006</v>
      </c>
      <c r="F90" s="1" t="s">
        <v>7</v>
      </c>
      <c r="G90" s="8"/>
      <c r="H90" s="1" t="s">
        <v>5</v>
      </c>
    </row>
    <row r="91" spans="1:9" s="12" customFormat="1">
      <c r="A91" s="16">
        <v>526</v>
      </c>
      <c r="B91" s="15">
        <v>8.1199999999999994E-2</v>
      </c>
      <c r="C91" s="15">
        <v>4.7519999999999998</v>
      </c>
      <c r="D91" s="15"/>
      <c r="E91" s="15">
        <f t="shared" si="2"/>
        <v>0</v>
      </c>
      <c r="F91" s="16" t="s">
        <v>7</v>
      </c>
      <c r="G91" s="16"/>
      <c r="H91" s="16" t="s">
        <v>5</v>
      </c>
      <c r="I91" s="12" t="s">
        <v>205</v>
      </c>
    </row>
    <row r="92" spans="1:9">
      <c r="A92" s="1">
        <v>527</v>
      </c>
      <c r="B92" s="14">
        <v>4.1500000000000002E-2</v>
      </c>
      <c r="C92" s="14">
        <v>2.3170000000000002</v>
      </c>
      <c r="D92" s="14">
        <f>5.229+5.472</f>
        <v>10.701000000000001</v>
      </c>
      <c r="E92" s="14">
        <f t="shared" si="2"/>
        <v>24.794217000000003</v>
      </c>
      <c r="F92" s="1" t="s">
        <v>7</v>
      </c>
      <c r="G92" s="8"/>
      <c r="H92" s="1" t="s">
        <v>5</v>
      </c>
    </row>
    <row r="93" spans="1:9">
      <c r="A93" s="1">
        <v>528</v>
      </c>
      <c r="B93" s="14">
        <v>5.6000000000000001E-2</v>
      </c>
      <c r="C93" s="14">
        <v>3.41</v>
      </c>
      <c r="D93" s="14">
        <f>8.434+8.567</f>
        <v>17.000999999999998</v>
      </c>
      <c r="E93" s="14">
        <f t="shared" si="2"/>
        <v>57.973409999999994</v>
      </c>
      <c r="F93" s="1" t="s">
        <v>7</v>
      </c>
      <c r="G93" s="8"/>
      <c r="H93" s="1" t="s">
        <v>5</v>
      </c>
    </row>
    <row r="94" spans="1:9">
      <c r="A94" s="1">
        <v>529</v>
      </c>
      <c r="B94" s="14">
        <v>4.2099999999999999E-2</v>
      </c>
      <c r="C94" s="14">
        <v>2.528</v>
      </c>
      <c r="D94" s="14">
        <f>5.977+5.676+2.528</f>
        <v>14.181000000000001</v>
      </c>
      <c r="E94" s="14">
        <f t="shared" si="2"/>
        <v>35.849568000000005</v>
      </c>
      <c r="F94" s="1" t="s">
        <v>4</v>
      </c>
      <c r="G94" s="8"/>
      <c r="H94" s="1" t="s">
        <v>5</v>
      </c>
    </row>
    <row r="95" spans="1:9">
      <c r="A95" s="1">
        <v>530</v>
      </c>
      <c r="B95" s="14">
        <v>7.8200000000000006E-2</v>
      </c>
      <c r="C95" s="14">
        <v>4.6440000000000001</v>
      </c>
      <c r="D95" s="14">
        <f>9.936+10.778</f>
        <v>20.713999999999999</v>
      </c>
      <c r="E95" s="14">
        <f t="shared" si="2"/>
        <v>96.195815999999994</v>
      </c>
      <c r="F95" s="1" t="s">
        <v>7</v>
      </c>
      <c r="G95" s="8"/>
      <c r="H95" s="1" t="s">
        <v>5</v>
      </c>
    </row>
    <row r="96" spans="1:9">
      <c r="A96" s="1">
        <v>531</v>
      </c>
      <c r="B96" s="14">
        <v>5.5599999999999997E-2</v>
      </c>
      <c r="C96" s="14">
        <v>4.0590000000000002</v>
      </c>
      <c r="D96" s="14">
        <v>17.196000000000002</v>
      </c>
      <c r="E96" s="14">
        <f t="shared" si="2"/>
        <v>69.798564000000013</v>
      </c>
      <c r="F96" s="1" t="s">
        <v>7</v>
      </c>
      <c r="G96" s="8"/>
      <c r="H96" s="1" t="s">
        <v>5</v>
      </c>
    </row>
    <row r="97" spans="1:8">
      <c r="A97" s="1">
        <v>532</v>
      </c>
      <c r="B97" s="14">
        <v>7.46E-2</v>
      </c>
      <c r="C97" s="14">
        <v>4.5819999999999999</v>
      </c>
      <c r="D97" s="14">
        <f>9.88+9.871</f>
        <v>19.751000000000001</v>
      </c>
      <c r="E97" s="14">
        <f t="shared" si="2"/>
        <v>90.499082000000001</v>
      </c>
      <c r="F97" s="1" t="s">
        <v>7</v>
      </c>
      <c r="G97" s="8"/>
      <c r="H97" s="1" t="s">
        <v>5</v>
      </c>
    </row>
    <row r="98" spans="1:8">
      <c r="A98" s="1">
        <v>533</v>
      </c>
      <c r="B98" s="14">
        <v>7.3999999999999996E-2</v>
      </c>
      <c r="C98" s="14">
        <v>4.8170000000000002</v>
      </c>
      <c r="D98" s="14">
        <f>12.408+10.315</f>
        <v>22.722999999999999</v>
      </c>
      <c r="E98" s="14">
        <f t="shared" si="2"/>
        <v>109.45669099999999</v>
      </c>
      <c r="F98" s="1" t="s">
        <v>7</v>
      </c>
      <c r="G98" s="8"/>
      <c r="H98" s="1" t="s">
        <v>5</v>
      </c>
    </row>
    <row r="99" spans="1:8">
      <c r="A99" s="1">
        <v>534</v>
      </c>
      <c r="B99" s="14">
        <v>6.2100000000000002E-2</v>
      </c>
      <c r="C99" s="14">
        <v>3.9910000000000001</v>
      </c>
      <c r="D99" s="14">
        <f>10.086+8.071</f>
        <v>18.157</v>
      </c>
      <c r="E99" s="14">
        <f t="shared" si="2"/>
        <v>72.464587000000009</v>
      </c>
      <c r="F99" s="1" t="s">
        <v>7</v>
      </c>
      <c r="G99" s="8"/>
      <c r="H99" s="1" t="s">
        <v>5</v>
      </c>
    </row>
    <row r="100" spans="1:8">
      <c r="A100" s="1">
        <v>535</v>
      </c>
      <c r="B100" s="14">
        <v>6.4500000000000002E-2</v>
      </c>
      <c r="C100" s="14">
        <v>4.6619999999999999</v>
      </c>
      <c r="D100" s="14">
        <f>9.932+10.954</f>
        <v>20.886000000000003</v>
      </c>
      <c r="E100" s="14">
        <f t="shared" si="2"/>
        <v>97.370532000000011</v>
      </c>
      <c r="F100" s="1" t="s">
        <v>7</v>
      </c>
      <c r="G100" s="8"/>
      <c r="H100" s="1" t="s">
        <v>5</v>
      </c>
    </row>
    <row r="101" spans="1:8">
      <c r="A101" s="1">
        <v>536</v>
      </c>
      <c r="B101" s="14">
        <v>6.1400000000000003E-2</v>
      </c>
      <c r="C101" s="14">
        <v>3.9260000000000002</v>
      </c>
      <c r="D101" s="14">
        <f>8.614+9.902</f>
        <v>18.515999999999998</v>
      </c>
      <c r="E101" s="14">
        <f t="shared" si="2"/>
        <v>72.693815999999998</v>
      </c>
      <c r="F101" s="1" t="s">
        <v>7</v>
      </c>
      <c r="G101" s="8"/>
      <c r="H101" s="1" t="s">
        <v>5</v>
      </c>
    </row>
    <row r="102" spans="1:8">
      <c r="A102" s="1">
        <v>537</v>
      </c>
      <c r="B102" s="14">
        <v>8.9099999999999999E-2</v>
      </c>
      <c r="C102" s="14">
        <v>4.968</v>
      </c>
      <c r="D102" s="14">
        <v>23.602</v>
      </c>
      <c r="E102" s="14">
        <f t="shared" si="2"/>
        <v>117.25473599999999</v>
      </c>
      <c r="F102" s="1" t="s">
        <v>7</v>
      </c>
      <c r="G102" s="8"/>
      <c r="H102" s="1" t="s">
        <v>5</v>
      </c>
    </row>
    <row r="103" spans="1:8">
      <c r="A103" s="1">
        <v>538</v>
      </c>
      <c r="B103" s="14">
        <v>9.1200000000000003E-2</v>
      </c>
      <c r="C103" s="14">
        <v>4.6219999999999999</v>
      </c>
      <c r="D103" s="14">
        <f>12.578+10.529</f>
        <v>23.106999999999999</v>
      </c>
      <c r="E103" s="14">
        <f t="shared" si="2"/>
        <v>106.80055399999999</v>
      </c>
      <c r="F103" s="1" t="s">
        <v>7</v>
      </c>
      <c r="G103" s="8"/>
      <c r="H103" s="1" t="s">
        <v>5</v>
      </c>
    </row>
    <row r="104" spans="1:8">
      <c r="A104" s="4">
        <v>539</v>
      </c>
      <c r="B104" s="14">
        <v>4.2299999999999997E-2</v>
      </c>
      <c r="C104" s="14">
        <v>2.4409999999999998</v>
      </c>
      <c r="D104" s="14">
        <v>11.473000000000001</v>
      </c>
      <c r="E104" s="14">
        <f t="shared" si="2"/>
        <v>28.005593000000001</v>
      </c>
      <c r="F104" s="1" t="s">
        <v>7</v>
      </c>
      <c r="G104" s="8"/>
      <c r="H104" s="1" t="s">
        <v>6</v>
      </c>
    </row>
    <row r="105" spans="1:8">
      <c r="A105" s="1">
        <v>540</v>
      </c>
      <c r="B105" s="14">
        <v>6.5500000000000003E-2</v>
      </c>
      <c r="C105" s="14">
        <v>4.7190000000000003</v>
      </c>
      <c r="D105" s="14">
        <f>9.149+9.116</f>
        <v>18.265000000000001</v>
      </c>
      <c r="E105" s="14">
        <f t="shared" si="2"/>
        <v>86.192535000000007</v>
      </c>
      <c r="F105" s="1" t="s">
        <v>7</v>
      </c>
      <c r="G105" s="8"/>
      <c r="H105" s="1" t="s">
        <v>5</v>
      </c>
    </row>
    <row r="106" spans="1:8">
      <c r="A106" s="1">
        <v>541</v>
      </c>
      <c r="B106" s="14">
        <v>6.1800000000000001E-2</v>
      </c>
      <c r="C106" s="14">
        <v>3.5190000000000001</v>
      </c>
      <c r="D106" s="14">
        <v>16.567</v>
      </c>
      <c r="E106" s="14">
        <f t="shared" si="2"/>
        <v>58.299272999999999</v>
      </c>
      <c r="F106" s="1" t="s">
        <v>7</v>
      </c>
      <c r="G106" s="8"/>
      <c r="H106" s="1" t="s">
        <v>5</v>
      </c>
    </row>
    <row r="107" spans="1:8">
      <c r="A107" s="1">
        <v>542</v>
      </c>
      <c r="B107" s="14">
        <v>6.4899999999999999E-2</v>
      </c>
      <c r="C107" s="14">
        <v>4.5309999999999997</v>
      </c>
      <c r="D107" s="14">
        <f>11.451+9.265</f>
        <v>20.716000000000001</v>
      </c>
      <c r="E107" s="14">
        <f t="shared" si="2"/>
        <v>93.864195999999993</v>
      </c>
      <c r="F107" s="1" t="s">
        <v>7</v>
      </c>
      <c r="G107" s="8"/>
      <c r="H107" s="1" t="s">
        <v>5</v>
      </c>
    </row>
    <row r="108" spans="1:8">
      <c r="A108" s="1">
        <v>543</v>
      </c>
      <c r="B108" s="14">
        <v>4.6100000000000002E-2</v>
      </c>
      <c r="C108" s="14">
        <v>3.6989999999999998</v>
      </c>
      <c r="D108" s="14">
        <f>8.538+8.274</f>
        <v>16.811999999999998</v>
      </c>
      <c r="E108" s="14">
        <f t="shared" si="2"/>
        <v>62.187587999999991</v>
      </c>
      <c r="F108" s="1" t="s">
        <v>4</v>
      </c>
      <c r="G108" s="8"/>
      <c r="H108" s="1" t="s">
        <v>5</v>
      </c>
    </row>
    <row r="109" spans="1:8">
      <c r="A109" s="1">
        <v>544</v>
      </c>
      <c r="B109" s="14">
        <v>8.77E-2</v>
      </c>
      <c r="C109" s="14">
        <v>4.548</v>
      </c>
      <c r="D109" s="14">
        <f>9.791+12.319</f>
        <v>22.11</v>
      </c>
      <c r="E109" s="14">
        <f t="shared" si="2"/>
        <v>100.55628</v>
      </c>
      <c r="F109" s="1" t="s">
        <v>7</v>
      </c>
      <c r="G109" s="8"/>
      <c r="H109" s="1" t="s">
        <v>5</v>
      </c>
    </row>
    <row r="110" spans="1:8">
      <c r="A110" s="1">
        <v>545</v>
      </c>
      <c r="B110" s="14">
        <v>7.2800000000000004E-2</v>
      </c>
      <c r="C110" s="14">
        <v>4.5999999999999996</v>
      </c>
      <c r="D110" s="14">
        <v>21.565000000000001</v>
      </c>
      <c r="E110" s="14">
        <f t="shared" si="2"/>
        <v>99.198999999999998</v>
      </c>
      <c r="F110" s="1" t="s">
        <v>7</v>
      </c>
      <c r="G110" s="8"/>
      <c r="H110" s="1" t="s">
        <v>5</v>
      </c>
    </row>
    <row r="111" spans="1:8">
      <c r="A111" s="1">
        <v>546</v>
      </c>
      <c r="B111" s="14">
        <v>5.8799999999999998E-2</v>
      </c>
      <c r="C111" s="14">
        <v>3.6829999999999998</v>
      </c>
      <c r="D111" s="14">
        <v>17.75</v>
      </c>
      <c r="E111" s="14">
        <f t="shared" si="2"/>
        <v>65.373249999999999</v>
      </c>
      <c r="F111" s="1" t="s">
        <v>7</v>
      </c>
      <c r="G111" s="8"/>
      <c r="H111" s="1" t="s">
        <v>5</v>
      </c>
    </row>
    <row r="112" spans="1:8">
      <c r="A112" s="1">
        <v>547</v>
      </c>
      <c r="B112" s="14">
        <v>8.3099999999999993E-2</v>
      </c>
      <c r="C112" s="14">
        <v>4.55</v>
      </c>
      <c r="D112" s="14">
        <f>9.113+10.603</f>
        <v>19.716000000000001</v>
      </c>
      <c r="E112" s="14">
        <f t="shared" si="2"/>
        <v>89.707800000000006</v>
      </c>
      <c r="F112" s="1" t="s">
        <v>7</v>
      </c>
      <c r="G112" s="8"/>
      <c r="H112" s="1" t="s">
        <v>5</v>
      </c>
    </row>
    <row r="113" spans="1:8">
      <c r="A113" s="1">
        <v>548</v>
      </c>
      <c r="B113" s="14">
        <v>6.7500000000000004E-2</v>
      </c>
      <c r="C113" s="14">
        <v>4.3010000000000002</v>
      </c>
      <c r="D113" s="14">
        <f>8.929+10.122</f>
        <v>19.051000000000002</v>
      </c>
      <c r="E113" s="14">
        <f t="shared" si="2"/>
        <v>81.938351000000011</v>
      </c>
      <c r="F113" s="1" t="s">
        <v>7</v>
      </c>
      <c r="G113" s="8"/>
      <c r="H113" s="1" t="s">
        <v>5</v>
      </c>
    </row>
    <row r="114" spans="1:8">
      <c r="A114" s="1">
        <v>549</v>
      </c>
      <c r="B114" s="14">
        <v>0.06</v>
      </c>
      <c r="C114" s="14">
        <v>3.9649999999999999</v>
      </c>
      <c r="D114" s="14">
        <f>9.912+8.228</f>
        <v>18.14</v>
      </c>
      <c r="E114" s="14">
        <f t="shared" si="2"/>
        <v>71.9251</v>
      </c>
      <c r="F114" s="1" t="s">
        <v>7</v>
      </c>
      <c r="G114" s="8"/>
      <c r="H114" s="1" t="s">
        <v>5</v>
      </c>
    </row>
    <row r="115" spans="1:8">
      <c r="A115" s="4">
        <v>550</v>
      </c>
      <c r="B115" s="14">
        <v>5.3199999999999997E-2</v>
      </c>
      <c r="C115" s="14">
        <v>3.7040000000000002</v>
      </c>
      <c r="D115" s="14">
        <f>8.426+7.705</f>
        <v>16.131</v>
      </c>
      <c r="E115" s="14">
        <f t="shared" si="2"/>
        <v>59.749224000000005</v>
      </c>
      <c r="F115" s="1" t="s">
        <v>7</v>
      </c>
      <c r="G115" s="8"/>
      <c r="H115" s="1" t="s">
        <v>6</v>
      </c>
    </row>
    <row r="116" spans="1:8">
      <c r="A116" s="1">
        <v>551</v>
      </c>
      <c r="B116" s="14">
        <v>7.1599999999999997E-2</v>
      </c>
      <c r="C116" s="14">
        <v>4.75</v>
      </c>
      <c r="D116" s="14">
        <f>10.51+9.513</f>
        <v>20.023</v>
      </c>
      <c r="E116" s="14">
        <f t="shared" si="2"/>
        <v>95.109250000000003</v>
      </c>
      <c r="F116" s="1" t="s">
        <v>7</v>
      </c>
      <c r="G116" s="8"/>
      <c r="H116" s="1" t="s">
        <v>5</v>
      </c>
    </row>
    <row r="117" spans="1:8">
      <c r="A117" s="3">
        <v>552</v>
      </c>
      <c r="B117" s="14">
        <v>4.6100000000000002E-2</v>
      </c>
      <c r="C117" s="14">
        <v>2.8079999999999998</v>
      </c>
      <c r="D117" s="14">
        <f>6.595+6.885</f>
        <v>13.48</v>
      </c>
      <c r="E117" s="14">
        <f t="shared" si="2"/>
        <v>37.851839999999996</v>
      </c>
      <c r="F117" s="1" t="s">
        <v>4</v>
      </c>
      <c r="G117" s="8"/>
      <c r="H117" s="1" t="s">
        <v>5</v>
      </c>
    </row>
    <row r="118" spans="1:8">
      <c r="A118" s="1">
        <v>553</v>
      </c>
      <c r="B118" s="14">
        <v>7.7399999999999997E-2</v>
      </c>
      <c r="C118" s="14">
        <v>4.5679999999999996</v>
      </c>
      <c r="D118" s="14">
        <f>9.821+11.967</f>
        <v>21.788</v>
      </c>
      <c r="E118" s="14">
        <f t="shared" si="2"/>
        <v>99.52758399999999</v>
      </c>
      <c r="F118" s="1" t="s">
        <v>7</v>
      </c>
      <c r="G118" s="8"/>
      <c r="H118" s="1" t="s">
        <v>5</v>
      </c>
    </row>
    <row r="119" spans="1:8">
      <c r="A119" s="1">
        <v>554</v>
      </c>
      <c r="B119" s="14">
        <v>7.5600000000000001E-2</v>
      </c>
      <c r="C119" s="14">
        <v>4.6379999999999999</v>
      </c>
      <c r="D119" s="14">
        <f>10.775+11.158</f>
        <v>21.933</v>
      </c>
      <c r="E119" s="14">
        <f t="shared" si="2"/>
        <v>101.72525399999999</v>
      </c>
      <c r="F119" s="1" t="s">
        <v>7</v>
      </c>
      <c r="G119" s="8"/>
      <c r="H119" s="1" t="s">
        <v>5</v>
      </c>
    </row>
    <row r="120" spans="1:8">
      <c r="A120" s="1">
        <v>555</v>
      </c>
      <c r="B120" s="14">
        <v>4.2799999999999998E-2</v>
      </c>
      <c r="C120" s="14">
        <v>2.42</v>
      </c>
      <c r="D120" s="14">
        <f>6.898+6.35</f>
        <v>13.247999999999999</v>
      </c>
      <c r="E120" s="14">
        <f t="shared" si="2"/>
        <v>32.060159999999996</v>
      </c>
      <c r="F120" s="1" t="s">
        <v>4</v>
      </c>
      <c r="G120" s="8"/>
      <c r="H120" s="1" t="s">
        <v>6</v>
      </c>
    </row>
    <row r="121" spans="1:8">
      <c r="A121" s="1">
        <v>556</v>
      </c>
      <c r="B121" s="14">
        <v>6.3500000000000001E-2</v>
      </c>
      <c r="C121" s="14">
        <v>3.7090000000000001</v>
      </c>
      <c r="D121" s="14">
        <f>9.825+7.862</f>
        <v>17.686999999999998</v>
      </c>
      <c r="E121" s="14">
        <f t="shared" si="2"/>
        <v>65.601082999999988</v>
      </c>
      <c r="F121" s="1" t="s">
        <v>7</v>
      </c>
      <c r="G121" s="8"/>
      <c r="H121" s="1" t="s">
        <v>5</v>
      </c>
    </row>
    <row r="122" spans="1:8">
      <c r="A122" s="1">
        <v>557</v>
      </c>
      <c r="B122" s="14">
        <v>5.7599999999999998E-2</v>
      </c>
      <c r="C122" s="14">
        <v>3.4790000000000001</v>
      </c>
      <c r="D122" s="14">
        <f>7.671+9.235</f>
        <v>16.905999999999999</v>
      </c>
      <c r="E122" s="14">
        <f>C122*D122</f>
        <v>58.815973999999997</v>
      </c>
      <c r="F122" s="1" t="s">
        <v>7</v>
      </c>
      <c r="G122" s="8"/>
      <c r="H122" s="1" t="s">
        <v>5</v>
      </c>
    </row>
    <row r="123" spans="1:8">
      <c r="A123" s="1">
        <v>558</v>
      </c>
      <c r="B123" s="14">
        <v>8.2699999999999996E-2</v>
      </c>
      <c r="C123" s="14">
        <v>4.6779999999999999</v>
      </c>
      <c r="D123" s="14">
        <v>22.206</v>
      </c>
      <c r="E123" s="14">
        <f t="shared" si="2"/>
        <v>103.879668</v>
      </c>
      <c r="F123" s="1" t="s">
        <v>7</v>
      </c>
      <c r="G123" s="8"/>
      <c r="H123" s="1" t="s">
        <v>5</v>
      </c>
    </row>
    <row r="124" spans="1:8">
      <c r="A124" s="1">
        <v>559</v>
      </c>
      <c r="B124" s="14">
        <v>4.7600000000000003E-2</v>
      </c>
      <c r="C124" s="14">
        <v>3.2120000000000002</v>
      </c>
      <c r="D124" s="14">
        <v>14.986000000000001</v>
      </c>
      <c r="E124" s="14">
        <f t="shared" si="2"/>
        <v>48.135032000000002</v>
      </c>
      <c r="F124" s="1" t="s">
        <v>7</v>
      </c>
      <c r="G124" s="8"/>
      <c r="H124" s="1" t="s">
        <v>5</v>
      </c>
    </row>
    <row r="125" spans="1:8">
      <c r="A125" s="1">
        <v>560</v>
      </c>
      <c r="B125" s="14">
        <v>4.2099999999999999E-2</v>
      </c>
      <c r="C125" s="14">
        <v>2.3940000000000001</v>
      </c>
      <c r="D125" s="14">
        <f>5.9+6.035</f>
        <v>11.935</v>
      </c>
      <c r="E125" s="14">
        <f t="shared" si="2"/>
        <v>28.572390000000002</v>
      </c>
      <c r="F125" s="1" t="s">
        <v>4</v>
      </c>
      <c r="G125" s="8"/>
      <c r="H125" s="1" t="s">
        <v>6</v>
      </c>
    </row>
    <row r="126" spans="1:8">
      <c r="A126" s="1">
        <v>561</v>
      </c>
      <c r="B126" s="14">
        <v>4.3400000000000001E-2</v>
      </c>
      <c r="C126" s="14">
        <v>2.7109999999999999</v>
      </c>
      <c r="D126" s="14">
        <f>6.57+7.668</f>
        <v>14.238</v>
      </c>
      <c r="E126" s="14">
        <f t="shared" si="2"/>
        <v>38.599217999999993</v>
      </c>
      <c r="F126" s="1" t="s">
        <v>7</v>
      </c>
      <c r="G126" s="8"/>
      <c r="H126" s="1" t="s">
        <v>5</v>
      </c>
    </row>
    <row r="127" spans="1:8">
      <c r="A127" s="1">
        <v>562</v>
      </c>
      <c r="B127" s="14">
        <v>6.1899999999999997E-2</v>
      </c>
      <c r="C127" s="14">
        <v>3.7360000000000002</v>
      </c>
      <c r="D127" s="14">
        <v>16.646999999999998</v>
      </c>
      <c r="E127" s="14">
        <f t="shared" si="2"/>
        <v>62.193191999999996</v>
      </c>
      <c r="F127" s="1" t="s">
        <v>7</v>
      </c>
      <c r="G127" s="8"/>
      <c r="H127" s="1" t="s">
        <v>5</v>
      </c>
    </row>
    <row r="128" spans="1:8">
      <c r="A128" s="1">
        <v>563</v>
      </c>
      <c r="B128" s="14">
        <v>5.7200000000000001E-2</v>
      </c>
      <c r="C128" s="14">
        <v>3.9180000000000001</v>
      </c>
      <c r="D128" s="14">
        <f>8.447+7.605</f>
        <v>16.052</v>
      </c>
      <c r="E128" s="14">
        <f t="shared" si="2"/>
        <v>62.891736000000002</v>
      </c>
      <c r="F128" s="1" t="s">
        <v>7</v>
      </c>
      <c r="G128" s="8"/>
      <c r="H128" s="1" t="s">
        <v>5</v>
      </c>
    </row>
    <row r="129" spans="1:12">
      <c r="A129" s="1">
        <v>564</v>
      </c>
      <c r="B129" s="14">
        <v>7.3899999999999993E-2</v>
      </c>
      <c r="C129" s="14">
        <v>4.7210000000000001</v>
      </c>
      <c r="D129" s="14">
        <f>10.161+9.366</f>
        <v>19.527000000000001</v>
      </c>
      <c r="E129" s="14">
        <f t="shared" si="2"/>
        <v>92.18696700000001</v>
      </c>
      <c r="F129" s="1" t="s">
        <v>7</v>
      </c>
      <c r="G129" s="8"/>
      <c r="H129" s="1" t="s">
        <v>5</v>
      </c>
    </row>
    <row r="130" spans="1:12">
      <c r="A130" s="1">
        <v>565</v>
      </c>
      <c r="B130" s="14">
        <v>8.1900000000000001E-2</v>
      </c>
      <c r="C130" s="14">
        <v>4.8789999999999996</v>
      </c>
      <c r="D130" s="14">
        <f>10.197+11.525</f>
        <v>21.722000000000001</v>
      </c>
      <c r="E130" s="14">
        <f t="shared" si="2"/>
        <v>105.981638</v>
      </c>
      <c r="F130" s="1" t="s">
        <v>7</v>
      </c>
      <c r="G130" s="8"/>
      <c r="H130" s="1" t="s">
        <v>5</v>
      </c>
    </row>
    <row r="131" spans="1:12">
      <c r="A131" s="1">
        <v>566</v>
      </c>
      <c r="B131" s="14">
        <v>5.2499999999999998E-2</v>
      </c>
      <c r="C131" s="14">
        <v>3.6989999999999998</v>
      </c>
      <c r="D131" s="14">
        <f>8.889+7.64</f>
        <v>16.529</v>
      </c>
      <c r="E131" s="14">
        <f t="shared" si="2"/>
        <v>61.140770999999994</v>
      </c>
      <c r="F131" s="1" t="s">
        <v>7</v>
      </c>
      <c r="G131" s="8"/>
      <c r="H131" s="1" t="s">
        <v>5</v>
      </c>
    </row>
    <row r="132" spans="1:12">
      <c r="A132" s="1">
        <v>567</v>
      </c>
      <c r="B132" s="14">
        <v>0.06</v>
      </c>
      <c r="C132" s="14">
        <v>3.5640000000000001</v>
      </c>
      <c r="D132" s="14">
        <f>8.628+7.965</f>
        <v>16.593</v>
      </c>
      <c r="E132" s="14">
        <f t="shared" si="2"/>
        <v>59.137452000000003</v>
      </c>
      <c r="F132" s="1" t="s">
        <v>7</v>
      </c>
      <c r="G132" s="8"/>
      <c r="H132" s="1" t="s">
        <v>5</v>
      </c>
    </row>
    <row r="133" spans="1:12">
      <c r="A133" s="1">
        <v>568</v>
      </c>
      <c r="B133" s="14">
        <v>8.0600000000000005E-2</v>
      </c>
      <c r="C133" s="17">
        <v>4.6970000000000001</v>
      </c>
      <c r="D133" s="7">
        <f>10.319+9.734</f>
        <v>20.053000000000001</v>
      </c>
      <c r="F133" s="1" t="s">
        <v>7</v>
      </c>
      <c r="G133" s="8"/>
      <c r="H133" s="1" t="s">
        <v>5</v>
      </c>
    </row>
    <row r="134" spans="1:12">
      <c r="A134" s="1">
        <v>569</v>
      </c>
      <c r="B134" s="14">
        <v>4.4999999999999998E-2</v>
      </c>
      <c r="C134" s="14">
        <v>2.7570000000000001</v>
      </c>
      <c r="D134" s="14">
        <f>6.54+7.779</f>
        <v>14.318999999999999</v>
      </c>
      <c r="E134" s="14">
        <f t="shared" si="2"/>
        <v>39.477482999999999</v>
      </c>
      <c r="F134" s="1" t="s">
        <v>4</v>
      </c>
      <c r="G134" s="8"/>
      <c r="H134" s="1" t="s">
        <v>6</v>
      </c>
      <c r="L134" s="12"/>
    </row>
    <row r="135" spans="1:12">
      <c r="A135" s="1">
        <v>570</v>
      </c>
      <c r="B135" s="14">
        <v>5.3499999999999999E-2</v>
      </c>
      <c r="C135" s="14">
        <v>3.7090000000000001</v>
      </c>
      <c r="D135" s="14">
        <f>9.066+8.38</f>
        <v>17.446000000000002</v>
      </c>
      <c r="E135" s="14">
        <f t="shared" ref="E135:E194" si="3">C135*D135</f>
        <v>64.707214000000008</v>
      </c>
      <c r="F135" s="1" t="s">
        <v>7</v>
      </c>
      <c r="G135" s="8"/>
      <c r="H135" s="1" t="s">
        <v>5</v>
      </c>
    </row>
    <row r="136" spans="1:12">
      <c r="A136" s="1">
        <v>571</v>
      </c>
      <c r="B136" s="14">
        <v>7.8E-2</v>
      </c>
      <c r="C136" s="14">
        <v>4.7969999999999997</v>
      </c>
      <c r="D136" s="14">
        <f>11.101+10.267</f>
        <v>21.368000000000002</v>
      </c>
      <c r="E136" s="14">
        <f t="shared" si="3"/>
        <v>102.502296</v>
      </c>
      <c r="F136" s="1" t="s">
        <v>7</v>
      </c>
      <c r="G136" s="8"/>
      <c r="H136" s="1" t="s">
        <v>5</v>
      </c>
    </row>
    <row r="137" spans="1:12">
      <c r="A137" s="1">
        <v>572</v>
      </c>
      <c r="B137" s="14">
        <v>6.0999999999999999E-2</v>
      </c>
      <c r="C137" s="14">
        <v>3.694</v>
      </c>
      <c r="D137" s="14">
        <v>16.420000000000002</v>
      </c>
      <c r="E137" s="14">
        <f t="shared" si="3"/>
        <v>60.655480000000004</v>
      </c>
      <c r="F137" s="1" t="s">
        <v>7</v>
      </c>
      <c r="G137" s="8"/>
      <c r="H137" s="1" t="s">
        <v>5</v>
      </c>
    </row>
    <row r="138" spans="1:12">
      <c r="A138" s="1">
        <v>573</v>
      </c>
      <c r="B138" s="14">
        <v>5.11E-2</v>
      </c>
      <c r="C138" s="14">
        <v>3.14</v>
      </c>
      <c r="D138" s="14">
        <v>15.228999999999999</v>
      </c>
      <c r="E138" s="14">
        <f t="shared" si="3"/>
        <v>47.81906</v>
      </c>
      <c r="F138" s="1" t="s">
        <v>4</v>
      </c>
      <c r="G138" s="8"/>
      <c r="H138" s="1" t="s">
        <v>5</v>
      </c>
    </row>
    <row r="139" spans="1:12">
      <c r="A139" s="1">
        <v>574</v>
      </c>
      <c r="B139" s="14">
        <v>8.1199999999999994E-2</v>
      </c>
      <c r="C139" s="14">
        <v>4.7729999999999997</v>
      </c>
      <c r="D139" s="14">
        <f>10.32+11.044</f>
        <v>21.364000000000001</v>
      </c>
      <c r="E139" s="14">
        <f t="shared" si="3"/>
        <v>101.970372</v>
      </c>
      <c r="F139" s="1" t="s">
        <v>7</v>
      </c>
      <c r="G139" s="8"/>
      <c r="H139" s="1" t="s">
        <v>5</v>
      </c>
    </row>
    <row r="140" spans="1:12">
      <c r="A140" s="1">
        <v>575</v>
      </c>
      <c r="B140" s="14">
        <v>7.8399999999999997E-2</v>
      </c>
      <c r="C140" s="14">
        <v>4.0469999999999997</v>
      </c>
      <c r="D140" s="14">
        <v>20.564</v>
      </c>
      <c r="E140" s="14">
        <f t="shared" si="3"/>
        <v>83.222507999999991</v>
      </c>
      <c r="F140" s="1" t="s">
        <v>7</v>
      </c>
      <c r="G140" s="8"/>
      <c r="H140" s="1" t="s">
        <v>5</v>
      </c>
    </row>
    <row r="141" spans="1:12">
      <c r="A141" s="1">
        <v>576</v>
      </c>
      <c r="B141" s="14">
        <v>5.5199999999999999E-2</v>
      </c>
      <c r="C141" s="14">
        <v>3.5880000000000001</v>
      </c>
      <c r="D141" s="14">
        <v>16.856999999999999</v>
      </c>
      <c r="E141" s="14">
        <f t="shared" si="3"/>
        <v>60.482915999999996</v>
      </c>
      <c r="F141" s="1" t="s">
        <v>7</v>
      </c>
      <c r="G141" s="8"/>
      <c r="H141" s="1" t="s">
        <v>5</v>
      </c>
    </row>
    <row r="142" spans="1:12">
      <c r="A142" s="1">
        <v>577</v>
      </c>
      <c r="B142" s="14">
        <v>6.7100000000000007E-2</v>
      </c>
      <c r="C142" s="14">
        <v>4.0439999999999996</v>
      </c>
      <c r="D142" s="14">
        <v>18.164999999999999</v>
      </c>
      <c r="E142" s="14">
        <f t="shared" si="3"/>
        <v>73.459259999999986</v>
      </c>
      <c r="F142" s="1" t="s">
        <v>7</v>
      </c>
      <c r="G142" s="8"/>
      <c r="H142" s="1" t="s">
        <v>5</v>
      </c>
    </row>
    <row r="143" spans="1:12">
      <c r="A143" s="1">
        <v>578</v>
      </c>
      <c r="B143" s="14">
        <v>7.0699999999999999E-2</v>
      </c>
      <c r="C143" s="14">
        <v>4.5810000000000004</v>
      </c>
      <c r="D143" s="14">
        <f>10.083+9.679</f>
        <v>19.762</v>
      </c>
      <c r="E143" s="14">
        <f t="shared" si="3"/>
        <v>90.529722000000007</v>
      </c>
      <c r="F143" s="1" t="s">
        <v>7</v>
      </c>
      <c r="G143" s="8"/>
      <c r="H143" s="1" t="s">
        <v>5</v>
      </c>
    </row>
    <row r="144" spans="1:12">
      <c r="A144" s="1">
        <v>579</v>
      </c>
      <c r="B144" s="14">
        <v>6.4500000000000002E-2</v>
      </c>
      <c r="C144" s="14">
        <v>3.754</v>
      </c>
      <c r="D144" s="14">
        <f>8.617+8.007</f>
        <v>16.624000000000002</v>
      </c>
      <c r="E144" s="14">
        <f t="shared" si="3"/>
        <v>62.406496000000011</v>
      </c>
      <c r="F144" s="1" t="s">
        <v>7</v>
      </c>
      <c r="G144" s="8"/>
      <c r="H144" s="1" t="s">
        <v>5</v>
      </c>
    </row>
    <row r="145" spans="1:9">
      <c r="A145" s="1">
        <v>580</v>
      </c>
      <c r="B145" s="14">
        <v>7.6200000000000004E-2</v>
      </c>
      <c r="C145" s="14">
        <v>4.5259999999999998</v>
      </c>
      <c r="D145" s="14">
        <v>21.167999999999999</v>
      </c>
      <c r="E145" s="14">
        <f t="shared" si="3"/>
        <v>95.806367999999992</v>
      </c>
      <c r="F145" s="1" t="s">
        <v>7</v>
      </c>
      <c r="G145" s="8"/>
      <c r="H145" s="1" t="s">
        <v>5</v>
      </c>
    </row>
    <row r="146" spans="1:9">
      <c r="A146" s="4">
        <v>581</v>
      </c>
      <c r="B146" s="14">
        <v>5.4899999999999997E-2</v>
      </c>
      <c r="C146" s="14">
        <v>3.2949999999999999</v>
      </c>
      <c r="D146" s="14">
        <f>7.195+8.251</f>
        <v>15.446</v>
      </c>
      <c r="E146" s="14">
        <f t="shared" si="3"/>
        <v>50.894569999999995</v>
      </c>
      <c r="F146" s="1" t="s">
        <v>7</v>
      </c>
      <c r="G146" s="8"/>
      <c r="H146" s="1" t="s">
        <v>6</v>
      </c>
    </row>
    <row r="147" spans="1:9">
      <c r="A147" s="1">
        <v>582</v>
      </c>
      <c r="B147" s="14">
        <v>6.8699999999999997E-2</v>
      </c>
      <c r="C147" s="14">
        <v>4.0659999999999998</v>
      </c>
      <c r="D147" s="14">
        <f>8.729+11.068</f>
        <v>19.796999999999997</v>
      </c>
      <c r="E147" s="14">
        <f t="shared" si="3"/>
        <v>80.494601999999986</v>
      </c>
      <c r="F147" s="1" t="s">
        <v>7</v>
      </c>
      <c r="G147" s="8"/>
      <c r="H147" s="1" t="s">
        <v>5</v>
      </c>
    </row>
    <row r="148" spans="1:9">
      <c r="A148" s="4">
        <v>583</v>
      </c>
      <c r="B148" s="14">
        <v>5.0599999999999999E-2</v>
      </c>
      <c r="C148" s="14">
        <v>2.9689999999999999</v>
      </c>
      <c r="D148" s="14">
        <v>14.864000000000001</v>
      </c>
      <c r="E148" s="14">
        <f t="shared" si="3"/>
        <v>44.131216000000002</v>
      </c>
      <c r="F148" s="1" t="s">
        <v>7</v>
      </c>
      <c r="G148" s="8"/>
      <c r="H148" s="1" t="s">
        <v>6</v>
      </c>
    </row>
    <row r="149" spans="1:9">
      <c r="A149" s="1">
        <v>584</v>
      </c>
      <c r="B149" s="14">
        <v>4.1700000000000001E-2</v>
      </c>
      <c r="C149" s="14">
        <v>2.1760000000000002</v>
      </c>
      <c r="D149" s="14">
        <v>10.183</v>
      </c>
      <c r="E149" s="14">
        <f t="shared" si="3"/>
        <v>22.158208000000002</v>
      </c>
      <c r="F149" s="1" t="s">
        <v>7</v>
      </c>
      <c r="G149" s="8"/>
      <c r="H149" s="1" t="s">
        <v>5</v>
      </c>
    </row>
    <row r="150" spans="1:9" s="12" customFormat="1">
      <c r="A150" s="16">
        <v>585</v>
      </c>
      <c r="B150" s="15">
        <v>4.1099999999999998E-2</v>
      </c>
      <c r="C150" s="15"/>
      <c r="D150" s="15"/>
      <c r="E150" s="15">
        <f t="shared" si="3"/>
        <v>0</v>
      </c>
      <c r="F150" s="16" t="s">
        <v>4</v>
      </c>
      <c r="G150" s="16"/>
      <c r="H150" s="16" t="s">
        <v>5</v>
      </c>
      <c r="I150" s="12" t="s">
        <v>21</v>
      </c>
    </row>
    <row r="151" spans="1:9">
      <c r="A151" s="1">
        <v>586</v>
      </c>
      <c r="B151" s="14">
        <v>6.9500000000000006E-2</v>
      </c>
      <c r="C151" s="14">
        <v>4.3419999999999996</v>
      </c>
      <c r="D151" s="14">
        <f>11.01+9.202</f>
        <v>20.212</v>
      </c>
      <c r="E151" s="14">
        <f t="shared" si="3"/>
        <v>87.760503999999997</v>
      </c>
      <c r="F151" s="1" t="s">
        <v>7</v>
      </c>
      <c r="G151" s="8"/>
      <c r="H151" s="1" t="s">
        <v>5</v>
      </c>
    </row>
    <row r="152" spans="1:9">
      <c r="A152" s="1">
        <v>587</v>
      </c>
      <c r="B152" s="14">
        <v>6.4000000000000001E-2</v>
      </c>
      <c r="C152" s="14">
        <v>3.8439999999999999</v>
      </c>
      <c r="D152" s="14">
        <f>8.409+9.392</f>
        <v>17.801000000000002</v>
      </c>
      <c r="E152" s="14">
        <f t="shared" si="3"/>
        <v>68.427044000000009</v>
      </c>
      <c r="F152" s="1" t="s">
        <v>7</v>
      </c>
      <c r="G152" s="8"/>
      <c r="H152" s="1" t="s">
        <v>5</v>
      </c>
    </row>
    <row r="153" spans="1:9">
      <c r="A153" s="1">
        <v>588</v>
      </c>
      <c r="B153" s="14">
        <v>5.9799999999999999E-2</v>
      </c>
      <c r="C153" s="14">
        <v>3.7770000000000001</v>
      </c>
      <c r="D153" s="14">
        <f>7.781+9.345</f>
        <v>17.126000000000001</v>
      </c>
      <c r="E153" s="14">
        <f t="shared" si="3"/>
        <v>64.684902000000008</v>
      </c>
      <c r="F153" s="1" t="s">
        <v>7</v>
      </c>
      <c r="G153" s="8"/>
      <c r="H153" s="1" t="s">
        <v>5</v>
      </c>
    </row>
    <row r="154" spans="1:9">
      <c r="A154" s="8">
        <v>589</v>
      </c>
      <c r="B154" s="14">
        <v>5.5300000000000002E-2</v>
      </c>
      <c r="C154" s="14">
        <v>3.8279999999999998</v>
      </c>
      <c r="D154" s="14">
        <f>9.373+8.635</f>
        <v>18.007999999999999</v>
      </c>
      <c r="E154" s="14">
        <f t="shared" si="3"/>
        <v>68.934623999999999</v>
      </c>
      <c r="F154" s="1" t="s">
        <v>7</v>
      </c>
      <c r="G154" s="8"/>
      <c r="H154" s="1" t="s">
        <v>5</v>
      </c>
    </row>
    <row r="155" spans="1:9">
      <c r="A155" s="1">
        <v>590</v>
      </c>
      <c r="B155" s="14">
        <v>4.99E-2</v>
      </c>
      <c r="C155" s="14">
        <v>3.0489999999999999</v>
      </c>
      <c r="D155" s="14">
        <f>8.191+7.318</f>
        <v>15.509</v>
      </c>
      <c r="E155" s="14">
        <f t="shared" si="3"/>
        <v>47.286940999999999</v>
      </c>
      <c r="F155" s="1" t="s">
        <v>7</v>
      </c>
      <c r="G155" s="8"/>
      <c r="H155" s="1" t="s">
        <v>5</v>
      </c>
    </row>
    <row r="156" spans="1:9">
      <c r="A156" s="1">
        <v>591</v>
      </c>
      <c r="B156" s="14">
        <v>5.0500000000000003E-2</v>
      </c>
      <c r="C156" s="14">
        <v>3.3109999999999999</v>
      </c>
      <c r="D156" s="14">
        <f>7.015+6.896</f>
        <v>13.911</v>
      </c>
      <c r="E156" s="14">
        <f t="shared" si="3"/>
        <v>46.059320999999997</v>
      </c>
      <c r="F156" s="1" t="s">
        <v>7</v>
      </c>
      <c r="G156" s="8"/>
      <c r="H156" s="1" t="s">
        <v>5</v>
      </c>
    </row>
    <row r="157" spans="1:9">
      <c r="A157" s="1">
        <v>592</v>
      </c>
      <c r="B157" s="14">
        <v>6.7699999999999996E-2</v>
      </c>
      <c r="C157" s="14">
        <v>4.2480000000000002</v>
      </c>
      <c r="D157" s="14">
        <f>11.977+9.722</f>
        <v>21.698999999999998</v>
      </c>
      <c r="E157" s="14">
        <f t="shared" si="3"/>
        <v>92.177351999999999</v>
      </c>
      <c r="F157" s="1" t="s">
        <v>7</v>
      </c>
      <c r="G157" s="8"/>
      <c r="H157" s="1" t="s">
        <v>5</v>
      </c>
    </row>
    <row r="158" spans="1:9">
      <c r="A158" s="8">
        <v>593</v>
      </c>
      <c r="B158" s="14">
        <v>6.8099999999999994E-2</v>
      </c>
      <c r="C158" s="14">
        <v>4.3719999999999999</v>
      </c>
      <c r="D158" s="14">
        <f>9.229+9.152</f>
        <v>18.381</v>
      </c>
      <c r="E158" s="14">
        <f t="shared" si="3"/>
        <v>80.361732000000003</v>
      </c>
      <c r="F158" s="1" t="s">
        <v>7</v>
      </c>
      <c r="G158" s="8"/>
      <c r="H158" s="1" t="s">
        <v>6</v>
      </c>
    </row>
    <row r="159" spans="1:9">
      <c r="A159" s="8">
        <v>594</v>
      </c>
      <c r="B159" s="14">
        <v>7.2300000000000003E-2</v>
      </c>
      <c r="C159" s="14">
        <v>4.38</v>
      </c>
      <c r="D159" s="14">
        <v>20.209</v>
      </c>
      <c r="E159" s="14">
        <f t="shared" si="3"/>
        <v>88.515419999999992</v>
      </c>
      <c r="F159" s="1" t="s">
        <v>7</v>
      </c>
      <c r="G159" s="8"/>
      <c r="H159" s="1" t="s">
        <v>5</v>
      </c>
    </row>
    <row r="160" spans="1:9">
      <c r="A160" s="8">
        <v>595</v>
      </c>
      <c r="B160" s="14">
        <v>7.51E-2</v>
      </c>
      <c r="C160" s="14">
        <v>4.8630000000000004</v>
      </c>
      <c r="D160" s="14">
        <f>10.413+10.098</f>
        <v>20.511000000000003</v>
      </c>
      <c r="E160" s="14">
        <f t="shared" si="3"/>
        <v>99.744993000000022</v>
      </c>
      <c r="F160" s="1" t="s">
        <v>7</v>
      </c>
      <c r="G160" s="8"/>
      <c r="H160" s="1" t="s">
        <v>5</v>
      </c>
    </row>
    <row r="161" spans="1:9">
      <c r="A161" s="1">
        <v>596</v>
      </c>
      <c r="B161" s="14">
        <v>6.4299999999999996E-2</v>
      </c>
      <c r="C161" s="14">
        <v>3.903</v>
      </c>
      <c r="D161" s="14">
        <f>8.344+8.922</f>
        <v>17.265999999999998</v>
      </c>
      <c r="E161" s="14">
        <f t="shared" si="3"/>
        <v>67.389197999999993</v>
      </c>
      <c r="F161" s="1" t="s">
        <v>7</v>
      </c>
      <c r="G161" s="8"/>
      <c r="H161" s="1" t="s">
        <v>5</v>
      </c>
    </row>
    <row r="162" spans="1:9">
      <c r="A162" s="1">
        <v>597</v>
      </c>
      <c r="B162" s="14">
        <v>5.8500000000000003E-2</v>
      </c>
      <c r="C162" s="14">
        <v>3.8149999999999999</v>
      </c>
      <c r="D162" s="14">
        <f>8.685+8.372</f>
        <v>17.057000000000002</v>
      </c>
      <c r="E162" s="14">
        <f t="shared" si="3"/>
        <v>65.072455000000005</v>
      </c>
      <c r="F162" s="1" t="s">
        <v>7</v>
      </c>
      <c r="G162" s="8"/>
      <c r="H162" s="1" t="s">
        <v>6</v>
      </c>
    </row>
    <row r="163" spans="1:9">
      <c r="A163" s="1">
        <v>598</v>
      </c>
      <c r="B163" s="14">
        <v>6.5000000000000002E-2</v>
      </c>
      <c r="C163" s="14">
        <v>4.5410000000000004</v>
      </c>
      <c r="D163" s="14">
        <f>10.352+8.886</f>
        <v>19.238</v>
      </c>
      <c r="E163" s="14">
        <f t="shared" si="3"/>
        <v>87.359757999999999</v>
      </c>
      <c r="F163" s="1" t="s">
        <v>7</v>
      </c>
      <c r="G163" s="8"/>
      <c r="H163" s="1" t="s">
        <v>6</v>
      </c>
    </row>
    <row r="164" spans="1:9">
      <c r="A164" s="1">
        <v>599</v>
      </c>
      <c r="B164" s="14">
        <v>6.5199999999999994E-2</v>
      </c>
      <c r="C164" s="14">
        <v>4.3170000000000002</v>
      </c>
      <c r="D164" s="14">
        <f>8.842+8.741</f>
        <v>17.582999999999998</v>
      </c>
      <c r="E164" s="14">
        <f t="shared" si="3"/>
        <v>75.905811</v>
      </c>
      <c r="F164" s="1" t="s">
        <v>7</v>
      </c>
      <c r="G164" s="8"/>
      <c r="H164" s="1" t="s">
        <v>6</v>
      </c>
    </row>
    <row r="165" spans="1:9">
      <c r="A165" s="1">
        <v>600</v>
      </c>
      <c r="B165" s="14">
        <v>6.0600000000000001E-2</v>
      </c>
      <c r="C165" s="14">
        <v>3.573</v>
      </c>
      <c r="D165" s="14">
        <f>8.217+9.003</f>
        <v>17.22</v>
      </c>
      <c r="E165" s="14">
        <f t="shared" si="3"/>
        <v>61.527059999999992</v>
      </c>
      <c r="F165" s="1" t="s">
        <v>7</v>
      </c>
      <c r="G165" s="8"/>
      <c r="H165" s="1" t="s">
        <v>6</v>
      </c>
    </row>
    <row r="166" spans="1:9">
      <c r="A166" s="1">
        <v>601</v>
      </c>
      <c r="B166" s="14">
        <v>6.3700000000000007E-2</v>
      </c>
      <c r="C166" s="14">
        <v>3.8029999999999999</v>
      </c>
      <c r="D166" s="14">
        <f>9.156+8.415</f>
        <v>17.570999999999998</v>
      </c>
      <c r="E166" s="14">
        <f t="shared" si="3"/>
        <v>66.822512999999987</v>
      </c>
      <c r="F166" s="1" t="s">
        <v>7</v>
      </c>
      <c r="G166" s="8"/>
      <c r="H166" s="1" t="s">
        <v>6</v>
      </c>
    </row>
    <row r="167" spans="1:9">
      <c r="A167" s="1">
        <v>603</v>
      </c>
      <c r="B167" s="14">
        <v>4.9299999999999997E-2</v>
      </c>
      <c r="C167" s="14">
        <v>3.0019999999999998</v>
      </c>
      <c r="D167" s="14">
        <v>14.497999999999999</v>
      </c>
      <c r="E167" s="14">
        <f t="shared" si="3"/>
        <v>43.522995999999992</v>
      </c>
      <c r="F167" s="1" t="s">
        <v>7</v>
      </c>
      <c r="G167" s="8"/>
      <c r="H167" s="1" t="s">
        <v>6</v>
      </c>
    </row>
    <row r="168" spans="1:9">
      <c r="A168" s="1">
        <v>604</v>
      </c>
      <c r="B168" s="14">
        <v>7.8799999999999995E-2</v>
      </c>
      <c r="C168" s="14">
        <v>4.4580000000000002</v>
      </c>
      <c r="D168" s="14">
        <f>10.148+11.23</f>
        <v>21.378</v>
      </c>
      <c r="E168" s="14">
        <f t="shared" si="3"/>
        <v>95.303124000000011</v>
      </c>
      <c r="F168" s="1" t="s">
        <v>7</v>
      </c>
      <c r="G168" s="8"/>
      <c r="H168" s="1" t="s">
        <v>6</v>
      </c>
    </row>
    <row r="169" spans="1:9">
      <c r="A169" s="1">
        <v>621</v>
      </c>
      <c r="B169" s="15">
        <v>0.06</v>
      </c>
      <c r="C169" s="15">
        <v>3.8119999999999998</v>
      </c>
      <c r="D169" s="15">
        <f>9.145+7.954</f>
        <v>17.099</v>
      </c>
      <c r="E169" s="14">
        <f t="shared" si="3"/>
        <v>65.181387999999998</v>
      </c>
      <c r="F169" s="1" t="s">
        <v>7</v>
      </c>
      <c r="G169" s="8"/>
      <c r="H169" s="1" t="s">
        <v>8</v>
      </c>
      <c r="I169" s="7" t="s">
        <v>33</v>
      </c>
    </row>
    <row r="170" spans="1:9">
      <c r="A170" s="1">
        <v>625</v>
      </c>
      <c r="B170" s="14">
        <v>5.74E-2</v>
      </c>
      <c r="C170" s="14">
        <v>3.6160000000000001</v>
      </c>
      <c r="D170" s="14">
        <v>16.870999999999999</v>
      </c>
      <c r="E170" s="14">
        <f t="shared" si="3"/>
        <v>61.005535999999999</v>
      </c>
      <c r="F170" s="16" t="s">
        <v>7</v>
      </c>
      <c r="G170" s="8"/>
      <c r="H170" s="1" t="s">
        <v>6</v>
      </c>
    </row>
    <row r="171" spans="1:9">
      <c r="A171" s="1">
        <v>627</v>
      </c>
      <c r="B171" s="14">
        <v>7.8299999999999995E-2</v>
      </c>
      <c r="C171" s="14">
        <v>4.508</v>
      </c>
      <c r="D171" s="14">
        <v>19.632999999999999</v>
      </c>
      <c r="E171" s="14">
        <f t="shared" si="3"/>
        <v>88.505563999999993</v>
      </c>
      <c r="F171" s="1" t="s">
        <v>7</v>
      </c>
      <c r="G171" s="8"/>
      <c r="H171" s="1" t="s">
        <v>6</v>
      </c>
    </row>
    <row r="172" spans="1:9">
      <c r="A172" s="1">
        <v>644</v>
      </c>
      <c r="B172" s="14">
        <v>5.8999999999999997E-2</v>
      </c>
      <c r="C172" s="14">
        <v>3.766</v>
      </c>
      <c r="D172" s="14">
        <f>8.856+8.296</f>
        <v>17.152000000000001</v>
      </c>
      <c r="E172" s="14">
        <f t="shared" si="3"/>
        <v>64.594431999999998</v>
      </c>
      <c r="F172" s="1" t="s">
        <v>7</v>
      </c>
      <c r="G172" s="8"/>
      <c r="H172" s="1" t="s">
        <v>6</v>
      </c>
    </row>
    <row r="173" spans="1:9">
      <c r="A173" s="1">
        <v>645</v>
      </c>
      <c r="B173" s="14">
        <v>7.8899999999999998E-2</v>
      </c>
      <c r="C173" s="14">
        <v>4.6509999999999998</v>
      </c>
      <c r="D173" s="14">
        <f>11.599+10.827</f>
        <v>22.426000000000002</v>
      </c>
      <c r="E173" s="14">
        <f t="shared" si="3"/>
        <v>104.303326</v>
      </c>
      <c r="F173" s="1" t="s">
        <v>7</v>
      </c>
      <c r="G173" s="8"/>
      <c r="H173" s="1" t="s">
        <v>6</v>
      </c>
    </row>
    <row r="174" spans="1:9">
      <c r="A174" s="1">
        <v>646</v>
      </c>
      <c r="B174" s="14">
        <v>6.1600000000000002E-2</v>
      </c>
      <c r="C174" s="14">
        <v>4.0039999999999996</v>
      </c>
      <c r="D174" s="14">
        <f>8.455+9.563</f>
        <v>18.018000000000001</v>
      </c>
      <c r="E174" s="14">
        <f t="shared" si="3"/>
        <v>72.144071999999994</v>
      </c>
      <c r="F174" s="1" t="s">
        <v>7</v>
      </c>
      <c r="G174" s="8"/>
      <c r="H174" s="1" t="s">
        <v>6</v>
      </c>
    </row>
    <row r="175" spans="1:9">
      <c r="A175" s="1">
        <v>647</v>
      </c>
      <c r="B175" s="14">
        <v>7.4099999999999999E-2</v>
      </c>
      <c r="C175" s="14">
        <v>4.6379999999999999</v>
      </c>
      <c r="D175" s="14">
        <f>10.914+10.373</f>
        <v>21.286999999999999</v>
      </c>
      <c r="E175" s="14">
        <f t="shared" si="3"/>
        <v>98.729105999999987</v>
      </c>
      <c r="F175" s="1" t="s">
        <v>7</v>
      </c>
      <c r="G175" s="8"/>
      <c r="H175" s="1" t="s">
        <v>6</v>
      </c>
    </row>
    <row r="176" spans="1:9">
      <c r="A176" s="1">
        <v>648</v>
      </c>
      <c r="B176" s="14">
        <v>5.0599999999999999E-2</v>
      </c>
      <c r="C176" s="14">
        <v>3.149</v>
      </c>
      <c r="D176" s="14">
        <v>14.762</v>
      </c>
      <c r="E176" s="14">
        <f t="shared" si="3"/>
        <v>46.485537999999998</v>
      </c>
      <c r="F176" s="1" t="s">
        <v>7</v>
      </c>
      <c r="G176" s="8"/>
      <c r="H176" s="1" t="s">
        <v>6</v>
      </c>
    </row>
    <row r="177" spans="1:9">
      <c r="A177" s="1">
        <v>650</v>
      </c>
      <c r="B177" s="14">
        <v>7.0699999999999999E-2</v>
      </c>
      <c r="C177" s="14">
        <v>4.8029999999999999</v>
      </c>
      <c r="D177" s="14">
        <f>10.809+10.066</f>
        <v>20.875</v>
      </c>
      <c r="E177" s="14">
        <f t="shared" si="3"/>
        <v>100.262625</v>
      </c>
      <c r="F177" s="1" t="s">
        <v>7</v>
      </c>
      <c r="G177" s="8"/>
      <c r="H177" s="1" t="s">
        <v>6</v>
      </c>
    </row>
    <row r="178" spans="1:9">
      <c r="A178" s="1">
        <v>668</v>
      </c>
      <c r="B178" s="14">
        <v>8.9800000000000005E-2</v>
      </c>
      <c r="C178" s="14">
        <v>4.7949999999999999</v>
      </c>
      <c r="D178" s="14">
        <f>10.578+9.103</f>
        <v>19.680999999999997</v>
      </c>
      <c r="E178" s="14">
        <f t="shared" si="3"/>
        <v>94.370394999999988</v>
      </c>
      <c r="F178" s="1" t="s">
        <v>7</v>
      </c>
      <c r="G178" s="8"/>
      <c r="H178" s="1" t="s">
        <v>6</v>
      </c>
    </row>
    <row r="179" spans="1:9">
      <c r="A179" s="1">
        <v>670</v>
      </c>
      <c r="B179" s="14">
        <v>5.4600000000000003E-2</v>
      </c>
      <c r="C179" s="14">
        <v>3.585</v>
      </c>
      <c r="D179" s="14">
        <f>7.878+7.969</f>
        <v>15.847000000000001</v>
      </c>
      <c r="E179" s="14">
        <f t="shared" si="3"/>
        <v>56.811495000000001</v>
      </c>
      <c r="F179" s="1" t="s">
        <v>7</v>
      </c>
      <c r="G179" s="8"/>
      <c r="H179" s="1" t="s">
        <v>6</v>
      </c>
    </row>
    <row r="180" spans="1:9">
      <c r="A180" s="1">
        <v>671</v>
      </c>
      <c r="B180" s="14">
        <v>8.2299999999999998E-2</v>
      </c>
      <c r="C180" s="14">
        <v>4.8650000000000002</v>
      </c>
      <c r="D180" s="14">
        <v>20.994</v>
      </c>
      <c r="E180" s="14">
        <f t="shared" si="3"/>
        <v>102.13581000000001</v>
      </c>
      <c r="F180" s="1" t="s">
        <v>7</v>
      </c>
      <c r="G180" s="8"/>
      <c r="H180" s="1" t="s">
        <v>6</v>
      </c>
    </row>
    <row r="181" spans="1:9">
      <c r="A181" s="1">
        <v>672</v>
      </c>
      <c r="B181" s="14">
        <v>6.4600000000000005E-2</v>
      </c>
      <c r="C181" s="14">
        <v>3.9140000000000001</v>
      </c>
      <c r="D181" s="14">
        <f>9.491+8.198</f>
        <v>17.689</v>
      </c>
      <c r="E181" s="14">
        <f t="shared" si="3"/>
        <v>69.234746000000001</v>
      </c>
      <c r="F181" s="1" t="s">
        <v>7</v>
      </c>
      <c r="G181" s="8"/>
      <c r="H181" s="1" t="s">
        <v>6</v>
      </c>
    </row>
    <row r="182" spans="1:9">
      <c r="A182" s="1">
        <v>673</v>
      </c>
      <c r="B182" s="14">
        <v>5.9499999999999997E-2</v>
      </c>
      <c r="C182" s="14">
        <v>3.7349999999999999</v>
      </c>
      <c r="D182" s="14">
        <v>17.577999999999999</v>
      </c>
      <c r="E182" s="14">
        <f t="shared" si="3"/>
        <v>65.653829999999999</v>
      </c>
      <c r="F182" s="16" t="s">
        <v>7</v>
      </c>
      <c r="G182" s="16"/>
      <c r="H182" s="1" t="s">
        <v>6</v>
      </c>
    </row>
    <row r="183" spans="1:9">
      <c r="A183" s="1">
        <v>691</v>
      </c>
      <c r="B183" s="14">
        <v>5.7700000000000001E-2</v>
      </c>
      <c r="C183" s="14">
        <v>3.76</v>
      </c>
      <c r="D183" s="14">
        <f>7.707+7.847</f>
        <v>15.554</v>
      </c>
      <c r="E183" s="14">
        <f t="shared" si="3"/>
        <v>58.483039999999995</v>
      </c>
      <c r="F183" s="1" t="s">
        <v>7</v>
      </c>
      <c r="G183" s="8"/>
      <c r="H183" s="1" t="s">
        <v>6</v>
      </c>
    </row>
    <row r="184" spans="1:9">
      <c r="A184" s="1">
        <v>692</v>
      </c>
      <c r="B184" s="14">
        <v>6.1400000000000003E-2</v>
      </c>
      <c r="C184" s="14">
        <v>3.8279999999999998</v>
      </c>
      <c r="D184" s="14">
        <f>9.636+8.366</f>
        <v>18.001999999999999</v>
      </c>
      <c r="E184" s="14">
        <f t="shared" si="3"/>
        <v>68.911655999999994</v>
      </c>
      <c r="F184" s="1" t="s">
        <v>7</v>
      </c>
      <c r="G184" s="8"/>
      <c r="H184" s="1" t="s">
        <v>6</v>
      </c>
    </row>
    <row r="185" spans="1:9">
      <c r="A185" s="1">
        <v>693</v>
      </c>
      <c r="B185" s="14">
        <v>6.6400000000000001E-2</v>
      </c>
      <c r="C185" s="14">
        <v>4.0570000000000004</v>
      </c>
      <c r="D185" s="14">
        <f>8.399+9.529</f>
        <v>17.927999999999997</v>
      </c>
      <c r="E185" s="14">
        <f t="shared" si="3"/>
        <v>72.733896000000001</v>
      </c>
      <c r="F185" s="1" t="s">
        <v>7</v>
      </c>
      <c r="G185" s="8"/>
      <c r="H185" s="1" t="s">
        <v>6</v>
      </c>
    </row>
    <row r="186" spans="1:9">
      <c r="A186" s="1">
        <v>694</v>
      </c>
      <c r="B186" s="14">
        <v>5.45E-2</v>
      </c>
      <c r="C186" s="14">
        <v>3.7370000000000001</v>
      </c>
      <c r="D186" s="14">
        <f>7.359+7.91</f>
        <v>15.269</v>
      </c>
      <c r="E186" s="14">
        <f t="shared" si="3"/>
        <v>57.060253000000003</v>
      </c>
      <c r="F186" s="1" t="s">
        <v>7</v>
      </c>
      <c r="G186" s="8"/>
      <c r="H186" s="1" t="s">
        <v>8</v>
      </c>
      <c r="I186" s="7" t="s">
        <v>33</v>
      </c>
    </row>
    <row r="187" spans="1:9">
      <c r="A187" s="1">
        <v>695</v>
      </c>
      <c r="B187" s="14">
        <v>5.8200000000000002E-2</v>
      </c>
      <c r="C187" s="14">
        <v>3.6429999999999998</v>
      </c>
      <c r="D187" s="14">
        <f>8.192+8.953</f>
        <v>17.145</v>
      </c>
      <c r="E187" s="14">
        <f t="shared" si="3"/>
        <v>62.459234999999993</v>
      </c>
      <c r="F187" s="1" t="s">
        <v>7</v>
      </c>
      <c r="G187" s="8"/>
      <c r="H187" s="1" t="s">
        <v>6</v>
      </c>
    </row>
    <row r="188" spans="1:9">
      <c r="A188" s="1">
        <v>696</v>
      </c>
      <c r="B188" s="14">
        <v>5.7299999999999997E-2</v>
      </c>
      <c r="C188" s="14">
        <v>3.7160000000000002</v>
      </c>
      <c r="D188" s="14">
        <f>8.745+7.849</f>
        <v>16.594000000000001</v>
      </c>
      <c r="E188" s="14">
        <f t="shared" si="3"/>
        <v>61.663304000000011</v>
      </c>
      <c r="F188" s="1" t="s">
        <v>7</v>
      </c>
      <c r="G188" s="8"/>
      <c r="H188" s="1" t="s">
        <v>8</v>
      </c>
      <c r="I188" s="7" t="s">
        <v>33</v>
      </c>
    </row>
    <row r="189" spans="1:9">
      <c r="A189" s="1">
        <v>714</v>
      </c>
      <c r="B189" s="14">
        <v>5.5500000000000001E-2</v>
      </c>
      <c r="C189" s="14">
        <v>3.8540000000000001</v>
      </c>
      <c r="D189" s="14">
        <f>8.81+7.397</f>
        <v>16.207000000000001</v>
      </c>
      <c r="E189" s="14">
        <f t="shared" si="3"/>
        <v>62.461778000000002</v>
      </c>
      <c r="F189" s="1" t="s">
        <v>7</v>
      </c>
      <c r="G189" s="8"/>
      <c r="H189" s="1" t="s">
        <v>8</v>
      </c>
      <c r="I189" s="7" t="s">
        <v>33</v>
      </c>
    </row>
    <row r="190" spans="1:9">
      <c r="A190" s="8">
        <v>715</v>
      </c>
      <c r="B190" s="14">
        <v>6.4500000000000002E-2</v>
      </c>
      <c r="C190" s="14">
        <v>4.2709999999999999</v>
      </c>
      <c r="D190" s="14">
        <f>9.665+8.554</f>
        <v>18.219000000000001</v>
      </c>
      <c r="E190" s="14">
        <f t="shared" si="3"/>
        <v>77.813349000000002</v>
      </c>
      <c r="F190" s="1" t="s">
        <v>7</v>
      </c>
      <c r="G190" s="8"/>
      <c r="H190" s="1" t="s">
        <v>6</v>
      </c>
    </row>
    <row r="191" spans="1:9">
      <c r="A191" s="1">
        <v>719</v>
      </c>
      <c r="B191" s="14">
        <v>6.08E-2</v>
      </c>
      <c r="C191" s="14">
        <v>3.7090000000000001</v>
      </c>
      <c r="D191" s="14">
        <v>17.713999999999999</v>
      </c>
      <c r="E191" s="14">
        <f t="shared" si="3"/>
        <v>65.701225999999991</v>
      </c>
      <c r="F191" s="1" t="s">
        <v>7</v>
      </c>
      <c r="G191" s="8"/>
      <c r="H191" s="1" t="s">
        <v>6</v>
      </c>
    </row>
    <row r="192" spans="1:9">
      <c r="A192" s="1">
        <v>737</v>
      </c>
      <c r="B192" s="14">
        <v>5.1299999999999998E-2</v>
      </c>
      <c r="C192" s="14">
        <v>3.7</v>
      </c>
      <c r="D192" s="14">
        <f>8.531+6.925</f>
        <v>15.456</v>
      </c>
      <c r="E192" s="14">
        <f t="shared" si="3"/>
        <v>57.187200000000004</v>
      </c>
      <c r="F192" s="1" t="s">
        <v>7</v>
      </c>
      <c r="G192" s="8"/>
      <c r="H192" s="1" t="s">
        <v>8</v>
      </c>
      <c r="I192" t="s">
        <v>33</v>
      </c>
    </row>
    <row r="193" spans="1:9">
      <c r="A193" s="4">
        <v>738</v>
      </c>
      <c r="B193" s="14">
        <v>5.2699999999999997E-2</v>
      </c>
      <c r="C193" s="14">
        <v>3.597</v>
      </c>
      <c r="D193" s="14">
        <f>7.887+7.377</f>
        <v>15.263999999999999</v>
      </c>
      <c r="E193" s="14">
        <f t="shared" si="3"/>
        <v>54.904607999999996</v>
      </c>
      <c r="F193" s="1" t="s">
        <v>7</v>
      </c>
      <c r="G193" s="8"/>
      <c r="H193" s="1" t="s">
        <v>8</v>
      </c>
      <c r="I193" s="7" t="s">
        <v>33</v>
      </c>
    </row>
    <row r="194" spans="1:9">
      <c r="A194" s="8">
        <v>740</v>
      </c>
      <c r="B194" s="14">
        <v>6.3100000000000003E-2</v>
      </c>
      <c r="C194" s="14">
        <v>4.1559999999999997</v>
      </c>
      <c r="D194" s="14">
        <f>9.205+8.05</f>
        <v>17.255000000000003</v>
      </c>
      <c r="E194" s="14">
        <f t="shared" si="3"/>
        <v>71.711780000000005</v>
      </c>
      <c r="F194" s="1" t="s">
        <v>7</v>
      </c>
      <c r="G194" s="8"/>
      <c r="H194" s="1" t="s">
        <v>6</v>
      </c>
    </row>
  </sheetData>
  <sortState ref="A1:D195">
    <sortCondition ref="A1:A195"/>
  </sortState>
  <pageMargins left="1" right="1" top="1" bottom="1" header="0.5" footer="0.5"/>
  <pageSetup paperSize="9" scale="96" fitToHeight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9"/>
  <sheetViews>
    <sheetView tabSelected="1" zoomScale="71" zoomScaleNormal="71" workbookViewId="0">
      <selection activeCell="H10" sqref="H10"/>
    </sheetView>
  </sheetViews>
  <sheetFormatPr baseColWidth="10" defaultColWidth="10.83203125" defaultRowHeight="15"/>
  <cols>
    <col min="2" max="2" width="10.83203125" style="7"/>
    <col min="4" max="4" width="10.83203125" style="7"/>
    <col min="6" max="7" width="10.83203125" style="7"/>
    <col min="9" max="9" width="22.1640625" customWidth="1"/>
  </cols>
  <sheetData>
    <row r="1" spans="1:25">
      <c r="A1" s="1"/>
      <c r="B1" s="8"/>
      <c r="C1" s="1" t="s">
        <v>0</v>
      </c>
      <c r="D1" s="8"/>
      <c r="E1" s="1" t="s">
        <v>1</v>
      </c>
      <c r="F1" s="8" t="s">
        <v>25</v>
      </c>
      <c r="G1" s="8" t="s">
        <v>26</v>
      </c>
      <c r="H1" s="1" t="s">
        <v>2</v>
      </c>
      <c r="I1" s="1" t="s">
        <v>3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1">
        <v>31</v>
      </c>
      <c r="B2" s="8" t="s">
        <v>35</v>
      </c>
      <c r="C2" s="1">
        <v>417</v>
      </c>
      <c r="D2" s="10" t="str">
        <f>CONCATENATE(B2,C2)</f>
        <v>GER-417</v>
      </c>
      <c r="E2" s="20">
        <v>6.2799999999999995E-2</v>
      </c>
      <c r="F2" s="20">
        <v>4.444</v>
      </c>
      <c r="G2" s="20">
        <v>15.731999999999999</v>
      </c>
      <c r="H2" s="10" t="s">
        <v>7</v>
      </c>
      <c r="I2" s="10" t="s">
        <v>19</v>
      </c>
    </row>
    <row r="3" spans="1:25">
      <c r="A3" s="1">
        <v>29</v>
      </c>
      <c r="B3" s="8" t="s">
        <v>35</v>
      </c>
      <c r="C3" s="1">
        <v>415</v>
      </c>
      <c r="D3" s="10" t="str">
        <f>CONCATENATE(B3,C3)</f>
        <v>GER-415</v>
      </c>
      <c r="E3" s="20">
        <v>6.3700000000000007E-2</v>
      </c>
      <c r="F3" s="20">
        <v>4.4139999999999997</v>
      </c>
      <c r="G3" s="20">
        <v>14.77</v>
      </c>
      <c r="H3" s="10" t="s">
        <v>7</v>
      </c>
      <c r="I3" s="10" t="s">
        <v>19</v>
      </c>
    </row>
    <row r="4" spans="1:25">
      <c r="A4" s="1">
        <v>32</v>
      </c>
      <c r="B4" s="8" t="s">
        <v>35</v>
      </c>
      <c r="C4" s="1">
        <v>418</v>
      </c>
      <c r="D4" s="10" t="str">
        <f>CONCATENATE(B4,C4)</f>
        <v>GER-418</v>
      </c>
      <c r="E4" s="20">
        <v>6.4199999999999993E-2</v>
      </c>
      <c r="F4" s="20">
        <v>4.9569999999999999</v>
      </c>
      <c r="G4" s="20">
        <v>14.398999999999999</v>
      </c>
      <c r="H4" s="10" t="s">
        <v>7</v>
      </c>
      <c r="I4" s="10" t="s">
        <v>19</v>
      </c>
    </row>
    <row r="5" spans="1:25">
      <c r="A5" s="1">
        <v>25</v>
      </c>
      <c r="B5" s="8" t="s">
        <v>35</v>
      </c>
      <c r="C5" s="1">
        <v>408</v>
      </c>
      <c r="D5" s="10" t="str">
        <f>CONCATENATE(B5,C5)</f>
        <v>GER-408</v>
      </c>
      <c r="E5" s="20">
        <v>7.4700000000000003E-2</v>
      </c>
      <c r="F5" s="20">
        <v>5.0410000000000004</v>
      </c>
      <c r="G5" s="20">
        <v>17.132999999999999</v>
      </c>
      <c r="H5" s="10" t="s">
        <v>7</v>
      </c>
      <c r="I5" s="10" t="s">
        <v>19</v>
      </c>
    </row>
    <row r="6" spans="1:25">
      <c r="A6" s="1">
        <v>33</v>
      </c>
      <c r="B6" s="8" t="s">
        <v>35</v>
      </c>
      <c r="C6" s="1">
        <v>419</v>
      </c>
      <c r="D6" s="10" t="str">
        <f>CONCATENATE(B6,C6)</f>
        <v>GER-419</v>
      </c>
      <c r="E6" s="20">
        <v>7.7399999999999997E-2</v>
      </c>
      <c r="F6" s="20">
        <v>5.3360000000000003</v>
      </c>
      <c r="G6" s="20">
        <v>16.91</v>
      </c>
      <c r="H6" s="10" t="s">
        <v>7</v>
      </c>
      <c r="I6" s="10" t="s">
        <v>19</v>
      </c>
    </row>
    <row r="7" spans="1:25">
      <c r="A7" s="1">
        <v>34</v>
      </c>
      <c r="B7" s="8" t="s">
        <v>35</v>
      </c>
      <c r="C7" s="1">
        <v>420</v>
      </c>
      <c r="D7" s="10" t="str">
        <f>CONCATENATE(B7,C7)</f>
        <v>GER-420</v>
      </c>
      <c r="E7" s="20">
        <v>7.9399999999999998E-2</v>
      </c>
      <c r="F7" s="20">
        <v>5.7960000000000003</v>
      </c>
      <c r="G7" s="21">
        <v>16.207000000000001</v>
      </c>
      <c r="H7" s="10" t="s">
        <v>7</v>
      </c>
      <c r="I7" s="10" t="s">
        <v>19</v>
      </c>
    </row>
    <row r="8" spans="1:25">
      <c r="A8" s="1">
        <v>13</v>
      </c>
      <c r="B8" s="8" t="s">
        <v>35</v>
      </c>
      <c r="C8" s="1">
        <v>383</v>
      </c>
      <c r="D8" s="10" t="str">
        <f>CONCATENATE(B8,C8)</f>
        <v>GER-383</v>
      </c>
      <c r="E8" s="20">
        <v>8.2299999999999998E-2</v>
      </c>
      <c r="F8" s="20">
        <v>5.6369999999999996</v>
      </c>
      <c r="G8" s="20">
        <v>17.794</v>
      </c>
      <c r="H8" s="10" t="s">
        <v>7</v>
      </c>
      <c r="I8" s="10" t="s">
        <v>19</v>
      </c>
    </row>
    <row r="9" spans="1:25">
      <c r="A9" s="1">
        <v>30</v>
      </c>
      <c r="B9" s="8" t="s">
        <v>35</v>
      </c>
      <c r="C9" s="1">
        <v>416</v>
      </c>
      <c r="D9" s="10" t="str">
        <f>CONCATENATE(B9,C9)</f>
        <v>GER-416</v>
      </c>
      <c r="E9" s="20">
        <v>8.6599999999999996E-2</v>
      </c>
      <c r="F9" s="20">
        <v>5.4740000000000002</v>
      </c>
      <c r="G9" s="20">
        <v>19.510000000000002</v>
      </c>
      <c r="H9" s="10" t="s">
        <v>7</v>
      </c>
      <c r="I9" s="10" t="s">
        <v>19</v>
      </c>
    </row>
    <row r="10" spans="1:25">
      <c r="A10" s="1">
        <v>19</v>
      </c>
      <c r="B10" s="8" t="s">
        <v>35</v>
      </c>
      <c r="C10" s="1">
        <v>400</v>
      </c>
      <c r="D10" s="10" t="str">
        <f>CONCATENATE(B10,C10)</f>
        <v>GER-400</v>
      </c>
      <c r="E10" s="20">
        <v>9.2100000000000001E-2</v>
      </c>
      <c r="F10" s="20">
        <v>5.9020000000000001</v>
      </c>
      <c r="G10" s="20">
        <v>19.725999999999999</v>
      </c>
      <c r="H10" s="10" t="s">
        <v>7</v>
      </c>
      <c r="I10" s="10" t="s">
        <v>19</v>
      </c>
    </row>
    <row r="11" spans="1:25">
      <c r="A11" s="1">
        <v>3</v>
      </c>
      <c r="B11" s="8" t="s">
        <v>35</v>
      </c>
      <c r="C11" s="1">
        <v>369</v>
      </c>
      <c r="D11" s="10" t="str">
        <f>CONCATENATE(B11,C11)</f>
        <v>GER-369</v>
      </c>
      <c r="E11" s="20">
        <v>9.2700000000000005E-2</v>
      </c>
      <c r="F11" s="20">
        <v>6.9770000000000003</v>
      </c>
      <c r="G11" s="20">
        <v>19.984000000000002</v>
      </c>
      <c r="H11" s="10" t="s">
        <v>7</v>
      </c>
      <c r="I11" s="10" t="s">
        <v>19</v>
      </c>
    </row>
    <row r="12" spans="1:25">
      <c r="A12" s="1">
        <v>8</v>
      </c>
      <c r="B12" s="8" t="s">
        <v>35</v>
      </c>
      <c r="C12" s="1">
        <v>376</v>
      </c>
      <c r="D12" s="10" t="str">
        <f>CONCATENATE(B12,C12)</f>
        <v>GER-376</v>
      </c>
      <c r="E12" s="20">
        <v>9.4E-2</v>
      </c>
      <c r="F12" s="20">
        <v>5.6760000000000002</v>
      </c>
      <c r="G12" s="20">
        <v>21.17</v>
      </c>
      <c r="H12" s="10" t="s">
        <v>7</v>
      </c>
      <c r="I12" s="10" t="s">
        <v>19</v>
      </c>
    </row>
    <row r="13" spans="1:25">
      <c r="A13" s="1">
        <v>9</v>
      </c>
      <c r="B13" s="8" t="s">
        <v>35</v>
      </c>
      <c r="C13" s="1">
        <v>377</v>
      </c>
      <c r="D13" s="10" t="str">
        <f>CONCATENATE(B13,C13)</f>
        <v>GER-377</v>
      </c>
      <c r="E13" s="20">
        <v>9.4899999999999998E-2</v>
      </c>
      <c r="F13" s="20">
        <v>6.1150000000000002</v>
      </c>
      <c r="G13" s="20">
        <v>20.911000000000001</v>
      </c>
      <c r="H13" s="10" t="s">
        <v>7</v>
      </c>
      <c r="I13" s="10" t="s">
        <v>19</v>
      </c>
    </row>
    <row r="14" spans="1:25">
      <c r="A14" s="1">
        <v>17</v>
      </c>
      <c r="B14" s="8" t="s">
        <v>35</v>
      </c>
      <c r="C14" s="1">
        <v>397</v>
      </c>
      <c r="D14" s="10" t="str">
        <f>CONCATENATE(B14,C14)</f>
        <v>GER-397</v>
      </c>
      <c r="E14" s="20">
        <v>9.5299999999999996E-2</v>
      </c>
      <c r="F14" s="20">
        <v>5.649</v>
      </c>
      <c r="G14" s="20">
        <v>22.538</v>
      </c>
      <c r="H14" s="10" t="s">
        <v>7</v>
      </c>
      <c r="I14" s="10" t="s">
        <v>19</v>
      </c>
    </row>
    <row r="15" spans="1:25">
      <c r="A15" s="1">
        <v>23</v>
      </c>
      <c r="B15" s="8" t="s">
        <v>35</v>
      </c>
      <c r="C15" s="1">
        <v>405</v>
      </c>
      <c r="D15" s="10" t="str">
        <f>CONCATENATE(B15,C15)</f>
        <v>GER-405</v>
      </c>
      <c r="E15" s="20">
        <v>9.5299999999999996E-2</v>
      </c>
      <c r="F15" s="20">
        <v>5.57</v>
      </c>
      <c r="G15" s="20">
        <v>19.236000000000001</v>
      </c>
      <c r="H15" s="10" t="s">
        <v>7</v>
      </c>
      <c r="I15" s="10" t="s">
        <v>19</v>
      </c>
    </row>
    <row r="16" spans="1:25">
      <c r="A16" s="1">
        <v>14</v>
      </c>
      <c r="B16" s="8" t="s">
        <v>35</v>
      </c>
      <c r="C16" s="1">
        <v>388</v>
      </c>
      <c r="D16" s="10" t="str">
        <f>CONCATENATE(B16,C16)</f>
        <v>GER-388</v>
      </c>
      <c r="E16" s="20">
        <v>9.8599999999999993E-2</v>
      </c>
      <c r="F16" s="20">
        <v>4.9400000000000004</v>
      </c>
      <c r="G16" s="20">
        <v>20.108000000000001</v>
      </c>
      <c r="H16" s="10" t="s">
        <v>7</v>
      </c>
      <c r="I16" s="10" t="s">
        <v>19</v>
      </c>
    </row>
    <row r="17" spans="1:9">
      <c r="A17" s="1">
        <v>18</v>
      </c>
      <c r="B17" s="8" t="s">
        <v>35</v>
      </c>
      <c r="C17" s="1">
        <v>398</v>
      </c>
      <c r="D17" s="10" t="str">
        <f>CONCATENATE(B17,C17)</f>
        <v>GER-398</v>
      </c>
      <c r="E17" s="20">
        <v>9.9099999999999994E-2</v>
      </c>
      <c r="F17" s="20">
        <v>6.3689999999999998</v>
      </c>
      <c r="G17" s="20">
        <v>21.404</v>
      </c>
      <c r="H17" s="10" t="s">
        <v>7</v>
      </c>
      <c r="I17" s="10" t="s">
        <v>19</v>
      </c>
    </row>
    <row r="18" spans="1:9">
      <c r="A18" s="1">
        <v>15</v>
      </c>
      <c r="B18" s="8" t="s">
        <v>35</v>
      </c>
      <c r="C18" s="1">
        <v>390</v>
      </c>
      <c r="D18" s="10" t="str">
        <f>CONCATENATE(B18,C18)</f>
        <v>GER-390</v>
      </c>
      <c r="E18" s="20">
        <v>9.9199999999999997E-2</v>
      </c>
      <c r="F18" s="20">
        <v>5.7270000000000003</v>
      </c>
      <c r="G18" s="20">
        <v>21.047999999999998</v>
      </c>
      <c r="H18" s="10" t="s">
        <v>7</v>
      </c>
      <c r="I18" s="10" t="s">
        <v>19</v>
      </c>
    </row>
    <row r="19" spans="1:9">
      <c r="A19" s="1">
        <v>27</v>
      </c>
      <c r="B19" s="8" t="s">
        <v>35</v>
      </c>
      <c r="C19" s="1">
        <v>413</v>
      </c>
      <c r="D19" s="10" t="str">
        <f>CONCATENATE(B19,C19)</f>
        <v>GER-413</v>
      </c>
      <c r="E19" s="20">
        <v>9.9400000000000002E-2</v>
      </c>
      <c r="F19" s="20">
        <v>5.9450000000000003</v>
      </c>
      <c r="G19" s="20">
        <v>20.445</v>
      </c>
      <c r="H19" s="10" t="s">
        <v>7</v>
      </c>
      <c r="I19" s="10" t="s">
        <v>19</v>
      </c>
    </row>
    <row r="20" spans="1:9">
      <c r="A20" s="1">
        <v>22</v>
      </c>
      <c r="B20" s="8" t="s">
        <v>35</v>
      </c>
      <c r="C20" s="1">
        <v>404</v>
      </c>
      <c r="D20" s="10" t="str">
        <f>CONCATENATE(B20,C20)</f>
        <v>GER-404</v>
      </c>
      <c r="E20" s="20">
        <v>9.9599999999999994E-2</v>
      </c>
      <c r="F20" s="20">
        <v>5.49</v>
      </c>
      <c r="G20" s="20">
        <v>20.013000000000002</v>
      </c>
      <c r="H20" s="10" t="s">
        <v>7</v>
      </c>
      <c r="I20" s="10" t="s">
        <v>19</v>
      </c>
    </row>
    <row r="21" spans="1:9">
      <c r="A21" s="1">
        <v>11</v>
      </c>
      <c r="B21" s="8" t="s">
        <v>35</v>
      </c>
      <c r="C21" s="1">
        <v>380</v>
      </c>
      <c r="D21" s="10" t="str">
        <f>CONCATENATE(B21,C21)</f>
        <v>GER-380</v>
      </c>
      <c r="E21" s="20">
        <v>9.98E-2</v>
      </c>
      <c r="F21" s="20">
        <v>6.2309999999999999</v>
      </c>
      <c r="G21" s="20">
        <v>21.353999999999999</v>
      </c>
      <c r="H21" s="10" t="s">
        <v>7</v>
      </c>
      <c r="I21" s="10" t="s">
        <v>19</v>
      </c>
    </row>
    <row r="22" spans="1:9">
      <c r="A22" s="1">
        <v>7</v>
      </c>
      <c r="B22" s="8" t="s">
        <v>35</v>
      </c>
      <c r="C22" s="1">
        <v>375</v>
      </c>
      <c r="D22" s="10" t="str">
        <f>CONCATENATE(B22,C22)</f>
        <v>GER-375</v>
      </c>
      <c r="E22" s="20">
        <v>0.1003</v>
      </c>
      <c r="F22" s="20">
        <v>6.5949999999999998</v>
      </c>
      <c r="G22" s="20">
        <v>19.782</v>
      </c>
      <c r="H22" s="10" t="s">
        <v>7</v>
      </c>
      <c r="I22" s="10" t="s">
        <v>19</v>
      </c>
    </row>
    <row r="23" spans="1:9">
      <c r="A23" s="1">
        <v>5</v>
      </c>
      <c r="B23" s="8" t="s">
        <v>35</v>
      </c>
      <c r="C23" s="1">
        <v>372</v>
      </c>
      <c r="D23" s="10" t="str">
        <f>CONCATENATE(B23,C23)</f>
        <v>GER-372</v>
      </c>
      <c r="E23" s="20">
        <v>0.10440000000000001</v>
      </c>
      <c r="F23" s="20">
        <v>6.8760000000000003</v>
      </c>
      <c r="G23" s="20">
        <v>21.266999999999999</v>
      </c>
      <c r="H23" s="10" t="s">
        <v>7</v>
      </c>
      <c r="I23" s="10" t="s">
        <v>19</v>
      </c>
    </row>
    <row r="24" spans="1:9">
      <c r="A24" s="1">
        <v>6</v>
      </c>
      <c r="B24" s="8" t="s">
        <v>35</v>
      </c>
      <c r="C24" s="1">
        <v>373</v>
      </c>
      <c r="D24" s="10" t="str">
        <f>CONCATENATE(B24,C24)</f>
        <v>GER-373</v>
      </c>
      <c r="E24" s="20">
        <v>0.10440000000000001</v>
      </c>
      <c r="F24" s="20">
        <v>6.3520000000000003</v>
      </c>
      <c r="G24" s="20">
        <v>23.027000000000001</v>
      </c>
      <c r="H24" s="10" t="s">
        <v>7</v>
      </c>
      <c r="I24" s="10" t="s">
        <v>19</v>
      </c>
    </row>
    <row r="25" spans="1:9">
      <c r="A25" s="1">
        <v>20</v>
      </c>
      <c r="B25" s="8" t="s">
        <v>35</v>
      </c>
      <c r="C25" s="1">
        <v>401</v>
      </c>
      <c r="D25" s="10" t="str">
        <f>CONCATENATE(B25,C25)</f>
        <v>GER-401</v>
      </c>
      <c r="E25" s="20">
        <v>0.10879999999999999</v>
      </c>
      <c r="F25" s="20">
        <v>6.6459999999999999</v>
      </c>
      <c r="G25" s="20">
        <v>22.126000000000001</v>
      </c>
      <c r="H25" s="10" t="s">
        <v>7</v>
      </c>
      <c r="I25" s="10" t="s">
        <v>19</v>
      </c>
    </row>
    <row r="26" spans="1:9">
      <c r="A26" s="1">
        <v>16</v>
      </c>
      <c r="B26" s="8" t="s">
        <v>35</v>
      </c>
      <c r="C26" s="1">
        <v>393</v>
      </c>
      <c r="D26" s="10" t="str">
        <f>CONCATENATE(B26,C26)</f>
        <v>GER-393</v>
      </c>
      <c r="E26" s="20">
        <v>0.1101</v>
      </c>
      <c r="F26" s="20">
        <v>6.8959999999999999</v>
      </c>
      <c r="G26" s="20">
        <v>23.984999999999999</v>
      </c>
      <c r="H26" s="10" t="s">
        <v>7</v>
      </c>
      <c r="I26" s="10" t="s">
        <v>19</v>
      </c>
    </row>
    <row r="27" spans="1:9">
      <c r="A27" s="1">
        <v>4</v>
      </c>
      <c r="B27" s="8" t="s">
        <v>35</v>
      </c>
      <c r="C27" s="1">
        <v>371</v>
      </c>
      <c r="D27" s="10" t="str">
        <f>CONCATENATE(B27,C27)</f>
        <v>GER-371</v>
      </c>
      <c r="E27" s="20">
        <v>0.12330000000000001</v>
      </c>
      <c r="F27" s="20">
        <v>6.524</v>
      </c>
      <c r="G27" s="20">
        <v>22.620999999999999</v>
      </c>
      <c r="H27" s="10" t="s">
        <v>7</v>
      </c>
      <c r="I27" s="10" t="s">
        <v>19</v>
      </c>
    </row>
    <row r="28" spans="1:9">
      <c r="A28" s="1">
        <v>21</v>
      </c>
      <c r="B28" s="8" t="s">
        <v>35</v>
      </c>
      <c r="C28" s="1">
        <v>402</v>
      </c>
      <c r="D28" s="10" t="str">
        <f>CONCATENATE(B28,C28)</f>
        <v>GER-402</v>
      </c>
      <c r="E28" s="20">
        <v>0.1263</v>
      </c>
      <c r="F28" s="20">
        <v>6.2350000000000003</v>
      </c>
      <c r="G28" s="20">
        <v>22.678999999999998</v>
      </c>
      <c r="H28" s="10" t="s">
        <v>7</v>
      </c>
      <c r="I28" s="10" t="s">
        <v>19</v>
      </c>
    </row>
    <row r="29" spans="1:9">
      <c r="A29" s="1">
        <v>26</v>
      </c>
      <c r="B29" s="8" t="s">
        <v>35</v>
      </c>
      <c r="C29" s="1">
        <v>410</v>
      </c>
      <c r="D29" s="10" t="str">
        <f>CONCATENATE(B29,C29)</f>
        <v>GER-410</v>
      </c>
      <c r="E29" s="20">
        <v>0.12870000000000001</v>
      </c>
      <c r="F29" s="20">
        <v>6.6379999999999999</v>
      </c>
      <c r="G29" s="20">
        <v>24.265999999999998</v>
      </c>
      <c r="H29" s="10" t="s">
        <v>7</v>
      </c>
      <c r="I29" s="10" t="s">
        <v>19</v>
      </c>
    </row>
    <row r="30" spans="1:9">
      <c r="A30" s="1">
        <v>24</v>
      </c>
      <c r="B30" s="8" t="s">
        <v>35</v>
      </c>
      <c r="C30" s="1">
        <v>406</v>
      </c>
      <c r="D30" s="10" t="str">
        <f>CONCATENATE(B30,C30)</f>
        <v>GER-406</v>
      </c>
      <c r="E30" s="20">
        <v>0.14130000000000001</v>
      </c>
      <c r="F30" s="20">
        <v>8.2639999999999993</v>
      </c>
      <c r="G30" s="20">
        <v>24.599</v>
      </c>
      <c r="H30" s="10" t="s">
        <v>7</v>
      </c>
      <c r="I30" s="10" t="s">
        <v>19</v>
      </c>
    </row>
    <row r="31" spans="1:9">
      <c r="A31" s="1">
        <v>35</v>
      </c>
      <c r="B31" s="8" t="s">
        <v>35</v>
      </c>
      <c r="C31" s="1">
        <v>421</v>
      </c>
      <c r="D31" s="10" t="str">
        <f>CONCATENATE(B31,C31)</f>
        <v>GER-421</v>
      </c>
      <c r="E31" s="20">
        <v>0.2155</v>
      </c>
      <c r="F31" s="20">
        <v>8.9339999999999993</v>
      </c>
      <c r="G31" s="20">
        <v>25.992999999999999</v>
      </c>
      <c r="H31" s="10" t="s">
        <v>7</v>
      </c>
      <c r="I31" s="10" t="s">
        <v>19</v>
      </c>
    </row>
    <row r="32" spans="1:9">
      <c r="A32" s="1">
        <v>28</v>
      </c>
      <c r="B32" s="8" t="s">
        <v>35</v>
      </c>
      <c r="C32" s="1">
        <v>414</v>
      </c>
      <c r="D32" s="10" t="str">
        <f>CONCATENATE(B32,C32)</f>
        <v>GER-414</v>
      </c>
      <c r="E32" s="20">
        <v>0.22550000000000001</v>
      </c>
      <c r="F32" s="20">
        <v>7.9260000000000002</v>
      </c>
      <c r="G32" s="20">
        <v>31.109000000000002</v>
      </c>
      <c r="H32" s="10" t="s">
        <v>7</v>
      </c>
      <c r="I32" s="10" t="s">
        <v>19</v>
      </c>
    </row>
    <row r="33" spans="1:10">
      <c r="A33" s="1">
        <v>10</v>
      </c>
      <c r="B33" s="8" t="s">
        <v>35</v>
      </c>
      <c r="C33" s="1">
        <v>379</v>
      </c>
      <c r="D33" s="10" t="str">
        <f>CONCATENATE(B33,C33)</f>
        <v>GER-379</v>
      </c>
      <c r="E33" s="20">
        <v>0.2266</v>
      </c>
      <c r="F33" s="20">
        <v>9.0510000000000002</v>
      </c>
      <c r="G33" s="20">
        <v>33.366</v>
      </c>
      <c r="H33" s="10" t="s">
        <v>7</v>
      </c>
      <c r="I33" s="10" t="s">
        <v>19</v>
      </c>
    </row>
    <row r="34" spans="1:10">
      <c r="A34" s="1">
        <v>2</v>
      </c>
      <c r="B34" s="8" t="s">
        <v>35</v>
      </c>
      <c r="C34" s="1">
        <v>366</v>
      </c>
      <c r="D34" s="10" t="str">
        <f>CONCATENATE(B34,C34)</f>
        <v>GER-366</v>
      </c>
      <c r="E34" s="20">
        <v>0.27039999999999997</v>
      </c>
      <c r="F34" s="20">
        <v>9.5850000000000009</v>
      </c>
      <c r="G34" s="20">
        <v>33.689</v>
      </c>
      <c r="H34" s="10" t="s">
        <v>7</v>
      </c>
      <c r="I34" s="10" t="s">
        <v>19</v>
      </c>
    </row>
    <row r="35" spans="1:10">
      <c r="A35" s="1">
        <v>12</v>
      </c>
      <c r="B35" s="8" t="s">
        <v>35</v>
      </c>
      <c r="C35" s="1">
        <v>382</v>
      </c>
      <c r="D35" s="10" t="str">
        <f>CONCATENATE(B35,C35)</f>
        <v>GER-382</v>
      </c>
      <c r="E35" s="20">
        <v>0.37430000000000002</v>
      </c>
      <c r="F35" s="20">
        <v>9.41</v>
      </c>
      <c r="G35" s="20">
        <v>33.558999999999997</v>
      </c>
      <c r="H35" s="10" t="s">
        <v>7</v>
      </c>
      <c r="I35" s="10" t="s">
        <v>19</v>
      </c>
    </row>
    <row r="36" spans="1:10">
      <c r="A36" s="1">
        <v>36</v>
      </c>
      <c r="B36" s="8" t="s">
        <v>35</v>
      </c>
      <c r="C36" s="1">
        <v>422</v>
      </c>
      <c r="D36" s="10" t="str">
        <f t="shared" ref="D2:D66" si="0">CONCATENATE(B36,C36)</f>
        <v>GER-422</v>
      </c>
      <c r="E36" s="20">
        <v>3.9600000000000003E-2</v>
      </c>
      <c r="F36" s="20">
        <v>1.921</v>
      </c>
      <c r="G36" s="20">
        <v>10.672000000000001</v>
      </c>
      <c r="H36" s="10" t="s">
        <v>7</v>
      </c>
      <c r="I36" s="10" t="s">
        <v>18</v>
      </c>
    </row>
    <row r="37" spans="1:10">
      <c r="A37" s="1">
        <v>37</v>
      </c>
      <c r="B37" s="8" t="s">
        <v>35</v>
      </c>
      <c r="C37" s="1">
        <v>423</v>
      </c>
      <c r="D37" s="10" t="str">
        <f t="shared" si="0"/>
        <v>GER-423</v>
      </c>
      <c r="E37" s="20">
        <v>4.2900000000000001E-2</v>
      </c>
      <c r="F37" s="10" t="s">
        <v>29</v>
      </c>
      <c r="G37" s="10" t="s">
        <v>29</v>
      </c>
      <c r="H37" s="10" t="s">
        <v>7</v>
      </c>
      <c r="I37" s="10" t="s">
        <v>18</v>
      </c>
      <c r="J37" s="6" t="s">
        <v>28</v>
      </c>
    </row>
    <row r="38" spans="1:10">
      <c r="A38" s="1">
        <v>38</v>
      </c>
      <c r="B38" s="8" t="s">
        <v>35</v>
      </c>
      <c r="C38" s="1">
        <v>424</v>
      </c>
      <c r="D38" s="10" t="str">
        <f t="shared" si="0"/>
        <v>GER-424</v>
      </c>
      <c r="E38" s="20">
        <v>4.1399999999999999E-2</v>
      </c>
      <c r="F38" s="20">
        <v>2.0750000000000002</v>
      </c>
      <c r="G38" s="20">
        <v>9.8699999999999992</v>
      </c>
      <c r="H38" s="10" t="s">
        <v>7</v>
      </c>
      <c r="I38" s="10" t="s">
        <v>18</v>
      </c>
    </row>
    <row r="39" spans="1:10">
      <c r="A39" s="1">
        <v>39</v>
      </c>
      <c r="B39" s="8" t="s">
        <v>35</v>
      </c>
      <c r="C39" s="1">
        <v>425</v>
      </c>
      <c r="D39" s="10" t="str">
        <f t="shared" si="0"/>
        <v>GER-425</v>
      </c>
      <c r="E39" s="20">
        <v>4.2999999999999997E-2</v>
      </c>
      <c r="F39" s="20">
        <v>2.4180000000000001</v>
      </c>
      <c r="G39" s="20">
        <v>10.153</v>
      </c>
      <c r="H39" s="10" t="s">
        <v>7</v>
      </c>
      <c r="I39" s="10" t="s">
        <v>18</v>
      </c>
    </row>
    <row r="40" spans="1:10">
      <c r="A40" s="1">
        <v>40</v>
      </c>
      <c r="B40" s="8" t="s">
        <v>35</v>
      </c>
      <c r="C40" s="1">
        <v>426</v>
      </c>
      <c r="D40" s="10" t="str">
        <f t="shared" si="0"/>
        <v>GER-426</v>
      </c>
      <c r="E40" s="20">
        <v>3.9399999999999998E-2</v>
      </c>
      <c r="F40" s="20">
        <v>2.4180000000000001</v>
      </c>
      <c r="G40" s="20">
        <v>10.045</v>
      </c>
      <c r="H40" s="10" t="s">
        <v>7</v>
      </c>
      <c r="I40" s="10" t="s">
        <v>18</v>
      </c>
    </row>
    <row r="41" spans="1:10">
      <c r="A41" s="1">
        <v>41</v>
      </c>
      <c r="B41" s="8" t="s">
        <v>35</v>
      </c>
      <c r="C41" s="1">
        <v>427</v>
      </c>
      <c r="D41" s="10" t="str">
        <f t="shared" si="0"/>
        <v>GER-427</v>
      </c>
      <c r="E41" s="20">
        <v>4.24E-2</v>
      </c>
      <c r="F41" s="20">
        <v>2.2480000000000002</v>
      </c>
      <c r="G41" s="20">
        <v>9.9079999999999995</v>
      </c>
      <c r="H41" s="10" t="s">
        <v>7</v>
      </c>
      <c r="I41" s="10" t="s">
        <v>18</v>
      </c>
    </row>
    <row r="42" spans="1:10">
      <c r="A42" s="1">
        <v>42</v>
      </c>
      <c r="B42" s="8" t="s">
        <v>35</v>
      </c>
      <c r="C42" s="1">
        <v>428</v>
      </c>
      <c r="D42" s="10" t="str">
        <f t="shared" si="0"/>
        <v>GER-428</v>
      </c>
      <c r="E42" s="20">
        <v>3.9300000000000002E-2</v>
      </c>
      <c r="F42" s="20">
        <v>1.9119999999999999</v>
      </c>
      <c r="G42" s="20">
        <v>9.3279999999999994</v>
      </c>
      <c r="H42" s="10" t="s">
        <v>7</v>
      </c>
      <c r="I42" s="10" t="s">
        <v>18</v>
      </c>
    </row>
    <row r="43" spans="1:10">
      <c r="A43" s="1">
        <v>43</v>
      </c>
      <c r="B43" s="8" t="s">
        <v>35</v>
      </c>
      <c r="C43" s="1">
        <v>429</v>
      </c>
      <c r="D43" s="10" t="str">
        <f t="shared" si="0"/>
        <v>GER-429</v>
      </c>
      <c r="E43" s="20">
        <v>3.9300000000000002E-2</v>
      </c>
      <c r="F43" s="10" t="s">
        <v>29</v>
      </c>
      <c r="G43" s="10" t="s">
        <v>29</v>
      </c>
      <c r="H43" s="10" t="s">
        <v>7</v>
      </c>
      <c r="I43" s="10" t="s">
        <v>18</v>
      </c>
      <c r="J43" s="6" t="s">
        <v>27</v>
      </c>
    </row>
    <row r="44" spans="1:10">
      <c r="A44" s="1">
        <v>44</v>
      </c>
      <c r="B44" s="8" t="s">
        <v>35</v>
      </c>
      <c r="C44" s="1">
        <v>430</v>
      </c>
      <c r="D44" s="10" t="str">
        <f t="shared" si="0"/>
        <v>GER-430</v>
      </c>
      <c r="E44" s="20">
        <v>4.0800000000000003E-2</v>
      </c>
      <c r="F44" s="20">
        <v>2.024</v>
      </c>
      <c r="G44" s="20">
        <v>9.3219999999999992</v>
      </c>
      <c r="H44" s="10" t="s">
        <v>7</v>
      </c>
      <c r="I44" s="10" t="s">
        <v>18</v>
      </c>
    </row>
    <row r="45" spans="1:10">
      <c r="A45" s="1">
        <v>45</v>
      </c>
      <c r="B45" s="8" t="s">
        <v>35</v>
      </c>
      <c r="C45" s="1">
        <v>431</v>
      </c>
      <c r="D45" s="10" t="str">
        <f t="shared" si="0"/>
        <v>GER-431</v>
      </c>
      <c r="E45" s="20">
        <v>4.1099999999999998E-2</v>
      </c>
      <c r="F45" s="10" t="s">
        <v>29</v>
      </c>
      <c r="G45" s="10" t="s">
        <v>29</v>
      </c>
      <c r="H45" s="10" t="s">
        <v>7</v>
      </c>
      <c r="I45" s="10" t="s">
        <v>18</v>
      </c>
      <c r="J45" s="6" t="s">
        <v>27</v>
      </c>
    </row>
    <row r="46" spans="1:10">
      <c r="A46" s="1">
        <v>46</v>
      </c>
      <c r="B46" s="8" t="s">
        <v>35</v>
      </c>
      <c r="C46" s="1">
        <v>432</v>
      </c>
      <c r="D46" s="10" t="str">
        <f t="shared" si="0"/>
        <v>GER-432</v>
      </c>
      <c r="E46" s="20">
        <v>4.2099999999999999E-2</v>
      </c>
      <c r="F46" s="20">
        <v>2.093</v>
      </c>
      <c r="G46" s="20">
        <v>9.8109999999999999</v>
      </c>
      <c r="H46" s="10" t="s">
        <v>7</v>
      </c>
      <c r="I46" s="10" t="s">
        <v>18</v>
      </c>
    </row>
    <row r="47" spans="1:10">
      <c r="A47" s="1">
        <v>47</v>
      </c>
      <c r="B47" s="8" t="s">
        <v>35</v>
      </c>
      <c r="C47" s="1">
        <v>433</v>
      </c>
      <c r="D47" s="10" t="str">
        <f t="shared" si="0"/>
        <v>GER-433</v>
      </c>
      <c r="E47" s="20">
        <v>4.2599999999999999E-2</v>
      </c>
      <c r="F47" s="20">
        <v>2.33</v>
      </c>
      <c r="G47" s="20">
        <v>9.0150000000000006</v>
      </c>
      <c r="H47" s="10" t="s">
        <v>7</v>
      </c>
      <c r="I47" s="10" t="s">
        <v>18</v>
      </c>
    </row>
    <row r="48" spans="1:10">
      <c r="A48" s="2">
        <v>48</v>
      </c>
      <c r="B48" s="8" t="s">
        <v>35</v>
      </c>
      <c r="C48" s="1">
        <v>434</v>
      </c>
      <c r="D48" s="10" t="str">
        <f t="shared" si="0"/>
        <v>GER-434</v>
      </c>
      <c r="E48" s="20">
        <v>4.0300000000000002E-2</v>
      </c>
      <c r="F48" s="20">
        <v>2.0760000000000001</v>
      </c>
      <c r="G48" s="20">
        <v>9.7029999999999994</v>
      </c>
      <c r="H48" s="10" t="s">
        <v>7</v>
      </c>
      <c r="I48" s="10" t="s">
        <v>18</v>
      </c>
    </row>
    <row r="49" spans="1:10">
      <c r="A49" s="2">
        <v>49</v>
      </c>
      <c r="B49" s="8" t="s">
        <v>35</v>
      </c>
      <c r="C49" s="1">
        <v>435</v>
      </c>
      <c r="D49" s="10" t="str">
        <f t="shared" si="0"/>
        <v>GER-435</v>
      </c>
      <c r="E49" s="20">
        <v>0.04</v>
      </c>
      <c r="F49" s="20">
        <v>2.157</v>
      </c>
      <c r="G49" s="20">
        <v>10.381</v>
      </c>
      <c r="H49" s="10" t="s">
        <v>7</v>
      </c>
      <c r="I49" s="10" t="s">
        <v>18</v>
      </c>
    </row>
    <row r="50" spans="1:10">
      <c r="A50" s="2">
        <v>50</v>
      </c>
      <c r="B50" s="8" t="s">
        <v>35</v>
      </c>
      <c r="C50" s="1">
        <v>602</v>
      </c>
      <c r="D50" s="10" t="str">
        <f t="shared" si="0"/>
        <v>GER-602</v>
      </c>
      <c r="E50" s="20">
        <v>4.3400000000000001E-2</v>
      </c>
      <c r="F50" s="20">
        <v>2.577</v>
      </c>
      <c r="G50" s="20">
        <v>10.265000000000001</v>
      </c>
      <c r="H50" s="10" t="s">
        <v>4</v>
      </c>
      <c r="I50" s="10" t="s">
        <v>9</v>
      </c>
    </row>
    <row r="51" spans="1:10">
      <c r="A51" s="2">
        <v>51</v>
      </c>
      <c r="B51" s="8" t="s">
        <v>35</v>
      </c>
      <c r="C51" s="1">
        <v>606</v>
      </c>
      <c r="D51" s="10" t="str">
        <f t="shared" si="0"/>
        <v>GER-606</v>
      </c>
      <c r="E51" s="20">
        <v>4.2500000000000003E-2</v>
      </c>
      <c r="F51" s="20">
        <v>2.0049999999999999</v>
      </c>
      <c r="G51" s="20">
        <v>9.2219999999999995</v>
      </c>
      <c r="H51" s="10" t="s">
        <v>7</v>
      </c>
      <c r="I51" s="10" t="s">
        <v>10</v>
      </c>
    </row>
    <row r="52" spans="1:10">
      <c r="A52" s="2">
        <v>52</v>
      </c>
      <c r="B52" s="8" t="s">
        <v>35</v>
      </c>
      <c r="C52" s="1">
        <v>608</v>
      </c>
      <c r="D52" s="10" t="str">
        <f t="shared" si="0"/>
        <v>GER-608</v>
      </c>
      <c r="E52" s="20">
        <v>6.6500000000000004E-2</v>
      </c>
      <c r="F52" s="10">
        <v>4.8659999999999997</v>
      </c>
      <c r="G52" s="10">
        <v>21.295999999999999</v>
      </c>
      <c r="H52" s="10" t="s">
        <v>7</v>
      </c>
      <c r="I52" s="10" t="s">
        <v>17</v>
      </c>
    </row>
    <row r="53" spans="1:10">
      <c r="A53" s="2">
        <v>53</v>
      </c>
      <c r="B53" s="8" t="s">
        <v>35</v>
      </c>
      <c r="C53" s="1">
        <v>609</v>
      </c>
      <c r="D53" s="10" t="str">
        <f t="shared" si="0"/>
        <v>GER-609</v>
      </c>
      <c r="E53" s="20">
        <v>3.8899999999999997E-2</v>
      </c>
      <c r="F53" s="10">
        <v>1.5089999999999999</v>
      </c>
      <c r="G53" s="10">
        <f>3.317+3.679</f>
        <v>6.9960000000000004</v>
      </c>
      <c r="H53" s="10" t="s">
        <v>4</v>
      </c>
      <c r="I53" s="10" t="s">
        <v>10</v>
      </c>
      <c r="J53" s="19"/>
    </row>
    <row r="54" spans="1:10">
      <c r="A54" s="2">
        <v>54</v>
      </c>
      <c r="B54" s="8" t="s">
        <v>35</v>
      </c>
      <c r="C54" s="1">
        <v>610</v>
      </c>
      <c r="D54" s="10" t="str">
        <f t="shared" si="0"/>
        <v>GER-610</v>
      </c>
      <c r="E54" s="20">
        <v>4.8899999999999999E-2</v>
      </c>
      <c r="F54" s="10">
        <v>3.5329999999999999</v>
      </c>
      <c r="G54" s="10">
        <f>4.67+6.111</f>
        <v>10.780999999999999</v>
      </c>
      <c r="H54" s="10" t="s">
        <v>7</v>
      </c>
      <c r="I54" s="10" t="s">
        <v>11</v>
      </c>
    </row>
    <row r="55" spans="1:10">
      <c r="A55" s="2">
        <v>55</v>
      </c>
      <c r="B55" s="8" t="s">
        <v>35</v>
      </c>
      <c r="C55" s="1">
        <v>620</v>
      </c>
      <c r="D55" s="10" t="str">
        <f t="shared" si="0"/>
        <v>GER-620</v>
      </c>
      <c r="E55" s="20">
        <v>4.4299999999999999E-2</v>
      </c>
      <c r="F55" s="20">
        <v>2.5950000000000002</v>
      </c>
      <c r="G55" s="20">
        <v>9.9209999999999994</v>
      </c>
      <c r="H55" s="10" t="s">
        <v>4</v>
      </c>
      <c r="I55" s="10" t="s">
        <v>9</v>
      </c>
    </row>
    <row r="56" spans="1:10">
      <c r="A56" s="2">
        <v>56</v>
      </c>
      <c r="B56" s="8" t="s">
        <v>35</v>
      </c>
      <c r="C56" s="1">
        <v>622</v>
      </c>
      <c r="D56" s="10" t="str">
        <f t="shared" si="0"/>
        <v>GER-622</v>
      </c>
      <c r="E56" s="20">
        <v>4.0500000000000001E-2</v>
      </c>
      <c r="F56" s="20">
        <v>2.9569999999999999</v>
      </c>
      <c r="G56" s="20">
        <v>11.887</v>
      </c>
      <c r="H56" s="10" t="s">
        <v>7</v>
      </c>
      <c r="I56" s="10" t="s">
        <v>9</v>
      </c>
    </row>
    <row r="57" spans="1:10">
      <c r="A57" s="2">
        <v>57</v>
      </c>
      <c r="B57" s="8" t="s">
        <v>35</v>
      </c>
      <c r="C57" s="1">
        <v>623</v>
      </c>
      <c r="D57" s="10" t="str">
        <f t="shared" si="0"/>
        <v>GER-623</v>
      </c>
      <c r="E57" s="20">
        <v>4.0500000000000001E-2</v>
      </c>
      <c r="F57" s="20">
        <v>2.1920000000000002</v>
      </c>
      <c r="G57" s="20">
        <v>9.4979999999999993</v>
      </c>
      <c r="H57" s="10" t="s">
        <v>7</v>
      </c>
      <c r="I57" s="10" t="s">
        <v>9</v>
      </c>
    </row>
    <row r="58" spans="1:10">
      <c r="A58" s="2">
        <v>58</v>
      </c>
      <c r="B58" s="8" t="s">
        <v>35</v>
      </c>
      <c r="C58" s="1">
        <v>624</v>
      </c>
      <c r="D58" s="10" t="str">
        <f t="shared" si="0"/>
        <v>GER-624</v>
      </c>
      <c r="E58" s="20">
        <v>4.3799999999999999E-2</v>
      </c>
      <c r="F58" s="20">
        <v>2.6619999999999999</v>
      </c>
      <c r="G58" s="20">
        <v>13.689</v>
      </c>
      <c r="H58" s="10" t="s">
        <v>4</v>
      </c>
      <c r="I58" s="10" t="s">
        <v>9</v>
      </c>
    </row>
    <row r="59" spans="1:10">
      <c r="A59" s="2">
        <v>59</v>
      </c>
      <c r="B59" s="8" t="s">
        <v>35</v>
      </c>
      <c r="C59" s="1">
        <v>626</v>
      </c>
      <c r="D59" s="10" t="str">
        <f t="shared" si="0"/>
        <v>GER-626</v>
      </c>
      <c r="E59" s="20">
        <v>7.3400000000000007E-2</v>
      </c>
      <c r="F59" s="20">
        <v>4.9000000000000004</v>
      </c>
      <c r="G59" s="20">
        <v>18.998999999999999</v>
      </c>
      <c r="H59" s="10" t="s">
        <v>7</v>
      </c>
      <c r="I59" s="10" t="s">
        <v>9</v>
      </c>
    </row>
    <row r="60" spans="1:10">
      <c r="A60" s="2">
        <v>60</v>
      </c>
      <c r="B60" s="8" t="s">
        <v>35</v>
      </c>
      <c r="C60" s="1">
        <v>628</v>
      </c>
      <c r="D60" s="10" t="str">
        <f t="shared" si="0"/>
        <v>GER-628</v>
      </c>
      <c r="E60" s="20">
        <v>0.1052</v>
      </c>
      <c r="F60" s="10">
        <v>6.3780000000000001</v>
      </c>
      <c r="G60" s="10">
        <f>10.628+11</f>
        <v>21.628</v>
      </c>
      <c r="H60" s="10" t="s">
        <v>7</v>
      </c>
      <c r="I60" s="10" t="s">
        <v>12</v>
      </c>
      <c r="J60" s="19"/>
    </row>
    <row r="61" spans="1:10">
      <c r="A61" s="2">
        <v>61</v>
      </c>
      <c r="B61" s="8" t="s">
        <v>35</v>
      </c>
      <c r="C61" s="1">
        <v>632</v>
      </c>
      <c r="D61" s="10" t="str">
        <f t="shared" si="0"/>
        <v>GER-632</v>
      </c>
      <c r="E61" s="20">
        <v>4.7199999999999999E-2</v>
      </c>
      <c r="F61" s="10">
        <v>3.2120000000000002</v>
      </c>
      <c r="G61" s="10">
        <f>5.21+2.336+1.985</f>
        <v>9.5309999999999988</v>
      </c>
      <c r="H61" s="10" t="s">
        <v>7</v>
      </c>
      <c r="I61" s="10" t="s">
        <v>11</v>
      </c>
      <c r="J61" s="19"/>
    </row>
    <row r="62" spans="1:10">
      <c r="A62" s="1">
        <v>1</v>
      </c>
      <c r="B62" s="8" t="s">
        <v>35</v>
      </c>
      <c r="C62" s="3">
        <v>643</v>
      </c>
      <c r="D62" s="10" t="str">
        <f>CONCATENATE(B62,C62)</f>
        <v>GER-643</v>
      </c>
      <c r="E62" s="20">
        <v>4.1700000000000001E-2</v>
      </c>
      <c r="F62" s="20">
        <v>2.488</v>
      </c>
      <c r="G62" s="20">
        <v>9.6780000000000008</v>
      </c>
      <c r="H62" s="10" t="s">
        <v>4</v>
      </c>
      <c r="I62" s="10" t="s">
        <v>9</v>
      </c>
    </row>
    <row r="63" spans="1:10">
      <c r="A63" s="2">
        <v>62</v>
      </c>
      <c r="B63" s="8" t="s">
        <v>35</v>
      </c>
      <c r="C63" s="1">
        <v>649</v>
      </c>
      <c r="D63" s="10" t="str">
        <f t="shared" si="0"/>
        <v>GER-649</v>
      </c>
      <c r="E63" s="20">
        <v>4.4600000000000001E-2</v>
      </c>
      <c r="F63" s="20">
        <v>3.1240000000000001</v>
      </c>
      <c r="G63" s="20">
        <v>11.401</v>
      </c>
      <c r="H63" s="10" t="s">
        <v>7</v>
      </c>
      <c r="I63" s="10" t="s">
        <v>9</v>
      </c>
    </row>
    <row r="64" spans="1:10">
      <c r="A64" s="2">
        <v>63</v>
      </c>
      <c r="B64" s="8" t="s">
        <v>35</v>
      </c>
      <c r="C64" s="1">
        <v>651</v>
      </c>
      <c r="D64" s="10" t="str">
        <f t="shared" si="0"/>
        <v>GER-651</v>
      </c>
      <c r="E64" s="20">
        <v>4.1300000000000003E-2</v>
      </c>
      <c r="F64" s="20">
        <v>1.91</v>
      </c>
      <c r="G64" s="20">
        <v>10.263999999999999</v>
      </c>
      <c r="H64" s="10" t="s">
        <v>7</v>
      </c>
      <c r="I64" s="10" t="s">
        <v>10</v>
      </c>
    </row>
    <row r="65" spans="1:9">
      <c r="A65" s="2">
        <v>64</v>
      </c>
      <c r="B65" s="8" t="s">
        <v>35</v>
      </c>
      <c r="C65" s="1">
        <v>652</v>
      </c>
      <c r="D65" s="10" t="str">
        <f t="shared" si="0"/>
        <v>GER-652</v>
      </c>
      <c r="E65" s="20">
        <v>4.0500000000000001E-2</v>
      </c>
      <c r="F65" s="20">
        <v>1.5209999999999999</v>
      </c>
      <c r="G65" s="20">
        <v>9.6150000000000002</v>
      </c>
      <c r="H65" s="10" t="s">
        <v>7</v>
      </c>
      <c r="I65" s="10" t="s">
        <v>10</v>
      </c>
    </row>
    <row r="66" spans="1:9">
      <c r="A66" s="2">
        <v>65</v>
      </c>
      <c r="B66" s="8" t="s">
        <v>35</v>
      </c>
      <c r="C66" s="1">
        <v>654</v>
      </c>
      <c r="D66" s="10" t="str">
        <f t="shared" si="0"/>
        <v>GER-654</v>
      </c>
      <c r="E66" s="20">
        <v>3.95E-2</v>
      </c>
      <c r="F66" s="10">
        <v>1.5369999999999999</v>
      </c>
      <c r="G66" s="10">
        <f>4.581+3.024+1.093</f>
        <v>8.6980000000000004</v>
      </c>
      <c r="H66" s="10" t="s">
        <v>4</v>
      </c>
      <c r="I66" s="10" t="s">
        <v>10</v>
      </c>
    </row>
    <row r="67" spans="1:9">
      <c r="A67" s="2">
        <v>66</v>
      </c>
      <c r="B67" s="8" t="s">
        <v>35</v>
      </c>
      <c r="C67" s="1">
        <v>666</v>
      </c>
      <c r="D67" s="10" t="str">
        <f t="shared" ref="D67:D96" si="1">CONCATENATE(B67,C67)</f>
        <v>GER-666</v>
      </c>
      <c r="E67" s="20">
        <v>4.24E-2</v>
      </c>
      <c r="F67" s="20">
        <v>2.863</v>
      </c>
      <c r="G67" s="20">
        <v>10.452</v>
      </c>
      <c r="H67" s="10" t="s">
        <v>7</v>
      </c>
      <c r="I67" s="10" t="s">
        <v>9</v>
      </c>
    </row>
    <row r="68" spans="1:9">
      <c r="A68" s="2">
        <v>67</v>
      </c>
      <c r="B68" s="8" t="s">
        <v>35</v>
      </c>
      <c r="C68" s="1">
        <v>667</v>
      </c>
      <c r="D68" s="10" t="str">
        <f t="shared" si="1"/>
        <v>GER-667</v>
      </c>
      <c r="E68" s="20">
        <v>4.2200000000000001E-2</v>
      </c>
      <c r="F68" s="20">
        <v>2.605</v>
      </c>
      <c r="G68" s="20">
        <v>10.737</v>
      </c>
      <c r="H68" s="10" t="s">
        <v>7</v>
      </c>
      <c r="I68" s="10" t="s">
        <v>9</v>
      </c>
    </row>
    <row r="69" spans="1:9">
      <c r="A69" s="2">
        <v>68</v>
      </c>
      <c r="B69" s="8" t="s">
        <v>35</v>
      </c>
      <c r="C69" s="1">
        <v>669</v>
      </c>
      <c r="D69" s="10" t="str">
        <f t="shared" si="1"/>
        <v>GER-669</v>
      </c>
      <c r="E69" s="20">
        <v>4.24E-2</v>
      </c>
      <c r="F69" s="20">
        <v>2.323</v>
      </c>
      <c r="G69" s="20">
        <v>11.196</v>
      </c>
      <c r="H69" s="10" t="s">
        <v>4</v>
      </c>
      <c r="I69" s="10" t="s">
        <v>9</v>
      </c>
    </row>
    <row r="70" spans="1:9">
      <c r="A70" s="2">
        <v>69</v>
      </c>
      <c r="B70" s="8" t="s">
        <v>35</v>
      </c>
      <c r="C70" s="1">
        <v>675</v>
      </c>
      <c r="D70" s="10" t="str">
        <f t="shared" si="1"/>
        <v>GER-675</v>
      </c>
      <c r="E70" s="20">
        <v>4.3900000000000002E-2</v>
      </c>
      <c r="F70" s="20">
        <v>2.2799999999999998</v>
      </c>
      <c r="G70" s="20">
        <v>12.340999999999999</v>
      </c>
      <c r="H70" s="10" t="s">
        <v>7</v>
      </c>
      <c r="I70" s="10" t="s">
        <v>10</v>
      </c>
    </row>
    <row r="71" spans="1:9">
      <c r="A71" s="2">
        <v>70</v>
      </c>
      <c r="B71" s="8" t="s">
        <v>35</v>
      </c>
      <c r="C71" s="1">
        <v>678</v>
      </c>
      <c r="D71" s="10" t="str">
        <f t="shared" si="1"/>
        <v>GER-678</v>
      </c>
      <c r="E71" s="20">
        <v>6.7900000000000002E-2</v>
      </c>
      <c r="F71" s="10">
        <v>4.702</v>
      </c>
      <c r="G71" s="10">
        <v>17.245999999999999</v>
      </c>
      <c r="H71" s="10" t="s">
        <v>7</v>
      </c>
      <c r="I71" s="10" t="s">
        <v>17</v>
      </c>
    </row>
    <row r="72" spans="1:9">
      <c r="A72" s="2">
        <v>71</v>
      </c>
      <c r="B72" s="8" t="s">
        <v>35</v>
      </c>
      <c r="C72" s="1">
        <v>679</v>
      </c>
      <c r="D72" s="10" t="str">
        <f t="shared" si="1"/>
        <v>GER-679</v>
      </c>
      <c r="E72" s="20">
        <v>4.7100000000000003E-2</v>
      </c>
      <c r="F72" s="10">
        <v>3.0470000000000002</v>
      </c>
      <c r="G72" s="10">
        <f>6.082+4.469+4.145</f>
        <v>14.696</v>
      </c>
      <c r="H72" s="10" t="s">
        <v>4</v>
      </c>
      <c r="I72" s="10" t="s">
        <v>14</v>
      </c>
    </row>
    <row r="73" spans="1:9">
      <c r="A73" s="2">
        <v>72</v>
      </c>
      <c r="B73" s="8" t="s">
        <v>35</v>
      </c>
      <c r="C73" s="1">
        <v>689</v>
      </c>
      <c r="D73" s="10" t="str">
        <f t="shared" si="1"/>
        <v>GER-689</v>
      </c>
      <c r="E73" s="20">
        <v>5.9200000000000003E-2</v>
      </c>
      <c r="F73" s="20">
        <v>3.81</v>
      </c>
      <c r="G73" s="20">
        <v>17.138000000000002</v>
      </c>
      <c r="H73" s="10" t="s">
        <v>7</v>
      </c>
      <c r="I73" s="10" t="s">
        <v>9</v>
      </c>
    </row>
    <row r="74" spans="1:9">
      <c r="A74" s="2">
        <v>73</v>
      </c>
      <c r="B74" s="8" t="s">
        <v>35</v>
      </c>
      <c r="C74" s="1">
        <v>690</v>
      </c>
      <c r="D74" s="10" t="str">
        <f t="shared" si="1"/>
        <v>GER-690</v>
      </c>
      <c r="E74" s="20">
        <v>5.8200000000000002E-2</v>
      </c>
      <c r="F74" s="20">
        <v>4.2699999999999996</v>
      </c>
      <c r="G74" s="20">
        <v>17.986000000000001</v>
      </c>
      <c r="H74" s="10" t="s">
        <v>4</v>
      </c>
      <c r="I74" s="10" t="s">
        <v>9</v>
      </c>
    </row>
    <row r="75" spans="1:9">
      <c r="A75" s="2">
        <v>74</v>
      </c>
      <c r="B75" s="8" t="s">
        <v>35</v>
      </c>
      <c r="C75" s="1">
        <v>697</v>
      </c>
      <c r="D75" s="10" t="str">
        <f t="shared" si="1"/>
        <v>GER-697</v>
      </c>
      <c r="E75" s="20">
        <v>4.36E-2</v>
      </c>
      <c r="F75" s="10">
        <v>2.0699999999999998</v>
      </c>
      <c r="G75" s="10">
        <f>5.431+5.33</f>
        <v>10.760999999999999</v>
      </c>
      <c r="H75" s="10" t="s">
        <v>7</v>
      </c>
      <c r="I75" s="10" t="s">
        <v>15</v>
      </c>
    </row>
    <row r="76" spans="1:9">
      <c r="A76" s="2">
        <v>75</v>
      </c>
      <c r="B76" s="8" t="s">
        <v>35</v>
      </c>
      <c r="C76" s="1">
        <v>699</v>
      </c>
      <c r="D76" s="10" t="str">
        <f t="shared" si="1"/>
        <v>GER-699</v>
      </c>
      <c r="E76" s="20">
        <v>7.3400000000000007E-2</v>
      </c>
      <c r="F76" s="10">
        <v>5.3170000000000002</v>
      </c>
      <c r="G76" s="10">
        <f>10.926+9.101</f>
        <v>20.027000000000001</v>
      </c>
      <c r="H76" s="10" t="s">
        <v>7</v>
      </c>
      <c r="I76" s="10" t="s">
        <v>13</v>
      </c>
    </row>
    <row r="77" spans="1:9">
      <c r="A77" s="2">
        <v>76</v>
      </c>
      <c r="B77" s="8" t="s">
        <v>35</v>
      </c>
      <c r="C77" s="1">
        <v>712</v>
      </c>
      <c r="D77" s="10" t="str">
        <f t="shared" si="1"/>
        <v>GER-712</v>
      </c>
      <c r="E77" s="20">
        <v>5.9900000000000002E-2</v>
      </c>
      <c r="F77" s="20">
        <v>3.9260000000000002</v>
      </c>
      <c r="G77" s="20">
        <v>16.32</v>
      </c>
      <c r="H77" s="10" t="s">
        <v>7</v>
      </c>
      <c r="I77" s="10" t="s">
        <v>9</v>
      </c>
    </row>
    <row r="78" spans="1:9">
      <c r="A78" s="2">
        <v>77</v>
      </c>
      <c r="B78" s="8" t="s">
        <v>35</v>
      </c>
      <c r="C78" s="1">
        <v>713</v>
      </c>
      <c r="D78" s="10" t="str">
        <f t="shared" si="1"/>
        <v>GER-713</v>
      </c>
      <c r="E78" s="20">
        <v>6.0499999999999998E-2</v>
      </c>
      <c r="F78" s="20">
        <v>4.0869999999999997</v>
      </c>
      <c r="G78" s="20">
        <v>19.052</v>
      </c>
      <c r="H78" s="10" t="s">
        <v>7</v>
      </c>
      <c r="I78" s="10" t="s">
        <v>9</v>
      </c>
    </row>
    <row r="79" spans="1:9">
      <c r="A79" s="2">
        <v>78</v>
      </c>
      <c r="B79" s="8" t="s">
        <v>35</v>
      </c>
      <c r="C79" s="1">
        <v>716</v>
      </c>
      <c r="D79" s="10" t="str">
        <f t="shared" si="1"/>
        <v>GER-716</v>
      </c>
      <c r="E79" s="20">
        <v>4.87E-2</v>
      </c>
      <c r="F79" s="20">
        <v>3.2679999999999998</v>
      </c>
      <c r="G79" s="20">
        <v>11.541</v>
      </c>
      <c r="H79" s="10" t="s">
        <v>7</v>
      </c>
      <c r="I79" s="10" t="s">
        <v>9</v>
      </c>
    </row>
    <row r="80" spans="1:9">
      <c r="A80" s="2">
        <v>79</v>
      </c>
      <c r="B80" s="8" t="s">
        <v>35</v>
      </c>
      <c r="C80" s="1">
        <v>717</v>
      </c>
      <c r="D80" s="10" t="str">
        <f t="shared" si="1"/>
        <v>GER-717</v>
      </c>
      <c r="E80" s="20">
        <v>4.1700000000000001E-2</v>
      </c>
      <c r="F80" s="20">
        <v>2.0099999999999998</v>
      </c>
      <c r="G80" s="20">
        <v>8.3539999999999992</v>
      </c>
      <c r="H80" s="10" t="s">
        <v>4</v>
      </c>
      <c r="I80" s="10" t="s">
        <v>9</v>
      </c>
    </row>
    <row r="81" spans="1:9">
      <c r="A81" s="2">
        <v>80</v>
      </c>
      <c r="B81" s="8" t="s">
        <v>35</v>
      </c>
      <c r="C81" s="1">
        <v>718</v>
      </c>
      <c r="D81" s="10" t="str">
        <f t="shared" si="1"/>
        <v>GER-718</v>
      </c>
      <c r="E81" s="20">
        <v>4.7899999999999998E-2</v>
      </c>
      <c r="F81" s="20">
        <v>3.1379999999999999</v>
      </c>
      <c r="G81" s="20">
        <v>12.897</v>
      </c>
      <c r="H81" s="10" t="s">
        <v>4</v>
      </c>
      <c r="I81" s="10" t="s">
        <v>9</v>
      </c>
    </row>
    <row r="82" spans="1:9">
      <c r="A82" s="2">
        <v>81</v>
      </c>
      <c r="B82" s="8" t="s">
        <v>35</v>
      </c>
      <c r="C82" s="1">
        <v>721</v>
      </c>
      <c r="D82" s="10" t="str">
        <f t="shared" si="1"/>
        <v>GER-721</v>
      </c>
      <c r="E82" s="20">
        <v>3.9699999999999999E-2</v>
      </c>
      <c r="F82" s="10">
        <v>1.681</v>
      </c>
      <c r="G82" s="10">
        <f>4.331+3.989</f>
        <v>8.32</v>
      </c>
      <c r="H82" s="10" t="s">
        <v>4</v>
      </c>
      <c r="I82" s="10" t="s">
        <v>10</v>
      </c>
    </row>
    <row r="83" spans="1:9">
      <c r="A83" s="2">
        <v>82</v>
      </c>
      <c r="B83" s="8" t="s">
        <v>35</v>
      </c>
      <c r="C83" s="1">
        <v>722</v>
      </c>
      <c r="D83" s="10" t="str">
        <f t="shared" si="1"/>
        <v>GER-722</v>
      </c>
      <c r="E83" s="20">
        <v>4.0099999999999997E-2</v>
      </c>
      <c r="F83" s="20">
        <v>1.6910000000000001</v>
      </c>
      <c r="G83" s="20">
        <v>9.1419999999999995</v>
      </c>
      <c r="H83" s="10" t="s">
        <v>7</v>
      </c>
      <c r="I83" s="10" t="s">
        <v>10</v>
      </c>
    </row>
    <row r="84" spans="1:9">
      <c r="A84" s="2">
        <v>83</v>
      </c>
      <c r="B84" s="8" t="s">
        <v>35</v>
      </c>
      <c r="C84" s="1">
        <v>723</v>
      </c>
      <c r="D84" s="10" t="str">
        <f t="shared" si="1"/>
        <v>GER-723</v>
      </c>
      <c r="E84" s="20">
        <v>4.0500000000000001E-2</v>
      </c>
      <c r="F84" s="20">
        <v>1.887</v>
      </c>
      <c r="G84" s="20">
        <v>8.99</v>
      </c>
      <c r="H84" s="10" t="s">
        <v>7</v>
      </c>
      <c r="I84" s="10" t="s">
        <v>10</v>
      </c>
    </row>
    <row r="85" spans="1:9">
      <c r="A85" s="2">
        <v>84</v>
      </c>
      <c r="B85" s="8" t="s">
        <v>35</v>
      </c>
      <c r="C85" s="1">
        <v>724</v>
      </c>
      <c r="D85" s="10" t="str">
        <f t="shared" si="1"/>
        <v>GER-724</v>
      </c>
      <c r="E85" s="20">
        <v>4.65E-2</v>
      </c>
      <c r="F85" s="10">
        <v>2.6030000000000002</v>
      </c>
      <c r="G85" s="10">
        <f>6.068+5.711</f>
        <v>11.779</v>
      </c>
      <c r="H85" s="10" t="s">
        <v>7</v>
      </c>
      <c r="I85" s="10" t="s">
        <v>16</v>
      </c>
    </row>
    <row r="86" spans="1:9">
      <c r="A86" s="2">
        <v>85</v>
      </c>
      <c r="B86" s="8" t="s">
        <v>35</v>
      </c>
      <c r="C86" s="1">
        <v>735</v>
      </c>
      <c r="D86" s="10" t="str">
        <f t="shared" si="1"/>
        <v>GER-735</v>
      </c>
      <c r="E86" s="20">
        <v>7.2300000000000003E-2</v>
      </c>
      <c r="F86" s="20">
        <v>4.7460000000000004</v>
      </c>
      <c r="G86" s="20">
        <v>18.925999999999998</v>
      </c>
      <c r="H86" s="10" t="s">
        <v>7</v>
      </c>
      <c r="I86" s="10" t="s">
        <v>9</v>
      </c>
    </row>
    <row r="87" spans="1:9">
      <c r="A87" s="2">
        <v>86</v>
      </c>
      <c r="B87" s="8" t="s">
        <v>35</v>
      </c>
      <c r="C87" s="1">
        <v>736</v>
      </c>
      <c r="D87" s="10" t="str">
        <f t="shared" si="1"/>
        <v>GER-736</v>
      </c>
      <c r="E87" s="20">
        <v>4.5900000000000003E-2</v>
      </c>
      <c r="F87" s="20">
        <v>3.073</v>
      </c>
      <c r="G87" s="20">
        <v>11.455</v>
      </c>
      <c r="H87" s="10" t="s">
        <v>7</v>
      </c>
      <c r="I87" s="10" t="s">
        <v>9</v>
      </c>
    </row>
    <row r="88" spans="1:9">
      <c r="A88" s="2">
        <v>87</v>
      </c>
      <c r="B88" s="8" t="s">
        <v>35</v>
      </c>
      <c r="C88" s="1">
        <v>739</v>
      </c>
      <c r="D88" s="10" t="str">
        <f t="shared" si="1"/>
        <v>GER-739</v>
      </c>
      <c r="E88" s="20">
        <v>4.1300000000000003E-2</v>
      </c>
      <c r="F88" s="20">
        <v>2.6619999999999999</v>
      </c>
      <c r="G88" s="20">
        <v>9.4779999999999998</v>
      </c>
      <c r="H88" s="10" t="s">
        <v>4</v>
      </c>
      <c r="I88" s="10" t="s">
        <v>9</v>
      </c>
    </row>
    <row r="89" spans="1:9">
      <c r="A89" s="2">
        <v>88</v>
      </c>
      <c r="B89" s="8" t="s">
        <v>35</v>
      </c>
      <c r="C89" s="1">
        <v>741</v>
      </c>
      <c r="D89" s="10" t="str">
        <f t="shared" si="1"/>
        <v>GER-741</v>
      </c>
      <c r="E89" s="20">
        <v>4.4400000000000002E-2</v>
      </c>
      <c r="F89" s="20">
        <v>2.38</v>
      </c>
      <c r="G89" s="20">
        <v>13.596</v>
      </c>
      <c r="H89" s="10" t="s">
        <v>4</v>
      </c>
      <c r="I89" s="10" t="s">
        <v>9</v>
      </c>
    </row>
    <row r="90" spans="1:9">
      <c r="A90" s="2">
        <v>89</v>
      </c>
      <c r="B90" s="8" t="s">
        <v>35</v>
      </c>
      <c r="C90" s="1">
        <v>742</v>
      </c>
      <c r="D90" s="10" t="str">
        <f t="shared" si="1"/>
        <v>GER-742</v>
      </c>
      <c r="E90" s="20">
        <v>6.6699999999999995E-2</v>
      </c>
      <c r="F90" s="20">
        <v>5.18</v>
      </c>
      <c r="G90" s="20">
        <v>17.709</v>
      </c>
      <c r="H90" s="10" t="s">
        <v>4</v>
      </c>
      <c r="I90" s="10" t="s">
        <v>9</v>
      </c>
    </row>
    <row r="91" spans="1:9">
      <c r="A91" s="2">
        <v>90</v>
      </c>
      <c r="B91" s="8" t="s">
        <v>35</v>
      </c>
      <c r="C91" s="1">
        <v>743</v>
      </c>
      <c r="D91" s="10" t="str">
        <f t="shared" si="1"/>
        <v>GER-743</v>
      </c>
      <c r="E91" s="20">
        <v>3.9E-2</v>
      </c>
      <c r="F91" s="20">
        <v>1.609</v>
      </c>
      <c r="G91" s="20">
        <v>7.899</v>
      </c>
      <c r="H91" s="10" t="s">
        <v>7</v>
      </c>
      <c r="I91" s="10" t="s">
        <v>10</v>
      </c>
    </row>
    <row r="92" spans="1:9">
      <c r="A92" s="2">
        <v>91</v>
      </c>
      <c r="B92" s="8" t="s">
        <v>35</v>
      </c>
      <c r="C92" s="1">
        <v>744</v>
      </c>
      <c r="D92" s="10" t="str">
        <f t="shared" si="1"/>
        <v>GER-744</v>
      </c>
      <c r="E92" s="20">
        <v>3.9199999999999999E-2</v>
      </c>
      <c r="F92" s="20">
        <v>1.5940000000000001</v>
      </c>
      <c r="G92" s="20">
        <v>8.8379999999999992</v>
      </c>
      <c r="H92" s="10" t="s">
        <v>7</v>
      </c>
      <c r="I92" s="10" t="s">
        <v>10</v>
      </c>
    </row>
    <row r="93" spans="1:9">
      <c r="A93" s="2">
        <v>92</v>
      </c>
      <c r="B93" s="8" t="s">
        <v>35</v>
      </c>
      <c r="C93" s="1">
        <v>745</v>
      </c>
      <c r="D93" s="10" t="str">
        <f t="shared" si="1"/>
        <v>GER-745</v>
      </c>
      <c r="E93" s="20">
        <v>5.7299999999999997E-2</v>
      </c>
      <c r="F93" s="20">
        <v>4.5209999999999999</v>
      </c>
      <c r="G93" s="20">
        <v>19.361000000000001</v>
      </c>
      <c r="H93" s="10" t="s">
        <v>4</v>
      </c>
      <c r="I93" s="10" t="s">
        <v>9</v>
      </c>
    </row>
    <row r="94" spans="1:9">
      <c r="A94" s="2">
        <v>93</v>
      </c>
      <c r="B94" s="8" t="s">
        <v>35</v>
      </c>
      <c r="C94" s="1">
        <v>746</v>
      </c>
      <c r="D94" s="10" t="str">
        <f t="shared" si="1"/>
        <v>GER-746</v>
      </c>
      <c r="E94" s="20">
        <v>4.4299999999999999E-2</v>
      </c>
      <c r="F94" s="20">
        <v>2.6560000000000001</v>
      </c>
      <c r="G94" s="20">
        <v>11.343</v>
      </c>
      <c r="H94" s="10" t="s">
        <v>7</v>
      </c>
      <c r="I94" s="10" t="s">
        <v>10</v>
      </c>
    </row>
    <row r="95" spans="1:9">
      <c r="A95" s="2">
        <v>94</v>
      </c>
      <c r="B95" s="8" t="s">
        <v>35</v>
      </c>
      <c r="C95" s="1">
        <v>747</v>
      </c>
      <c r="D95" s="10" t="str">
        <f t="shared" si="1"/>
        <v>GER-747</v>
      </c>
      <c r="E95" s="20">
        <v>3.95E-2</v>
      </c>
      <c r="F95" s="20">
        <v>1.53</v>
      </c>
      <c r="G95" s="20">
        <v>9.1370000000000005</v>
      </c>
      <c r="H95" s="10" t="s">
        <v>7</v>
      </c>
      <c r="I95" s="10" t="s">
        <v>10</v>
      </c>
    </row>
    <row r="96" spans="1:9">
      <c r="A96" s="2">
        <v>95</v>
      </c>
      <c r="B96" s="8" t="s">
        <v>35</v>
      </c>
      <c r="C96" s="1">
        <v>748</v>
      </c>
      <c r="D96" s="10" t="str">
        <f t="shared" si="1"/>
        <v>GER-748</v>
      </c>
      <c r="E96" s="20">
        <v>4.7E-2</v>
      </c>
      <c r="F96" s="20">
        <v>3.1389999999999998</v>
      </c>
      <c r="G96" s="20">
        <v>13.565</v>
      </c>
      <c r="H96" s="10" t="s">
        <v>4</v>
      </c>
      <c r="I96" s="10" t="s">
        <v>9</v>
      </c>
    </row>
    <row r="97" spans="1:9">
      <c r="A97" s="2">
        <v>96</v>
      </c>
      <c r="B97" s="2"/>
      <c r="C97" s="1"/>
      <c r="D97" s="8"/>
      <c r="E97" s="1"/>
      <c r="F97" s="8"/>
      <c r="G97" s="8"/>
      <c r="H97" s="1"/>
      <c r="I97" s="1"/>
    </row>
    <row r="98" spans="1:9">
      <c r="A98" s="2">
        <v>97</v>
      </c>
      <c r="B98" s="2"/>
      <c r="C98" s="1"/>
      <c r="D98" s="8"/>
      <c r="E98" s="1"/>
      <c r="F98" s="8"/>
      <c r="G98" s="8"/>
      <c r="H98" s="1"/>
      <c r="I98" s="1"/>
    </row>
    <row r="99" spans="1:9">
      <c r="A99" s="2">
        <v>98</v>
      </c>
      <c r="B99" s="2"/>
      <c r="C99" s="1"/>
      <c r="D99" s="8"/>
      <c r="E99" s="1"/>
      <c r="F99" s="8"/>
      <c r="G99" s="8"/>
      <c r="H99" s="1"/>
      <c r="I99" s="1"/>
    </row>
    <row r="100" spans="1:9">
      <c r="A100" s="2">
        <v>99</v>
      </c>
      <c r="B100" s="2"/>
      <c r="C100" s="1"/>
      <c r="D100" s="8"/>
      <c r="E100" s="1"/>
      <c r="F100" s="8"/>
      <c r="G100" s="8"/>
      <c r="H100" s="1"/>
      <c r="I100" s="1"/>
    </row>
    <row r="101" spans="1:9">
      <c r="A101" s="2">
        <v>100</v>
      </c>
      <c r="B101" s="2"/>
      <c r="C101" s="1"/>
      <c r="D101" s="8"/>
      <c r="E101" s="1"/>
      <c r="F101" s="8"/>
      <c r="G101" s="8"/>
      <c r="H101" s="1"/>
      <c r="I101" s="1"/>
    </row>
    <row r="102" spans="1:9">
      <c r="A102" s="2">
        <v>101</v>
      </c>
      <c r="B102" s="2"/>
      <c r="C102" s="1"/>
      <c r="D102" s="8"/>
      <c r="E102" s="1"/>
      <c r="F102" s="8"/>
      <c r="G102" s="8"/>
      <c r="H102" s="1"/>
      <c r="I102" s="1"/>
    </row>
    <row r="103" spans="1:9">
      <c r="A103" s="2">
        <v>102</v>
      </c>
      <c r="B103" s="2"/>
      <c r="C103" s="1"/>
      <c r="D103" s="8"/>
      <c r="E103" s="1"/>
      <c r="F103" s="8"/>
      <c r="G103" s="8"/>
      <c r="H103" s="1"/>
      <c r="I103" s="1"/>
    </row>
    <row r="104" spans="1:9">
      <c r="A104" s="2">
        <v>103</v>
      </c>
      <c r="B104" s="2"/>
      <c r="C104" s="1"/>
      <c r="D104" s="8"/>
      <c r="E104" s="1"/>
      <c r="F104" s="8"/>
      <c r="G104" s="8"/>
      <c r="H104" s="1"/>
      <c r="I104" s="1"/>
    </row>
    <row r="105" spans="1:9">
      <c r="A105" s="2">
        <v>104</v>
      </c>
      <c r="B105" s="2"/>
      <c r="C105" s="1"/>
      <c r="D105" s="8"/>
      <c r="E105" s="1"/>
      <c r="F105" s="8"/>
      <c r="G105" s="8"/>
      <c r="H105" s="1"/>
      <c r="I105" s="1"/>
    </row>
    <row r="106" spans="1:9">
      <c r="A106" s="2">
        <v>105</v>
      </c>
      <c r="B106" s="2"/>
      <c r="C106" s="1"/>
      <c r="D106" s="8"/>
      <c r="E106" s="1"/>
      <c r="F106" s="8"/>
      <c r="G106" s="8"/>
      <c r="H106" s="1"/>
      <c r="I106" s="1"/>
    </row>
    <row r="107" spans="1:9">
      <c r="A107" s="2">
        <v>106</v>
      </c>
      <c r="B107" s="2"/>
      <c r="C107" s="1"/>
      <c r="D107" s="8"/>
      <c r="E107" s="1"/>
      <c r="F107" s="8"/>
      <c r="G107" s="8"/>
      <c r="H107" s="1"/>
      <c r="I107" s="1"/>
    </row>
    <row r="108" spans="1:9">
      <c r="A108" s="2">
        <v>107</v>
      </c>
      <c r="B108" s="2"/>
      <c r="C108" s="1"/>
      <c r="D108" s="8"/>
      <c r="E108" s="1"/>
      <c r="F108" s="8"/>
      <c r="G108" s="8"/>
      <c r="H108" s="1"/>
      <c r="I108" s="1"/>
    </row>
    <row r="109" spans="1:9">
      <c r="A109" s="2">
        <v>108</v>
      </c>
      <c r="B109" s="2"/>
      <c r="C109" s="1"/>
      <c r="D109" s="8"/>
      <c r="E109" s="1"/>
      <c r="F109" s="8"/>
      <c r="G109" s="8"/>
      <c r="H109" s="1"/>
      <c r="I109" s="1"/>
    </row>
    <row r="110" spans="1:9">
      <c r="A110" s="2">
        <v>109</v>
      </c>
      <c r="B110" s="2"/>
      <c r="C110" s="1"/>
      <c r="D110" s="8"/>
      <c r="E110" s="1"/>
      <c r="F110" s="8"/>
      <c r="G110" s="8"/>
      <c r="H110" s="1"/>
      <c r="I110" s="1"/>
    </row>
    <row r="111" spans="1:9">
      <c r="A111" s="2">
        <v>110</v>
      </c>
      <c r="B111" s="2"/>
      <c r="C111" s="1"/>
      <c r="D111" s="8"/>
      <c r="E111" s="1"/>
      <c r="F111" s="8"/>
      <c r="G111" s="8"/>
      <c r="H111" s="1"/>
      <c r="I111" s="1"/>
    </row>
    <row r="112" spans="1:9">
      <c r="A112" s="2">
        <v>111</v>
      </c>
      <c r="B112" s="2"/>
      <c r="C112" s="1"/>
      <c r="D112" s="8"/>
      <c r="E112" s="1"/>
      <c r="F112" s="8"/>
      <c r="G112" s="8"/>
      <c r="H112" s="1"/>
      <c r="I112" s="1"/>
    </row>
    <row r="113" spans="1:9">
      <c r="A113" s="2">
        <v>112</v>
      </c>
      <c r="B113" s="2"/>
      <c r="C113" s="1"/>
      <c r="D113" s="8"/>
      <c r="E113" s="1"/>
      <c r="F113" s="8"/>
      <c r="G113" s="8"/>
      <c r="H113" s="1"/>
      <c r="I113" s="1"/>
    </row>
    <row r="114" spans="1:9">
      <c r="A114" s="2">
        <v>113</v>
      </c>
      <c r="B114" s="2"/>
      <c r="C114" s="1"/>
      <c r="D114" s="8"/>
      <c r="E114" s="1"/>
      <c r="F114" s="8"/>
      <c r="G114" s="8"/>
      <c r="H114" s="1"/>
      <c r="I114" s="1"/>
    </row>
    <row r="115" spans="1:9">
      <c r="A115" s="2">
        <v>114</v>
      </c>
      <c r="B115" s="2"/>
      <c r="C115" s="1"/>
      <c r="D115" s="8"/>
      <c r="E115" s="1"/>
      <c r="F115" s="8"/>
      <c r="G115" s="8"/>
      <c r="H115" s="1"/>
      <c r="I115" s="1"/>
    </row>
    <row r="116" spans="1:9">
      <c r="A116" s="2">
        <v>115</v>
      </c>
      <c r="B116" s="2"/>
      <c r="C116" s="1"/>
      <c r="D116" s="8"/>
      <c r="E116" s="1"/>
      <c r="F116" s="8"/>
      <c r="G116" s="8"/>
      <c r="H116" s="1"/>
      <c r="I116" s="1"/>
    </row>
    <row r="117" spans="1:9">
      <c r="A117" s="2">
        <v>116</v>
      </c>
      <c r="B117" s="2"/>
      <c r="C117" s="1"/>
      <c r="D117" s="8"/>
      <c r="E117" s="1"/>
      <c r="F117" s="8"/>
      <c r="G117" s="8"/>
      <c r="H117" s="1"/>
      <c r="I117" s="1"/>
    </row>
    <row r="118" spans="1:9">
      <c r="A118" s="2">
        <v>117</v>
      </c>
      <c r="B118" s="2"/>
      <c r="C118" s="1"/>
      <c r="D118" s="8"/>
      <c r="E118" s="1"/>
      <c r="F118" s="8"/>
      <c r="G118" s="8"/>
      <c r="H118" s="1"/>
      <c r="I118" s="1"/>
    </row>
    <row r="119" spans="1:9">
      <c r="A119" s="2">
        <v>118</v>
      </c>
      <c r="B119" s="2"/>
      <c r="C119" s="1"/>
      <c r="D119" s="8"/>
      <c r="E119" s="1"/>
      <c r="F119" s="8"/>
      <c r="G119" s="8"/>
      <c r="H119" s="1"/>
      <c r="I119" s="1"/>
    </row>
    <row r="120" spans="1:9">
      <c r="A120" s="2">
        <v>119</v>
      </c>
      <c r="B120" s="2"/>
      <c r="C120" s="1"/>
      <c r="D120" s="8"/>
      <c r="E120" s="1"/>
      <c r="F120" s="8"/>
      <c r="G120" s="8"/>
      <c r="H120" s="1"/>
      <c r="I120" s="1"/>
    </row>
    <row r="121" spans="1:9">
      <c r="A121" s="2">
        <v>120</v>
      </c>
      <c r="B121" s="2"/>
      <c r="C121" s="1"/>
      <c r="D121" s="8"/>
      <c r="E121" s="1"/>
      <c r="F121" s="8"/>
      <c r="G121" s="8"/>
      <c r="H121" s="1"/>
      <c r="I121" s="1"/>
    </row>
    <row r="122" spans="1:9">
      <c r="A122" s="2">
        <v>121</v>
      </c>
      <c r="B122" s="2"/>
      <c r="C122" s="1"/>
      <c r="D122" s="8"/>
      <c r="E122" s="1"/>
      <c r="F122" s="8"/>
      <c r="G122" s="8"/>
      <c r="H122" s="1"/>
      <c r="I122" s="1"/>
    </row>
    <row r="123" spans="1:9">
      <c r="A123" s="2">
        <v>122</v>
      </c>
      <c r="B123" s="2"/>
      <c r="C123" s="1"/>
      <c r="D123" s="8"/>
      <c r="E123" s="1"/>
      <c r="F123" s="8"/>
      <c r="G123" s="8"/>
      <c r="H123" s="1"/>
      <c r="I123" s="1"/>
    </row>
    <row r="124" spans="1:9">
      <c r="A124" s="2">
        <v>123</v>
      </c>
      <c r="B124" s="2"/>
      <c r="C124" s="1"/>
      <c r="D124" s="8"/>
      <c r="E124" s="1"/>
      <c r="F124" s="8"/>
      <c r="G124" s="8"/>
      <c r="H124" s="1"/>
      <c r="I124" s="1"/>
    </row>
    <row r="125" spans="1:9">
      <c r="A125" s="2">
        <v>124</v>
      </c>
      <c r="B125" s="2"/>
      <c r="C125" s="1"/>
      <c r="D125" s="8"/>
      <c r="E125" s="1"/>
      <c r="F125" s="8"/>
      <c r="G125" s="8"/>
      <c r="H125" s="1"/>
      <c r="I125" s="1"/>
    </row>
    <row r="126" spans="1:9">
      <c r="A126" s="2">
        <v>125</v>
      </c>
      <c r="B126" s="2"/>
      <c r="C126" s="1"/>
      <c r="D126" s="8"/>
      <c r="E126" s="1"/>
      <c r="F126" s="8"/>
      <c r="G126" s="8"/>
      <c r="H126" s="1"/>
      <c r="I126" s="1"/>
    </row>
    <row r="127" spans="1:9">
      <c r="A127" s="2">
        <v>126</v>
      </c>
      <c r="B127" s="2"/>
      <c r="C127" s="1"/>
      <c r="D127" s="8"/>
      <c r="E127" s="1"/>
      <c r="F127" s="8"/>
      <c r="G127" s="8"/>
      <c r="H127" s="1"/>
      <c r="I127" s="1"/>
    </row>
    <row r="128" spans="1:9">
      <c r="A128" s="2">
        <v>127</v>
      </c>
      <c r="B128" s="2"/>
      <c r="C128" s="1"/>
      <c r="D128" s="8"/>
      <c r="E128" s="1"/>
      <c r="F128" s="8"/>
      <c r="G128" s="8"/>
      <c r="H128" s="1"/>
      <c r="I128" s="1"/>
    </row>
    <row r="129" spans="1:9">
      <c r="A129" s="2">
        <v>128</v>
      </c>
      <c r="B129" s="2"/>
      <c r="C129" s="1"/>
      <c r="D129" s="8"/>
      <c r="E129" s="1"/>
      <c r="F129" s="8"/>
      <c r="G129" s="8"/>
      <c r="H129" s="1"/>
      <c r="I129" s="1"/>
    </row>
    <row r="130" spans="1:9">
      <c r="A130" s="2">
        <v>129</v>
      </c>
      <c r="B130" s="2"/>
      <c r="C130" s="1"/>
      <c r="D130" s="8"/>
      <c r="E130" s="1"/>
      <c r="F130" s="8"/>
      <c r="G130" s="8"/>
      <c r="H130" s="1"/>
      <c r="I130" s="1"/>
    </row>
    <row r="131" spans="1:9">
      <c r="A131" s="2">
        <v>130</v>
      </c>
      <c r="B131" s="2"/>
      <c r="C131" s="1"/>
      <c r="D131" s="8"/>
      <c r="E131" s="1"/>
      <c r="F131" s="8"/>
      <c r="G131" s="8"/>
      <c r="H131" s="1"/>
      <c r="I131" s="1"/>
    </row>
    <row r="132" spans="1:9">
      <c r="A132" s="2">
        <v>131</v>
      </c>
      <c r="B132" s="2"/>
      <c r="C132" s="1"/>
      <c r="D132" s="8"/>
      <c r="E132" s="1"/>
      <c r="F132" s="8"/>
      <c r="G132" s="8"/>
      <c r="H132" s="1"/>
      <c r="I132" s="1"/>
    </row>
    <row r="133" spans="1:9">
      <c r="A133" s="2">
        <v>132</v>
      </c>
      <c r="B133" s="2"/>
      <c r="C133" s="1"/>
      <c r="D133" s="8"/>
      <c r="E133" s="1"/>
      <c r="F133" s="8"/>
      <c r="G133" s="8"/>
      <c r="H133" s="1"/>
      <c r="I133" s="1"/>
    </row>
    <row r="134" spans="1:9">
      <c r="A134" s="2">
        <v>133</v>
      </c>
      <c r="B134" s="2"/>
      <c r="C134" s="1"/>
      <c r="D134" s="8"/>
      <c r="E134" s="1"/>
      <c r="F134" s="8"/>
      <c r="G134" s="8"/>
      <c r="H134" s="1"/>
      <c r="I134" s="1"/>
    </row>
    <row r="135" spans="1:9">
      <c r="A135" s="2">
        <v>134</v>
      </c>
      <c r="B135" s="2"/>
      <c r="C135" s="1"/>
      <c r="D135" s="8"/>
      <c r="E135" s="1"/>
      <c r="F135" s="8"/>
      <c r="G135" s="8"/>
      <c r="H135" s="1"/>
      <c r="I135" s="1"/>
    </row>
    <row r="136" spans="1:9">
      <c r="A136" s="2">
        <v>135</v>
      </c>
      <c r="B136" s="2"/>
      <c r="C136" s="1"/>
      <c r="D136" s="8"/>
      <c r="E136" s="1"/>
      <c r="F136" s="8"/>
      <c r="G136" s="8"/>
      <c r="H136" s="1"/>
      <c r="I136" s="1"/>
    </row>
    <row r="137" spans="1:9">
      <c r="A137" s="2">
        <v>136</v>
      </c>
      <c r="B137" s="2"/>
      <c r="C137" s="1"/>
      <c r="D137" s="8"/>
      <c r="E137" s="1"/>
      <c r="F137" s="8"/>
      <c r="G137" s="8"/>
      <c r="H137" s="1"/>
      <c r="I137" s="1"/>
    </row>
    <row r="138" spans="1:9">
      <c r="A138" s="2">
        <v>137</v>
      </c>
      <c r="B138" s="2"/>
      <c r="C138" s="1"/>
      <c r="D138" s="8"/>
      <c r="E138" s="1"/>
      <c r="F138" s="8"/>
      <c r="G138" s="8"/>
      <c r="H138" s="1"/>
      <c r="I138" s="1"/>
    </row>
    <row r="139" spans="1:9">
      <c r="A139" s="2">
        <v>138</v>
      </c>
      <c r="B139" s="2"/>
      <c r="C139" s="1"/>
      <c r="D139" s="8"/>
      <c r="E139" s="1"/>
      <c r="F139" s="8"/>
      <c r="G139" s="8"/>
      <c r="H139" s="1"/>
      <c r="I139" s="1"/>
    </row>
    <row r="140" spans="1:9">
      <c r="A140" s="2">
        <v>139</v>
      </c>
      <c r="B140" s="2"/>
      <c r="C140" s="1"/>
      <c r="D140" s="8"/>
      <c r="E140" s="1"/>
      <c r="F140" s="8"/>
      <c r="G140" s="8"/>
      <c r="H140" s="1"/>
      <c r="I140" s="1"/>
    </row>
    <row r="141" spans="1:9">
      <c r="A141" s="2">
        <v>140</v>
      </c>
      <c r="B141" s="2"/>
      <c r="C141" s="1"/>
      <c r="D141" s="8"/>
      <c r="E141" s="1"/>
      <c r="F141" s="8"/>
      <c r="G141" s="8"/>
      <c r="H141" s="1"/>
      <c r="I141" s="1"/>
    </row>
    <row r="142" spans="1:9">
      <c r="A142" s="2">
        <v>141</v>
      </c>
      <c r="B142" s="2"/>
      <c r="C142" s="1"/>
      <c r="D142" s="8"/>
      <c r="E142" s="1"/>
      <c r="F142" s="8"/>
      <c r="G142" s="8"/>
      <c r="H142" s="1"/>
      <c r="I142" s="1"/>
    </row>
    <row r="143" spans="1:9">
      <c r="A143" s="2">
        <v>142</v>
      </c>
      <c r="B143" s="2"/>
      <c r="C143" s="1"/>
      <c r="D143" s="8"/>
      <c r="E143" s="1"/>
      <c r="F143" s="8"/>
      <c r="G143" s="8"/>
      <c r="H143" s="1"/>
      <c r="I143" s="1"/>
    </row>
    <row r="144" spans="1:9">
      <c r="A144" s="2">
        <v>143</v>
      </c>
      <c r="B144" s="2"/>
      <c r="C144" s="1"/>
      <c r="D144" s="8"/>
      <c r="E144" s="1"/>
      <c r="F144" s="8"/>
      <c r="G144" s="8"/>
      <c r="H144" s="1"/>
      <c r="I144" s="1"/>
    </row>
    <row r="145" spans="1:9">
      <c r="A145" s="2">
        <v>144</v>
      </c>
      <c r="B145" s="2"/>
      <c r="C145" s="1"/>
      <c r="D145" s="8"/>
      <c r="E145" s="1"/>
      <c r="F145" s="8"/>
      <c r="G145" s="8"/>
      <c r="H145" s="1"/>
      <c r="I145" s="1"/>
    </row>
    <row r="146" spans="1:9">
      <c r="A146" s="2">
        <v>145</v>
      </c>
      <c r="B146" s="2"/>
      <c r="C146" s="1"/>
      <c r="D146" s="8"/>
      <c r="E146" s="1"/>
      <c r="F146" s="8"/>
      <c r="G146" s="8"/>
      <c r="H146" s="1"/>
      <c r="I146" s="1"/>
    </row>
    <row r="147" spans="1:9">
      <c r="A147" s="2">
        <v>146</v>
      </c>
      <c r="B147" s="2"/>
      <c r="C147" s="1"/>
      <c r="D147" s="8"/>
      <c r="E147" s="1"/>
      <c r="F147" s="8"/>
      <c r="G147" s="8"/>
      <c r="H147" s="1"/>
      <c r="I147" s="1"/>
    </row>
    <row r="148" spans="1:9">
      <c r="A148" s="2">
        <v>147</v>
      </c>
      <c r="B148" s="2"/>
      <c r="C148" s="1"/>
      <c r="D148" s="8"/>
      <c r="E148" s="1"/>
      <c r="F148" s="8"/>
      <c r="G148" s="8"/>
      <c r="H148" s="1"/>
      <c r="I148" s="1"/>
    </row>
    <row r="149" spans="1:9">
      <c r="A149" s="2">
        <v>148</v>
      </c>
      <c r="B149" s="2"/>
      <c r="C149" s="1"/>
      <c r="D149" s="8"/>
      <c r="E149" s="1"/>
      <c r="F149" s="8"/>
      <c r="G149" s="8"/>
      <c r="H149" s="1"/>
      <c r="I149" s="1"/>
    </row>
    <row r="150" spans="1:9">
      <c r="A150" s="2">
        <v>149</v>
      </c>
      <c r="B150" s="2"/>
      <c r="C150" s="1"/>
      <c r="D150" s="8"/>
      <c r="E150" s="1"/>
      <c r="F150" s="8"/>
      <c r="G150" s="8"/>
      <c r="H150" s="1"/>
      <c r="I150" s="1"/>
    </row>
    <row r="151" spans="1:9">
      <c r="A151" s="2">
        <v>150</v>
      </c>
      <c r="B151" s="2"/>
      <c r="C151" s="1"/>
      <c r="D151" s="8"/>
      <c r="E151" s="1"/>
      <c r="F151" s="8"/>
      <c r="G151" s="8"/>
      <c r="H151" s="1"/>
      <c r="I151" s="1"/>
    </row>
    <row r="152" spans="1:9">
      <c r="A152" s="2">
        <v>151</v>
      </c>
      <c r="B152" s="2"/>
      <c r="C152" s="1"/>
      <c r="D152" s="8"/>
      <c r="E152" s="1"/>
      <c r="F152" s="8"/>
      <c r="G152" s="8"/>
      <c r="H152" s="1"/>
      <c r="I152" s="1"/>
    </row>
    <row r="153" spans="1:9">
      <c r="A153" s="2">
        <v>152</v>
      </c>
      <c r="B153" s="2"/>
      <c r="C153" s="1"/>
      <c r="D153" s="8"/>
      <c r="E153" s="1"/>
      <c r="F153" s="8"/>
      <c r="G153" s="8"/>
      <c r="H153" s="1"/>
      <c r="I153" s="1"/>
    </row>
    <row r="154" spans="1:9">
      <c r="A154" s="2">
        <v>153</v>
      </c>
      <c r="B154" s="2"/>
      <c r="C154" s="1"/>
      <c r="D154" s="8"/>
      <c r="E154" s="1"/>
      <c r="F154" s="8"/>
      <c r="G154" s="8"/>
      <c r="H154" s="1"/>
      <c r="I154" s="1"/>
    </row>
    <row r="155" spans="1:9">
      <c r="A155" s="2">
        <v>154</v>
      </c>
      <c r="B155" s="2"/>
      <c r="C155" s="1"/>
      <c r="D155" s="8"/>
      <c r="E155" s="1"/>
      <c r="F155" s="8"/>
      <c r="G155" s="8"/>
      <c r="H155" s="1"/>
      <c r="I155" s="1"/>
    </row>
    <row r="156" spans="1:9">
      <c r="A156" s="2">
        <v>155</v>
      </c>
      <c r="B156" s="2"/>
      <c r="C156" s="1"/>
      <c r="D156" s="8"/>
      <c r="E156" s="1"/>
      <c r="F156" s="8"/>
      <c r="G156" s="8"/>
      <c r="H156" s="1"/>
      <c r="I156" s="1"/>
    </row>
    <row r="157" spans="1:9">
      <c r="A157" s="2">
        <v>156</v>
      </c>
      <c r="B157" s="2"/>
      <c r="C157" s="1"/>
      <c r="D157" s="8"/>
      <c r="E157" s="1"/>
      <c r="F157" s="8"/>
      <c r="G157" s="8"/>
      <c r="H157" s="1"/>
      <c r="I157" s="1"/>
    </row>
    <row r="158" spans="1:9">
      <c r="A158" s="2">
        <v>157</v>
      </c>
      <c r="B158" s="2"/>
      <c r="C158" s="1"/>
      <c r="D158" s="8"/>
      <c r="E158" s="1"/>
      <c r="F158" s="8"/>
      <c r="G158" s="8"/>
      <c r="H158" s="1"/>
      <c r="I158" s="1"/>
    </row>
    <row r="159" spans="1:9">
      <c r="A159" s="2">
        <v>158</v>
      </c>
      <c r="B159" s="2"/>
      <c r="C159" s="1"/>
      <c r="D159" s="8"/>
      <c r="E159" s="1"/>
      <c r="F159" s="8"/>
      <c r="G159" s="8"/>
      <c r="H159" s="1"/>
      <c r="I159" s="1"/>
    </row>
    <row r="160" spans="1:9">
      <c r="A160" s="2">
        <v>159</v>
      </c>
      <c r="B160" s="2"/>
      <c r="C160" s="1"/>
      <c r="D160" s="8"/>
      <c r="E160" s="1"/>
      <c r="F160" s="8"/>
      <c r="G160" s="8"/>
      <c r="H160" s="1"/>
      <c r="I160" s="1"/>
    </row>
    <row r="161" spans="1:9">
      <c r="A161" s="2">
        <v>160</v>
      </c>
      <c r="B161" s="2"/>
      <c r="C161" s="1"/>
      <c r="D161" s="8"/>
      <c r="E161" s="1"/>
      <c r="F161" s="8"/>
      <c r="G161" s="8"/>
      <c r="H161" s="1"/>
      <c r="I161" s="1"/>
    </row>
    <row r="162" spans="1:9">
      <c r="A162" s="2">
        <v>161</v>
      </c>
      <c r="B162" s="2"/>
      <c r="C162" s="1"/>
      <c r="D162" s="8"/>
      <c r="E162" s="1"/>
      <c r="F162" s="8"/>
      <c r="G162" s="8"/>
      <c r="H162" s="1"/>
      <c r="I162" s="1"/>
    </row>
    <row r="163" spans="1:9">
      <c r="A163" s="2">
        <v>162</v>
      </c>
      <c r="B163" s="2"/>
      <c r="C163" s="1"/>
      <c r="D163" s="8"/>
      <c r="E163" s="1"/>
      <c r="F163" s="8"/>
      <c r="G163" s="8"/>
      <c r="H163" s="1"/>
      <c r="I163" s="1"/>
    </row>
    <row r="164" spans="1:9">
      <c r="A164" s="2">
        <v>163</v>
      </c>
      <c r="B164" s="2"/>
      <c r="C164" s="1"/>
      <c r="D164" s="8"/>
      <c r="E164" s="1"/>
      <c r="F164" s="8"/>
      <c r="G164" s="8"/>
      <c r="H164" s="1"/>
      <c r="I164" s="1"/>
    </row>
    <row r="165" spans="1:9">
      <c r="A165" s="2">
        <v>164</v>
      </c>
      <c r="B165" s="2"/>
      <c r="C165" s="1"/>
      <c r="D165" s="8"/>
      <c r="E165" s="1"/>
      <c r="F165" s="8"/>
      <c r="G165" s="8"/>
      <c r="H165" s="1"/>
      <c r="I165" s="1"/>
    </row>
    <row r="166" spans="1:9">
      <c r="A166" s="2">
        <v>165</v>
      </c>
      <c r="B166" s="2"/>
      <c r="C166" s="1"/>
      <c r="D166" s="8"/>
      <c r="E166" s="1"/>
      <c r="F166" s="8"/>
      <c r="G166" s="8"/>
      <c r="H166" s="1"/>
      <c r="I166" s="1"/>
    </row>
    <row r="167" spans="1:9">
      <c r="A167" s="2">
        <v>166</v>
      </c>
      <c r="B167" s="2"/>
      <c r="C167" s="1"/>
      <c r="D167" s="8"/>
      <c r="E167" s="1"/>
      <c r="F167" s="8"/>
      <c r="G167" s="8"/>
      <c r="H167" s="1"/>
      <c r="I167" s="1"/>
    </row>
    <row r="168" spans="1:9">
      <c r="A168" s="2">
        <v>167</v>
      </c>
      <c r="B168" s="2"/>
      <c r="C168" s="1"/>
      <c r="D168" s="8"/>
      <c r="E168" s="1"/>
      <c r="F168" s="8"/>
      <c r="G168" s="8"/>
      <c r="H168" s="1"/>
      <c r="I168" s="1"/>
    </row>
    <row r="169" spans="1:9">
      <c r="A169" s="2">
        <v>168</v>
      </c>
      <c r="B169" s="2"/>
      <c r="C169" s="1"/>
      <c r="D169" s="8"/>
      <c r="E169" s="1"/>
      <c r="F169" s="8"/>
      <c r="G169" s="8"/>
      <c r="H169" s="1"/>
      <c r="I169" s="1"/>
    </row>
    <row r="170" spans="1:9">
      <c r="A170" s="2">
        <v>169</v>
      </c>
      <c r="B170" s="2"/>
      <c r="C170" s="1"/>
      <c r="D170" s="8"/>
      <c r="E170" s="1"/>
      <c r="F170" s="8"/>
      <c r="G170" s="8"/>
      <c r="H170" s="1"/>
      <c r="I170" s="1"/>
    </row>
    <row r="171" spans="1:9">
      <c r="A171" s="2">
        <v>170</v>
      </c>
      <c r="B171" s="2"/>
      <c r="C171" s="1"/>
      <c r="D171" s="8"/>
      <c r="E171" s="1"/>
      <c r="F171" s="8"/>
      <c r="G171" s="8"/>
      <c r="H171" s="1"/>
      <c r="I171" s="1"/>
    </row>
    <row r="172" spans="1:9">
      <c r="A172" s="2">
        <v>171</v>
      </c>
      <c r="B172" s="2"/>
      <c r="C172" s="1"/>
      <c r="D172" s="8"/>
      <c r="E172" s="1"/>
      <c r="F172" s="8"/>
      <c r="G172" s="8"/>
      <c r="H172" s="1"/>
      <c r="I172" s="1"/>
    </row>
    <row r="173" spans="1:9">
      <c r="A173" s="2">
        <v>172</v>
      </c>
      <c r="B173" s="2"/>
      <c r="C173" s="1"/>
      <c r="D173" s="8"/>
      <c r="E173" s="1"/>
      <c r="F173" s="8"/>
      <c r="G173" s="8"/>
      <c r="H173" s="1"/>
      <c r="I173" s="1"/>
    </row>
    <row r="174" spans="1:9">
      <c r="A174" s="2">
        <v>173</v>
      </c>
      <c r="B174" s="2"/>
      <c r="C174" s="1"/>
      <c r="D174" s="8"/>
      <c r="E174" s="1"/>
      <c r="F174" s="8"/>
      <c r="G174" s="8"/>
      <c r="H174" s="1"/>
      <c r="I174" s="1"/>
    </row>
    <row r="175" spans="1:9">
      <c r="A175" s="2">
        <v>174</v>
      </c>
      <c r="B175" s="2"/>
      <c r="C175" s="1"/>
      <c r="D175" s="8"/>
      <c r="E175" s="1"/>
      <c r="F175" s="8"/>
      <c r="G175" s="8"/>
      <c r="H175" s="1"/>
      <c r="I175" s="1"/>
    </row>
    <row r="176" spans="1:9">
      <c r="A176" s="2">
        <v>175</v>
      </c>
      <c r="B176" s="2"/>
      <c r="C176" s="1"/>
      <c r="D176" s="8"/>
      <c r="E176" s="1"/>
      <c r="F176" s="8"/>
      <c r="G176" s="8"/>
      <c r="H176" s="1"/>
      <c r="I176" s="1"/>
    </row>
    <row r="177" spans="1:9">
      <c r="A177" s="2">
        <v>176</v>
      </c>
      <c r="B177" s="2"/>
      <c r="C177" s="1"/>
      <c r="D177" s="8"/>
      <c r="E177" s="1"/>
      <c r="F177" s="8"/>
      <c r="G177" s="8"/>
      <c r="H177" s="1"/>
      <c r="I177" s="1"/>
    </row>
    <row r="178" spans="1:9">
      <c r="A178" s="2">
        <v>177</v>
      </c>
      <c r="B178" s="2"/>
      <c r="C178" s="1"/>
      <c r="D178" s="8"/>
      <c r="E178" s="1"/>
      <c r="F178" s="8"/>
      <c r="G178" s="8"/>
      <c r="H178" s="1"/>
      <c r="I178" s="1"/>
    </row>
    <row r="179" spans="1:9">
      <c r="A179" s="2">
        <v>178</v>
      </c>
      <c r="B179" s="2"/>
      <c r="C179" s="1"/>
      <c r="D179" s="8"/>
      <c r="E179" s="1"/>
      <c r="F179" s="8"/>
      <c r="G179" s="8"/>
      <c r="H179" s="1"/>
      <c r="I179" s="1"/>
    </row>
    <row r="180" spans="1:9">
      <c r="A180" s="2">
        <v>179</v>
      </c>
      <c r="B180" s="2"/>
      <c r="C180" s="1"/>
      <c r="D180" s="8"/>
      <c r="E180" s="1"/>
      <c r="F180" s="8"/>
      <c r="G180" s="8"/>
      <c r="H180" s="1"/>
      <c r="I180" s="1"/>
    </row>
    <row r="181" spans="1:9">
      <c r="A181" s="2">
        <v>180</v>
      </c>
      <c r="B181" s="2"/>
      <c r="C181" s="1"/>
      <c r="D181" s="8"/>
      <c r="E181" s="1"/>
      <c r="F181" s="8"/>
      <c r="G181" s="8"/>
      <c r="H181" s="1"/>
      <c r="I181" s="1"/>
    </row>
    <row r="182" spans="1:9">
      <c r="A182" s="2">
        <v>181</v>
      </c>
      <c r="B182" s="2"/>
      <c r="C182" s="1"/>
      <c r="D182" s="8"/>
      <c r="E182" s="1"/>
      <c r="F182" s="8"/>
      <c r="G182" s="8"/>
      <c r="H182" s="1"/>
      <c r="I182" s="1"/>
    </row>
    <row r="183" spans="1:9">
      <c r="A183" s="2">
        <v>182</v>
      </c>
      <c r="B183" s="2"/>
      <c r="C183" s="1"/>
      <c r="D183" s="8"/>
      <c r="E183" s="1"/>
      <c r="F183" s="8"/>
      <c r="G183" s="8"/>
      <c r="H183" s="1"/>
      <c r="I183" s="1"/>
    </row>
    <row r="184" spans="1:9">
      <c r="A184" s="2">
        <v>183</v>
      </c>
      <c r="B184" s="2"/>
      <c r="C184" s="1"/>
      <c r="D184" s="8"/>
      <c r="E184" s="1"/>
      <c r="F184" s="8"/>
      <c r="G184" s="8"/>
      <c r="H184" s="1"/>
      <c r="I184" s="1"/>
    </row>
    <row r="185" spans="1:9">
      <c r="A185" s="2">
        <v>184</v>
      </c>
      <c r="B185" s="2"/>
      <c r="C185" s="1"/>
      <c r="D185" s="8"/>
      <c r="E185" s="1"/>
      <c r="F185" s="8"/>
      <c r="G185" s="8"/>
      <c r="H185" s="1"/>
      <c r="I185" s="1"/>
    </row>
    <row r="186" spans="1:9">
      <c r="A186" s="2">
        <v>185</v>
      </c>
      <c r="B186" s="2"/>
      <c r="C186" s="1"/>
      <c r="D186" s="8"/>
      <c r="E186" s="1"/>
      <c r="F186" s="8"/>
      <c r="G186" s="8"/>
      <c r="H186" s="1"/>
      <c r="I186" s="1"/>
    </row>
    <row r="187" spans="1:9">
      <c r="A187" s="2">
        <v>186</v>
      </c>
      <c r="B187" s="2"/>
      <c r="C187" s="1"/>
      <c r="D187" s="8"/>
      <c r="E187" s="1"/>
      <c r="F187" s="8"/>
      <c r="G187" s="8"/>
      <c r="H187" s="1"/>
      <c r="I187" s="1"/>
    </row>
    <row r="188" spans="1:9">
      <c r="A188" s="2">
        <v>187</v>
      </c>
      <c r="B188" s="2"/>
      <c r="C188" s="1"/>
      <c r="D188" s="8"/>
      <c r="E188" s="1"/>
      <c r="F188" s="8"/>
      <c r="G188" s="8"/>
      <c r="H188" s="1"/>
      <c r="I188" s="1"/>
    </row>
    <row r="189" spans="1:9">
      <c r="A189" s="2">
        <v>188</v>
      </c>
      <c r="B189" s="2"/>
      <c r="C189" s="1"/>
      <c r="D189" s="8"/>
      <c r="E189" s="1"/>
      <c r="F189" s="8"/>
      <c r="G189" s="8"/>
      <c r="H189" s="1"/>
      <c r="I189" s="1"/>
    </row>
  </sheetData>
  <sortState ref="A2:I35">
    <sortCondition ref="E2:E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12"/>
  <sheetViews>
    <sheetView zoomScale="85" zoomScaleNormal="85" workbookViewId="0">
      <selection activeCell="O12" sqref="O12"/>
    </sheetView>
  </sheetViews>
  <sheetFormatPr baseColWidth="10" defaultColWidth="10.83203125" defaultRowHeight="15"/>
  <cols>
    <col min="1" max="1" width="4.5" customWidth="1"/>
    <col min="3" max="4" width="10.83203125" style="7"/>
  </cols>
  <sheetData>
    <row r="1" spans="1:10">
      <c r="A1" s="10">
        <v>51</v>
      </c>
      <c r="B1" s="10" t="s">
        <v>0</v>
      </c>
      <c r="C1" s="10"/>
      <c r="D1" s="10"/>
      <c r="E1" s="10" t="s">
        <v>1</v>
      </c>
      <c r="F1" s="10" t="s">
        <v>25</v>
      </c>
      <c r="G1" s="10" t="s">
        <v>26</v>
      </c>
    </row>
    <row r="2" spans="1:10">
      <c r="A2" s="10"/>
      <c r="B2" s="10">
        <v>2</v>
      </c>
      <c r="C2" s="10" t="s">
        <v>152</v>
      </c>
      <c r="D2" s="10" t="s">
        <v>153</v>
      </c>
      <c r="E2" s="20">
        <v>4.1000000000000002E-2</v>
      </c>
      <c r="F2" s="20">
        <v>1.992</v>
      </c>
      <c r="G2" s="10" t="s">
        <v>21</v>
      </c>
      <c r="I2" s="10" t="s">
        <v>153</v>
      </c>
      <c r="J2" t="s">
        <v>204</v>
      </c>
    </row>
    <row r="3" spans="1:10">
      <c r="A3" s="10">
        <v>1</v>
      </c>
      <c r="B3" s="10">
        <v>3</v>
      </c>
      <c r="C3" s="10" t="s">
        <v>152</v>
      </c>
      <c r="D3" s="10" t="s">
        <v>154</v>
      </c>
      <c r="E3" s="20">
        <v>4.1700000000000001E-2</v>
      </c>
      <c r="F3" s="20">
        <v>2.1949999999999998</v>
      </c>
      <c r="G3" s="20">
        <v>9.6440000000000001</v>
      </c>
      <c r="I3" s="10" t="s">
        <v>154</v>
      </c>
      <c r="J3" s="7" t="s">
        <v>204</v>
      </c>
    </row>
    <row r="4" spans="1:10">
      <c r="A4" s="10">
        <v>2</v>
      </c>
      <c r="B4" s="10">
        <v>4</v>
      </c>
      <c r="C4" s="10" t="s">
        <v>152</v>
      </c>
      <c r="D4" s="10" t="s">
        <v>155</v>
      </c>
      <c r="E4" s="20">
        <v>4.58E-2</v>
      </c>
      <c r="F4" s="20">
        <v>2.7730000000000001</v>
      </c>
      <c r="G4" s="20">
        <v>11.031000000000001</v>
      </c>
      <c r="I4" s="10" t="s">
        <v>155</v>
      </c>
      <c r="J4" s="7" t="s">
        <v>204</v>
      </c>
    </row>
    <row r="5" spans="1:10">
      <c r="A5" s="10">
        <v>3</v>
      </c>
      <c r="B5" s="10">
        <v>5</v>
      </c>
      <c r="C5" s="10" t="s">
        <v>152</v>
      </c>
      <c r="D5" s="10" t="s">
        <v>156</v>
      </c>
      <c r="E5" s="20">
        <v>4.2799999999999998E-2</v>
      </c>
      <c r="F5" s="20">
        <v>2.3109999999999999</v>
      </c>
      <c r="G5" s="20">
        <v>9.9169999999999998</v>
      </c>
      <c r="I5" s="10" t="s">
        <v>156</v>
      </c>
      <c r="J5" s="7" t="s">
        <v>204</v>
      </c>
    </row>
    <row r="6" spans="1:10">
      <c r="A6" s="10">
        <v>4</v>
      </c>
      <c r="B6" s="10">
        <v>6</v>
      </c>
      <c r="C6" s="10" t="s">
        <v>152</v>
      </c>
      <c r="D6" s="10" t="s">
        <v>157</v>
      </c>
      <c r="E6" s="20">
        <v>4.1500000000000002E-2</v>
      </c>
      <c r="F6" s="20">
        <v>2.2999999999999998</v>
      </c>
      <c r="G6" s="20">
        <v>10.795999999999999</v>
      </c>
      <c r="I6" s="10" t="s">
        <v>157</v>
      </c>
      <c r="J6" s="7" t="s">
        <v>204</v>
      </c>
    </row>
    <row r="7" spans="1:10">
      <c r="A7" s="10">
        <v>5</v>
      </c>
      <c r="B7" s="10">
        <v>8</v>
      </c>
      <c r="C7" s="10" t="s">
        <v>152</v>
      </c>
      <c r="D7" s="10" t="s">
        <v>158</v>
      </c>
      <c r="E7" s="20">
        <v>4.3200000000000002E-2</v>
      </c>
      <c r="F7" s="20">
        <v>2.121</v>
      </c>
      <c r="G7" s="10" t="s">
        <v>29</v>
      </c>
      <c r="I7" s="10" t="s">
        <v>158</v>
      </c>
      <c r="J7" s="7" t="s">
        <v>204</v>
      </c>
    </row>
    <row r="8" spans="1:10">
      <c r="A8" s="10">
        <v>6</v>
      </c>
      <c r="B8" s="10">
        <v>9</v>
      </c>
      <c r="C8" s="10" t="s">
        <v>152</v>
      </c>
      <c r="D8" s="10" t="s">
        <v>159</v>
      </c>
      <c r="E8" s="20">
        <v>5.04E-2</v>
      </c>
      <c r="F8" s="20">
        <v>3.2669999999999999</v>
      </c>
      <c r="G8" s="20">
        <v>15.914</v>
      </c>
      <c r="I8" s="10" t="s">
        <v>159</v>
      </c>
      <c r="J8" s="7" t="s">
        <v>204</v>
      </c>
    </row>
    <row r="9" spans="1:10">
      <c r="A9" s="10">
        <v>7</v>
      </c>
      <c r="B9" s="10">
        <v>10</v>
      </c>
      <c r="C9" s="10" t="s">
        <v>152</v>
      </c>
      <c r="D9" s="10" t="s">
        <v>160</v>
      </c>
      <c r="E9" s="20">
        <v>5.5300000000000002E-2</v>
      </c>
      <c r="F9" s="10" t="s">
        <v>29</v>
      </c>
      <c r="G9" s="10" t="s">
        <v>29</v>
      </c>
      <c r="H9" s="5" t="s">
        <v>22</v>
      </c>
      <c r="I9" s="10" t="s">
        <v>160</v>
      </c>
      <c r="J9" s="7" t="s">
        <v>204</v>
      </c>
    </row>
    <row r="10" spans="1:10">
      <c r="A10" s="10">
        <v>8</v>
      </c>
      <c r="B10" s="10">
        <v>11</v>
      </c>
      <c r="C10" s="10" t="s">
        <v>152</v>
      </c>
      <c r="D10" s="10" t="s">
        <v>161</v>
      </c>
      <c r="E10" s="20">
        <v>4.2500000000000003E-2</v>
      </c>
      <c r="F10" s="20">
        <v>2.133</v>
      </c>
      <c r="G10" s="10" t="s">
        <v>29</v>
      </c>
      <c r="I10" s="10" t="s">
        <v>161</v>
      </c>
      <c r="J10" s="7" t="s">
        <v>204</v>
      </c>
    </row>
    <row r="11" spans="1:10">
      <c r="A11" s="10">
        <v>9</v>
      </c>
      <c r="B11" s="10">
        <v>12</v>
      </c>
      <c r="C11" s="10" t="s">
        <v>152</v>
      </c>
      <c r="D11" s="10" t="s">
        <v>162</v>
      </c>
      <c r="E11" s="20">
        <v>5.8400000000000001E-2</v>
      </c>
      <c r="F11" s="20">
        <v>4.399</v>
      </c>
      <c r="G11" s="20">
        <v>16.988</v>
      </c>
      <c r="I11" s="10" t="s">
        <v>162</v>
      </c>
      <c r="J11" s="7" t="s">
        <v>204</v>
      </c>
    </row>
    <row r="12" spans="1:10">
      <c r="A12" s="10">
        <v>10</v>
      </c>
      <c r="B12" s="10">
        <v>13</v>
      </c>
      <c r="C12" s="10" t="s">
        <v>152</v>
      </c>
      <c r="D12" s="10" t="s">
        <v>163</v>
      </c>
      <c r="E12" s="20">
        <v>3.9300000000000002E-2</v>
      </c>
      <c r="F12" s="20">
        <v>2.1989999999999998</v>
      </c>
      <c r="G12" s="10" t="s">
        <v>29</v>
      </c>
      <c r="I12" s="10" t="s">
        <v>163</v>
      </c>
      <c r="J12" s="7" t="s">
        <v>204</v>
      </c>
    </row>
    <row r="13" spans="1:10">
      <c r="A13" s="10">
        <v>11</v>
      </c>
      <c r="B13" s="10">
        <v>14</v>
      </c>
      <c r="C13" s="10" t="s">
        <v>152</v>
      </c>
      <c r="D13" s="10" t="s">
        <v>164</v>
      </c>
      <c r="E13" s="20">
        <v>6.0499999999999998E-2</v>
      </c>
      <c r="F13" s="20">
        <v>3.919</v>
      </c>
      <c r="G13" s="20">
        <v>19.812999999999999</v>
      </c>
      <c r="I13" s="10" t="s">
        <v>164</v>
      </c>
      <c r="J13" s="7" t="s">
        <v>204</v>
      </c>
    </row>
    <row r="14" spans="1:10">
      <c r="A14" s="10">
        <v>12</v>
      </c>
      <c r="B14" s="10">
        <v>17</v>
      </c>
      <c r="C14" s="10" t="s">
        <v>152</v>
      </c>
      <c r="D14" s="10" t="s">
        <v>165</v>
      </c>
      <c r="E14" s="20">
        <v>4.87E-2</v>
      </c>
      <c r="F14" s="20">
        <v>2.754</v>
      </c>
      <c r="G14" s="20">
        <v>12.224</v>
      </c>
      <c r="I14" s="10" t="s">
        <v>165</v>
      </c>
      <c r="J14" s="7" t="s">
        <v>204</v>
      </c>
    </row>
    <row r="15" spans="1:10">
      <c r="A15" s="10">
        <v>13</v>
      </c>
      <c r="B15" s="10">
        <v>18</v>
      </c>
      <c r="C15" s="10" t="s">
        <v>152</v>
      </c>
      <c r="D15" s="10" t="s">
        <v>166</v>
      </c>
      <c r="E15" s="20">
        <v>4.3099999999999999E-2</v>
      </c>
      <c r="F15" s="20">
        <v>2.2639999999999998</v>
      </c>
      <c r="G15" s="20">
        <v>10.436999999999999</v>
      </c>
      <c r="I15" s="10" t="s">
        <v>166</v>
      </c>
      <c r="J15" s="7" t="s">
        <v>204</v>
      </c>
    </row>
    <row r="16" spans="1:10">
      <c r="A16" s="10">
        <v>14</v>
      </c>
      <c r="B16" s="10">
        <v>19</v>
      </c>
      <c r="C16" s="10" t="s">
        <v>152</v>
      </c>
      <c r="D16" s="10" t="s">
        <v>167</v>
      </c>
      <c r="E16" s="20">
        <v>4.53E-2</v>
      </c>
      <c r="F16" s="20">
        <v>2.3769999999999998</v>
      </c>
      <c r="G16" s="20">
        <v>10.942</v>
      </c>
      <c r="I16" s="10" t="s">
        <v>167</v>
      </c>
      <c r="J16" s="7" t="s">
        <v>204</v>
      </c>
    </row>
    <row r="17" spans="1:10">
      <c r="A17" s="10">
        <v>15</v>
      </c>
      <c r="B17" s="10">
        <v>21</v>
      </c>
      <c r="C17" s="10" t="s">
        <v>152</v>
      </c>
      <c r="D17" s="10" t="s">
        <v>168</v>
      </c>
      <c r="E17" s="20">
        <v>4.2700000000000002E-2</v>
      </c>
      <c r="F17" s="20">
        <v>2.5880000000000001</v>
      </c>
      <c r="G17" s="20">
        <v>9.82</v>
      </c>
      <c r="I17" s="10" t="s">
        <v>168</v>
      </c>
      <c r="J17" s="7" t="s">
        <v>204</v>
      </c>
    </row>
    <row r="18" spans="1:10">
      <c r="A18" s="10">
        <v>16</v>
      </c>
      <c r="B18" s="10">
        <v>22</v>
      </c>
      <c r="C18" s="10" t="s">
        <v>152</v>
      </c>
      <c r="D18" s="10" t="s">
        <v>169</v>
      </c>
      <c r="E18" s="20">
        <v>5.57E-2</v>
      </c>
      <c r="F18" s="20">
        <v>3.9969999999999999</v>
      </c>
      <c r="G18" s="20">
        <v>21.079000000000001</v>
      </c>
      <c r="I18" s="10" t="s">
        <v>169</v>
      </c>
      <c r="J18" s="7" t="s">
        <v>204</v>
      </c>
    </row>
    <row r="19" spans="1:10">
      <c r="A19" s="10">
        <v>17</v>
      </c>
      <c r="B19" s="10">
        <v>23</v>
      </c>
      <c r="C19" s="10" t="s">
        <v>152</v>
      </c>
      <c r="D19" s="10" t="s">
        <v>170</v>
      </c>
      <c r="E19" s="20">
        <v>6.25E-2</v>
      </c>
      <c r="F19" s="20">
        <v>4.7939999999999996</v>
      </c>
      <c r="G19" s="20">
        <v>16.378</v>
      </c>
      <c r="I19" s="10" t="s">
        <v>170</v>
      </c>
      <c r="J19" s="7" t="s">
        <v>204</v>
      </c>
    </row>
    <row r="20" spans="1:10">
      <c r="A20" s="10">
        <v>18</v>
      </c>
      <c r="B20" s="10">
        <v>34</v>
      </c>
      <c r="C20" s="10" t="s">
        <v>152</v>
      </c>
      <c r="D20" s="10" t="s">
        <v>171</v>
      </c>
      <c r="E20" s="20">
        <v>4.7300000000000002E-2</v>
      </c>
      <c r="F20" s="20">
        <v>3.1040000000000001</v>
      </c>
      <c r="G20" s="20">
        <v>14.101000000000001</v>
      </c>
      <c r="I20" s="10" t="s">
        <v>171</v>
      </c>
      <c r="J20" s="7" t="s">
        <v>204</v>
      </c>
    </row>
    <row r="21" spans="1:10">
      <c r="A21" s="10">
        <v>19</v>
      </c>
      <c r="B21" s="10">
        <v>36</v>
      </c>
      <c r="C21" s="10" t="s">
        <v>152</v>
      </c>
      <c r="D21" s="10" t="s">
        <v>172</v>
      </c>
      <c r="E21" s="20">
        <v>5.6599999999999998E-2</v>
      </c>
      <c r="F21" s="20">
        <v>4.3289999999999997</v>
      </c>
      <c r="G21" s="20">
        <v>19.385999999999999</v>
      </c>
      <c r="I21" s="10" t="s">
        <v>172</v>
      </c>
      <c r="J21" s="7" t="s">
        <v>204</v>
      </c>
    </row>
    <row r="22" spans="1:10">
      <c r="A22" s="10">
        <v>20</v>
      </c>
      <c r="B22" s="10">
        <v>37</v>
      </c>
      <c r="C22" s="10" t="s">
        <v>152</v>
      </c>
      <c r="D22" s="10" t="s">
        <v>173</v>
      </c>
      <c r="E22" s="20">
        <v>7.2400000000000006E-2</v>
      </c>
      <c r="F22" s="20">
        <v>4.4130000000000003</v>
      </c>
      <c r="G22" s="20">
        <v>19.138999999999999</v>
      </c>
      <c r="I22" s="10" t="s">
        <v>173</v>
      </c>
      <c r="J22" s="7" t="s">
        <v>204</v>
      </c>
    </row>
    <row r="23" spans="1:10">
      <c r="A23" s="10">
        <v>21</v>
      </c>
      <c r="B23" s="10">
        <v>40</v>
      </c>
      <c r="C23" s="10" t="s">
        <v>152</v>
      </c>
      <c r="D23" s="10" t="s">
        <v>174</v>
      </c>
      <c r="E23" s="20">
        <v>5.9400000000000001E-2</v>
      </c>
      <c r="F23" s="20">
        <v>3.5960000000000001</v>
      </c>
      <c r="G23" s="20">
        <v>14.012</v>
      </c>
      <c r="I23" s="10" t="s">
        <v>174</v>
      </c>
      <c r="J23" s="7" t="s">
        <v>204</v>
      </c>
    </row>
    <row r="24" spans="1:10">
      <c r="A24" s="10">
        <v>22</v>
      </c>
      <c r="B24" s="10">
        <v>41</v>
      </c>
      <c r="C24" s="10" t="s">
        <v>152</v>
      </c>
      <c r="D24" s="10" t="s">
        <v>175</v>
      </c>
      <c r="E24" s="20">
        <v>8.4099999999999994E-2</v>
      </c>
      <c r="F24" s="20">
        <v>6.51</v>
      </c>
      <c r="G24" s="20">
        <v>22.013000000000002</v>
      </c>
      <c r="I24" s="10" t="s">
        <v>175</v>
      </c>
      <c r="J24" s="7" t="s">
        <v>204</v>
      </c>
    </row>
    <row r="25" spans="1:10">
      <c r="A25" s="10">
        <v>23</v>
      </c>
      <c r="B25" s="10">
        <v>42</v>
      </c>
      <c r="C25" s="10" t="s">
        <v>152</v>
      </c>
      <c r="D25" s="10" t="s">
        <v>176</v>
      </c>
      <c r="E25" s="20">
        <v>4.8800000000000003E-2</v>
      </c>
      <c r="F25" s="20">
        <v>3.1019999999999999</v>
      </c>
      <c r="G25" s="20">
        <v>13.387</v>
      </c>
      <c r="I25" s="10" t="s">
        <v>176</v>
      </c>
      <c r="J25" s="7" t="s">
        <v>204</v>
      </c>
    </row>
    <row r="26" spans="1:10">
      <c r="A26" s="10">
        <v>24</v>
      </c>
      <c r="B26" s="10">
        <v>45</v>
      </c>
      <c r="C26" s="10" t="s">
        <v>152</v>
      </c>
      <c r="D26" s="10" t="s">
        <v>177</v>
      </c>
      <c r="E26" s="20">
        <v>5.3699999999999998E-2</v>
      </c>
      <c r="F26" s="20">
        <v>3.903</v>
      </c>
      <c r="G26" s="20">
        <v>16.472999999999999</v>
      </c>
      <c r="I26" s="10" t="s">
        <v>177</v>
      </c>
      <c r="J26" s="7" t="s">
        <v>204</v>
      </c>
    </row>
    <row r="27" spans="1:10">
      <c r="A27" s="10">
        <v>25</v>
      </c>
      <c r="B27" s="10">
        <v>116</v>
      </c>
      <c r="C27" s="10" t="s">
        <v>152</v>
      </c>
      <c r="D27" s="10" t="s">
        <v>178</v>
      </c>
      <c r="E27" s="20">
        <v>5.8999999999999997E-2</v>
      </c>
      <c r="F27" s="20">
        <v>4.532</v>
      </c>
      <c r="G27" s="20">
        <v>16.423999999999999</v>
      </c>
      <c r="I27" s="10" t="s">
        <v>178</v>
      </c>
      <c r="J27" s="7" t="s">
        <v>204</v>
      </c>
    </row>
    <row r="28" spans="1:10">
      <c r="A28" s="10">
        <v>26</v>
      </c>
      <c r="B28" s="10">
        <v>117</v>
      </c>
      <c r="C28" s="10" t="s">
        <v>152</v>
      </c>
      <c r="D28" s="10" t="s">
        <v>179</v>
      </c>
      <c r="E28" s="20">
        <v>5.7200000000000001E-2</v>
      </c>
      <c r="F28" s="20">
        <v>3.968</v>
      </c>
      <c r="G28" s="20">
        <v>16.533999999999999</v>
      </c>
      <c r="I28" s="10" t="s">
        <v>179</v>
      </c>
      <c r="J28" s="7" t="s">
        <v>204</v>
      </c>
    </row>
    <row r="29" spans="1:10">
      <c r="A29" s="10">
        <v>27</v>
      </c>
      <c r="B29" s="10">
        <v>118</v>
      </c>
      <c r="C29" s="10" t="s">
        <v>152</v>
      </c>
      <c r="D29" s="10" t="s">
        <v>180</v>
      </c>
      <c r="E29" s="20">
        <v>5.16E-2</v>
      </c>
      <c r="F29" s="20">
        <v>3.4630000000000001</v>
      </c>
      <c r="G29" s="20">
        <v>14.169</v>
      </c>
      <c r="I29" s="10" t="s">
        <v>180</v>
      </c>
      <c r="J29" s="7" t="s">
        <v>204</v>
      </c>
    </row>
    <row r="30" spans="1:10">
      <c r="A30" s="10">
        <v>28</v>
      </c>
      <c r="B30" s="10">
        <v>120</v>
      </c>
      <c r="C30" s="10" t="s">
        <v>152</v>
      </c>
      <c r="D30" s="10" t="s">
        <v>181</v>
      </c>
      <c r="E30" s="20">
        <v>5.4699999999999999E-2</v>
      </c>
      <c r="F30" s="20">
        <v>3.76</v>
      </c>
      <c r="G30" s="20">
        <v>17.416</v>
      </c>
      <c r="I30" s="10" t="s">
        <v>181</v>
      </c>
      <c r="J30" s="7" t="s">
        <v>204</v>
      </c>
    </row>
    <row r="31" spans="1:10">
      <c r="A31" s="10">
        <v>29</v>
      </c>
      <c r="B31" s="10">
        <v>121</v>
      </c>
      <c r="C31" s="10" t="s">
        <v>152</v>
      </c>
      <c r="D31" s="10" t="s">
        <v>182</v>
      </c>
      <c r="E31" s="20">
        <v>6.13E-2</v>
      </c>
      <c r="F31" s="20">
        <v>4.8330000000000002</v>
      </c>
      <c r="G31" s="20">
        <v>19.248999999999999</v>
      </c>
      <c r="I31" s="10" t="s">
        <v>182</v>
      </c>
      <c r="J31" s="7" t="s">
        <v>204</v>
      </c>
    </row>
    <row r="32" spans="1:10">
      <c r="A32" s="10">
        <v>30</v>
      </c>
      <c r="B32" s="10">
        <v>125</v>
      </c>
      <c r="C32" s="10" t="s">
        <v>152</v>
      </c>
      <c r="D32" s="10" t="s">
        <v>183</v>
      </c>
      <c r="E32" s="20">
        <v>6.1100000000000002E-2</v>
      </c>
      <c r="F32" s="20">
        <v>4.657</v>
      </c>
      <c r="G32" s="20">
        <v>17.029</v>
      </c>
      <c r="I32" s="10" t="s">
        <v>183</v>
      </c>
      <c r="J32" s="7" t="s">
        <v>204</v>
      </c>
    </row>
    <row r="33" spans="1:10">
      <c r="A33" s="10">
        <v>31</v>
      </c>
      <c r="B33" s="10">
        <v>126</v>
      </c>
      <c r="C33" s="10" t="s">
        <v>152</v>
      </c>
      <c r="D33" s="10" t="s">
        <v>184</v>
      </c>
      <c r="E33" s="20">
        <v>7.5399999999999995E-2</v>
      </c>
      <c r="F33" s="20">
        <v>5.5</v>
      </c>
      <c r="G33" s="20">
        <v>20.170999999999999</v>
      </c>
      <c r="I33" s="10" t="s">
        <v>184</v>
      </c>
      <c r="J33" s="7" t="s">
        <v>204</v>
      </c>
    </row>
    <row r="34" spans="1:10">
      <c r="A34" s="10">
        <v>32</v>
      </c>
      <c r="B34" s="10">
        <v>154</v>
      </c>
      <c r="C34" s="10" t="s">
        <v>152</v>
      </c>
      <c r="D34" s="10" t="s">
        <v>185</v>
      </c>
      <c r="E34" s="20">
        <v>7.0599999999999996E-2</v>
      </c>
      <c r="F34" s="20">
        <v>4.9800000000000004</v>
      </c>
      <c r="G34" s="20">
        <v>19.847999999999999</v>
      </c>
      <c r="I34" s="10" t="s">
        <v>185</v>
      </c>
      <c r="J34" s="7" t="s">
        <v>204</v>
      </c>
    </row>
    <row r="35" spans="1:10">
      <c r="A35" s="10">
        <v>33</v>
      </c>
      <c r="B35" s="10">
        <v>155</v>
      </c>
      <c r="C35" s="10" t="s">
        <v>152</v>
      </c>
      <c r="D35" s="10" t="s">
        <v>186</v>
      </c>
      <c r="E35" s="20">
        <v>5.5100000000000003E-2</v>
      </c>
      <c r="F35" s="20">
        <v>4.2300000000000004</v>
      </c>
      <c r="G35" s="20">
        <v>15.081</v>
      </c>
      <c r="I35" s="10" t="s">
        <v>186</v>
      </c>
      <c r="J35" s="7" t="s">
        <v>204</v>
      </c>
    </row>
    <row r="36" spans="1:10">
      <c r="A36" s="10">
        <v>34</v>
      </c>
      <c r="B36" s="10">
        <v>156</v>
      </c>
      <c r="C36" s="10" t="s">
        <v>152</v>
      </c>
      <c r="D36" s="10" t="s">
        <v>187</v>
      </c>
      <c r="E36" s="20">
        <v>4.87E-2</v>
      </c>
      <c r="F36" s="20">
        <v>3.6190000000000002</v>
      </c>
      <c r="G36" s="20">
        <v>12.577999999999999</v>
      </c>
      <c r="I36" s="10" t="s">
        <v>187</v>
      </c>
      <c r="J36" s="7" t="s">
        <v>204</v>
      </c>
    </row>
    <row r="37" spans="1:10">
      <c r="A37" s="10">
        <v>35</v>
      </c>
      <c r="B37" s="10">
        <v>157</v>
      </c>
      <c r="C37" s="10" t="s">
        <v>152</v>
      </c>
      <c r="D37" s="10" t="s">
        <v>188</v>
      </c>
      <c r="E37" s="20">
        <v>4.8500000000000001E-2</v>
      </c>
      <c r="F37" s="20">
        <v>3.387</v>
      </c>
      <c r="G37" s="20">
        <v>14.403</v>
      </c>
      <c r="I37" s="10" t="s">
        <v>188</v>
      </c>
      <c r="J37" s="7" t="s">
        <v>204</v>
      </c>
    </row>
    <row r="38" spans="1:10">
      <c r="A38" s="10">
        <v>36</v>
      </c>
      <c r="B38" s="10">
        <v>158</v>
      </c>
      <c r="C38" s="10" t="s">
        <v>152</v>
      </c>
      <c r="D38" s="10" t="s">
        <v>189</v>
      </c>
      <c r="E38" s="20">
        <v>6.7400000000000002E-2</v>
      </c>
      <c r="F38" s="20">
        <v>5.0730000000000004</v>
      </c>
      <c r="G38" s="20">
        <v>18.591999999999999</v>
      </c>
      <c r="I38" s="10" t="s">
        <v>189</v>
      </c>
      <c r="J38" s="7" t="s">
        <v>204</v>
      </c>
    </row>
    <row r="39" spans="1:10">
      <c r="A39" s="10">
        <v>37</v>
      </c>
      <c r="B39" s="10">
        <v>159</v>
      </c>
      <c r="C39" s="10" t="s">
        <v>152</v>
      </c>
      <c r="D39" s="10" t="s">
        <v>190</v>
      </c>
      <c r="E39" s="20">
        <v>5.16E-2</v>
      </c>
      <c r="F39" s="20">
        <v>3.4430000000000001</v>
      </c>
      <c r="G39" s="20">
        <v>15.637</v>
      </c>
      <c r="I39" s="10" t="s">
        <v>190</v>
      </c>
      <c r="J39" s="7" t="s">
        <v>204</v>
      </c>
    </row>
    <row r="40" spans="1:10">
      <c r="A40" s="10">
        <v>38</v>
      </c>
      <c r="B40" s="10">
        <v>160</v>
      </c>
      <c r="C40" s="10" t="s">
        <v>152</v>
      </c>
      <c r="D40" s="10" t="s">
        <v>191</v>
      </c>
      <c r="E40" s="20">
        <v>5.79E-2</v>
      </c>
      <c r="F40" s="20">
        <v>4.2889999999999997</v>
      </c>
      <c r="G40" s="20">
        <v>14.7</v>
      </c>
      <c r="I40" s="10" t="s">
        <v>191</v>
      </c>
      <c r="J40" s="7" t="s">
        <v>204</v>
      </c>
    </row>
    <row r="41" spans="1:10">
      <c r="A41" s="10">
        <v>39</v>
      </c>
      <c r="B41" s="10">
        <v>161</v>
      </c>
      <c r="C41" s="10" t="s">
        <v>152</v>
      </c>
      <c r="D41" s="10" t="s">
        <v>192</v>
      </c>
      <c r="E41" s="20">
        <v>4.6399999999999997E-2</v>
      </c>
      <c r="F41" s="20">
        <v>2.8220000000000001</v>
      </c>
      <c r="G41" s="20">
        <v>11.919</v>
      </c>
      <c r="I41" s="10" t="s">
        <v>192</v>
      </c>
      <c r="J41" s="7" t="s">
        <v>204</v>
      </c>
    </row>
    <row r="42" spans="1:10">
      <c r="A42" s="10">
        <v>40</v>
      </c>
      <c r="B42" s="10">
        <v>162</v>
      </c>
      <c r="C42" s="10" t="s">
        <v>152</v>
      </c>
      <c r="D42" s="10" t="s">
        <v>193</v>
      </c>
      <c r="E42" s="20">
        <v>4.5900000000000003E-2</v>
      </c>
      <c r="F42" s="20">
        <v>2.7690000000000001</v>
      </c>
      <c r="G42" s="20">
        <v>10.935</v>
      </c>
      <c r="I42" s="10" t="s">
        <v>193</v>
      </c>
      <c r="J42" s="7" t="s">
        <v>204</v>
      </c>
    </row>
    <row r="43" spans="1:10">
      <c r="A43" s="10">
        <v>41</v>
      </c>
      <c r="B43" s="10">
        <v>163</v>
      </c>
      <c r="C43" s="10" t="s">
        <v>152</v>
      </c>
      <c r="D43" s="10" t="s">
        <v>194</v>
      </c>
      <c r="E43" s="20">
        <v>4.6899999999999997E-2</v>
      </c>
      <c r="F43" s="20">
        <v>2.9340000000000002</v>
      </c>
      <c r="G43" s="20">
        <v>13.029</v>
      </c>
      <c r="I43" s="10" t="s">
        <v>194</v>
      </c>
      <c r="J43" s="7" t="s">
        <v>204</v>
      </c>
    </row>
    <row r="44" spans="1:10">
      <c r="A44" s="10">
        <v>42</v>
      </c>
      <c r="B44" s="10">
        <v>445</v>
      </c>
      <c r="C44" s="10" t="s">
        <v>152</v>
      </c>
      <c r="D44" s="10" t="s">
        <v>195</v>
      </c>
      <c r="E44" s="20">
        <v>4.7399999999999998E-2</v>
      </c>
      <c r="F44" s="20">
        <v>3.2869999999999999</v>
      </c>
      <c r="G44" s="20">
        <v>13.284000000000001</v>
      </c>
      <c r="I44" s="10" t="s">
        <v>195</v>
      </c>
      <c r="J44" s="7" t="s">
        <v>204</v>
      </c>
    </row>
    <row r="45" spans="1:10">
      <c r="A45" s="10">
        <v>43</v>
      </c>
      <c r="B45" s="10">
        <v>446</v>
      </c>
      <c r="C45" s="10" t="s">
        <v>152</v>
      </c>
      <c r="D45" s="10" t="s">
        <v>196</v>
      </c>
      <c r="E45" s="20">
        <v>6.7000000000000004E-2</v>
      </c>
      <c r="F45" s="20">
        <v>5.016</v>
      </c>
      <c r="G45" s="20">
        <v>18.111999999999998</v>
      </c>
      <c r="I45" s="10" t="s">
        <v>196</v>
      </c>
      <c r="J45" s="7" t="s">
        <v>204</v>
      </c>
    </row>
    <row r="46" spans="1:10">
      <c r="A46" s="10">
        <v>44</v>
      </c>
      <c r="B46" s="10">
        <v>447</v>
      </c>
      <c r="C46" s="10" t="s">
        <v>152</v>
      </c>
      <c r="D46" s="10" t="s">
        <v>197</v>
      </c>
      <c r="E46" s="20">
        <v>6.9000000000000006E-2</v>
      </c>
      <c r="F46" s="20">
        <v>4.931</v>
      </c>
      <c r="G46" s="20">
        <v>20.059999999999999</v>
      </c>
      <c r="I46" s="10" t="s">
        <v>197</v>
      </c>
      <c r="J46" s="7" t="s">
        <v>204</v>
      </c>
    </row>
    <row r="47" spans="1:10">
      <c r="A47" s="10">
        <v>45</v>
      </c>
      <c r="B47" s="10">
        <v>448</v>
      </c>
      <c r="C47" s="10" t="s">
        <v>152</v>
      </c>
      <c r="D47" s="10" t="s">
        <v>198</v>
      </c>
      <c r="E47" s="20">
        <v>5.3600000000000002E-2</v>
      </c>
      <c r="F47" s="20">
        <v>3.49</v>
      </c>
      <c r="G47" s="20">
        <v>16.483000000000001</v>
      </c>
      <c r="I47" s="10" t="s">
        <v>198</v>
      </c>
      <c r="J47" s="7" t="s">
        <v>204</v>
      </c>
    </row>
    <row r="48" spans="1:10">
      <c r="A48" s="10">
        <v>46</v>
      </c>
      <c r="B48" s="10">
        <v>450</v>
      </c>
      <c r="C48" s="10" t="s">
        <v>152</v>
      </c>
      <c r="D48" s="10" t="s">
        <v>199</v>
      </c>
      <c r="E48" s="20">
        <v>5.8599999999999999E-2</v>
      </c>
      <c r="F48" s="20">
        <v>4.7439999999999998</v>
      </c>
      <c r="G48" s="20">
        <v>18.989999999999998</v>
      </c>
      <c r="I48" s="10" t="s">
        <v>199</v>
      </c>
      <c r="J48" s="7" t="s">
        <v>204</v>
      </c>
    </row>
    <row r="49" spans="1:10">
      <c r="A49" s="10">
        <v>47</v>
      </c>
      <c r="B49" s="10">
        <v>451</v>
      </c>
      <c r="C49" s="10" t="s">
        <v>152</v>
      </c>
      <c r="D49" s="10" t="s">
        <v>200</v>
      </c>
      <c r="E49" s="20">
        <v>6.9699999999999998E-2</v>
      </c>
      <c r="F49" s="20">
        <v>5.476</v>
      </c>
      <c r="G49" s="20">
        <v>19.533999999999999</v>
      </c>
      <c r="I49" s="10" t="s">
        <v>200</v>
      </c>
      <c r="J49" s="7" t="s">
        <v>204</v>
      </c>
    </row>
    <row r="50" spans="1:10">
      <c r="A50" s="10">
        <v>48</v>
      </c>
      <c r="B50" s="10">
        <v>452</v>
      </c>
      <c r="C50" s="10" t="s">
        <v>152</v>
      </c>
      <c r="D50" s="10" t="s">
        <v>201</v>
      </c>
      <c r="E50" s="20">
        <v>5.1799999999999999E-2</v>
      </c>
      <c r="F50" s="20">
        <v>3.4740000000000002</v>
      </c>
      <c r="G50" s="20">
        <v>15.356</v>
      </c>
      <c r="I50" s="10" t="s">
        <v>201</v>
      </c>
      <c r="J50" s="7" t="s">
        <v>204</v>
      </c>
    </row>
    <row r="51" spans="1:10">
      <c r="A51" s="10">
        <v>49</v>
      </c>
      <c r="B51" s="10">
        <v>453</v>
      </c>
      <c r="C51" s="10" t="s">
        <v>152</v>
      </c>
      <c r="D51" s="10" t="s">
        <v>202</v>
      </c>
      <c r="E51" s="20">
        <v>6.1699999999999998E-2</v>
      </c>
      <c r="F51" s="20">
        <v>4.3620000000000001</v>
      </c>
      <c r="G51" s="20">
        <v>16.385999999999999</v>
      </c>
      <c r="I51" s="10" t="s">
        <v>202</v>
      </c>
      <c r="J51" s="7" t="s">
        <v>204</v>
      </c>
    </row>
    <row r="52" spans="1:10">
      <c r="A52" s="8">
        <v>50</v>
      </c>
      <c r="B52" s="8">
        <v>457</v>
      </c>
      <c r="C52" s="9" t="s">
        <v>152</v>
      </c>
      <c r="D52" s="9" t="s">
        <v>203</v>
      </c>
      <c r="E52" s="14">
        <v>6.8199999999999997E-2</v>
      </c>
      <c r="F52" s="17">
        <v>4.8739999999999997</v>
      </c>
      <c r="G52" s="18">
        <v>18.385000000000002</v>
      </c>
      <c r="H52" s="8"/>
      <c r="I52" s="9" t="s">
        <v>203</v>
      </c>
      <c r="J52" s="7" t="s">
        <v>204</v>
      </c>
    </row>
    <row r="53" spans="1:10">
      <c r="A53" s="5"/>
      <c r="B53" s="5"/>
      <c r="C53" s="5"/>
      <c r="D53" s="5"/>
      <c r="E53" s="5"/>
    </row>
    <row r="54" spans="1:10">
      <c r="A54" s="5"/>
      <c r="B54" s="5"/>
      <c r="C54" s="5"/>
      <c r="D54" s="5"/>
      <c r="E54" s="6" t="s">
        <v>23</v>
      </c>
    </row>
    <row r="55" spans="1:10">
      <c r="A55" s="5"/>
      <c r="B55" s="5"/>
      <c r="C55" s="5"/>
      <c r="D55" s="5"/>
      <c r="E55" s="5"/>
    </row>
    <row r="56" spans="1:10">
      <c r="A56" s="5"/>
      <c r="B56" s="5"/>
      <c r="C56" s="5"/>
      <c r="D56" s="5"/>
      <c r="E56" s="5"/>
    </row>
    <row r="57" spans="1:10">
      <c r="A57" s="5"/>
      <c r="B57" s="5"/>
      <c r="C57" s="5"/>
      <c r="D57" s="5"/>
      <c r="E57" s="5"/>
    </row>
    <row r="58" spans="1:10">
      <c r="A58" s="5"/>
      <c r="B58" s="5"/>
      <c r="C58" s="5"/>
      <c r="D58" s="5"/>
      <c r="E58" s="5"/>
    </row>
    <row r="59" spans="1:10">
      <c r="A59" s="5"/>
      <c r="B59" s="5"/>
      <c r="C59" s="5"/>
      <c r="D59" s="5"/>
      <c r="E59" s="5"/>
    </row>
    <row r="60" spans="1:10">
      <c r="A60" s="5"/>
      <c r="B60" s="5"/>
      <c r="C60" s="5"/>
      <c r="D60" s="5"/>
      <c r="E60" s="5"/>
    </row>
    <row r="61" spans="1:10">
      <c r="A61" s="5"/>
      <c r="B61" s="5"/>
      <c r="C61" s="5"/>
      <c r="D61" s="5"/>
      <c r="E61" s="5"/>
    </row>
    <row r="62" spans="1:10">
      <c r="A62" s="5"/>
      <c r="B62" s="5"/>
      <c r="C62" s="5"/>
      <c r="D62" s="5"/>
      <c r="E62" s="5"/>
    </row>
    <row r="63" spans="1:10">
      <c r="A63" s="5"/>
      <c r="B63" s="5"/>
      <c r="C63" s="5"/>
      <c r="D63" s="5"/>
      <c r="E63" s="5"/>
    </row>
    <row r="64" spans="1:10">
      <c r="A64" s="5"/>
      <c r="B64" s="5"/>
      <c r="C64" s="5"/>
      <c r="D64" s="5"/>
      <c r="E64" s="5"/>
    </row>
    <row r="65" spans="1:5">
      <c r="A65" s="5"/>
      <c r="B65" s="5"/>
      <c r="C65" s="5"/>
      <c r="D65" s="5"/>
      <c r="E65" s="5"/>
    </row>
    <row r="66" spans="1:5">
      <c r="A66" s="5"/>
      <c r="B66" s="5"/>
      <c r="C66" s="5"/>
      <c r="D66" s="5"/>
      <c r="E66" s="5"/>
    </row>
    <row r="67" spans="1:5">
      <c r="A67" s="5"/>
      <c r="B67" s="5"/>
      <c r="C67" s="5"/>
      <c r="D67" s="5"/>
      <c r="E67" s="5"/>
    </row>
    <row r="68" spans="1:5">
      <c r="A68" s="5"/>
      <c r="B68" s="5"/>
      <c r="C68" s="5"/>
      <c r="D68" s="5"/>
      <c r="E68" s="5"/>
    </row>
    <row r="69" spans="1:5">
      <c r="A69" s="5"/>
      <c r="B69" s="5"/>
      <c r="C69" s="5"/>
      <c r="D69" s="5"/>
      <c r="E69" s="5"/>
    </row>
    <row r="70" spans="1:5">
      <c r="A70" s="5"/>
      <c r="B70" s="5"/>
      <c r="C70" s="5"/>
      <c r="D70" s="5"/>
      <c r="E70" s="5"/>
    </row>
    <row r="71" spans="1:5">
      <c r="A71" s="5"/>
      <c r="B71" s="5"/>
      <c r="C71" s="5"/>
      <c r="D71" s="5"/>
      <c r="E71" s="5"/>
    </row>
    <row r="72" spans="1:5">
      <c r="A72" s="5"/>
      <c r="B72" s="5"/>
      <c r="C72" s="5"/>
      <c r="D72" s="5"/>
      <c r="E72" s="5"/>
    </row>
    <row r="73" spans="1:5">
      <c r="A73" s="5"/>
      <c r="B73" s="5"/>
      <c r="C73" s="5"/>
      <c r="D73" s="5"/>
      <c r="E73" s="5"/>
    </row>
    <row r="74" spans="1:5">
      <c r="A74" s="5"/>
      <c r="B74" s="5"/>
      <c r="C74" s="5"/>
      <c r="D74" s="5"/>
      <c r="E74" s="5"/>
    </row>
    <row r="75" spans="1:5">
      <c r="A75" s="5"/>
      <c r="B75" s="5"/>
      <c r="C75" s="5"/>
      <c r="D75" s="5"/>
      <c r="E75" s="5"/>
    </row>
    <row r="76" spans="1:5">
      <c r="A76" s="5"/>
      <c r="B76" s="5"/>
      <c r="C76" s="5"/>
      <c r="D76" s="5"/>
      <c r="E76" s="5"/>
    </row>
    <row r="77" spans="1:5">
      <c r="A77" s="5"/>
      <c r="B77" s="5"/>
      <c r="C77" s="5"/>
      <c r="D77" s="5"/>
      <c r="E77" s="5"/>
    </row>
    <row r="78" spans="1:5">
      <c r="A78" s="5"/>
      <c r="B78" s="5"/>
      <c r="C78" s="5"/>
      <c r="D78" s="5"/>
      <c r="E78" s="5"/>
    </row>
    <row r="79" spans="1:5">
      <c r="A79" s="5"/>
      <c r="B79" s="5"/>
      <c r="C79" s="5"/>
      <c r="D79" s="5"/>
      <c r="E79" s="5"/>
    </row>
    <row r="80" spans="1:5">
      <c r="A80" s="5"/>
      <c r="B80" s="5"/>
      <c r="C80" s="5"/>
      <c r="D80" s="5"/>
      <c r="E80" s="5"/>
    </row>
    <row r="81" spans="1:5">
      <c r="A81" s="5"/>
      <c r="B81" s="5"/>
      <c r="C81" s="5"/>
      <c r="D81" s="5"/>
      <c r="E81" s="5"/>
    </row>
    <row r="82" spans="1:5">
      <c r="A82" s="5"/>
      <c r="B82" s="5"/>
      <c r="C82" s="5"/>
      <c r="D82" s="5"/>
      <c r="E82" s="5"/>
    </row>
    <row r="83" spans="1:5">
      <c r="A83" s="5"/>
      <c r="B83" s="5"/>
      <c r="C83" s="5"/>
      <c r="D83" s="5"/>
      <c r="E83" s="5"/>
    </row>
    <row r="84" spans="1:5">
      <c r="A84" s="5"/>
      <c r="B84" s="5"/>
      <c r="C84" s="5"/>
      <c r="D84" s="5"/>
      <c r="E84" s="5"/>
    </row>
    <row r="85" spans="1:5">
      <c r="A85" s="5"/>
      <c r="B85" s="5"/>
      <c r="C85" s="5"/>
      <c r="D85" s="5"/>
      <c r="E85" s="5"/>
    </row>
    <row r="86" spans="1:5">
      <c r="A86" s="5"/>
      <c r="B86" s="5"/>
      <c r="C86" s="5"/>
      <c r="D86" s="5"/>
      <c r="E86" s="5"/>
    </row>
    <row r="87" spans="1:5">
      <c r="A87" s="5"/>
      <c r="B87" s="5"/>
      <c r="C87" s="5"/>
      <c r="D87" s="5"/>
      <c r="E87" s="5"/>
    </row>
    <row r="88" spans="1:5">
      <c r="A88" s="5"/>
      <c r="B88" s="5"/>
      <c r="C88" s="5"/>
      <c r="D88" s="5"/>
      <c r="E88" s="5"/>
    </row>
    <row r="89" spans="1:5">
      <c r="A89" s="5"/>
      <c r="B89" s="5"/>
      <c r="C89" s="5"/>
      <c r="D89" s="5"/>
      <c r="E89" s="5"/>
    </row>
    <row r="90" spans="1:5">
      <c r="A90" s="5"/>
      <c r="B90" s="5"/>
      <c r="C90" s="5"/>
      <c r="D90" s="5"/>
      <c r="E90" s="5"/>
    </row>
    <row r="91" spans="1:5">
      <c r="A91" s="5"/>
      <c r="B91" s="5"/>
      <c r="C91" s="5"/>
      <c r="D91" s="5"/>
      <c r="E91" s="5"/>
    </row>
    <row r="92" spans="1:5">
      <c r="A92" s="5"/>
      <c r="B92" s="5"/>
      <c r="C92" s="5"/>
      <c r="D92" s="5"/>
      <c r="E92" s="5"/>
    </row>
    <row r="93" spans="1:5">
      <c r="A93" s="5"/>
      <c r="B93" s="5"/>
      <c r="C93" s="5"/>
      <c r="D93" s="5"/>
      <c r="E93" s="5"/>
    </row>
    <row r="94" spans="1:5">
      <c r="A94" s="5"/>
      <c r="B94" s="5"/>
      <c r="C94" s="5"/>
      <c r="D94" s="5"/>
      <c r="E94" s="5"/>
    </row>
    <row r="95" spans="1:5">
      <c r="A95" s="5"/>
      <c r="B95" s="5"/>
      <c r="C95" s="5"/>
      <c r="D95" s="5"/>
      <c r="E95" s="5"/>
    </row>
    <row r="96" spans="1:5">
      <c r="A96" s="5"/>
      <c r="B96" s="5"/>
      <c r="C96" s="5"/>
      <c r="D96" s="5"/>
      <c r="E96" s="5"/>
    </row>
    <row r="97" spans="1:5">
      <c r="A97" s="5"/>
      <c r="B97" s="5"/>
      <c r="C97" s="5"/>
      <c r="D97" s="5"/>
      <c r="E97" s="5"/>
    </row>
    <row r="98" spans="1:5">
      <c r="A98" s="5"/>
      <c r="B98" s="5"/>
      <c r="C98" s="5"/>
      <c r="D98" s="5"/>
      <c r="E98" s="5"/>
    </row>
    <row r="99" spans="1:5">
      <c r="A99" s="5"/>
      <c r="B99" s="5"/>
      <c r="C99" s="5"/>
      <c r="D99" s="5"/>
      <c r="E99" s="5"/>
    </row>
    <row r="100" spans="1:5">
      <c r="A100" s="5"/>
      <c r="B100" s="5"/>
      <c r="C100" s="5"/>
      <c r="D100" s="5"/>
      <c r="E100" s="5"/>
    </row>
    <row r="101" spans="1:5">
      <c r="A101" s="5"/>
      <c r="B101" s="5"/>
      <c r="C101" s="5"/>
      <c r="D101" s="5"/>
      <c r="E101" s="5"/>
    </row>
    <row r="102" spans="1:5">
      <c r="A102" s="5"/>
      <c r="B102" s="5"/>
      <c r="C102" s="5"/>
      <c r="D102" s="5"/>
      <c r="E102" s="5"/>
    </row>
    <row r="103" spans="1:5">
      <c r="A103" s="5"/>
      <c r="B103" s="5"/>
      <c r="C103" s="5"/>
      <c r="D103" s="5"/>
      <c r="E103" s="5"/>
    </row>
    <row r="104" spans="1:5">
      <c r="A104" s="5"/>
      <c r="B104" s="5"/>
      <c r="C104" s="5"/>
      <c r="D104" s="5"/>
      <c r="E104" s="5"/>
    </row>
    <row r="105" spans="1:5">
      <c r="A105" s="5"/>
      <c r="B105" s="5"/>
      <c r="C105" s="5"/>
      <c r="D105" s="5"/>
      <c r="E105" s="5"/>
    </row>
    <row r="106" spans="1:5">
      <c r="A106" s="5"/>
      <c r="B106" s="5"/>
      <c r="C106" s="5"/>
      <c r="D106" s="5"/>
      <c r="E106" s="5"/>
    </row>
    <row r="107" spans="1:5">
      <c r="A107" s="5"/>
      <c r="B107" s="5"/>
      <c r="C107" s="5"/>
      <c r="D107" s="5"/>
      <c r="E107" s="5"/>
    </row>
    <row r="108" spans="1:5">
      <c r="A108" s="5"/>
      <c r="B108" s="5"/>
      <c r="C108" s="5"/>
      <c r="D108" s="5"/>
      <c r="E108" s="5"/>
    </row>
    <row r="109" spans="1:5">
      <c r="A109" s="5"/>
      <c r="B109" s="5"/>
      <c r="C109" s="5"/>
      <c r="D109" s="5"/>
      <c r="E109" s="5"/>
    </row>
    <row r="110" spans="1:5">
      <c r="A110" s="5"/>
      <c r="B110" s="5"/>
      <c r="C110" s="5"/>
      <c r="D110" s="5"/>
      <c r="E110" s="5"/>
    </row>
    <row r="111" spans="1:5">
      <c r="A111" s="5"/>
      <c r="B111" s="5"/>
      <c r="C111" s="5"/>
      <c r="D111" s="5"/>
      <c r="E111" s="5"/>
    </row>
    <row r="112" spans="1:5">
      <c r="A112" s="5"/>
      <c r="B112" s="5"/>
      <c r="C112" s="5"/>
      <c r="D112" s="5"/>
      <c r="E112" s="5"/>
    </row>
    <row r="113" spans="1:5">
      <c r="A113" s="5"/>
      <c r="B113" s="5"/>
      <c r="C113" s="5"/>
      <c r="D113" s="5"/>
      <c r="E113" s="5"/>
    </row>
    <row r="114" spans="1:5">
      <c r="A114" s="5"/>
      <c r="B114" s="5"/>
      <c r="C114" s="5"/>
      <c r="D114" s="5"/>
      <c r="E114" s="5"/>
    </row>
    <row r="115" spans="1:5">
      <c r="A115" s="5"/>
      <c r="B115" s="5"/>
      <c r="C115" s="5"/>
      <c r="D115" s="5"/>
      <c r="E115" s="5"/>
    </row>
    <row r="116" spans="1:5">
      <c r="A116" s="5"/>
      <c r="B116" s="5"/>
      <c r="C116" s="5"/>
      <c r="D116" s="5"/>
      <c r="E116" s="5"/>
    </row>
    <row r="117" spans="1:5">
      <c r="A117" s="5"/>
      <c r="B117" s="5"/>
      <c r="C117" s="5"/>
      <c r="D117" s="5"/>
      <c r="E117" s="5"/>
    </row>
    <row r="118" spans="1:5">
      <c r="A118" s="5"/>
      <c r="B118" s="5"/>
      <c r="C118" s="5"/>
      <c r="D118" s="5"/>
      <c r="E118" s="5"/>
    </row>
    <row r="119" spans="1:5">
      <c r="A119" s="5"/>
      <c r="B119" s="5"/>
      <c r="C119" s="5"/>
      <c r="D119" s="5"/>
      <c r="E119" s="5"/>
    </row>
    <row r="120" spans="1:5">
      <c r="A120" s="5"/>
      <c r="B120" s="5"/>
      <c r="C120" s="5"/>
      <c r="D120" s="5"/>
      <c r="E120" s="5"/>
    </row>
    <row r="121" spans="1:5">
      <c r="A121" s="5"/>
      <c r="B121" s="5"/>
      <c r="C121" s="5"/>
      <c r="D121" s="5"/>
      <c r="E121" s="5"/>
    </row>
    <row r="122" spans="1:5">
      <c r="A122" s="5"/>
      <c r="B122" s="5"/>
      <c r="C122" s="5"/>
      <c r="D122" s="5"/>
      <c r="E122" s="5"/>
    </row>
    <row r="123" spans="1:5">
      <c r="A123" s="5"/>
      <c r="B123" s="5"/>
      <c r="C123" s="5"/>
      <c r="D123" s="5"/>
      <c r="E123" s="5"/>
    </row>
    <row r="124" spans="1:5">
      <c r="A124" s="5"/>
      <c r="B124" s="5"/>
      <c r="C124" s="5"/>
      <c r="D124" s="5"/>
      <c r="E124" s="5"/>
    </row>
    <row r="125" spans="1:5">
      <c r="A125" s="5"/>
      <c r="B125" s="5"/>
      <c r="C125" s="5"/>
      <c r="D125" s="5"/>
      <c r="E125" s="5"/>
    </row>
    <row r="126" spans="1:5">
      <c r="A126" s="5"/>
      <c r="B126" s="5"/>
      <c r="C126" s="5"/>
      <c r="D126" s="5"/>
      <c r="E126" s="5"/>
    </row>
    <row r="127" spans="1:5">
      <c r="A127" s="5"/>
      <c r="B127" s="5"/>
      <c r="C127" s="5"/>
      <c r="D127" s="5"/>
      <c r="E127" s="5"/>
    </row>
    <row r="128" spans="1:5">
      <c r="A128" s="5"/>
      <c r="B128" s="5"/>
      <c r="C128" s="5"/>
      <c r="D128" s="5"/>
      <c r="E128" s="5"/>
    </row>
    <row r="129" spans="1:5">
      <c r="A129" s="5"/>
      <c r="B129" s="5"/>
      <c r="C129" s="5"/>
      <c r="D129" s="5"/>
      <c r="E129" s="5"/>
    </row>
    <row r="130" spans="1:5">
      <c r="A130" s="5"/>
      <c r="B130" s="5"/>
      <c r="C130" s="5"/>
      <c r="D130" s="5"/>
      <c r="E130" s="5"/>
    </row>
    <row r="131" spans="1:5">
      <c r="A131" s="5"/>
      <c r="B131" s="5"/>
      <c r="C131" s="5"/>
      <c r="D131" s="5"/>
      <c r="E131" s="5"/>
    </row>
    <row r="132" spans="1:5">
      <c r="A132" s="5"/>
      <c r="B132" s="5"/>
      <c r="C132" s="5"/>
      <c r="D132" s="5"/>
      <c r="E132" s="5"/>
    </row>
    <row r="133" spans="1:5">
      <c r="A133" s="5"/>
      <c r="B133" s="5"/>
      <c r="C133" s="5"/>
      <c r="D133" s="5"/>
      <c r="E133" s="5"/>
    </row>
    <row r="134" spans="1:5">
      <c r="A134" s="5"/>
      <c r="B134" s="5"/>
      <c r="C134" s="5"/>
      <c r="D134" s="5"/>
      <c r="E134" s="5"/>
    </row>
    <row r="135" spans="1:5">
      <c r="A135" s="5"/>
      <c r="B135" s="5"/>
      <c r="C135" s="5"/>
      <c r="D135" s="5"/>
      <c r="E135" s="5"/>
    </row>
    <row r="136" spans="1:5">
      <c r="A136" s="5"/>
      <c r="B136" s="5"/>
      <c r="C136" s="5"/>
      <c r="D136" s="5"/>
      <c r="E136" s="5"/>
    </row>
    <row r="137" spans="1:5">
      <c r="A137" s="5"/>
      <c r="B137" s="5"/>
      <c r="C137" s="5"/>
      <c r="D137" s="5"/>
      <c r="E137" s="5"/>
    </row>
    <row r="138" spans="1:5">
      <c r="A138" s="5"/>
      <c r="B138" s="5"/>
      <c r="C138" s="5"/>
      <c r="D138" s="5"/>
      <c r="E138" s="5"/>
    </row>
    <row r="139" spans="1:5">
      <c r="A139" s="5"/>
      <c r="B139" s="5"/>
      <c r="C139" s="5"/>
      <c r="D139" s="5"/>
      <c r="E139" s="5"/>
    </row>
    <row r="140" spans="1:5">
      <c r="A140" s="5"/>
      <c r="B140" s="5"/>
      <c r="C140" s="5"/>
      <c r="D140" s="5"/>
      <c r="E140" s="5"/>
    </row>
    <row r="141" spans="1:5">
      <c r="A141" s="5"/>
      <c r="B141" s="5"/>
      <c r="C141" s="5"/>
      <c r="D141" s="5"/>
      <c r="E141" s="5"/>
    </row>
    <row r="142" spans="1:5">
      <c r="A142" s="5"/>
      <c r="B142" s="5"/>
      <c r="C142" s="5"/>
      <c r="D142" s="5"/>
      <c r="E142" s="5"/>
    </row>
    <row r="143" spans="1:5">
      <c r="A143" s="5"/>
      <c r="B143" s="5"/>
      <c r="C143" s="5"/>
      <c r="D143" s="5"/>
      <c r="E143" s="5"/>
    </row>
    <row r="144" spans="1:5">
      <c r="A144" s="5"/>
      <c r="B144" s="5"/>
      <c r="C144" s="5"/>
      <c r="D144" s="5"/>
      <c r="E144" s="5"/>
    </row>
    <row r="145" spans="1:5">
      <c r="A145" s="5"/>
      <c r="B145" s="5"/>
      <c r="C145" s="5"/>
      <c r="D145" s="5"/>
      <c r="E145" s="5"/>
    </row>
    <row r="146" spans="1:5">
      <c r="A146" s="5"/>
      <c r="B146" s="5"/>
      <c r="C146" s="5"/>
      <c r="D146" s="5"/>
      <c r="E146" s="5"/>
    </row>
    <row r="147" spans="1:5">
      <c r="A147" s="5"/>
      <c r="B147" s="5"/>
      <c r="C147" s="5"/>
      <c r="D147" s="5"/>
      <c r="E147" s="5"/>
    </row>
    <row r="148" spans="1:5">
      <c r="A148" s="5"/>
      <c r="B148" s="5"/>
      <c r="C148" s="5"/>
      <c r="D148" s="5"/>
      <c r="E148" s="5"/>
    </row>
    <row r="149" spans="1:5">
      <c r="A149" s="5"/>
      <c r="B149" s="5"/>
      <c r="C149" s="5"/>
      <c r="D149" s="5"/>
      <c r="E149" s="5"/>
    </row>
    <row r="150" spans="1:5">
      <c r="A150" s="5"/>
      <c r="B150" s="5"/>
      <c r="C150" s="5"/>
      <c r="D150" s="5"/>
      <c r="E150" s="5"/>
    </row>
    <row r="151" spans="1:5">
      <c r="A151" s="5"/>
      <c r="B151" s="5"/>
      <c r="C151" s="5"/>
      <c r="D151" s="5"/>
      <c r="E151" s="5"/>
    </row>
    <row r="152" spans="1:5">
      <c r="A152" s="5"/>
      <c r="B152" s="5"/>
      <c r="C152" s="5"/>
      <c r="D152" s="5"/>
      <c r="E152" s="5"/>
    </row>
    <row r="153" spans="1:5">
      <c r="A153" s="5"/>
      <c r="B153" s="5"/>
      <c r="C153" s="5"/>
      <c r="D153" s="5"/>
      <c r="E153" s="5"/>
    </row>
    <row r="154" spans="1:5">
      <c r="A154" s="5"/>
      <c r="B154" s="5"/>
      <c r="C154" s="5"/>
      <c r="D154" s="5"/>
      <c r="E154" s="5"/>
    </row>
    <row r="155" spans="1:5">
      <c r="A155" s="5"/>
      <c r="B155" s="5"/>
      <c r="C155" s="5"/>
      <c r="D155" s="5"/>
      <c r="E155" s="5"/>
    </row>
    <row r="156" spans="1:5">
      <c r="A156" s="5"/>
      <c r="B156" s="5"/>
      <c r="C156" s="5"/>
      <c r="D156" s="5"/>
      <c r="E156" s="5"/>
    </row>
    <row r="157" spans="1:5">
      <c r="A157" s="5"/>
      <c r="B157" s="5"/>
      <c r="C157" s="5"/>
      <c r="D157" s="5"/>
      <c r="E157" s="5"/>
    </row>
    <row r="158" spans="1:5">
      <c r="A158" s="5"/>
      <c r="B158" s="5"/>
      <c r="C158" s="5"/>
      <c r="D158" s="5"/>
      <c r="E158" s="5"/>
    </row>
    <row r="159" spans="1:5">
      <c r="A159" s="5"/>
      <c r="B159" s="5"/>
      <c r="C159" s="5"/>
      <c r="D159" s="5"/>
      <c r="E159" s="5"/>
    </row>
    <row r="160" spans="1:5">
      <c r="A160" s="5"/>
      <c r="B160" s="5"/>
      <c r="C160" s="5"/>
      <c r="D160" s="5"/>
      <c r="E160" s="5"/>
    </row>
    <row r="161" spans="1:5">
      <c r="A161" s="5"/>
      <c r="B161" s="5"/>
      <c r="C161" s="5"/>
      <c r="D161" s="5"/>
      <c r="E161" s="5"/>
    </row>
    <row r="162" spans="1:5">
      <c r="A162" s="5"/>
      <c r="B162" s="5"/>
      <c r="C162" s="5"/>
      <c r="D162" s="5"/>
      <c r="E162" s="5"/>
    </row>
    <row r="163" spans="1:5">
      <c r="A163" s="5"/>
      <c r="B163" s="5"/>
      <c r="C163" s="5"/>
      <c r="D163" s="5"/>
      <c r="E163" s="5"/>
    </row>
    <row r="164" spans="1:5">
      <c r="A164" s="5"/>
      <c r="B164" s="5"/>
      <c r="C164" s="5"/>
      <c r="D164" s="5"/>
      <c r="E164" s="5"/>
    </row>
    <row r="165" spans="1:5">
      <c r="A165" s="5"/>
      <c r="B165" s="5"/>
      <c r="C165" s="5"/>
      <c r="D165" s="5"/>
      <c r="E165" s="5"/>
    </row>
    <row r="166" spans="1:5">
      <c r="A166" s="5"/>
      <c r="B166" s="5"/>
      <c r="C166" s="5"/>
      <c r="D166" s="5"/>
      <c r="E166" s="5"/>
    </row>
    <row r="167" spans="1:5">
      <c r="A167" s="5"/>
      <c r="B167" s="5"/>
      <c r="C167" s="5"/>
      <c r="D167" s="5"/>
      <c r="E167" s="5"/>
    </row>
    <row r="168" spans="1:5">
      <c r="A168" s="5"/>
      <c r="B168" s="5"/>
      <c r="C168" s="5"/>
      <c r="D168" s="5"/>
      <c r="E168" s="5"/>
    </row>
    <row r="169" spans="1:5">
      <c r="A169" s="5"/>
      <c r="B169" s="5"/>
      <c r="C169" s="5"/>
      <c r="D169" s="5"/>
      <c r="E169" s="5"/>
    </row>
    <row r="170" spans="1:5">
      <c r="A170" s="5"/>
      <c r="B170" s="5"/>
      <c r="C170" s="5"/>
      <c r="D170" s="5"/>
      <c r="E170" s="5"/>
    </row>
    <row r="171" spans="1:5">
      <c r="A171" s="5"/>
      <c r="B171" s="5"/>
      <c r="C171" s="5"/>
      <c r="D171" s="5"/>
      <c r="E171" s="5"/>
    </row>
    <row r="172" spans="1:5">
      <c r="A172" s="5"/>
      <c r="B172" s="5"/>
      <c r="C172" s="5"/>
      <c r="D172" s="5"/>
      <c r="E172" s="5"/>
    </row>
    <row r="173" spans="1:5">
      <c r="A173" s="5"/>
      <c r="B173" s="5"/>
      <c r="C173" s="5"/>
      <c r="D173" s="5"/>
      <c r="E173" s="5"/>
    </row>
    <row r="174" spans="1:5">
      <c r="A174" s="5"/>
      <c r="B174" s="5"/>
      <c r="C174" s="5"/>
      <c r="D174" s="5"/>
      <c r="E174" s="5"/>
    </row>
    <row r="175" spans="1:5">
      <c r="A175" s="5"/>
      <c r="B175" s="5"/>
      <c r="C175" s="5"/>
      <c r="D175" s="5"/>
      <c r="E175" s="5"/>
    </row>
    <row r="176" spans="1:5">
      <c r="A176" s="5"/>
      <c r="B176" s="5"/>
      <c r="C176" s="5"/>
      <c r="D176" s="5"/>
      <c r="E176" s="5"/>
    </row>
    <row r="177" spans="1:5">
      <c r="A177" s="5"/>
      <c r="B177" s="5"/>
      <c r="C177" s="5"/>
      <c r="D177" s="5"/>
      <c r="E177" s="5"/>
    </row>
    <row r="178" spans="1:5">
      <c r="A178" s="5"/>
      <c r="B178" s="5"/>
      <c r="C178" s="5"/>
      <c r="D178" s="5"/>
      <c r="E178" s="5"/>
    </row>
    <row r="179" spans="1:5">
      <c r="A179" s="5"/>
      <c r="B179" s="5"/>
      <c r="C179" s="5"/>
      <c r="D179" s="5"/>
      <c r="E179" s="5"/>
    </row>
    <row r="180" spans="1:5">
      <c r="A180" s="5"/>
      <c r="B180" s="5"/>
      <c r="C180" s="5"/>
      <c r="D180" s="5"/>
      <c r="E180" s="5"/>
    </row>
    <row r="181" spans="1:5">
      <c r="A181" s="5"/>
      <c r="B181" s="5"/>
      <c r="C181" s="5"/>
      <c r="D181" s="5"/>
      <c r="E181" s="5"/>
    </row>
    <row r="182" spans="1:5">
      <c r="A182" s="5"/>
      <c r="B182" s="5"/>
      <c r="C182" s="5"/>
      <c r="D182" s="5"/>
      <c r="E182" s="5"/>
    </row>
    <row r="183" spans="1:5">
      <c r="A183" s="5"/>
      <c r="B183" s="5"/>
      <c r="C183" s="5"/>
      <c r="D183" s="5"/>
      <c r="E183" s="5"/>
    </row>
    <row r="184" spans="1:5">
      <c r="A184" s="5"/>
      <c r="B184" s="5"/>
      <c r="C184" s="5"/>
      <c r="D184" s="5"/>
      <c r="E184" s="5"/>
    </row>
    <row r="185" spans="1:5">
      <c r="A185" s="5"/>
      <c r="B185" s="5"/>
      <c r="C185" s="5"/>
      <c r="D185" s="5"/>
      <c r="E185" s="5"/>
    </row>
    <row r="186" spans="1:5">
      <c r="A186" s="5"/>
      <c r="B186" s="5"/>
      <c r="C186" s="5"/>
      <c r="D186" s="5"/>
      <c r="E186" s="5"/>
    </row>
    <row r="187" spans="1:5">
      <c r="A187" s="5"/>
      <c r="B187" s="5"/>
      <c r="C187" s="5"/>
      <c r="D187" s="5"/>
      <c r="E187" s="5"/>
    </row>
    <row r="188" spans="1:5">
      <c r="A188" s="5"/>
      <c r="B188" s="5"/>
      <c r="C188" s="5"/>
      <c r="D188" s="5"/>
      <c r="E188" s="5"/>
    </row>
    <row r="189" spans="1:5">
      <c r="A189" s="5"/>
      <c r="B189" s="5"/>
      <c r="C189" s="5"/>
      <c r="D189" s="5"/>
      <c r="E189" s="5"/>
    </row>
    <row r="190" spans="1:5">
      <c r="A190" s="5"/>
      <c r="B190" s="5"/>
      <c r="C190" s="5"/>
      <c r="D190" s="5"/>
      <c r="E190" s="5"/>
    </row>
    <row r="191" spans="1:5">
      <c r="A191" s="5"/>
      <c r="B191" s="5"/>
      <c r="C191" s="5"/>
      <c r="D191" s="5"/>
      <c r="E191" s="5"/>
    </row>
    <row r="192" spans="1:5">
      <c r="A192" s="5"/>
      <c r="B192" s="5"/>
      <c r="C192" s="5"/>
      <c r="D192" s="5"/>
      <c r="E192" s="5"/>
    </row>
    <row r="193" spans="1:5">
      <c r="A193" s="5"/>
      <c r="B193" s="5"/>
      <c r="C193" s="5"/>
      <c r="D193" s="5"/>
      <c r="E193" s="5"/>
    </row>
    <row r="194" spans="1:5">
      <c r="A194" s="5"/>
      <c r="B194" s="5"/>
      <c r="C194" s="5"/>
      <c r="D194" s="5"/>
      <c r="E194" s="5"/>
    </row>
    <row r="195" spans="1:5">
      <c r="A195" s="5"/>
      <c r="B195" s="5"/>
      <c r="C195" s="5"/>
      <c r="D195" s="5"/>
      <c r="E195" s="5"/>
    </row>
    <row r="196" spans="1:5">
      <c r="A196" s="5"/>
      <c r="B196" s="5"/>
      <c r="C196" s="5"/>
      <c r="D196" s="5"/>
      <c r="E196" s="5"/>
    </row>
    <row r="197" spans="1:5">
      <c r="A197" s="5"/>
      <c r="B197" s="5"/>
      <c r="C197" s="5"/>
      <c r="D197" s="5"/>
      <c r="E197" s="5"/>
    </row>
    <row r="198" spans="1:5">
      <c r="A198" s="5"/>
      <c r="B198" s="5"/>
      <c r="C198" s="5"/>
      <c r="D198" s="5"/>
      <c r="E198" s="5"/>
    </row>
    <row r="199" spans="1:5">
      <c r="A199" s="5"/>
      <c r="B199" s="5"/>
      <c r="C199" s="5"/>
      <c r="D199" s="5"/>
      <c r="E199" s="5"/>
    </row>
    <row r="200" spans="1:5">
      <c r="A200" s="5"/>
      <c r="B200" s="5"/>
      <c r="C200" s="5"/>
      <c r="D200" s="5"/>
      <c r="E200" s="5"/>
    </row>
    <row r="201" spans="1:5">
      <c r="A201" s="5"/>
      <c r="B201" s="5"/>
      <c r="C201" s="5"/>
      <c r="D201" s="5"/>
      <c r="E201" s="5"/>
    </row>
    <row r="202" spans="1:5">
      <c r="A202" s="5"/>
      <c r="B202" s="5"/>
      <c r="C202" s="5"/>
      <c r="D202" s="5"/>
      <c r="E202" s="5"/>
    </row>
    <row r="203" spans="1:5">
      <c r="A203" s="5"/>
      <c r="B203" s="5"/>
      <c r="C203" s="5"/>
      <c r="D203" s="5"/>
      <c r="E203" s="5"/>
    </row>
    <row r="204" spans="1:5">
      <c r="A204" s="5"/>
      <c r="B204" s="5"/>
      <c r="C204" s="5"/>
      <c r="D204" s="5"/>
      <c r="E204" s="5"/>
    </row>
    <row r="205" spans="1:5">
      <c r="A205" s="5"/>
      <c r="B205" s="5"/>
      <c r="C205" s="5"/>
      <c r="D205" s="5"/>
      <c r="E205" s="5"/>
    </row>
    <row r="206" spans="1:5">
      <c r="A206" s="5"/>
      <c r="B206" s="5"/>
      <c r="C206" s="5"/>
      <c r="D206" s="5"/>
      <c r="E206" s="5"/>
    </row>
    <row r="207" spans="1:5">
      <c r="A207" s="5"/>
      <c r="B207" s="5"/>
      <c r="C207" s="5"/>
      <c r="D207" s="5"/>
      <c r="E207" s="5"/>
    </row>
    <row r="208" spans="1:5">
      <c r="A208" s="5"/>
      <c r="B208" s="5"/>
      <c r="C208" s="5"/>
      <c r="D208" s="5"/>
      <c r="E208" s="5"/>
    </row>
    <row r="209" spans="1:5">
      <c r="A209" s="5"/>
      <c r="B209" s="5"/>
      <c r="C209" s="5"/>
      <c r="D209" s="5"/>
      <c r="E209" s="5"/>
    </row>
    <row r="210" spans="1:5">
      <c r="A210" s="5"/>
      <c r="B210" s="5"/>
      <c r="C210" s="5"/>
      <c r="D210" s="5"/>
      <c r="E210" s="5"/>
    </row>
    <row r="211" spans="1:5">
      <c r="A211" s="5"/>
      <c r="B211" s="5"/>
      <c r="C211" s="5"/>
      <c r="D211" s="5"/>
      <c r="E211" s="5"/>
    </row>
    <row r="212" spans="1:5">
      <c r="A212" s="5"/>
      <c r="B212" s="5"/>
      <c r="C212" s="5"/>
      <c r="D212" s="5"/>
      <c r="E212" s="5"/>
    </row>
    <row r="213" spans="1:5">
      <c r="A213" s="5"/>
      <c r="B213" s="5"/>
      <c r="C213" s="5"/>
      <c r="D213" s="5"/>
      <c r="E213" s="5"/>
    </row>
    <row r="214" spans="1:5">
      <c r="A214" s="5"/>
      <c r="B214" s="5"/>
      <c r="C214" s="5"/>
      <c r="D214" s="5"/>
      <c r="E214" s="5"/>
    </row>
    <row r="215" spans="1:5">
      <c r="A215" s="5"/>
      <c r="B215" s="5"/>
      <c r="C215" s="5"/>
      <c r="D215" s="5"/>
      <c r="E215" s="5"/>
    </row>
    <row r="216" spans="1:5">
      <c r="A216" s="5"/>
      <c r="B216" s="5"/>
      <c r="C216" s="5"/>
      <c r="D216" s="5"/>
      <c r="E216" s="5"/>
    </row>
    <row r="217" spans="1:5">
      <c r="A217" s="5"/>
      <c r="B217" s="5"/>
      <c r="C217" s="5"/>
      <c r="D217" s="5"/>
      <c r="E217" s="5"/>
    </row>
    <row r="218" spans="1:5">
      <c r="A218" s="5"/>
      <c r="B218" s="5"/>
      <c r="C218" s="5"/>
      <c r="D218" s="5"/>
      <c r="E218" s="5"/>
    </row>
    <row r="219" spans="1:5">
      <c r="A219" s="5"/>
      <c r="B219" s="5"/>
      <c r="C219" s="5"/>
      <c r="D219" s="5"/>
      <c r="E219" s="5"/>
    </row>
    <row r="220" spans="1:5">
      <c r="A220" s="5"/>
      <c r="B220" s="5"/>
      <c r="C220" s="5"/>
      <c r="D220" s="5"/>
      <c r="E220" s="5"/>
    </row>
    <row r="221" spans="1:5">
      <c r="A221" s="5"/>
      <c r="B221" s="5"/>
      <c r="C221" s="5"/>
      <c r="D221" s="5"/>
      <c r="E221" s="5"/>
    </row>
    <row r="222" spans="1:5">
      <c r="A222" s="5"/>
      <c r="B222" s="5"/>
      <c r="C222" s="5"/>
      <c r="D222" s="5"/>
      <c r="E222" s="5"/>
    </row>
    <row r="223" spans="1:5">
      <c r="A223" s="5"/>
      <c r="B223" s="5"/>
      <c r="C223" s="5"/>
      <c r="D223" s="5"/>
      <c r="E223" s="5"/>
    </row>
    <row r="224" spans="1:5">
      <c r="A224" s="5"/>
      <c r="B224" s="5"/>
      <c r="C224" s="5"/>
      <c r="D224" s="5"/>
      <c r="E224" s="5"/>
    </row>
    <row r="225" spans="1:5">
      <c r="A225" s="5"/>
      <c r="B225" s="5"/>
      <c r="C225" s="5"/>
      <c r="D225" s="5"/>
      <c r="E225" s="5"/>
    </row>
    <row r="226" spans="1:5">
      <c r="A226" s="5"/>
      <c r="B226" s="5"/>
      <c r="C226" s="5"/>
      <c r="D226" s="5"/>
      <c r="E226" s="5"/>
    </row>
    <row r="227" spans="1:5">
      <c r="A227" s="5"/>
      <c r="B227" s="5"/>
      <c r="C227" s="5"/>
      <c r="D227" s="5"/>
      <c r="E227" s="5"/>
    </row>
    <row r="228" spans="1:5">
      <c r="A228" s="5"/>
      <c r="B228" s="5"/>
      <c r="C228" s="5"/>
      <c r="D228" s="5"/>
      <c r="E228" s="5"/>
    </row>
    <row r="229" spans="1:5">
      <c r="A229" s="5"/>
      <c r="B229" s="5"/>
      <c r="C229" s="5"/>
      <c r="D229" s="5"/>
      <c r="E229" s="5"/>
    </row>
    <row r="230" spans="1:5">
      <c r="A230" s="5"/>
      <c r="B230" s="5"/>
      <c r="C230" s="5"/>
      <c r="D230" s="5"/>
      <c r="E230" s="5"/>
    </row>
    <row r="231" spans="1:5">
      <c r="A231" s="5"/>
      <c r="B231" s="5"/>
      <c r="C231" s="5"/>
      <c r="D231" s="5"/>
      <c r="E231" s="5"/>
    </row>
    <row r="232" spans="1:5">
      <c r="A232" s="5"/>
      <c r="B232" s="5"/>
      <c r="C232" s="5"/>
      <c r="D232" s="5"/>
      <c r="E232" s="5"/>
    </row>
    <row r="233" spans="1:5">
      <c r="A233" s="5"/>
      <c r="B233" s="5"/>
      <c r="C233" s="5"/>
      <c r="D233" s="5"/>
      <c r="E233" s="5"/>
    </row>
    <row r="234" spans="1:5">
      <c r="A234" s="5"/>
      <c r="B234" s="5"/>
      <c r="C234" s="5"/>
      <c r="D234" s="5"/>
      <c r="E234" s="5"/>
    </row>
    <row r="235" spans="1:5">
      <c r="A235" s="5"/>
      <c r="B235" s="5"/>
      <c r="C235" s="5"/>
      <c r="D235" s="5"/>
      <c r="E235" s="5"/>
    </row>
    <row r="236" spans="1:5">
      <c r="A236" s="5"/>
      <c r="B236" s="5"/>
      <c r="C236" s="5"/>
      <c r="D236" s="5"/>
      <c r="E236" s="5"/>
    </row>
    <row r="237" spans="1:5">
      <c r="A237" s="5"/>
      <c r="B237" s="5"/>
      <c r="C237" s="5"/>
      <c r="D237" s="5"/>
      <c r="E237" s="5"/>
    </row>
    <row r="238" spans="1:5">
      <c r="A238" s="5"/>
      <c r="B238" s="5"/>
      <c r="C238" s="5"/>
      <c r="D238" s="5"/>
      <c r="E238" s="5"/>
    </row>
    <row r="239" spans="1:5">
      <c r="A239" s="5"/>
      <c r="B239" s="5"/>
      <c r="C239" s="5"/>
      <c r="D239" s="5"/>
      <c r="E239" s="5"/>
    </row>
    <row r="240" spans="1:5">
      <c r="A240" s="5"/>
      <c r="B240" s="5"/>
      <c r="C240" s="5"/>
      <c r="D240" s="5"/>
      <c r="E240" s="5"/>
    </row>
    <row r="241" spans="1:5">
      <c r="A241" s="5"/>
      <c r="B241" s="5"/>
      <c r="C241" s="5"/>
      <c r="D241" s="5"/>
      <c r="E241" s="5"/>
    </row>
    <row r="242" spans="1:5">
      <c r="A242" s="5"/>
      <c r="B242" s="5"/>
      <c r="C242" s="5"/>
      <c r="D242" s="5"/>
      <c r="E242" s="5"/>
    </row>
    <row r="243" spans="1:5">
      <c r="A243" s="5"/>
      <c r="B243" s="5"/>
      <c r="C243" s="5"/>
      <c r="D243" s="5"/>
      <c r="E243" s="5"/>
    </row>
    <row r="244" spans="1:5">
      <c r="A244" s="5"/>
      <c r="B244" s="5"/>
      <c r="C244" s="5"/>
      <c r="D244" s="5"/>
      <c r="E244" s="5"/>
    </row>
    <row r="245" spans="1:5">
      <c r="A245" s="5"/>
      <c r="B245" s="5"/>
      <c r="C245" s="5"/>
      <c r="D245" s="5"/>
      <c r="E245" s="5"/>
    </row>
    <row r="246" spans="1:5">
      <c r="A246" s="5"/>
      <c r="B246" s="5"/>
      <c r="C246" s="5"/>
      <c r="D246" s="5"/>
      <c r="E246" s="5"/>
    </row>
    <row r="247" spans="1:5">
      <c r="A247" s="5"/>
      <c r="B247" s="5"/>
      <c r="C247" s="5"/>
      <c r="D247" s="5"/>
      <c r="E247" s="5"/>
    </row>
    <row r="248" spans="1:5">
      <c r="A248" s="5"/>
      <c r="B248" s="5"/>
      <c r="C248" s="5"/>
      <c r="D248" s="5"/>
      <c r="E248" s="5"/>
    </row>
    <row r="249" spans="1:5">
      <c r="A249" s="5"/>
      <c r="B249" s="5"/>
      <c r="C249" s="5"/>
      <c r="D249" s="5"/>
      <c r="E249" s="5"/>
    </row>
    <row r="250" spans="1:5">
      <c r="A250" s="5"/>
      <c r="B250" s="5"/>
      <c r="C250" s="5"/>
      <c r="D250" s="5"/>
      <c r="E250" s="5"/>
    </row>
    <row r="251" spans="1:5">
      <c r="A251" s="5"/>
      <c r="B251" s="5"/>
      <c r="C251" s="5"/>
      <c r="D251" s="5"/>
      <c r="E251" s="5"/>
    </row>
    <row r="252" spans="1:5">
      <c r="A252" s="5"/>
      <c r="B252" s="5"/>
      <c r="C252" s="5"/>
      <c r="D252" s="5"/>
      <c r="E252" s="5"/>
    </row>
    <row r="253" spans="1:5">
      <c r="A253" s="5"/>
      <c r="B253" s="5"/>
      <c r="C253" s="5"/>
      <c r="D253" s="5"/>
      <c r="E253" s="5"/>
    </row>
    <row r="254" spans="1:5">
      <c r="A254" s="5"/>
      <c r="B254" s="5"/>
      <c r="C254" s="5"/>
      <c r="D254" s="5"/>
      <c r="E254" s="5"/>
    </row>
    <row r="255" spans="1:5">
      <c r="A255" s="5"/>
      <c r="B255" s="5"/>
      <c r="C255" s="5"/>
      <c r="D255" s="5"/>
      <c r="E255" s="5"/>
    </row>
    <row r="256" spans="1:5">
      <c r="A256" s="5"/>
      <c r="B256" s="5"/>
      <c r="C256" s="5"/>
      <c r="D256" s="5"/>
      <c r="E256" s="5"/>
    </row>
    <row r="257" spans="1:5">
      <c r="A257" s="5"/>
      <c r="B257" s="5"/>
      <c r="C257" s="5"/>
      <c r="D257" s="5"/>
      <c r="E257" s="5"/>
    </row>
    <row r="258" spans="1:5">
      <c r="A258" s="5"/>
      <c r="B258" s="5"/>
      <c r="C258" s="5"/>
      <c r="D258" s="5"/>
      <c r="E258" s="5"/>
    </row>
    <row r="259" spans="1:5">
      <c r="A259" s="5"/>
      <c r="B259" s="5"/>
      <c r="C259" s="5"/>
      <c r="D259" s="5"/>
      <c r="E259" s="5"/>
    </row>
    <row r="260" spans="1:5">
      <c r="A260" s="5"/>
      <c r="B260" s="5"/>
      <c r="C260" s="5"/>
      <c r="D260" s="5"/>
      <c r="E260" s="5"/>
    </row>
    <row r="261" spans="1:5">
      <c r="A261" s="5"/>
      <c r="B261" s="5"/>
      <c r="C261" s="5"/>
      <c r="D261" s="5"/>
      <c r="E261" s="5"/>
    </row>
    <row r="262" spans="1:5">
      <c r="A262" s="5"/>
      <c r="B262" s="5"/>
      <c r="C262" s="5"/>
      <c r="D262" s="5"/>
      <c r="E262" s="5"/>
    </row>
    <row r="263" spans="1:5">
      <c r="A263" s="5"/>
      <c r="B263" s="5"/>
      <c r="C263" s="5"/>
      <c r="D263" s="5"/>
      <c r="E263" s="5"/>
    </row>
    <row r="264" spans="1:5">
      <c r="A264" s="5"/>
      <c r="B264" s="5"/>
      <c r="C264" s="5"/>
      <c r="D264" s="5"/>
      <c r="E264" s="5"/>
    </row>
    <row r="265" spans="1:5">
      <c r="A265" s="5"/>
      <c r="B265" s="5"/>
      <c r="C265" s="5"/>
      <c r="D265" s="5"/>
      <c r="E265" s="5"/>
    </row>
    <row r="266" spans="1:5">
      <c r="A266" s="5"/>
      <c r="B266" s="5"/>
      <c r="C266" s="5"/>
      <c r="D266" s="5"/>
      <c r="E266" s="5"/>
    </row>
    <row r="267" spans="1:5">
      <c r="A267" s="5"/>
      <c r="B267" s="5"/>
      <c r="C267" s="5"/>
      <c r="D267" s="5"/>
      <c r="E267" s="5"/>
    </row>
    <row r="268" spans="1:5">
      <c r="A268" s="5"/>
      <c r="B268" s="5"/>
      <c r="C268" s="5"/>
      <c r="D268" s="5"/>
      <c r="E268" s="5"/>
    </row>
    <row r="269" spans="1:5">
      <c r="A269" s="5"/>
      <c r="B269" s="5"/>
      <c r="C269" s="5"/>
      <c r="D269" s="5"/>
      <c r="E269" s="5"/>
    </row>
    <row r="270" spans="1:5">
      <c r="A270" s="5"/>
      <c r="B270" s="5"/>
      <c r="C270" s="5"/>
      <c r="D270" s="5"/>
      <c r="E270" s="5"/>
    </row>
    <row r="271" spans="1:5">
      <c r="A271" s="5"/>
      <c r="B271" s="5"/>
      <c r="C271" s="5"/>
      <c r="D271" s="5"/>
      <c r="E271" s="5"/>
    </row>
    <row r="272" spans="1:5">
      <c r="A272" s="5"/>
      <c r="B272" s="5"/>
      <c r="C272" s="5"/>
      <c r="D272" s="5"/>
      <c r="E272" s="5"/>
    </row>
    <row r="273" spans="1:5">
      <c r="A273" s="5"/>
      <c r="B273" s="5"/>
      <c r="C273" s="5"/>
      <c r="D273" s="5"/>
      <c r="E273" s="5"/>
    </row>
    <row r="274" spans="1:5">
      <c r="A274" s="5"/>
      <c r="B274" s="5"/>
      <c r="C274" s="5"/>
      <c r="D274" s="5"/>
      <c r="E274" s="5"/>
    </row>
    <row r="275" spans="1:5">
      <c r="A275" s="5"/>
      <c r="B275" s="5"/>
      <c r="C275" s="5"/>
      <c r="D275" s="5"/>
      <c r="E275" s="5"/>
    </row>
    <row r="276" spans="1:5">
      <c r="A276" s="5"/>
      <c r="B276" s="5"/>
      <c r="C276" s="5"/>
      <c r="D276" s="5"/>
      <c r="E276" s="5"/>
    </row>
    <row r="277" spans="1:5">
      <c r="A277" s="5"/>
      <c r="B277" s="5"/>
      <c r="C277" s="5"/>
      <c r="D277" s="5"/>
      <c r="E277" s="5"/>
    </row>
    <row r="278" spans="1:5">
      <c r="A278" s="5"/>
      <c r="B278" s="5"/>
      <c r="C278" s="5"/>
      <c r="D278" s="5"/>
      <c r="E278" s="5"/>
    </row>
    <row r="279" spans="1:5">
      <c r="A279" s="5"/>
      <c r="B279" s="5"/>
      <c r="C279" s="5"/>
      <c r="D279" s="5"/>
      <c r="E279" s="5"/>
    </row>
    <row r="280" spans="1:5">
      <c r="A280" s="5"/>
      <c r="B280" s="5"/>
      <c r="C280" s="5"/>
      <c r="D280" s="5"/>
      <c r="E280" s="5"/>
    </row>
    <row r="281" spans="1:5">
      <c r="A281" s="5"/>
      <c r="B281" s="5"/>
      <c r="C281" s="5"/>
      <c r="D281" s="5"/>
      <c r="E281" s="5"/>
    </row>
    <row r="282" spans="1:5">
      <c r="A282" s="5"/>
      <c r="B282" s="5"/>
      <c r="C282" s="5"/>
      <c r="D282" s="5"/>
      <c r="E282" s="5"/>
    </row>
    <row r="283" spans="1:5">
      <c r="A283" s="5"/>
      <c r="B283" s="5"/>
      <c r="C283" s="5"/>
      <c r="D283" s="5"/>
      <c r="E283" s="5"/>
    </row>
    <row r="284" spans="1:5">
      <c r="A284" s="5"/>
      <c r="B284" s="5"/>
      <c r="C284" s="5"/>
      <c r="D284" s="5"/>
      <c r="E284" s="5"/>
    </row>
    <row r="285" spans="1:5">
      <c r="A285" s="5"/>
      <c r="B285" s="5"/>
      <c r="C285" s="5"/>
      <c r="D285" s="5"/>
      <c r="E285" s="5"/>
    </row>
    <row r="286" spans="1:5">
      <c r="A286" s="5"/>
      <c r="B286" s="5"/>
      <c r="C286" s="5"/>
      <c r="D286" s="5"/>
      <c r="E286" s="5"/>
    </row>
    <row r="287" spans="1:5">
      <c r="A287" s="5"/>
      <c r="B287" s="5"/>
      <c r="C287" s="5"/>
      <c r="D287" s="5"/>
      <c r="E287" s="5"/>
    </row>
    <row r="288" spans="1:5">
      <c r="A288" s="5"/>
      <c r="B288" s="5"/>
      <c r="C288" s="5"/>
      <c r="D288" s="5"/>
      <c r="E288" s="5"/>
    </row>
    <row r="289" spans="1:5">
      <c r="A289" s="5"/>
      <c r="B289" s="5"/>
      <c r="C289" s="5"/>
      <c r="D289" s="5"/>
      <c r="E289" s="5"/>
    </row>
    <row r="290" spans="1:5">
      <c r="A290" s="5"/>
      <c r="B290" s="5"/>
      <c r="C290" s="5"/>
      <c r="D290" s="5"/>
      <c r="E290" s="5"/>
    </row>
    <row r="291" spans="1:5">
      <c r="A291" s="5"/>
      <c r="B291" s="5"/>
      <c r="C291" s="5"/>
      <c r="D291" s="5"/>
      <c r="E291" s="5"/>
    </row>
    <row r="292" spans="1:5">
      <c r="A292" s="5"/>
      <c r="B292" s="5"/>
      <c r="C292" s="5"/>
      <c r="D292" s="5"/>
      <c r="E292" s="5"/>
    </row>
    <row r="293" spans="1:5">
      <c r="A293" s="5"/>
      <c r="B293" s="5"/>
      <c r="C293" s="5"/>
      <c r="D293" s="5"/>
      <c r="E293" s="5"/>
    </row>
    <row r="294" spans="1:5">
      <c r="A294" s="5"/>
      <c r="B294" s="5"/>
      <c r="C294" s="5"/>
      <c r="D294" s="5"/>
      <c r="E294" s="5"/>
    </row>
    <row r="295" spans="1:5">
      <c r="A295" s="5"/>
      <c r="B295" s="5"/>
      <c r="C295" s="5"/>
      <c r="D295" s="5"/>
      <c r="E295" s="5"/>
    </row>
    <row r="296" spans="1:5">
      <c r="A296" s="5"/>
      <c r="B296" s="5"/>
      <c r="C296" s="5"/>
      <c r="D296" s="5"/>
      <c r="E296" s="5"/>
    </row>
    <row r="297" spans="1:5">
      <c r="A297" s="5"/>
      <c r="B297" s="5"/>
      <c r="C297" s="5"/>
      <c r="D297" s="5"/>
      <c r="E297" s="5"/>
    </row>
    <row r="298" spans="1:5">
      <c r="A298" s="5"/>
      <c r="B298" s="5"/>
      <c r="C298" s="5"/>
      <c r="D298" s="5"/>
      <c r="E298" s="5"/>
    </row>
    <row r="299" spans="1:5">
      <c r="A299" s="5"/>
      <c r="B299" s="5"/>
      <c r="C299" s="5"/>
      <c r="D299" s="5"/>
      <c r="E299" s="5"/>
    </row>
    <row r="300" spans="1:5">
      <c r="A300" s="5"/>
      <c r="B300" s="5"/>
      <c r="C300" s="5"/>
      <c r="D300" s="5"/>
      <c r="E300" s="5"/>
    </row>
    <row r="301" spans="1:5">
      <c r="A301" s="5"/>
      <c r="B301" s="5"/>
      <c r="C301" s="5"/>
      <c r="D301" s="5"/>
      <c r="E301" s="5"/>
    </row>
    <row r="302" spans="1:5">
      <c r="A302" s="5"/>
      <c r="B302" s="5"/>
      <c r="C302" s="5"/>
      <c r="D302" s="5"/>
      <c r="E302" s="5"/>
    </row>
    <row r="303" spans="1:5">
      <c r="A303" s="5"/>
      <c r="B303" s="5"/>
      <c r="C303" s="5"/>
      <c r="D303" s="5"/>
      <c r="E303" s="5"/>
    </row>
    <row r="304" spans="1:5">
      <c r="A304" s="5"/>
      <c r="B304" s="5"/>
      <c r="C304" s="5"/>
      <c r="D304" s="5"/>
      <c r="E304" s="5"/>
    </row>
    <row r="305" spans="1:5">
      <c r="A305" s="5"/>
      <c r="B305" s="5"/>
      <c r="C305" s="5"/>
      <c r="D305" s="5"/>
      <c r="E305" s="5"/>
    </row>
    <row r="306" spans="1:5">
      <c r="A306" s="5"/>
      <c r="B306" s="5"/>
      <c r="C306" s="5"/>
      <c r="D306" s="5"/>
      <c r="E306" s="5"/>
    </row>
    <row r="307" spans="1:5">
      <c r="A307" s="5"/>
      <c r="B307" s="5"/>
      <c r="C307" s="5"/>
      <c r="D307" s="5"/>
      <c r="E307" s="5"/>
    </row>
    <row r="308" spans="1:5">
      <c r="A308" s="5"/>
      <c r="B308" s="5"/>
      <c r="C308" s="5"/>
      <c r="D308" s="5"/>
      <c r="E308" s="5"/>
    </row>
    <row r="309" spans="1:5">
      <c r="A309" s="5"/>
      <c r="B309" s="5"/>
      <c r="C309" s="5"/>
      <c r="D309" s="5"/>
      <c r="E309" s="5"/>
    </row>
    <row r="310" spans="1:5">
      <c r="A310" s="5"/>
      <c r="B310" s="5"/>
      <c r="C310" s="5"/>
      <c r="D310" s="5"/>
      <c r="E310" s="5"/>
    </row>
    <row r="311" spans="1:5">
      <c r="A311" s="5"/>
      <c r="B311" s="5"/>
      <c r="C311" s="5"/>
      <c r="D311" s="5"/>
      <c r="E311" s="5"/>
    </row>
    <row r="312" spans="1:5">
      <c r="A312" s="5"/>
      <c r="B312" s="5"/>
      <c r="C312" s="5"/>
      <c r="D312" s="5"/>
      <c r="E312" s="5"/>
    </row>
  </sheetData>
  <sortState ref="B1:H52">
    <sortCondition ref="B1:B5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49"/>
  <sheetViews>
    <sheetView topLeftCell="A19" zoomScale="66" zoomScaleNormal="66" workbookViewId="0">
      <selection activeCell="I50" sqref="I50"/>
    </sheetView>
  </sheetViews>
  <sheetFormatPr baseColWidth="10" defaultColWidth="10.83203125" defaultRowHeight="15"/>
  <cols>
    <col min="1" max="1" width="5" customWidth="1"/>
    <col min="2" max="2" width="5" style="7" customWidth="1"/>
    <col min="4" max="4" width="10.83203125" style="7"/>
    <col min="6" max="7" width="10.83203125" style="7"/>
  </cols>
  <sheetData>
    <row r="1" spans="1:15" ht="13.5" customHeight="1">
      <c r="A1" s="8"/>
      <c r="B1" s="8"/>
      <c r="C1" s="8" t="s">
        <v>0</v>
      </c>
      <c r="D1" s="8"/>
      <c r="E1" s="8" t="s">
        <v>1</v>
      </c>
      <c r="F1" s="8" t="s">
        <v>25</v>
      </c>
      <c r="G1" s="8" t="s">
        <v>26</v>
      </c>
      <c r="H1" s="8" t="s">
        <v>2</v>
      </c>
      <c r="I1" s="8" t="s">
        <v>3</v>
      </c>
    </row>
    <row r="2" spans="1:15">
      <c r="A2" s="8">
        <v>65</v>
      </c>
      <c r="B2" s="8" t="s">
        <v>35</v>
      </c>
      <c r="C2" s="8">
        <v>605</v>
      </c>
      <c r="D2" s="10" t="s">
        <v>100</v>
      </c>
      <c r="E2" s="20">
        <v>4.1099999999999998E-2</v>
      </c>
      <c r="F2" s="20">
        <v>1.931</v>
      </c>
      <c r="G2" s="20">
        <v>10.493</v>
      </c>
      <c r="H2" s="10" t="s">
        <v>7</v>
      </c>
      <c r="I2" s="10" t="s">
        <v>18</v>
      </c>
    </row>
    <row r="3" spans="1:15">
      <c r="A3" s="8">
        <v>92</v>
      </c>
      <c r="B3" s="8" t="s">
        <v>35</v>
      </c>
      <c r="C3" s="8">
        <v>607</v>
      </c>
      <c r="D3" s="10" t="s">
        <v>127</v>
      </c>
      <c r="E3" s="20">
        <v>4.4999999999999998E-2</v>
      </c>
      <c r="F3" s="20">
        <v>2.78</v>
      </c>
      <c r="G3" s="20">
        <v>13.345000000000001</v>
      </c>
      <c r="H3" s="10" t="s">
        <v>7</v>
      </c>
      <c r="I3" s="10" t="s">
        <v>18</v>
      </c>
    </row>
    <row r="4" spans="1:15">
      <c r="A4" s="8">
        <v>5</v>
      </c>
      <c r="B4" s="8" t="s">
        <v>35</v>
      </c>
      <c r="C4" s="8">
        <v>611</v>
      </c>
      <c r="D4" s="10" t="s">
        <v>40</v>
      </c>
      <c r="E4" s="20">
        <v>6.4500000000000002E-2</v>
      </c>
      <c r="F4" s="20">
        <v>3.8820000000000001</v>
      </c>
      <c r="G4" s="20">
        <v>19.326000000000001</v>
      </c>
      <c r="H4" s="10" t="s">
        <v>7</v>
      </c>
      <c r="I4" s="10" t="s">
        <v>18</v>
      </c>
    </row>
    <row r="5" spans="1:15">
      <c r="A5" s="8">
        <v>44</v>
      </c>
      <c r="B5" s="8" t="s">
        <v>35</v>
      </c>
      <c r="C5" s="8">
        <v>612</v>
      </c>
      <c r="D5" s="10" t="s">
        <v>79</v>
      </c>
      <c r="E5" s="20">
        <v>4.87E-2</v>
      </c>
      <c r="F5" s="20">
        <v>2.62</v>
      </c>
      <c r="G5" s="20">
        <v>15.589</v>
      </c>
      <c r="H5" s="10" t="s">
        <v>7</v>
      </c>
      <c r="I5" s="10" t="s">
        <v>18</v>
      </c>
      <c r="M5" s="5"/>
      <c r="N5" s="5"/>
      <c r="O5" s="5"/>
    </row>
    <row r="6" spans="1:15">
      <c r="A6" s="8">
        <v>4</v>
      </c>
      <c r="B6" s="8" t="s">
        <v>35</v>
      </c>
      <c r="C6" s="8">
        <v>613</v>
      </c>
      <c r="D6" s="10" t="s">
        <v>39</v>
      </c>
      <c r="E6" s="20">
        <v>6.2300000000000001E-2</v>
      </c>
      <c r="F6" s="20">
        <v>4.2290000000000001</v>
      </c>
      <c r="G6" s="20">
        <v>20.99</v>
      </c>
      <c r="H6" s="10" t="s">
        <v>7</v>
      </c>
      <c r="I6" s="10" t="s">
        <v>18</v>
      </c>
      <c r="M6" s="5"/>
      <c r="N6" s="5"/>
      <c r="O6" s="5"/>
    </row>
    <row r="7" spans="1:15">
      <c r="A7" s="8">
        <v>15</v>
      </c>
      <c r="B7" s="8" t="s">
        <v>35</v>
      </c>
      <c r="C7" s="8">
        <v>614</v>
      </c>
      <c r="D7" s="10" t="s">
        <v>50</v>
      </c>
      <c r="E7" s="20">
        <v>5.8000000000000003E-2</v>
      </c>
      <c r="F7" s="20">
        <v>3.9260000000000002</v>
      </c>
      <c r="G7" s="20">
        <v>17.308</v>
      </c>
      <c r="H7" s="10" t="s">
        <v>7</v>
      </c>
      <c r="I7" s="10" t="s">
        <v>18</v>
      </c>
      <c r="M7" s="5"/>
      <c r="N7" s="5"/>
      <c r="O7" s="5"/>
    </row>
    <row r="8" spans="1:15">
      <c r="A8" s="8">
        <v>36</v>
      </c>
      <c r="B8" s="8" t="s">
        <v>35</v>
      </c>
      <c r="C8" s="8">
        <v>615</v>
      </c>
      <c r="D8" s="10" t="s">
        <v>71</v>
      </c>
      <c r="E8" s="20">
        <v>4.9000000000000002E-2</v>
      </c>
      <c r="F8" s="20">
        <v>3.0579999999999998</v>
      </c>
      <c r="G8" s="20">
        <v>13.045</v>
      </c>
      <c r="H8" s="10" t="s">
        <v>7</v>
      </c>
      <c r="I8" s="10" t="s">
        <v>18</v>
      </c>
    </row>
    <row r="9" spans="1:15">
      <c r="A9" s="8">
        <v>66</v>
      </c>
      <c r="B9" s="8" t="s">
        <v>35</v>
      </c>
      <c r="C9" s="8">
        <v>616</v>
      </c>
      <c r="D9" s="10" t="s">
        <v>101</v>
      </c>
      <c r="E9" s="20">
        <v>3.9E-2</v>
      </c>
      <c r="F9" s="10"/>
      <c r="G9" s="10"/>
      <c r="H9" s="10" t="s">
        <v>7</v>
      </c>
      <c r="I9" s="10" t="s">
        <v>18</v>
      </c>
      <c r="J9" s="6" t="s">
        <v>28</v>
      </c>
    </row>
    <row r="10" spans="1:15">
      <c r="A10" s="8">
        <v>55</v>
      </c>
      <c r="B10" s="8" t="s">
        <v>35</v>
      </c>
      <c r="C10" s="8">
        <v>617</v>
      </c>
      <c r="D10" s="10" t="s">
        <v>90</v>
      </c>
      <c r="E10" s="20">
        <v>4.2900000000000001E-2</v>
      </c>
      <c r="F10" s="20">
        <v>1.9350000000000001</v>
      </c>
      <c r="G10" s="20">
        <v>10.608000000000001</v>
      </c>
      <c r="H10" s="10" t="s">
        <v>7</v>
      </c>
      <c r="I10" s="10" t="s">
        <v>18</v>
      </c>
    </row>
    <row r="11" spans="1:15">
      <c r="A11" s="8">
        <v>24</v>
      </c>
      <c r="B11" s="8" t="s">
        <v>35</v>
      </c>
      <c r="C11" s="8">
        <v>618</v>
      </c>
      <c r="D11" s="10" t="s">
        <v>59</v>
      </c>
      <c r="E11" s="20">
        <v>0.05</v>
      </c>
      <c r="F11" s="20">
        <v>3.0310000000000001</v>
      </c>
      <c r="G11" s="20">
        <v>15.757</v>
      </c>
      <c r="H11" s="10" t="s">
        <v>7</v>
      </c>
      <c r="I11" s="10" t="s">
        <v>18</v>
      </c>
    </row>
    <row r="12" spans="1:15">
      <c r="A12" s="8">
        <v>31</v>
      </c>
      <c r="B12" s="8" t="s">
        <v>35</v>
      </c>
      <c r="C12" s="8">
        <v>619</v>
      </c>
      <c r="D12" s="10" t="s">
        <v>66</v>
      </c>
      <c r="E12" s="20">
        <v>4.8500000000000001E-2</v>
      </c>
      <c r="F12" s="20">
        <v>2.6269999999999998</v>
      </c>
      <c r="G12" s="20">
        <v>14.763</v>
      </c>
      <c r="H12" s="10" t="s">
        <v>7</v>
      </c>
      <c r="I12" s="10" t="s">
        <v>18</v>
      </c>
    </row>
    <row r="13" spans="1:15">
      <c r="A13" s="8">
        <v>68</v>
      </c>
      <c r="B13" s="8" t="s">
        <v>35</v>
      </c>
      <c r="C13" s="8">
        <v>629</v>
      </c>
      <c r="D13" s="10" t="s">
        <v>103</v>
      </c>
      <c r="E13" s="20">
        <v>0.04</v>
      </c>
      <c r="F13" s="20">
        <v>1.6719999999999999</v>
      </c>
      <c r="G13" s="20">
        <v>9.4939999999999998</v>
      </c>
      <c r="H13" s="10" t="s">
        <v>7</v>
      </c>
      <c r="I13" s="10" t="s">
        <v>18</v>
      </c>
    </row>
    <row r="14" spans="1:15">
      <c r="A14" s="8">
        <v>73</v>
      </c>
      <c r="B14" s="8" t="s">
        <v>35</v>
      </c>
      <c r="C14" s="8">
        <v>630</v>
      </c>
      <c r="D14" s="10" t="s">
        <v>108</v>
      </c>
      <c r="E14" s="20">
        <v>3.9699999999999999E-2</v>
      </c>
      <c r="F14" s="20">
        <v>1.724</v>
      </c>
      <c r="G14" s="20">
        <v>9.2739999999999991</v>
      </c>
      <c r="H14" s="10" t="s">
        <v>7</v>
      </c>
      <c r="I14" s="10" t="s">
        <v>18</v>
      </c>
    </row>
    <row r="15" spans="1:15">
      <c r="A15" s="8">
        <v>62</v>
      </c>
      <c r="B15" s="8" t="s">
        <v>35</v>
      </c>
      <c r="C15" s="8">
        <v>631</v>
      </c>
      <c r="D15" s="10" t="s">
        <v>97</v>
      </c>
      <c r="E15" s="20">
        <v>4.2500000000000003E-2</v>
      </c>
      <c r="F15" s="20">
        <v>2.4390000000000001</v>
      </c>
      <c r="G15" s="20">
        <v>13.539</v>
      </c>
      <c r="H15" s="10" t="s">
        <v>7</v>
      </c>
      <c r="I15" s="10" t="s">
        <v>18</v>
      </c>
    </row>
    <row r="16" spans="1:15">
      <c r="A16" s="8">
        <v>94</v>
      </c>
      <c r="B16" s="8" t="s">
        <v>35</v>
      </c>
      <c r="C16" s="8">
        <v>633</v>
      </c>
      <c r="D16" s="10" t="s">
        <v>129</v>
      </c>
      <c r="E16" s="20">
        <v>4.6199999999999998E-2</v>
      </c>
      <c r="F16" s="20">
        <v>2.6419999999999999</v>
      </c>
      <c r="G16" s="20">
        <v>12.323</v>
      </c>
      <c r="H16" s="10" t="s">
        <v>7</v>
      </c>
      <c r="I16" s="10" t="s">
        <v>18</v>
      </c>
    </row>
    <row r="17" spans="1:10">
      <c r="A17" s="8">
        <v>64</v>
      </c>
      <c r="B17" s="8" t="s">
        <v>35</v>
      </c>
      <c r="C17" s="8">
        <v>634</v>
      </c>
      <c r="D17" s="10" t="s">
        <v>99</v>
      </c>
      <c r="E17" s="20">
        <v>4.8399999999999999E-2</v>
      </c>
      <c r="F17" s="20">
        <v>3.081</v>
      </c>
      <c r="G17" s="20">
        <v>14.114000000000001</v>
      </c>
      <c r="H17" s="10" t="s">
        <v>4</v>
      </c>
      <c r="I17" s="10" t="s">
        <v>18</v>
      </c>
    </row>
    <row r="18" spans="1:10">
      <c r="A18" s="8">
        <v>10</v>
      </c>
      <c r="B18" s="8" t="s">
        <v>35</v>
      </c>
      <c r="C18" s="8">
        <v>635</v>
      </c>
      <c r="D18" s="10" t="s">
        <v>45</v>
      </c>
      <c r="E18" s="20">
        <v>7.0099999999999996E-2</v>
      </c>
      <c r="F18" s="20">
        <v>4.4530000000000003</v>
      </c>
      <c r="G18" s="20">
        <v>20.779</v>
      </c>
      <c r="H18" s="10" t="s">
        <v>7</v>
      </c>
      <c r="I18" s="10" t="s">
        <v>18</v>
      </c>
    </row>
    <row r="19" spans="1:10">
      <c r="A19" s="8">
        <v>37</v>
      </c>
      <c r="B19" s="8" t="s">
        <v>35</v>
      </c>
      <c r="C19" s="8">
        <v>636</v>
      </c>
      <c r="D19" s="10" t="s">
        <v>72</v>
      </c>
      <c r="E19" s="20">
        <v>5.4100000000000002E-2</v>
      </c>
      <c r="F19" s="20">
        <v>3.2040000000000002</v>
      </c>
      <c r="G19" s="20">
        <v>15.877000000000001</v>
      </c>
      <c r="H19" s="10" t="s">
        <v>7</v>
      </c>
      <c r="I19" s="10" t="s">
        <v>18</v>
      </c>
    </row>
    <row r="20" spans="1:10">
      <c r="A20" s="8">
        <v>11</v>
      </c>
      <c r="B20" s="8" t="s">
        <v>35</v>
      </c>
      <c r="C20" s="8">
        <v>637</v>
      </c>
      <c r="D20" s="10" t="s">
        <v>46</v>
      </c>
      <c r="E20" s="20">
        <v>7.2800000000000004E-2</v>
      </c>
      <c r="F20" s="20">
        <v>4.2939999999999996</v>
      </c>
      <c r="G20" s="20">
        <v>21.943000000000001</v>
      </c>
      <c r="H20" s="10" t="s">
        <v>7</v>
      </c>
      <c r="I20" s="10" t="s">
        <v>18</v>
      </c>
    </row>
    <row r="21" spans="1:10">
      <c r="A21" s="8">
        <v>72</v>
      </c>
      <c r="B21" s="8" t="s">
        <v>35</v>
      </c>
      <c r="C21" s="8">
        <v>638</v>
      </c>
      <c r="D21" s="10" t="s">
        <v>107</v>
      </c>
      <c r="E21" s="20">
        <v>3.8300000000000001E-2</v>
      </c>
      <c r="F21" s="20">
        <v>1.514</v>
      </c>
      <c r="G21" s="10"/>
      <c r="H21" s="10" t="s">
        <v>7</v>
      </c>
      <c r="I21" s="10" t="s">
        <v>18</v>
      </c>
    </row>
    <row r="22" spans="1:10">
      <c r="A22" s="8">
        <v>91</v>
      </c>
      <c r="B22" s="8" t="s">
        <v>35</v>
      </c>
      <c r="C22" s="8">
        <v>639</v>
      </c>
      <c r="D22" s="10" t="s">
        <v>126</v>
      </c>
      <c r="E22" s="20">
        <v>4.3700000000000003E-2</v>
      </c>
      <c r="F22" s="20">
        <v>2.706</v>
      </c>
      <c r="G22" s="20">
        <v>12.670999999999999</v>
      </c>
      <c r="H22" s="10" t="s">
        <v>7</v>
      </c>
      <c r="I22" s="10" t="s">
        <v>18</v>
      </c>
    </row>
    <row r="23" spans="1:10">
      <c r="A23" s="8">
        <v>60</v>
      </c>
      <c r="B23" s="8" t="s">
        <v>35</v>
      </c>
      <c r="C23" s="8">
        <v>640</v>
      </c>
      <c r="D23" s="10" t="s">
        <v>95</v>
      </c>
      <c r="E23" s="20">
        <v>4.6199999999999998E-2</v>
      </c>
      <c r="F23" s="20">
        <v>2.5640000000000001</v>
      </c>
      <c r="G23" s="20">
        <v>12.618</v>
      </c>
      <c r="H23" s="10" t="s">
        <v>7</v>
      </c>
      <c r="I23" s="10" t="s">
        <v>18</v>
      </c>
    </row>
    <row r="24" spans="1:10">
      <c r="A24" s="8">
        <v>56</v>
      </c>
      <c r="B24" s="8" t="s">
        <v>35</v>
      </c>
      <c r="C24" s="8">
        <v>641</v>
      </c>
      <c r="D24" s="10" t="s">
        <v>91</v>
      </c>
      <c r="E24" s="20">
        <v>4.7300000000000002E-2</v>
      </c>
      <c r="F24" s="20">
        <v>2.5350000000000001</v>
      </c>
      <c r="G24" s="20">
        <v>14.038</v>
      </c>
      <c r="H24" s="10" t="s">
        <v>7</v>
      </c>
      <c r="I24" s="10" t="s">
        <v>18</v>
      </c>
    </row>
    <row r="25" spans="1:10">
      <c r="A25" s="8">
        <v>48</v>
      </c>
      <c r="B25" s="8" t="s">
        <v>35</v>
      </c>
      <c r="C25" s="8">
        <v>642</v>
      </c>
      <c r="D25" s="10" t="s">
        <v>83</v>
      </c>
      <c r="E25" s="20">
        <v>4.5199999999999997E-2</v>
      </c>
      <c r="F25" s="20">
        <v>2.6379999999999999</v>
      </c>
      <c r="G25" s="20">
        <v>13.760999999999999</v>
      </c>
      <c r="H25" s="10" t="s">
        <v>7</v>
      </c>
      <c r="I25" s="10" t="s">
        <v>18</v>
      </c>
      <c r="J25" s="6"/>
    </row>
    <row r="26" spans="1:10">
      <c r="A26" s="8">
        <v>88</v>
      </c>
      <c r="B26" s="8" t="s">
        <v>35</v>
      </c>
      <c r="C26" s="8">
        <v>653</v>
      </c>
      <c r="D26" s="10" t="s">
        <v>123</v>
      </c>
      <c r="E26" s="20">
        <v>4.0099999999999997E-2</v>
      </c>
      <c r="F26" s="20">
        <v>1.744</v>
      </c>
      <c r="G26" s="20">
        <v>9.1199999999999992</v>
      </c>
      <c r="H26" s="10" t="s">
        <v>4</v>
      </c>
      <c r="I26" s="10" t="s">
        <v>18</v>
      </c>
    </row>
    <row r="27" spans="1:10">
      <c r="A27" s="8">
        <v>63</v>
      </c>
      <c r="B27" s="8" t="s">
        <v>35</v>
      </c>
      <c r="C27" s="8">
        <v>655</v>
      </c>
      <c r="D27" s="10" t="s">
        <v>98</v>
      </c>
      <c r="E27" s="20">
        <v>4.7199999999999999E-2</v>
      </c>
      <c r="F27" s="20">
        <v>2.73</v>
      </c>
      <c r="G27" s="20">
        <v>14.747</v>
      </c>
      <c r="H27" s="10" t="s">
        <v>7</v>
      </c>
      <c r="I27" s="10" t="s">
        <v>18</v>
      </c>
    </row>
    <row r="28" spans="1:10">
      <c r="A28" s="8">
        <v>53</v>
      </c>
      <c r="B28" s="8" t="s">
        <v>35</v>
      </c>
      <c r="C28" s="8">
        <v>656</v>
      </c>
      <c r="D28" s="10" t="s">
        <v>88</v>
      </c>
      <c r="E28" s="20">
        <v>4.6699999999999998E-2</v>
      </c>
      <c r="F28" s="20">
        <v>3.1819999999999999</v>
      </c>
      <c r="G28" s="20">
        <v>13.56</v>
      </c>
      <c r="H28" s="10" t="s">
        <v>7</v>
      </c>
      <c r="I28" s="10" t="s">
        <v>18</v>
      </c>
    </row>
    <row r="29" spans="1:10">
      <c r="A29" s="8">
        <v>6</v>
      </c>
      <c r="B29" s="8" t="s">
        <v>35</v>
      </c>
      <c r="C29" s="8">
        <v>657</v>
      </c>
      <c r="D29" s="10" t="s">
        <v>41</v>
      </c>
      <c r="E29" s="20">
        <v>6.8599999999999994E-2</v>
      </c>
      <c r="F29" s="20">
        <v>4.46</v>
      </c>
      <c r="G29" s="20">
        <v>21.209</v>
      </c>
      <c r="H29" s="10" t="s">
        <v>7</v>
      </c>
      <c r="I29" s="10" t="s">
        <v>18</v>
      </c>
    </row>
    <row r="30" spans="1:10">
      <c r="A30" s="8">
        <v>58</v>
      </c>
      <c r="B30" s="8" t="s">
        <v>35</v>
      </c>
      <c r="C30" s="8">
        <v>658</v>
      </c>
      <c r="D30" s="10" t="s">
        <v>93</v>
      </c>
      <c r="E30" s="20">
        <v>4.4999999999999998E-2</v>
      </c>
      <c r="F30" s="10"/>
      <c r="G30" s="10"/>
      <c r="H30" s="10" t="s">
        <v>7</v>
      </c>
      <c r="I30" s="10" t="s">
        <v>18</v>
      </c>
      <c r="J30" t="s">
        <v>20</v>
      </c>
    </row>
    <row r="31" spans="1:10">
      <c r="A31" s="8">
        <v>21</v>
      </c>
      <c r="B31" s="8" t="s">
        <v>35</v>
      </c>
      <c r="C31" s="8">
        <v>659</v>
      </c>
      <c r="D31" s="10" t="s">
        <v>56</v>
      </c>
      <c r="E31" s="20">
        <v>5.0500000000000003E-2</v>
      </c>
      <c r="F31" s="20">
        <v>3.18</v>
      </c>
      <c r="G31" s="20">
        <v>13.868</v>
      </c>
      <c r="H31" s="10" t="s">
        <v>7</v>
      </c>
      <c r="I31" s="10" t="s">
        <v>18</v>
      </c>
    </row>
    <row r="32" spans="1:10">
      <c r="A32" s="8">
        <v>9</v>
      </c>
      <c r="B32" s="8" t="s">
        <v>35</v>
      </c>
      <c r="C32" s="8">
        <v>660</v>
      </c>
      <c r="D32" s="10" t="s">
        <v>44</v>
      </c>
      <c r="E32" s="20">
        <v>7.0599999999999996E-2</v>
      </c>
      <c r="F32" s="20">
        <v>4.2699999999999996</v>
      </c>
      <c r="G32" s="20">
        <v>20.324000000000002</v>
      </c>
      <c r="H32" s="10" t="s">
        <v>7</v>
      </c>
      <c r="I32" s="10" t="s">
        <v>18</v>
      </c>
    </row>
    <row r="33" spans="1:10">
      <c r="A33" s="8">
        <v>25</v>
      </c>
      <c r="B33" s="8" t="s">
        <v>35</v>
      </c>
      <c r="C33" s="8">
        <v>661</v>
      </c>
      <c r="D33" s="10" t="s">
        <v>60</v>
      </c>
      <c r="E33" s="20">
        <v>5.3800000000000001E-2</v>
      </c>
      <c r="F33" s="20">
        <v>3.169</v>
      </c>
      <c r="G33" s="20">
        <v>14.768000000000001</v>
      </c>
      <c r="H33" s="10" t="s">
        <v>7</v>
      </c>
      <c r="I33" s="10" t="s">
        <v>18</v>
      </c>
    </row>
    <row r="34" spans="1:10">
      <c r="A34" s="8">
        <v>59</v>
      </c>
      <c r="B34" s="8" t="s">
        <v>35</v>
      </c>
      <c r="C34" s="8">
        <v>662</v>
      </c>
      <c r="D34" s="10" t="s">
        <v>94</v>
      </c>
      <c r="E34" s="10"/>
      <c r="F34" s="10"/>
      <c r="G34" s="10"/>
      <c r="H34" s="10" t="s">
        <v>7</v>
      </c>
      <c r="I34" s="10" t="s">
        <v>18</v>
      </c>
      <c r="J34" t="s">
        <v>20</v>
      </c>
    </row>
    <row r="35" spans="1:10">
      <c r="A35" s="8">
        <v>29</v>
      </c>
      <c r="B35" s="8" t="s">
        <v>35</v>
      </c>
      <c r="C35" s="8">
        <v>663</v>
      </c>
      <c r="D35" s="10" t="s">
        <v>64</v>
      </c>
      <c r="E35" s="20">
        <v>4.87E-2</v>
      </c>
      <c r="F35" s="20">
        <v>2.907</v>
      </c>
      <c r="G35" s="20">
        <v>14.452999999999999</v>
      </c>
      <c r="H35" s="10" t="s">
        <v>7</v>
      </c>
      <c r="I35" s="10" t="s">
        <v>18</v>
      </c>
    </row>
    <row r="36" spans="1:10">
      <c r="A36" s="8">
        <v>27</v>
      </c>
      <c r="B36" s="8" t="s">
        <v>35</v>
      </c>
      <c r="C36" s="8">
        <v>664</v>
      </c>
      <c r="D36" s="10" t="s">
        <v>62</v>
      </c>
      <c r="E36" s="20">
        <v>5.0799999999999998E-2</v>
      </c>
      <c r="F36" s="20">
        <v>3.25</v>
      </c>
      <c r="G36" s="20">
        <v>15.614000000000001</v>
      </c>
      <c r="H36" s="10" t="s">
        <v>7</v>
      </c>
      <c r="I36" s="10" t="s">
        <v>18</v>
      </c>
    </row>
    <row r="37" spans="1:10">
      <c r="A37" s="8">
        <v>51</v>
      </c>
      <c r="B37" s="8" t="s">
        <v>35</v>
      </c>
      <c r="C37" s="8">
        <v>665</v>
      </c>
      <c r="D37" s="10" t="s">
        <v>86</v>
      </c>
      <c r="E37" s="20">
        <v>4.6699999999999998E-2</v>
      </c>
      <c r="F37" s="20">
        <v>2.6920000000000002</v>
      </c>
      <c r="G37" s="20">
        <v>13.521000000000001</v>
      </c>
      <c r="H37" s="10" t="s">
        <v>7</v>
      </c>
      <c r="I37" s="10" t="s">
        <v>18</v>
      </c>
    </row>
    <row r="38" spans="1:10">
      <c r="A38" s="8">
        <v>90</v>
      </c>
      <c r="B38" s="8" t="s">
        <v>35</v>
      </c>
      <c r="C38" s="8">
        <v>674</v>
      </c>
      <c r="D38" s="10" t="s">
        <v>125</v>
      </c>
      <c r="E38" s="20">
        <v>4.7699999999999999E-2</v>
      </c>
      <c r="F38" s="20">
        <v>2.4830000000000001</v>
      </c>
      <c r="G38" s="20">
        <v>13.81</v>
      </c>
      <c r="H38" s="10" t="s">
        <v>7</v>
      </c>
      <c r="I38" s="10" t="s">
        <v>18</v>
      </c>
    </row>
    <row r="39" spans="1:10">
      <c r="A39" s="8">
        <v>69</v>
      </c>
      <c r="B39" s="8" t="s">
        <v>35</v>
      </c>
      <c r="C39" s="8">
        <v>676</v>
      </c>
      <c r="D39" s="10" t="s">
        <v>104</v>
      </c>
      <c r="E39" s="20">
        <v>4.0500000000000001E-2</v>
      </c>
      <c r="F39" s="20">
        <v>1.6020000000000001</v>
      </c>
      <c r="G39" s="20">
        <v>10.199999999999999</v>
      </c>
      <c r="H39" s="10" t="s">
        <v>7</v>
      </c>
      <c r="I39" s="10" t="s">
        <v>18</v>
      </c>
    </row>
    <row r="40" spans="1:10">
      <c r="A40" s="8">
        <v>57</v>
      </c>
      <c r="B40" s="8" t="s">
        <v>35</v>
      </c>
      <c r="C40" s="8">
        <v>677</v>
      </c>
      <c r="D40" s="10" t="s">
        <v>92</v>
      </c>
      <c r="E40" s="20">
        <v>4.4699999999999997E-2</v>
      </c>
      <c r="F40" s="20">
        <v>2.464</v>
      </c>
      <c r="G40" s="20">
        <v>12.378</v>
      </c>
      <c r="H40" s="10" t="s">
        <v>7</v>
      </c>
      <c r="I40" s="10" t="s">
        <v>18</v>
      </c>
    </row>
    <row r="41" spans="1:10">
      <c r="A41" s="8">
        <v>14</v>
      </c>
      <c r="B41" s="8" t="s">
        <v>35</v>
      </c>
      <c r="C41" s="8">
        <v>680</v>
      </c>
      <c r="D41" s="10" t="s">
        <v>49</v>
      </c>
      <c r="E41" s="20">
        <v>6.5699999999999995E-2</v>
      </c>
      <c r="F41" s="20">
        <v>4.2839999999999998</v>
      </c>
      <c r="G41" s="20">
        <v>21.553000000000001</v>
      </c>
      <c r="H41" s="10" t="s">
        <v>7</v>
      </c>
      <c r="I41" s="10" t="s">
        <v>18</v>
      </c>
    </row>
    <row r="42" spans="1:10">
      <c r="A42" s="8">
        <v>8</v>
      </c>
      <c r="B42" s="8" t="s">
        <v>35</v>
      </c>
      <c r="C42" s="8">
        <v>681</v>
      </c>
      <c r="D42" s="10" t="s">
        <v>43</v>
      </c>
      <c r="E42" s="20">
        <v>6.59E-2</v>
      </c>
      <c r="F42" s="20">
        <v>3.831</v>
      </c>
      <c r="G42" s="20">
        <v>19.853999999999999</v>
      </c>
      <c r="H42" s="10" t="s">
        <v>7</v>
      </c>
      <c r="I42" s="10" t="s">
        <v>18</v>
      </c>
    </row>
    <row r="43" spans="1:10">
      <c r="A43" s="8">
        <v>12</v>
      </c>
      <c r="B43" s="8" t="s">
        <v>35</v>
      </c>
      <c r="C43" s="8">
        <v>682</v>
      </c>
      <c r="D43" s="10" t="s">
        <v>47</v>
      </c>
      <c r="E43" s="20">
        <v>6.9500000000000006E-2</v>
      </c>
      <c r="F43" s="20">
        <v>4.1449999999999996</v>
      </c>
      <c r="G43" s="20">
        <v>20.77</v>
      </c>
      <c r="H43" s="10" t="s">
        <v>7</v>
      </c>
      <c r="I43" s="10" t="s">
        <v>18</v>
      </c>
      <c r="J43" s="19"/>
    </row>
    <row r="44" spans="1:10">
      <c r="A44" s="8">
        <v>7</v>
      </c>
      <c r="B44" s="8" t="s">
        <v>35</v>
      </c>
      <c r="C44" s="8">
        <v>683</v>
      </c>
      <c r="D44" s="10" t="s">
        <v>42</v>
      </c>
      <c r="E44" s="20">
        <v>6.5600000000000006E-2</v>
      </c>
      <c r="F44" s="20">
        <v>3.79</v>
      </c>
      <c r="G44" s="20">
        <v>20.481999999999999</v>
      </c>
      <c r="H44" s="10" t="s">
        <v>7</v>
      </c>
      <c r="I44" s="10" t="s">
        <v>18</v>
      </c>
    </row>
    <row r="45" spans="1:10">
      <c r="A45" s="8">
        <v>35</v>
      </c>
      <c r="B45" s="8" t="s">
        <v>35</v>
      </c>
      <c r="C45" s="8">
        <v>684</v>
      </c>
      <c r="D45" s="10" t="s">
        <v>70</v>
      </c>
      <c r="E45" s="20">
        <v>4.8000000000000001E-2</v>
      </c>
      <c r="F45" s="20">
        <v>3.0129999999999999</v>
      </c>
      <c r="G45" s="20">
        <v>12.994999999999999</v>
      </c>
      <c r="H45" s="10" t="s">
        <v>7</v>
      </c>
      <c r="I45" s="10" t="s">
        <v>18</v>
      </c>
    </row>
    <row r="46" spans="1:10">
      <c r="A46" s="8">
        <v>47</v>
      </c>
      <c r="B46" s="8" t="s">
        <v>35</v>
      </c>
      <c r="C46" s="8">
        <v>685</v>
      </c>
      <c r="D46" s="10" t="s">
        <v>82</v>
      </c>
      <c r="E46" s="20">
        <v>4.4699999999999997E-2</v>
      </c>
      <c r="F46" s="20">
        <v>2.5529999999999999</v>
      </c>
      <c r="G46" s="20">
        <v>13.606</v>
      </c>
      <c r="H46" s="10" t="s">
        <v>7</v>
      </c>
      <c r="I46" s="10" t="s">
        <v>18</v>
      </c>
    </row>
    <row r="47" spans="1:10">
      <c r="A47" s="8">
        <v>61</v>
      </c>
      <c r="B47" s="8" t="s">
        <v>35</v>
      </c>
      <c r="C47" s="8">
        <v>686</v>
      </c>
      <c r="D47" s="10" t="s">
        <v>96</v>
      </c>
      <c r="E47" s="20">
        <v>4.3999999999999997E-2</v>
      </c>
      <c r="F47" s="20">
        <v>2.6869999999999998</v>
      </c>
      <c r="G47" s="20">
        <v>12.961</v>
      </c>
      <c r="H47" s="10" t="s">
        <v>7</v>
      </c>
      <c r="I47" s="10" t="s">
        <v>18</v>
      </c>
    </row>
    <row r="48" spans="1:10">
      <c r="A48" s="8">
        <v>20</v>
      </c>
      <c r="B48" s="8" t="s">
        <v>35</v>
      </c>
      <c r="C48" s="8">
        <v>687</v>
      </c>
      <c r="D48" s="10" t="s">
        <v>55</v>
      </c>
      <c r="E48" s="20">
        <v>5.7099999999999998E-2</v>
      </c>
      <c r="F48" s="20">
        <v>4.0460000000000003</v>
      </c>
      <c r="G48" s="20">
        <v>18.155000000000001</v>
      </c>
      <c r="H48" s="10" t="s">
        <v>7</v>
      </c>
      <c r="I48" s="10" t="s">
        <v>18</v>
      </c>
      <c r="J48" s="19"/>
    </row>
    <row r="49" spans="1:10">
      <c r="A49" s="8">
        <v>49</v>
      </c>
      <c r="B49" s="8" t="s">
        <v>35</v>
      </c>
      <c r="C49" s="8">
        <v>688</v>
      </c>
      <c r="D49" s="10" t="s">
        <v>84</v>
      </c>
      <c r="E49" s="20">
        <v>4.7300000000000002E-2</v>
      </c>
      <c r="F49" s="20">
        <v>3.056</v>
      </c>
      <c r="G49" s="20">
        <v>14.933999999999999</v>
      </c>
      <c r="H49" s="10" t="s">
        <v>7</v>
      </c>
      <c r="I49" s="10" t="s">
        <v>18</v>
      </c>
    </row>
    <row r="50" spans="1:10">
      <c r="A50" s="8">
        <v>87</v>
      </c>
      <c r="B50" s="8" t="s">
        <v>35</v>
      </c>
      <c r="C50" s="8">
        <v>698</v>
      </c>
      <c r="D50" s="10" t="s">
        <v>122</v>
      </c>
      <c r="E50" s="20">
        <v>4.1500000000000002E-2</v>
      </c>
      <c r="F50" s="20">
        <v>1.877</v>
      </c>
      <c r="G50" s="20">
        <v>10.151999999999999</v>
      </c>
      <c r="H50" s="10" t="s">
        <v>4</v>
      </c>
      <c r="I50" s="10" t="s">
        <v>18</v>
      </c>
    </row>
    <row r="51" spans="1:10">
      <c r="A51" s="8">
        <v>70</v>
      </c>
      <c r="B51" s="8" t="s">
        <v>35</v>
      </c>
      <c r="C51" s="8">
        <v>700</v>
      </c>
      <c r="D51" s="10" t="s">
        <v>105</v>
      </c>
      <c r="E51" s="20">
        <v>3.9600000000000003E-2</v>
      </c>
      <c r="F51" s="20">
        <v>1.5960000000000001</v>
      </c>
      <c r="G51" s="20">
        <v>7.8129999999999997</v>
      </c>
      <c r="H51" s="10" t="s">
        <v>7</v>
      </c>
      <c r="I51" s="10" t="s">
        <v>18</v>
      </c>
    </row>
    <row r="52" spans="1:10">
      <c r="A52" s="8">
        <v>71</v>
      </c>
      <c r="B52" s="8" t="s">
        <v>35</v>
      </c>
      <c r="C52" s="4">
        <v>701</v>
      </c>
      <c r="D52" s="10" t="s">
        <v>106</v>
      </c>
      <c r="E52" s="20">
        <v>3.9699999999999999E-2</v>
      </c>
      <c r="F52" s="20">
        <v>1.85</v>
      </c>
      <c r="G52" s="20">
        <v>9.9570000000000007</v>
      </c>
      <c r="H52" s="10" t="s">
        <v>7</v>
      </c>
      <c r="I52" s="10" t="s">
        <v>18</v>
      </c>
    </row>
    <row r="53" spans="1:10">
      <c r="A53" s="8">
        <v>67</v>
      </c>
      <c r="B53" s="8" t="s">
        <v>35</v>
      </c>
      <c r="C53" s="8">
        <v>702</v>
      </c>
      <c r="D53" s="10" t="s">
        <v>102</v>
      </c>
      <c r="E53" s="20">
        <v>3.8300000000000001E-2</v>
      </c>
      <c r="F53" s="20">
        <v>1.8240000000000001</v>
      </c>
      <c r="G53" s="20">
        <v>9.4339999999999993</v>
      </c>
      <c r="H53" s="10" t="s">
        <v>7</v>
      </c>
      <c r="I53" s="10" t="s">
        <v>18</v>
      </c>
    </row>
    <row r="54" spans="1:10">
      <c r="A54" s="8">
        <v>13</v>
      </c>
      <c r="B54" s="8" t="s">
        <v>35</v>
      </c>
      <c r="C54" s="8">
        <v>703</v>
      </c>
      <c r="D54" s="10" t="s">
        <v>48</v>
      </c>
      <c r="E54" s="20">
        <v>6.7500000000000004E-2</v>
      </c>
      <c r="F54" s="20">
        <v>4.0259999999999998</v>
      </c>
      <c r="G54" s="20">
        <v>18.954000000000001</v>
      </c>
      <c r="H54" s="10" t="s">
        <v>7</v>
      </c>
      <c r="I54" s="10" t="s">
        <v>18</v>
      </c>
    </row>
    <row r="55" spans="1:10">
      <c r="A55" s="8">
        <v>45</v>
      </c>
      <c r="B55" s="8" t="s">
        <v>35</v>
      </c>
      <c r="C55" s="8">
        <v>704</v>
      </c>
      <c r="D55" s="10" t="s">
        <v>80</v>
      </c>
      <c r="E55" s="20">
        <v>4.9700000000000001E-2</v>
      </c>
      <c r="F55" s="20">
        <v>3.0169999999999999</v>
      </c>
      <c r="G55" s="20">
        <v>15.25</v>
      </c>
      <c r="H55" s="10" t="s">
        <v>7</v>
      </c>
      <c r="I55" s="10" t="s">
        <v>18</v>
      </c>
    </row>
    <row r="56" spans="1:10">
      <c r="A56" s="8">
        <v>40</v>
      </c>
      <c r="B56" s="8" t="s">
        <v>35</v>
      </c>
      <c r="C56" s="8">
        <v>705</v>
      </c>
      <c r="D56" s="10" t="s">
        <v>75</v>
      </c>
      <c r="E56" s="20">
        <v>4.6399999999999997E-2</v>
      </c>
      <c r="F56" s="20">
        <v>2.6629999999999998</v>
      </c>
      <c r="G56" s="20">
        <v>13.993</v>
      </c>
      <c r="H56" s="10" t="s">
        <v>7</v>
      </c>
      <c r="I56" s="10" t="s">
        <v>18</v>
      </c>
    </row>
    <row r="57" spans="1:10">
      <c r="A57" s="8">
        <v>41</v>
      </c>
      <c r="B57" s="8" t="s">
        <v>35</v>
      </c>
      <c r="C57" s="8">
        <v>706</v>
      </c>
      <c r="D57" s="10" t="s">
        <v>76</v>
      </c>
      <c r="E57" s="20">
        <v>4.4999999999999998E-2</v>
      </c>
      <c r="F57" s="20">
        <v>2.4580000000000002</v>
      </c>
      <c r="G57" s="20">
        <v>13.435</v>
      </c>
      <c r="H57" s="10" t="s">
        <v>7</v>
      </c>
      <c r="I57" s="10" t="s">
        <v>18</v>
      </c>
    </row>
    <row r="58" spans="1:10">
      <c r="A58" s="8">
        <v>22</v>
      </c>
      <c r="B58" s="8" t="s">
        <v>35</v>
      </c>
      <c r="C58" s="8">
        <v>707</v>
      </c>
      <c r="D58" s="10" t="s">
        <v>57</v>
      </c>
      <c r="E58" s="20">
        <v>4.2200000000000001E-2</v>
      </c>
      <c r="F58" s="20">
        <v>2.702</v>
      </c>
      <c r="G58" s="20">
        <v>12.401</v>
      </c>
      <c r="H58" s="10" t="s">
        <v>7</v>
      </c>
      <c r="I58" s="10" t="s">
        <v>18</v>
      </c>
      <c r="J58" s="7"/>
    </row>
    <row r="59" spans="1:10">
      <c r="A59" s="8">
        <v>50</v>
      </c>
      <c r="B59" s="8" t="s">
        <v>35</v>
      </c>
      <c r="C59" s="8">
        <v>708</v>
      </c>
      <c r="D59" s="10" t="s">
        <v>85</v>
      </c>
      <c r="E59" s="20">
        <v>4.4499999999999998E-2</v>
      </c>
      <c r="F59" s="20">
        <v>2.6259999999999999</v>
      </c>
      <c r="G59" s="20">
        <v>13.494999999999999</v>
      </c>
      <c r="H59" s="10" t="s">
        <v>7</v>
      </c>
      <c r="I59" s="10" t="s">
        <v>18</v>
      </c>
      <c r="J59" s="7"/>
    </row>
    <row r="60" spans="1:10">
      <c r="A60" s="8">
        <v>39</v>
      </c>
      <c r="B60" s="8" t="s">
        <v>35</v>
      </c>
      <c r="C60" s="8">
        <v>709</v>
      </c>
      <c r="D60" s="10" t="s">
        <v>74</v>
      </c>
      <c r="E60" s="20">
        <v>4.9599999999999998E-2</v>
      </c>
      <c r="F60" s="20">
        <v>2.88</v>
      </c>
      <c r="G60" s="20">
        <v>14.137</v>
      </c>
      <c r="H60" s="10" t="s">
        <v>7</v>
      </c>
      <c r="I60" s="10" t="s">
        <v>18</v>
      </c>
    </row>
    <row r="61" spans="1:10">
      <c r="A61" s="8">
        <v>19</v>
      </c>
      <c r="B61" s="8" t="s">
        <v>35</v>
      </c>
      <c r="C61" s="8">
        <v>710</v>
      </c>
      <c r="D61" s="10" t="s">
        <v>54</v>
      </c>
      <c r="E61" s="20">
        <v>5.8700000000000002E-2</v>
      </c>
      <c r="F61" s="20">
        <v>3.5649999999999999</v>
      </c>
      <c r="G61" s="20">
        <v>16.401</v>
      </c>
      <c r="H61" s="10" t="s">
        <v>7</v>
      </c>
      <c r="I61" s="10" t="s">
        <v>18</v>
      </c>
    </row>
    <row r="62" spans="1:10">
      <c r="A62" s="8">
        <v>52</v>
      </c>
      <c r="B62" s="8" t="s">
        <v>35</v>
      </c>
      <c r="C62" s="8">
        <v>711</v>
      </c>
      <c r="D62" s="10" t="s">
        <v>87</v>
      </c>
      <c r="E62" s="20">
        <v>4.7699999999999999E-2</v>
      </c>
      <c r="F62" s="20">
        <v>2.972</v>
      </c>
      <c r="G62" s="20">
        <v>14.616</v>
      </c>
      <c r="H62" s="10" t="s">
        <v>7</v>
      </c>
      <c r="I62" s="10" t="s">
        <v>18</v>
      </c>
    </row>
    <row r="63" spans="1:10">
      <c r="A63" s="8">
        <v>93</v>
      </c>
      <c r="B63" s="8" t="s">
        <v>35</v>
      </c>
      <c r="C63" s="8">
        <v>720</v>
      </c>
      <c r="D63" s="10" t="s">
        <v>128</v>
      </c>
      <c r="E63" s="20">
        <v>4.6699999999999998E-2</v>
      </c>
      <c r="F63" s="20">
        <v>2.4900000000000002</v>
      </c>
      <c r="G63" s="20">
        <v>13.474</v>
      </c>
      <c r="H63" s="10" t="s">
        <v>7</v>
      </c>
      <c r="I63" s="10" t="s">
        <v>18</v>
      </c>
    </row>
    <row r="64" spans="1:10">
      <c r="A64" s="8">
        <v>74</v>
      </c>
      <c r="B64" s="8" t="s">
        <v>35</v>
      </c>
      <c r="C64" s="8">
        <v>725</v>
      </c>
      <c r="D64" s="10" t="s">
        <v>109</v>
      </c>
      <c r="E64" s="20">
        <v>3.9600000000000003E-2</v>
      </c>
      <c r="F64" s="20">
        <v>1.643</v>
      </c>
      <c r="G64" s="20">
        <v>9.2840000000000007</v>
      </c>
      <c r="H64" s="10" t="s">
        <v>7</v>
      </c>
      <c r="I64" s="10" t="s">
        <v>18</v>
      </c>
    </row>
    <row r="65" spans="1:11">
      <c r="A65" s="8">
        <v>28</v>
      </c>
      <c r="B65" s="8" t="s">
        <v>35</v>
      </c>
      <c r="C65" s="8">
        <v>726</v>
      </c>
      <c r="D65" s="10" t="s">
        <v>63</v>
      </c>
      <c r="E65" s="20">
        <v>4.8599999999999997E-2</v>
      </c>
      <c r="F65" s="20">
        <v>2.8519999999999999</v>
      </c>
      <c r="G65" s="20">
        <v>14.597</v>
      </c>
      <c r="H65" s="10" t="s">
        <v>7</v>
      </c>
      <c r="I65" s="10" t="s">
        <v>18</v>
      </c>
    </row>
    <row r="66" spans="1:11">
      <c r="A66" s="8">
        <v>26</v>
      </c>
      <c r="B66" s="8" t="s">
        <v>35</v>
      </c>
      <c r="C66" s="8">
        <v>727</v>
      </c>
      <c r="D66" s="10" t="s">
        <v>61</v>
      </c>
      <c r="E66" s="20">
        <v>4.8899999999999999E-2</v>
      </c>
      <c r="F66" s="20">
        <v>2.7730000000000001</v>
      </c>
      <c r="G66" s="20">
        <v>13.196999999999999</v>
      </c>
      <c r="H66" s="10" t="s">
        <v>7</v>
      </c>
      <c r="I66" s="10" t="s">
        <v>18</v>
      </c>
      <c r="J66" s="19"/>
    </row>
    <row r="67" spans="1:11">
      <c r="A67" s="8">
        <v>46</v>
      </c>
      <c r="B67" s="8" t="s">
        <v>35</v>
      </c>
      <c r="C67" s="8">
        <v>728</v>
      </c>
      <c r="D67" s="10" t="s">
        <v>81</v>
      </c>
      <c r="E67" s="20">
        <v>4.6800000000000001E-2</v>
      </c>
      <c r="F67" s="20">
        <v>3.0939999999999999</v>
      </c>
      <c r="G67" s="20">
        <v>13.936999999999999</v>
      </c>
      <c r="H67" s="10" t="s">
        <v>7</v>
      </c>
      <c r="I67" s="10" t="s">
        <v>18</v>
      </c>
    </row>
    <row r="68" spans="1:11">
      <c r="A68" s="8">
        <v>43</v>
      </c>
      <c r="B68" s="8" t="s">
        <v>35</v>
      </c>
      <c r="C68" s="8">
        <v>729</v>
      </c>
      <c r="D68" s="10" t="s">
        <v>78</v>
      </c>
      <c r="E68" s="20">
        <v>4.1200000000000001E-2</v>
      </c>
      <c r="F68" s="10"/>
      <c r="G68" s="10"/>
      <c r="H68" s="10" t="s">
        <v>7</v>
      </c>
      <c r="I68" s="10" t="s">
        <v>18</v>
      </c>
      <c r="J68" s="6" t="s">
        <v>27</v>
      </c>
    </row>
    <row r="69" spans="1:11">
      <c r="A69" s="8">
        <v>23</v>
      </c>
      <c r="B69" s="8" t="s">
        <v>35</v>
      </c>
      <c r="C69" s="8">
        <v>730</v>
      </c>
      <c r="D69" s="10" t="s">
        <v>58</v>
      </c>
      <c r="E69" s="20">
        <v>4.5699999999999998E-2</v>
      </c>
      <c r="F69" s="20">
        <v>2.8610000000000002</v>
      </c>
      <c r="G69" s="20">
        <v>14.407999999999999</v>
      </c>
      <c r="H69" s="10" t="s">
        <v>7</v>
      </c>
      <c r="I69" s="10" t="s">
        <v>18</v>
      </c>
    </row>
    <row r="70" spans="1:11">
      <c r="A70" s="8">
        <v>33</v>
      </c>
      <c r="B70" s="8" t="s">
        <v>35</v>
      </c>
      <c r="C70" s="8">
        <v>731</v>
      </c>
      <c r="D70" s="10" t="s">
        <v>68</v>
      </c>
      <c r="E70" s="20">
        <v>4.7199999999999999E-2</v>
      </c>
      <c r="F70" s="20">
        <v>2.7050000000000001</v>
      </c>
      <c r="G70" s="20">
        <v>12.606999999999999</v>
      </c>
      <c r="H70" s="10" t="s">
        <v>7</v>
      </c>
      <c r="I70" s="10" t="s">
        <v>18</v>
      </c>
    </row>
    <row r="71" spans="1:11">
      <c r="A71" s="8">
        <v>34</v>
      </c>
      <c r="B71" s="8" t="s">
        <v>35</v>
      </c>
      <c r="C71" s="8">
        <v>732</v>
      </c>
      <c r="D71" s="10" t="s">
        <v>69</v>
      </c>
      <c r="E71" s="20">
        <v>5.0200000000000002E-2</v>
      </c>
      <c r="F71" s="20">
        <v>2.948</v>
      </c>
      <c r="G71" s="20">
        <v>14.321</v>
      </c>
      <c r="H71" s="10" t="s">
        <v>7</v>
      </c>
      <c r="I71" s="10" t="s">
        <v>18</v>
      </c>
    </row>
    <row r="72" spans="1:11">
      <c r="A72" s="8">
        <v>38</v>
      </c>
      <c r="B72" s="8" t="s">
        <v>35</v>
      </c>
      <c r="C72" s="8">
        <v>733</v>
      </c>
      <c r="D72" s="10" t="s">
        <v>73</v>
      </c>
      <c r="E72" s="20">
        <v>5.1499999999999997E-2</v>
      </c>
      <c r="F72" s="20">
        <v>3.1869999999999998</v>
      </c>
      <c r="G72" s="20">
        <v>15.558</v>
      </c>
      <c r="H72" s="10" t="s">
        <v>7</v>
      </c>
      <c r="I72" s="10" t="s">
        <v>18</v>
      </c>
    </row>
    <row r="73" spans="1:11">
      <c r="A73" s="8">
        <v>54</v>
      </c>
      <c r="B73" s="8" t="s">
        <v>35</v>
      </c>
      <c r="C73" s="8">
        <v>734</v>
      </c>
      <c r="D73" s="10" t="s">
        <v>89</v>
      </c>
      <c r="E73" s="20">
        <v>5.1900000000000002E-2</v>
      </c>
      <c r="F73" s="20">
        <v>2.88</v>
      </c>
      <c r="G73" s="20">
        <v>14.601000000000001</v>
      </c>
      <c r="H73" s="10" t="s">
        <v>7</v>
      </c>
      <c r="I73" s="10" t="s">
        <v>18</v>
      </c>
    </row>
    <row r="74" spans="1:11">
      <c r="A74" s="8">
        <v>18</v>
      </c>
      <c r="B74" s="8" t="s">
        <v>35</v>
      </c>
      <c r="C74" s="8">
        <v>749</v>
      </c>
      <c r="D74" s="10" t="s">
        <v>53</v>
      </c>
      <c r="E74" s="20">
        <v>6.0900000000000003E-2</v>
      </c>
      <c r="F74" s="20">
        <v>3.931</v>
      </c>
      <c r="G74" s="20">
        <v>18.547999999999998</v>
      </c>
      <c r="H74" s="10" t="s">
        <v>7</v>
      </c>
      <c r="I74" s="10" t="s">
        <v>18</v>
      </c>
    </row>
    <row r="75" spans="1:11">
      <c r="A75" s="8">
        <v>3</v>
      </c>
      <c r="B75" s="8" t="s">
        <v>35</v>
      </c>
      <c r="C75" s="8">
        <v>750</v>
      </c>
      <c r="D75" s="10" t="s">
        <v>38</v>
      </c>
      <c r="E75" s="20">
        <v>6.1100000000000002E-2</v>
      </c>
      <c r="F75" s="20">
        <v>3.802</v>
      </c>
      <c r="G75" s="20">
        <v>19.677</v>
      </c>
      <c r="H75" s="10" t="s">
        <v>7</v>
      </c>
      <c r="I75" s="10" t="s">
        <v>18</v>
      </c>
    </row>
    <row r="76" spans="1:11">
      <c r="A76" s="8">
        <v>17</v>
      </c>
      <c r="B76" s="8" t="s">
        <v>35</v>
      </c>
      <c r="C76" s="8">
        <v>751</v>
      </c>
      <c r="D76" s="10" t="s">
        <v>52</v>
      </c>
      <c r="E76" s="20">
        <v>5.74E-2</v>
      </c>
      <c r="F76" s="20">
        <v>3.24</v>
      </c>
      <c r="G76" s="20">
        <v>16.562999999999999</v>
      </c>
      <c r="H76" s="10" t="s">
        <v>7</v>
      </c>
      <c r="I76" s="10" t="s">
        <v>18</v>
      </c>
      <c r="J76" s="19"/>
    </row>
    <row r="77" spans="1:11">
      <c r="A77" s="8">
        <v>2</v>
      </c>
      <c r="B77" s="8" t="s">
        <v>35</v>
      </c>
      <c r="C77" s="8">
        <v>752</v>
      </c>
      <c r="D77" s="10" t="s">
        <v>37</v>
      </c>
      <c r="E77" s="20">
        <v>6.7500000000000004E-2</v>
      </c>
      <c r="F77" s="20">
        <v>4.0199999999999996</v>
      </c>
      <c r="G77" s="20">
        <v>20.254000000000001</v>
      </c>
      <c r="H77" s="10" t="s">
        <v>7</v>
      </c>
      <c r="I77" s="10" t="s">
        <v>18</v>
      </c>
    </row>
    <row r="78" spans="1:11">
      <c r="A78" s="8">
        <v>1</v>
      </c>
      <c r="B78" s="8" t="s">
        <v>35</v>
      </c>
      <c r="C78" s="10">
        <v>753</v>
      </c>
      <c r="D78" s="10" t="s">
        <v>36</v>
      </c>
      <c r="E78" s="20">
        <v>7.3400000000000007E-2</v>
      </c>
      <c r="F78" s="20">
        <v>4.0940000000000003</v>
      </c>
      <c r="G78" s="20">
        <v>20.527999999999999</v>
      </c>
      <c r="H78" s="10" t="s">
        <v>7</v>
      </c>
      <c r="I78" s="10" t="s">
        <v>18</v>
      </c>
      <c r="K78" s="7" t="s">
        <v>24</v>
      </c>
    </row>
    <row r="79" spans="1:11">
      <c r="A79" s="8">
        <v>30</v>
      </c>
      <c r="B79" s="8" t="s">
        <v>35</v>
      </c>
      <c r="C79" s="8">
        <v>754</v>
      </c>
      <c r="D79" s="10" t="s">
        <v>65</v>
      </c>
      <c r="E79" s="20">
        <v>4.99E-2</v>
      </c>
      <c r="F79" s="20">
        <v>3.1190000000000002</v>
      </c>
      <c r="G79" s="20">
        <v>15.907</v>
      </c>
      <c r="H79" s="10" t="s">
        <v>7</v>
      </c>
      <c r="I79" s="10" t="s">
        <v>18</v>
      </c>
    </row>
    <row r="80" spans="1:11">
      <c r="A80" s="8">
        <v>32</v>
      </c>
      <c r="B80" s="8" t="s">
        <v>35</v>
      </c>
      <c r="C80" s="8">
        <v>755</v>
      </c>
      <c r="D80" s="10" t="s">
        <v>67</v>
      </c>
      <c r="E80" s="20">
        <v>4.9700000000000001E-2</v>
      </c>
      <c r="F80" s="20">
        <v>3.13</v>
      </c>
      <c r="G80" s="20">
        <v>14.179</v>
      </c>
      <c r="H80" s="10" t="s">
        <v>7</v>
      </c>
      <c r="I80" s="10" t="s">
        <v>18</v>
      </c>
    </row>
    <row r="81" spans="1:10">
      <c r="A81" s="8">
        <v>16</v>
      </c>
      <c r="B81" s="8" t="s">
        <v>35</v>
      </c>
      <c r="C81" s="8">
        <v>756</v>
      </c>
      <c r="D81" s="10" t="s">
        <v>51</v>
      </c>
      <c r="E81" s="20">
        <v>0.06</v>
      </c>
      <c r="F81" s="20">
        <v>4.0650000000000004</v>
      </c>
      <c r="G81" s="20">
        <v>18.402000000000001</v>
      </c>
      <c r="H81" s="10" t="s">
        <v>7</v>
      </c>
      <c r="I81" s="10" t="s">
        <v>18</v>
      </c>
    </row>
    <row r="82" spans="1:10">
      <c r="A82" s="8">
        <v>42</v>
      </c>
      <c r="B82" s="8" t="s">
        <v>35</v>
      </c>
      <c r="C82" s="8">
        <v>757</v>
      </c>
      <c r="D82" s="10" t="s">
        <v>77</v>
      </c>
      <c r="E82" s="20">
        <v>4.8599999999999997E-2</v>
      </c>
      <c r="F82" s="20">
        <v>2.5830000000000002</v>
      </c>
      <c r="G82" s="20">
        <v>13.45</v>
      </c>
      <c r="H82" s="10" t="s">
        <v>7</v>
      </c>
      <c r="I82" s="10" t="s">
        <v>18</v>
      </c>
    </row>
    <row r="83" spans="1:10">
      <c r="A83" s="8">
        <v>100</v>
      </c>
      <c r="B83" s="8" t="s">
        <v>35</v>
      </c>
      <c r="C83" s="8">
        <v>758</v>
      </c>
      <c r="D83" s="10" t="s">
        <v>135</v>
      </c>
      <c r="E83" s="20">
        <v>4.5400000000000003E-2</v>
      </c>
      <c r="F83" s="20">
        <v>2.8620000000000001</v>
      </c>
      <c r="G83" s="20">
        <v>12.465</v>
      </c>
      <c r="H83" s="10" t="s">
        <v>7</v>
      </c>
      <c r="I83" s="10" t="s">
        <v>18</v>
      </c>
    </row>
    <row r="84" spans="1:10">
      <c r="A84" s="8">
        <v>76</v>
      </c>
      <c r="B84" s="8" t="s">
        <v>35</v>
      </c>
      <c r="C84" s="8">
        <v>759</v>
      </c>
      <c r="D84" s="10" t="s">
        <v>111</v>
      </c>
      <c r="E84" s="20">
        <v>3.9100000000000003E-2</v>
      </c>
      <c r="F84" s="20">
        <v>1.643</v>
      </c>
      <c r="G84" s="10"/>
      <c r="H84" s="10" t="s">
        <v>7</v>
      </c>
      <c r="I84" s="10" t="s">
        <v>18</v>
      </c>
      <c r="J84" s="6" t="s">
        <v>28</v>
      </c>
    </row>
    <row r="85" spans="1:10">
      <c r="A85" s="8">
        <v>77</v>
      </c>
      <c r="B85" s="8" t="s">
        <v>35</v>
      </c>
      <c r="C85" s="8">
        <v>760</v>
      </c>
      <c r="D85" s="10" t="s">
        <v>112</v>
      </c>
      <c r="E85" s="20">
        <v>3.95E-2</v>
      </c>
      <c r="F85" s="20">
        <v>2.0019999999999998</v>
      </c>
      <c r="G85" s="20">
        <v>10.281000000000001</v>
      </c>
      <c r="H85" s="10" t="s">
        <v>7</v>
      </c>
      <c r="I85" s="10" t="s">
        <v>18</v>
      </c>
    </row>
    <row r="86" spans="1:10">
      <c r="A86" s="8">
        <v>110</v>
      </c>
      <c r="B86" s="8" t="s">
        <v>35</v>
      </c>
      <c r="C86" s="8">
        <v>761</v>
      </c>
      <c r="D86" s="10" t="s">
        <v>145</v>
      </c>
      <c r="E86" s="20">
        <v>4.3700000000000003E-2</v>
      </c>
      <c r="F86" s="20">
        <v>2.5569999999999999</v>
      </c>
      <c r="G86" s="20">
        <v>13.003</v>
      </c>
      <c r="H86" s="10" t="s">
        <v>7</v>
      </c>
      <c r="I86" s="10" t="s">
        <v>18</v>
      </c>
    </row>
    <row r="87" spans="1:10">
      <c r="A87" s="8">
        <v>80</v>
      </c>
      <c r="B87" s="8" t="s">
        <v>35</v>
      </c>
      <c r="C87" s="8">
        <v>762</v>
      </c>
      <c r="D87" s="10" t="s">
        <v>115</v>
      </c>
      <c r="E87" s="20">
        <v>4.0800000000000003E-2</v>
      </c>
      <c r="F87" s="20">
        <v>1.8620000000000001</v>
      </c>
      <c r="G87" s="20">
        <v>9.9939999999999998</v>
      </c>
      <c r="H87" s="10" t="s">
        <v>7</v>
      </c>
      <c r="I87" s="10" t="s">
        <v>18</v>
      </c>
    </row>
    <row r="88" spans="1:10">
      <c r="A88" s="8">
        <v>104</v>
      </c>
      <c r="B88" s="8" t="s">
        <v>35</v>
      </c>
      <c r="C88" s="8">
        <v>781</v>
      </c>
      <c r="D88" s="10" t="s">
        <v>139</v>
      </c>
      <c r="E88" s="20">
        <v>4.7E-2</v>
      </c>
      <c r="F88" s="20">
        <v>2.5870000000000002</v>
      </c>
      <c r="G88" s="20">
        <v>12.866</v>
      </c>
      <c r="H88" s="10" t="s">
        <v>7</v>
      </c>
      <c r="I88" s="10" t="s">
        <v>18</v>
      </c>
    </row>
    <row r="89" spans="1:10">
      <c r="A89" s="8">
        <v>96</v>
      </c>
      <c r="B89" s="8" t="s">
        <v>35</v>
      </c>
      <c r="C89" s="8">
        <v>782</v>
      </c>
      <c r="D89" s="10" t="s">
        <v>131</v>
      </c>
      <c r="E89" s="20">
        <v>4.6399999999999997E-2</v>
      </c>
      <c r="F89" s="20">
        <v>2.4430000000000001</v>
      </c>
      <c r="G89" s="20">
        <v>12.612</v>
      </c>
      <c r="H89" s="10" t="s">
        <v>7</v>
      </c>
      <c r="I89" s="10" t="s">
        <v>18</v>
      </c>
    </row>
    <row r="90" spans="1:10">
      <c r="A90" s="8">
        <v>109</v>
      </c>
      <c r="B90" s="8" t="s">
        <v>35</v>
      </c>
      <c r="C90" s="8">
        <v>783</v>
      </c>
      <c r="D90" s="10" t="s">
        <v>144</v>
      </c>
      <c r="E90" s="20">
        <v>4.4699999999999997E-2</v>
      </c>
      <c r="F90" s="20">
        <v>2.6320000000000001</v>
      </c>
      <c r="G90" s="20">
        <v>13.09</v>
      </c>
      <c r="H90" s="10" t="s">
        <v>7</v>
      </c>
      <c r="I90" s="10" t="s">
        <v>18</v>
      </c>
    </row>
    <row r="91" spans="1:10">
      <c r="A91" s="8">
        <v>115</v>
      </c>
      <c r="B91" s="8" t="s">
        <v>35</v>
      </c>
      <c r="C91" s="8">
        <v>784</v>
      </c>
      <c r="D91" s="10" t="s">
        <v>150</v>
      </c>
      <c r="E91" s="20">
        <v>4.3999999999999997E-2</v>
      </c>
      <c r="F91" s="20">
        <v>2.6619999999999999</v>
      </c>
      <c r="G91" s="20">
        <v>12.895</v>
      </c>
      <c r="H91" s="10" t="s">
        <v>7</v>
      </c>
      <c r="I91" s="10" t="s">
        <v>18</v>
      </c>
    </row>
    <row r="92" spans="1:10">
      <c r="A92" s="8">
        <v>84</v>
      </c>
      <c r="B92" s="8" t="s">
        <v>35</v>
      </c>
      <c r="C92" s="8">
        <v>785</v>
      </c>
      <c r="D92" s="10" t="s">
        <v>119</v>
      </c>
      <c r="E92" s="20">
        <v>3.9899999999999998E-2</v>
      </c>
      <c r="F92" s="20">
        <v>1.849</v>
      </c>
      <c r="G92" s="20">
        <v>8.6150000000000002</v>
      </c>
      <c r="H92" s="10" t="s">
        <v>7</v>
      </c>
      <c r="I92" s="10" t="s">
        <v>18</v>
      </c>
    </row>
    <row r="93" spans="1:10">
      <c r="A93" s="8">
        <v>102</v>
      </c>
      <c r="B93" s="8" t="s">
        <v>35</v>
      </c>
      <c r="C93" s="8">
        <v>804</v>
      </c>
      <c r="D93" s="10" t="s">
        <v>137</v>
      </c>
      <c r="E93" s="20">
        <v>4.6699999999999998E-2</v>
      </c>
      <c r="F93" s="20">
        <v>2.746</v>
      </c>
      <c r="G93" s="20">
        <v>13.129</v>
      </c>
      <c r="H93" s="10" t="s">
        <v>7</v>
      </c>
      <c r="I93" s="10" t="s">
        <v>18</v>
      </c>
    </row>
    <row r="94" spans="1:10">
      <c r="A94" s="8">
        <v>97</v>
      </c>
      <c r="B94" s="8" t="s">
        <v>35</v>
      </c>
      <c r="C94" s="8">
        <v>805</v>
      </c>
      <c r="D94" s="10" t="s">
        <v>132</v>
      </c>
      <c r="E94" s="20">
        <v>4.5600000000000002E-2</v>
      </c>
      <c r="F94" s="20">
        <v>2.6930000000000001</v>
      </c>
      <c r="G94" s="21">
        <v>12.798</v>
      </c>
      <c r="H94" s="10" t="s">
        <v>7</v>
      </c>
      <c r="I94" s="10" t="s">
        <v>18</v>
      </c>
    </row>
    <row r="95" spans="1:10">
      <c r="A95" s="8">
        <v>79</v>
      </c>
      <c r="B95" s="8" t="s">
        <v>35</v>
      </c>
      <c r="C95" s="8">
        <v>806</v>
      </c>
      <c r="D95" s="10" t="s">
        <v>114</v>
      </c>
      <c r="E95" s="20">
        <v>4.0099999999999997E-2</v>
      </c>
      <c r="F95" s="20">
        <v>2.02</v>
      </c>
      <c r="G95" s="20">
        <v>9.4039999999999999</v>
      </c>
      <c r="H95" s="10" t="s">
        <v>7</v>
      </c>
      <c r="I95" s="10" t="s">
        <v>18</v>
      </c>
    </row>
    <row r="96" spans="1:10">
      <c r="A96" s="8">
        <v>113</v>
      </c>
      <c r="B96" s="8" t="s">
        <v>35</v>
      </c>
      <c r="C96" s="8">
        <v>807</v>
      </c>
      <c r="D96" s="10" t="s">
        <v>148</v>
      </c>
      <c r="E96" s="20">
        <v>4.5199999999999997E-2</v>
      </c>
      <c r="F96" s="20">
        <v>2.4239999999999999</v>
      </c>
      <c r="G96" s="20">
        <v>14.228999999999999</v>
      </c>
      <c r="H96" s="10" t="s">
        <v>7</v>
      </c>
      <c r="I96" s="10" t="s">
        <v>18</v>
      </c>
    </row>
    <row r="97" spans="1:9">
      <c r="A97" s="8">
        <v>86</v>
      </c>
      <c r="B97" s="8" t="s">
        <v>35</v>
      </c>
      <c r="C97" s="8">
        <v>808</v>
      </c>
      <c r="D97" s="10" t="s">
        <v>121</v>
      </c>
      <c r="E97" s="20">
        <v>4.1000000000000002E-2</v>
      </c>
      <c r="F97" s="20">
        <v>1.7230000000000001</v>
      </c>
      <c r="G97" s="20">
        <v>8.9640000000000004</v>
      </c>
      <c r="H97" s="10" t="s">
        <v>7</v>
      </c>
      <c r="I97" s="10" t="s">
        <v>18</v>
      </c>
    </row>
    <row r="98" spans="1:9">
      <c r="A98" s="8">
        <v>105</v>
      </c>
      <c r="B98" s="8" t="s">
        <v>35</v>
      </c>
      <c r="C98" s="8">
        <v>827</v>
      </c>
      <c r="D98" s="10" t="s">
        <v>140</v>
      </c>
      <c r="E98" s="20">
        <v>4.5400000000000003E-2</v>
      </c>
      <c r="F98" s="20">
        <v>2.5750000000000002</v>
      </c>
      <c r="G98" s="20">
        <v>12.339</v>
      </c>
      <c r="H98" s="10" t="s">
        <v>7</v>
      </c>
      <c r="I98" s="10" t="s">
        <v>18</v>
      </c>
    </row>
    <row r="99" spans="1:9">
      <c r="A99" s="8">
        <v>101</v>
      </c>
      <c r="B99" s="8" t="s">
        <v>35</v>
      </c>
      <c r="C99" s="8">
        <v>828</v>
      </c>
      <c r="D99" s="10" t="s">
        <v>136</v>
      </c>
      <c r="E99" s="20">
        <v>4.7800000000000002E-2</v>
      </c>
      <c r="F99" s="20">
        <v>2.4889999999999999</v>
      </c>
      <c r="G99" s="20">
        <v>13.077999999999999</v>
      </c>
      <c r="H99" s="10" t="s">
        <v>7</v>
      </c>
      <c r="I99" s="10" t="s">
        <v>18</v>
      </c>
    </row>
    <row r="100" spans="1:9">
      <c r="A100" s="8">
        <v>106</v>
      </c>
      <c r="B100" s="8" t="s">
        <v>35</v>
      </c>
      <c r="C100" s="8">
        <v>829</v>
      </c>
      <c r="D100" s="10" t="s">
        <v>141</v>
      </c>
      <c r="E100" s="20">
        <v>4.9000000000000002E-2</v>
      </c>
      <c r="F100" s="20">
        <v>2.8889999999999998</v>
      </c>
      <c r="G100" s="20">
        <v>14.839</v>
      </c>
      <c r="H100" s="10" t="s">
        <v>7</v>
      </c>
      <c r="I100" s="10" t="s">
        <v>18</v>
      </c>
    </row>
    <row r="101" spans="1:9">
      <c r="A101" s="8">
        <v>114</v>
      </c>
      <c r="B101" s="8" t="s">
        <v>35</v>
      </c>
      <c r="C101" s="8">
        <v>830</v>
      </c>
      <c r="D101" s="10" t="s">
        <v>149</v>
      </c>
      <c r="E101" s="20">
        <v>4.5400000000000003E-2</v>
      </c>
      <c r="F101" s="20">
        <v>2.8740000000000001</v>
      </c>
      <c r="G101" s="20">
        <v>14.519</v>
      </c>
      <c r="H101" s="10" t="s">
        <v>7</v>
      </c>
      <c r="I101" s="10" t="s">
        <v>18</v>
      </c>
    </row>
    <row r="102" spans="1:9">
      <c r="A102" s="8">
        <v>83</v>
      </c>
      <c r="B102" s="8" t="s">
        <v>35</v>
      </c>
      <c r="C102" s="8">
        <v>831</v>
      </c>
      <c r="D102" s="10" t="s">
        <v>118</v>
      </c>
      <c r="E102" s="20">
        <v>4.1099999999999998E-2</v>
      </c>
      <c r="F102" s="20">
        <v>1.907</v>
      </c>
      <c r="G102" s="20">
        <v>9.5719999999999992</v>
      </c>
      <c r="H102" s="10" t="s">
        <v>7</v>
      </c>
      <c r="I102" s="10" t="s">
        <v>18</v>
      </c>
    </row>
    <row r="103" spans="1:9">
      <c r="A103" s="8">
        <v>103</v>
      </c>
      <c r="B103" s="8" t="s">
        <v>35</v>
      </c>
      <c r="C103" s="8">
        <v>850</v>
      </c>
      <c r="D103" s="10" t="s">
        <v>138</v>
      </c>
      <c r="E103" s="20">
        <v>4.8399999999999999E-2</v>
      </c>
      <c r="F103" s="20">
        <v>2.7890000000000001</v>
      </c>
      <c r="G103" s="20">
        <v>13.917999999999999</v>
      </c>
      <c r="H103" s="10" t="s">
        <v>7</v>
      </c>
      <c r="I103" s="10" t="s">
        <v>18</v>
      </c>
    </row>
    <row r="104" spans="1:9">
      <c r="A104" s="8">
        <v>95</v>
      </c>
      <c r="B104" s="8" t="s">
        <v>35</v>
      </c>
      <c r="C104" s="8">
        <v>851</v>
      </c>
      <c r="D104" s="10" t="s">
        <v>130</v>
      </c>
      <c r="E104" s="20">
        <v>4.7E-2</v>
      </c>
      <c r="F104" s="20">
        <v>2.5529999999999999</v>
      </c>
      <c r="G104" s="20">
        <v>12.779</v>
      </c>
      <c r="H104" s="10" t="s">
        <v>7</v>
      </c>
      <c r="I104" s="10" t="s">
        <v>18</v>
      </c>
    </row>
    <row r="105" spans="1:9">
      <c r="A105" s="8">
        <v>108</v>
      </c>
      <c r="B105" s="8" t="s">
        <v>35</v>
      </c>
      <c r="C105" s="8">
        <v>852</v>
      </c>
      <c r="D105" s="10" t="s">
        <v>143</v>
      </c>
      <c r="E105" s="20">
        <v>4.65E-2</v>
      </c>
      <c r="F105" s="20">
        <v>2.7949999999999999</v>
      </c>
      <c r="G105" s="20">
        <v>13.824</v>
      </c>
      <c r="H105" s="10" t="s">
        <v>7</v>
      </c>
      <c r="I105" s="10" t="s">
        <v>18</v>
      </c>
    </row>
    <row r="106" spans="1:9">
      <c r="A106" s="8">
        <v>112</v>
      </c>
      <c r="B106" s="8" t="s">
        <v>35</v>
      </c>
      <c r="C106" s="8">
        <v>853</v>
      </c>
      <c r="D106" s="10" t="s">
        <v>147</v>
      </c>
      <c r="E106" s="20">
        <v>4.58E-2</v>
      </c>
      <c r="F106" s="20">
        <v>2.9409999999999998</v>
      </c>
      <c r="G106" s="20">
        <v>12.935</v>
      </c>
      <c r="H106" s="10" t="s">
        <v>7</v>
      </c>
      <c r="I106" s="10" t="s">
        <v>18</v>
      </c>
    </row>
    <row r="107" spans="1:9">
      <c r="A107" s="8">
        <v>85</v>
      </c>
      <c r="B107" s="8" t="s">
        <v>35</v>
      </c>
      <c r="C107" s="8">
        <v>854</v>
      </c>
      <c r="D107" s="10" t="s">
        <v>120</v>
      </c>
      <c r="E107" s="20">
        <v>4.1300000000000003E-2</v>
      </c>
      <c r="F107" s="20">
        <v>1.655</v>
      </c>
      <c r="G107" s="20">
        <v>10.464</v>
      </c>
      <c r="H107" s="10" t="s">
        <v>7</v>
      </c>
      <c r="I107" s="10" t="s">
        <v>18</v>
      </c>
    </row>
    <row r="108" spans="1:9">
      <c r="A108" s="8">
        <v>89</v>
      </c>
      <c r="B108" s="8" t="s">
        <v>35</v>
      </c>
      <c r="C108" s="8">
        <v>873</v>
      </c>
      <c r="D108" s="10" t="s">
        <v>124</v>
      </c>
      <c r="E108" s="20">
        <v>0.04</v>
      </c>
      <c r="F108" s="20">
        <v>1.948</v>
      </c>
      <c r="G108" s="20">
        <v>8.8729999999999993</v>
      </c>
      <c r="H108" s="10" t="s">
        <v>4</v>
      </c>
      <c r="I108" s="10" t="s">
        <v>18</v>
      </c>
    </row>
    <row r="109" spans="1:9">
      <c r="A109" s="8">
        <v>98</v>
      </c>
      <c r="B109" s="8" t="s">
        <v>35</v>
      </c>
      <c r="C109" s="8">
        <v>874</v>
      </c>
      <c r="D109" s="10" t="s">
        <v>133</v>
      </c>
      <c r="E109" s="20">
        <v>4.5499999999999999E-2</v>
      </c>
      <c r="F109" s="20">
        <v>2.6070000000000002</v>
      </c>
      <c r="G109" s="20">
        <v>12.794</v>
      </c>
      <c r="H109" s="10" t="s">
        <v>7</v>
      </c>
      <c r="I109" s="10" t="s">
        <v>18</v>
      </c>
    </row>
    <row r="110" spans="1:9">
      <c r="A110" s="8">
        <v>78</v>
      </c>
      <c r="B110" s="8" t="s">
        <v>35</v>
      </c>
      <c r="C110" s="8">
        <v>875</v>
      </c>
      <c r="D110" s="10" t="s">
        <v>113</v>
      </c>
      <c r="E110" s="20">
        <v>4.0800000000000003E-2</v>
      </c>
      <c r="F110" s="20">
        <v>1.9350000000000001</v>
      </c>
      <c r="G110" s="20">
        <v>9.3089999999999993</v>
      </c>
      <c r="H110" s="10" t="s">
        <v>7</v>
      </c>
      <c r="I110" s="10" t="s">
        <v>18</v>
      </c>
    </row>
    <row r="111" spans="1:9">
      <c r="A111" s="8">
        <v>116</v>
      </c>
      <c r="B111" s="8" t="s">
        <v>35</v>
      </c>
      <c r="C111" s="8">
        <v>876</v>
      </c>
      <c r="D111" s="10" t="s">
        <v>151</v>
      </c>
      <c r="E111" s="20">
        <v>4.0500000000000001E-2</v>
      </c>
      <c r="F111" s="20">
        <v>1.9730000000000001</v>
      </c>
      <c r="G111" s="20">
        <v>9.0269999999999992</v>
      </c>
      <c r="H111" s="10" t="s">
        <v>7</v>
      </c>
      <c r="I111" s="10" t="s">
        <v>18</v>
      </c>
    </row>
    <row r="112" spans="1:9">
      <c r="A112" s="8">
        <v>81</v>
      </c>
      <c r="B112" s="8" t="s">
        <v>35</v>
      </c>
      <c r="C112" s="8">
        <v>877</v>
      </c>
      <c r="D112" s="10" t="s">
        <v>116</v>
      </c>
      <c r="E112" s="20">
        <v>3.9E-2</v>
      </c>
      <c r="F112" s="20">
        <v>1.4239999999999999</v>
      </c>
      <c r="G112" s="20">
        <v>7.0279999999999996</v>
      </c>
      <c r="H112" s="10" t="s">
        <v>7</v>
      </c>
      <c r="I112" s="10" t="s">
        <v>18</v>
      </c>
    </row>
    <row r="113" spans="1:9">
      <c r="A113" s="8">
        <v>75</v>
      </c>
      <c r="B113" s="8" t="s">
        <v>35</v>
      </c>
      <c r="C113" s="8">
        <v>896</v>
      </c>
      <c r="D113" s="10" t="s">
        <v>110</v>
      </c>
      <c r="E113" s="20">
        <v>4.0399999999999998E-2</v>
      </c>
      <c r="F113" s="20">
        <v>1.7749999999999999</v>
      </c>
      <c r="G113" s="20">
        <v>8.9510000000000005</v>
      </c>
      <c r="H113" s="10" t="s">
        <v>7</v>
      </c>
      <c r="I113" s="10" t="s">
        <v>18</v>
      </c>
    </row>
    <row r="114" spans="1:9">
      <c r="A114" s="8">
        <v>99</v>
      </c>
      <c r="B114" s="8" t="s">
        <v>35</v>
      </c>
      <c r="C114" s="8">
        <v>897</v>
      </c>
      <c r="D114" s="10" t="s">
        <v>134</v>
      </c>
      <c r="E114" s="20">
        <v>4.48E-2</v>
      </c>
      <c r="F114" s="20">
        <v>2.649</v>
      </c>
      <c r="G114" s="20">
        <v>12.984</v>
      </c>
      <c r="H114" s="10" t="s">
        <v>7</v>
      </c>
      <c r="I114" s="10" t="s">
        <v>18</v>
      </c>
    </row>
    <row r="115" spans="1:9">
      <c r="A115" s="8">
        <v>107</v>
      </c>
      <c r="B115" s="8" t="s">
        <v>35</v>
      </c>
      <c r="C115" s="8">
        <v>898</v>
      </c>
      <c r="D115" s="10" t="s">
        <v>142</v>
      </c>
      <c r="E115" s="20">
        <v>4.4900000000000002E-2</v>
      </c>
      <c r="F115" s="20">
        <v>2.665</v>
      </c>
      <c r="G115" s="20">
        <v>14.449</v>
      </c>
      <c r="H115" s="10" t="s">
        <v>7</v>
      </c>
      <c r="I115" s="10" t="s">
        <v>18</v>
      </c>
    </row>
    <row r="116" spans="1:9">
      <c r="A116" s="8">
        <v>111</v>
      </c>
      <c r="B116" s="8" t="s">
        <v>35</v>
      </c>
      <c r="C116" s="8">
        <v>899</v>
      </c>
      <c r="D116" s="10" t="s">
        <v>146</v>
      </c>
      <c r="E116" s="20">
        <v>4.5699999999999998E-2</v>
      </c>
      <c r="F116" s="20">
        <v>2.4620000000000002</v>
      </c>
      <c r="G116" s="20">
        <v>13.532999999999999</v>
      </c>
      <c r="H116" s="10" t="s">
        <v>7</v>
      </c>
      <c r="I116" s="10" t="s">
        <v>18</v>
      </c>
    </row>
    <row r="117" spans="1:9">
      <c r="A117" s="11">
        <v>82</v>
      </c>
      <c r="B117" s="8" t="s">
        <v>35</v>
      </c>
      <c r="C117" s="11">
        <v>900</v>
      </c>
      <c r="D117" s="10" t="s">
        <v>117</v>
      </c>
      <c r="E117" s="23">
        <v>3.8600000000000002E-2</v>
      </c>
      <c r="F117" s="23">
        <v>1.5109999999999999</v>
      </c>
      <c r="G117" s="23">
        <v>8.7390000000000008</v>
      </c>
      <c r="H117" s="22" t="s">
        <v>7</v>
      </c>
      <c r="I117" s="22" t="s">
        <v>18</v>
      </c>
    </row>
    <row r="118" spans="1:9">
      <c r="A118" s="5"/>
      <c r="B118" s="5"/>
      <c r="C118" s="5"/>
      <c r="D118" s="5"/>
      <c r="E118" s="5"/>
      <c r="F118" s="5"/>
      <c r="G118" s="5"/>
      <c r="H118" s="5"/>
      <c r="I118" s="5"/>
    </row>
    <row r="119" spans="1:9">
      <c r="A119" s="5"/>
      <c r="B119" s="5"/>
      <c r="C119" s="5"/>
      <c r="D119" s="5"/>
      <c r="E119" s="5"/>
      <c r="F119" s="5"/>
      <c r="G119" s="5"/>
      <c r="H119" s="5"/>
      <c r="I119" s="5"/>
    </row>
    <row r="120" spans="1:9">
      <c r="A120" s="5"/>
      <c r="B120" s="5"/>
      <c r="C120" s="5"/>
      <c r="D120" s="5"/>
      <c r="E120" s="5"/>
      <c r="F120" s="5"/>
      <c r="G120" s="5"/>
      <c r="H120" s="5"/>
      <c r="I120" s="5"/>
    </row>
    <row r="121" spans="1:9">
      <c r="A121" s="5"/>
      <c r="B121" s="5"/>
      <c r="C121" s="5"/>
      <c r="D121" s="5"/>
      <c r="E121" s="5"/>
      <c r="F121" s="5"/>
      <c r="G121" s="5"/>
      <c r="H121" s="5"/>
      <c r="I121" s="5"/>
    </row>
    <row r="122" spans="1:9">
      <c r="A122" s="5"/>
      <c r="B122" s="5"/>
      <c r="C122" s="5"/>
      <c r="D122" s="5"/>
      <c r="E122" s="5"/>
      <c r="F122" s="5"/>
      <c r="G122" s="5"/>
      <c r="H122" s="5"/>
      <c r="I122" s="5"/>
    </row>
    <row r="123" spans="1:9">
      <c r="A123" s="5"/>
      <c r="B123" s="5"/>
      <c r="C123" s="5"/>
      <c r="D123" s="5"/>
      <c r="E123" s="5"/>
      <c r="F123" s="5"/>
      <c r="G123" s="5"/>
      <c r="H123" s="5"/>
      <c r="I123" s="5"/>
    </row>
    <row r="124" spans="1:9">
      <c r="A124" s="5"/>
      <c r="B124" s="5"/>
      <c r="C124" s="5"/>
      <c r="D124" s="5"/>
      <c r="E124" s="5"/>
      <c r="F124" s="5"/>
      <c r="G124" s="5"/>
      <c r="H124" s="5"/>
      <c r="I124" s="5"/>
    </row>
    <row r="125" spans="1:9">
      <c r="A125" s="5"/>
      <c r="B125" s="5"/>
      <c r="C125" s="5"/>
      <c r="D125" s="5"/>
      <c r="E125" s="5"/>
      <c r="F125" s="5"/>
      <c r="G125" s="5"/>
      <c r="H125" s="5"/>
      <c r="I125" s="5"/>
    </row>
    <row r="126" spans="1:9">
      <c r="A126" s="5"/>
      <c r="B126" s="5"/>
      <c r="C126" s="5"/>
      <c r="D126" s="5"/>
      <c r="E126" s="5"/>
      <c r="F126" s="5"/>
      <c r="G126" s="5"/>
      <c r="H126" s="5"/>
      <c r="I126" s="5"/>
    </row>
    <row r="127" spans="1:9">
      <c r="A127" s="5"/>
      <c r="B127" s="5"/>
      <c r="C127" s="5"/>
      <c r="D127" s="5"/>
      <c r="E127" s="5"/>
      <c r="F127" s="5"/>
      <c r="G127" s="5"/>
      <c r="H127" s="5"/>
      <c r="I127" s="5"/>
    </row>
    <row r="128" spans="1:9">
      <c r="A128" s="5"/>
      <c r="B128" s="5"/>
      <c r="C128" s="5"/>
      <c r="D128" s="5"/>
      <c r="E128" s="5"/>
      <c r="F128" s="5"/>
      <c r="G128" s="5"/>
      <c r="H128" s="5"/>
      <c r="I128" s="5"/>
    </row>
    <row r="129" spans="1:9">
      <c r="A129" s="5"/>
      <c r="B129" s="5"/>
      <c r="C129" s="5"/>
      <c r="D129" s="5"/>
      <c r="E129" s="5"/>
      <c r="F129" s="5"/>
      <c r="G129" s="5"/>
      <c r="H129" s="5"/>
      <c r="I129" s="5"/>
    </row>
    <row r="130" spans="1:9">
      <c r="A130" s="5"/>
      <c r="B130" s="5"/>
      <c r="C130" s="5"/>
      <c r="D130" s="5"/>
      <c r="E130" s="5"/>
      <c r="F130" s="5"/>
      <c r="G130" s="5"/>
      <c r="H130" s="5"/>
      <c r="I130" s="5"/>
    </row>
    <row r="131" spans="1:9">
      <c r="A131" s="5"/>
      <c r="B131" s="5"/>
      <c r="C131" s="5"/>
      <c r="D131" s="5"/>
      <c r="E131" s="5"/>
      <c r="F131" s="5"/>
      <c r="G131" s="5"/>
      <c r="H131" s="5"/>
      <c r="I131" s="5"/>
    </row>
    <row r="132" spans="1:9">
      <c r="A132" s="5"/>
      <c r="B132" s="5"/>
      <c r="C132" s="5"/>
      <c r="D132" s="5"/>
      <c r="E132" s="5"/>
      <c r="F132" s="5"/>
      <c r="G132" s="5"/>
      <c r="H132" s="5"/>
      <c r="I132" s="5"/>
    </row>
    <row r="133" spans="1:9">
      <c r="A133" s="5"/>
      <c r="B133" s="5"/>
      <c r="C133" s="5"/>
      <c r="D133" s="5"/>
      <c r="E133" s="5"/>
      <c r="F133" s="5"/>
      <c r="G133" s="5"/>
      <c r="H133" s="5"/>
      <c r="I133" s="5"/>
    </row>
    <row r="134" spans="1:9">
      <c r="A134" s="5"/>
      <c r="B134" s="5"/>
      <c r="C134" s="5"/>
      <c r="D134" s="5"/>
      <c r="E134" s="5"/>
      <c r="F134" s="5"/>
      <c r="G134" s="5"/>
      <c r="H134" s="5"/>
      <c r="I134" s="5"/>
    </row>
    <row r="135" spans="1:9">
      <c r="A135" s="5"/>
      <c r="B135" s="5"/>
      <c r="C135" s="5"/>
      <c r="D135" s="5"/>
      <c r="E135" s="5"/>
      <c r="F135" s="5"/>
      <c r="G135" s="5"/>
      <c r="H135" s="5"/>
      <c r="I135" s="5"/>
    </row>
    <row r="136" spans="1:9">
      <c r="A136" s="5"/>
      <c r="B136" s="5"/>
      <c r="C136" s="5"/>
      <c r="D136" s="5"/>
      <c r="E136" s="5"/>
      <c r="F136" s="5"/>
      <c r="G136" s="5"/>
      <c r="H136" s="5"/>
      <c r="I136" s="5"/>
    </row>
    <row r="137" spans="1:9">
      <c r="A137" s="5"/>
      <c r="B137" s="5"/>
      <c r="C137" s="5"/>
      <c r="D137" s="5"/>
      <c r="E137" s="5"/>
      <c r="F137" s="5"/>
      <c r="G137" s="5"/>
      <c r="H137" s="5"/>
      <c r="I137" s="5"/>
    </row>
    <row r="138" spans="1:9">
      <c r="A138" s="5"/>
      <c r="B138" s="5"/>
      <c r="C138" s="5"/>
      <c r="D138" s="5"/>
      <c r="E138" s="5"/>
      <c r="F138" s="5"/>
      <c r="G138" s="5"/>
      <c r="H138" s="5"/>
      <c r="I138" s="5"/>
    </row>
    <row r="139" spans="1:9">
      <c r="A139" s="5"/>
      <c r="B139" s="5"/>
      <c r="C139" s="5"/>
      <c r="D139" s="5"/>
      <c r="E139" s="5"/>
      <c r="F139" s="5"/>
      <c r="G139" s="5"/>
      <c r="H139" s="5"/>
      <c r="I139" s="5"/>
    </row>
    <row r="140" spans="1:9">
      <c r="A140" s="5"/>
      <c r="B140" s="5"/>
      <c r="C140" s="5"/>
      <c r="D140" s="5"/>
      <c r="E140" s="5"/>
      <c r="F140" s="5"/>
      <c r="G140" s="5"/>
      <c r="H140" s="5"/>
      <c r="I140" s="5"/>
    </row>
    <row r="141" spans="1:9">
      <c r="A141" s="5"/>
      <c r="B141" s="5"/>
      <c r="C141" s="5"/>
      <c r="D141" s="5"/>
      <c r="E141" s="5"/>
      <c r="F141" s="5"/>
      <c r="G141" s="5"/>
      <c r="H141" s="5"/>
      <c r="I141" s="5"/>
    </row>
    <row r="142" spans="1:9">
      <c r="A142" s="5"/>
      <c r="B142" s="5"/>
      <c r="C142" s="5"/>
      <c r="D142" s="5"/>
      <c r="E142" s="5"/>
      <c r="F142" s="5"/>
      <c r="G142" s="5"/>
      <c r="H142" s="5"/>
      <c r="I142" s="5"/>
    </row>
    <row r="143" spans="1:9">
      <c r="A143" s="5"/>
      <c r="B143" s="5"/>
      <c r="C143" s="5"/>
      <c r="D143" s="5"/>
      <c r="E143" s="5"/>
      <c r="F143" s="5"/>
      <c r="G143" s="5"/>
      <c r="H143" s="5"/>
      <c r="I143" s="5"/>
    </row>
    <row r="144" spans="1:9">
      <c r="A144" s="5"/>
      <c r="B144" s="5"/>
      <c r="C144" s="5"/>
      <c r="D144" s="5"/>
      <c r="E144" s="5"/>
      <c r="F144" s="5"/>
      <c r="G144" s="5"/>
      <c r="H144" s="5"/>
      <c r="I144" s="5"/>
    </row>
    <row r="145" spans="1:9">
      <c r="A145" s="5"/>
      <c r="B145" s="5"/>
      <c r="C145" s="5"/>
      <c r="D145" s="5"/>
      <c r="E145" s="5"/>
      <c r="F145" s="5"/>
      <c r="G145" s="5"/>
      <c r="H145" s="5"/>
      <c r="I145" s="5"/>
    </row>
    <row r="146" spans="1:9">
      <c r="A146" s="5"/>
      <c r="B146" s="5"/>
      <c r="C146" s="5"/>
      <c r="D146" s="5"/>
      <c r="E146" s="5"/>
      <c r="F146" s="5"/>
      <c r="G146" s="5"/>
      <c r="H146" s="5"/>
      <c r="I146" s="5"/>
    </row>
    <row r="147" spans="1:9">
      <c r="A147" s="5"/>
      <c r="B147" s="5"/>
      <c r="C147" s="5"/>
      <c r="D147" s="5"/>
      <c r="E147" s="5"/>
      <c r="F147" s="5"/>
      <c r="G147" s="5"/>
      <c r="H147" s="5"/>
      <c r="I147" s="5"/>
    </row>
    <row r="148" spans="1:9">
      <c r="A148" s="5"/>
      <c r="B148" s="5"/>
      <c r="C148" s="5"/>
      <c r="D148" s="5"/>
      <c r="E148" s="5"/>
      <c r="F148" s="5"/>
      <c r="G148" s="5"/>
      <c r="H148" s="5"/>
      <c r="I148" s="5"/>
    </row>
    <row r="149" spans="1:9">
      <c r="A149" s="5"/>
      <c r="B149" s="5"/>
      <c r="C149" s="5"/>
      <c r="D149" s="5"/>
      <c r="E149" s="5"/>
      <c r="F149" s="5"/>
      <c r="G149" s="5"/>
      <c r="H149" s="5"/>
      <c r="I149" s="5"/>
    </row>
    <row r="150" spans="1:9">
      <c r="A150" s="5"/>
      <c r="B150" s="5"/>
      <c r="C150" s="5"/>
      <c r="D150" s="5"/>
      <c r="E150" s="5"/>
      <c r="F150" s="5"/>
      <c r="G150" s="5"/>
      <c r="H150" s="5"/>
      <c r="I150" s="5"/>
    </row>
    <row r="151" spans="1:9">
      <c r="A151" s="5"/>
      <c r="B151" s="5"/>
      <c r="C151" s="5"/>
      <c r="D151" s="5"/>
      <c r="E151" s="5"/>
      <c r="F151" s="5"/>
      <c r="G151" s="5"/>
      <c r="H151" s="5"/>
      <c r="I151" s="5"/>
    </row>
    <row r="152" spans="1:9">
      <c r="A152" s="5"/>
      <c r="B152" s="5"/>
      <c r="C152" s="5"/>
      <c r="D152" s="5"/>
      <c r="E152" s="5"/>
      <c r="F152" s="5"/>
      <c r="G152" s="5"/>
      <c r="H152" s="5"/>
      <c r="I152" s="5"/>
    </row>
    <row r="153" spans="1:9">
      <c r="A153" s="5"/>
      <c r="B153" s="5"/>
      <c r="C153" s="5"/>
      <c r="D153" s="5"/>
      <c r="E153" s="5"/>
      <c r="F153" s="5"/>
      <c r="G153" s="5"/>
      <c r="H153" s="5"/>
      <c r="I153" s="5"/>
    </row>
    <row r="154" spans="1:9">
      <c r="A154" s="5"/>
      <c r="B154" s="5"/>
      <c r="C154" s="5"/>
      <c r="D154" s="5"/>
      <c r="E154" s="5"/>
      <c r="F154" s="5"/>
      <c r="G154" s="5"/>
      <c r="H154" s="5"/>
      <c r="I154" s="5"/>
    </row>
    <row r="155" spans="1:9">
      <c r="A155" s="5"/>
      <c r="B155" s="5"/>
      <c r="C155" s="5"/>
      <c r="D155" s="5"/>
      <c r="E155" s="5"/>
      <c r="F155" s="5"/>
      <c r="G155" s="5"/>
      <c r="H155" s="5"/>
      <c r="I155" s="5"/>
    </row>
    <row r="156" spans="1:9">
      <c r="A156" s="5"/>
      <c r="B156" s="5"/>
      <c r="C156" s="5"/>
      <c r="D156" s="5"/>
      <c r="E156" s="5"/>
      <c r="F156" s="5"/>
      <c r="G156" s="5"/>
      <c r="H156" s="5"/>
      <c r="I156" s="5"/>
    </row>
    <row r="157" spans="1:9">
      <c r="A157" s="5"/>
      <c r="B157" s="5"/>
      <c r="C157" s="5"/>
      <c r="D157" s="5"/>
      <c r="E157" s="5"/>
      <c r="F157" s="5"/>
      <c r="G157" s="5"/>
      <c r="H157" s="5"/>
      <c r="I157" s="5"/>
    </row>
    <row r="158" spans="1:9">
      <c r="A158" s="5"/>
      <c r="B158" s="5"/>
      <c r="C158" s="5"/>
      <c r="D158" s="5"/>
      <c r="E158" s="5"/>
      <c r="F158" s="5"/>
      <c r="G158" s="5"/>
      <c r="H158" s="5"/>
      <c r="I158" s="5"/>
    </row>
    <row r="159" spans="1:9">
      <c r="A159" s="5"/>
      <c r="B159" s="5"/>
      <c r="C159" s="5"/>
      <c r="D159" s="5"/>
      <c r="E159" s="5"/>
      <c r="F159" s="5"/>
      <c r="G159" s="5"/>
      <c r="H159" s="5"/>
      <c r="I159" s="5"/>
    </row>
    <row r="160" spans="1:9">
      <c r="A160" s="5"/>
      <c r="B160" s="5"/>
      <c r="C160" s="5"/>
      <c r="D160" s="5"/>
      <c r="E160" s="5"/>
      <c r="F160" s="5"/>
      <c r="G160" s="5"/>
      <c r="H160" s="5"/>
      <c r="I160" s="5"/>
    </row>
    <row r="161" spans="1:9">
      <c r="A161" s="5"/>
      <c r="B161" s="5"/>
      <c r="C161" s="5"/>
      <c r="D161" s="5"/>
      <c r="E161" s="5"/>
      <c r="F161" s="5"/>
      <c r="G161" s="5"/>
      <c r="H161" s="5"/>
      <c r="I161" s="5"/>
    </row>
    <row r="162" spans="1:9">
      <c r="A162" s="5"/>
      <c r="B162" s="5"/>
      <c r="C162" s="5"/>
      <c r="D162" s="5"/>
      <c r="E162" s="5"/>
      <c r="F162" s="5"/>
      <c r="G162" s="5"/>
      <c r="H162" s="5"/>
      <c r="I162" s="5"/>
    </row>
    <row r="163" spans="1:9">
      <c r="A163" s="5"/>
      <c r="B163" s="5"/>
      <c r="C163" s="5"/>
      <c r="D163" s="5"/>
      <c r="E163" s="5"/>
      <c r="F163" s="5"/>
      <c r="G163" s="5"/>
      <c r="H163" s="5"/>
      <c r="I163" s="5"/>
    </row>
    <row r="164" spans="1:9">
      <c r="A164" s="5"/>
      <c r="B164" s="5"/>
      <c r="C164" s="5"/>
      <c r="D164" s="5"/>
      <c r="E164" s="5"/>
      <c r="F164" s="5"/>
      <c r="G164" s="5"/>
      <c r="H164" s="5"/>
      <c r="I164" s="5"/>
    </row>
    <row r="165" spans="1:9">
      <c r="A165" s="5"/>
      <c r="B165" s="5"/>
      <c r="C165" s="5"/>
      <c r="D165" s="5"/>
      <c r="E165" s="5"/>
      <c r="F165" s="5"/>
      <c r="G165" s="5"/>
      <c r="H165" s="5"/>
      <c r="I165" s="5"/>
    </row>
    <row r="166" spans="1:9">
      <c r="A166" s="5"/>
      <c r="B166" s="5"/>
      <c r="C166" s="5"/>
      <c r="D166" s="5"/>
      <c r="E166" s="5"/>
      <c r="F166" s="5"/>
      <c r="G166" s="5"/>
      <c r="H166" s="5"/>
      <c r="I166" s="5"/>
    </row>
    <row r="167" spans="1:9">
      <c r="A167" s="5"/>
      <c r="B167" s="5"/>
      <c r="C167" s="5"/>
      <c r="D167" s="5"/>
      <c r="E167" s="5"/>
      <c r="F167" s="5"/>
      <c r="G167" s="5"/>
      <c r="H167" s="5"/>
      <c r="I167" s="5"/>
    </row>
    <row r="168" spans="1:9">
      <c r="A168" s="5"/>
      <c r="B168" s="5"/>
      <c r="C168" s="5"/>
      <c r="D168" s="5"/>
      <c r="E168" s="5"/>
      <c r="F168" s="5"/>
      <c r="G168" s="5"/>
      <c r="H168" s="5"/>
      <c r="I168" s="5"/>
    </row>
    <row r="169" spans="1:9">
      <c r="A169" s="5"/>
      <c r="B169" s="5"/>
      <c r="C169" s="5"/>
      <c r="D169" s="5"/>
      <c r="E169" s="5"/>
      <c r="F169" s="5"/>
      <c r="G169" s="5"/>
      <c r="H169" s="5"/>
      <c r="I169" s="5"/>
    </row>
    <row r="170" spans="1:9">
      <c r="A170" s="5"/>
      <c r="B170" s="5"/>
      <c r="C170" s="5"/>
      <c r="D170" s="5"/>
      <c r="E170" s="5"/>
      <c r="F170" s="5"/>
      <c r="G170" s="5"/>
      <c r="H170" s="5"/>
      <c r="I170" s="5"/>
    </row>
    <row r="171" spans="1:9">
      <c r="A171" s="5"/>
      <c r="B171" s="5"/>
      <c r="C171" s="5"/>
      <c r="D171" s="5"/>
      <c r="E171" s="5"/>
      <c r="F171" s="5"/>
      <c r="G171" s="5"/>
      <c r="H171" s="5"/>
      <c r="I171" s="5"/>
    </row>
    <row r="172" spans="1:9">
      <c r="A172" s="5"/>
      <c r="B172" s="5"/>
      <c r="C172" s="5"/>
      <c r="D172" s="5"/>
      <c r="E172" s="5"/>
      <c r="F172" s="5"/>
      <c r="G172" s="5"/>
      <c r="H172" s="5"/>
      <c r="I172" s="5"/>
    </row>
    <row r="173" spans="1:9">
      <c r="A173" s="5"/>
      <c r="B173" s="5"/>
      <c r="C173" s="5"/>
      <c r="D173" s="5"/>
      <c r="E173" s="5"/>
      <c r="F173" s="5"/>
      <c r="G173" s="5"/>
      <c r="H173" s="5"/>
      <c r="I173" s="5"/>
    </row>
    <row r="174" spans="1:9">
      <c r="A174" s="5"/>
      <c r="B174" s="5"/>
      <c r="C174" s="5"/>
      <c r="D174" s="5"/>
      <c r="E174" s="5"/>
      <c r="F174" s="5"/>
      <c r="G174" s="5"/>
      <c r="H174" s="5"/>
      <c r="I174" s="5"/>
    </row>
    <row r="175" spans="1:9">
      <c r="A175" s="5"/>
      <c r="B175" s="5"/>
      <c r="C175" s="5"/>
      <c r="D175" s="5"/>
      <c r="E175" s="5"/>
      <c r="F175" s="5"/>
      <c r="G175" s="5"/>
      <c r="H175" s="5"/>
      <c r="I175" s="5"/>
    </row>
    <row r="176" spans="1:9">
      <c r="A176" s="5"/>
      <c r="B176" s="5"/>
      <c r="C176" s="5"/>
      <c r="D176" s="5"/>
      <c r="E176" s="5"/>
      <c r="F176" s="5"/>
      <c r="G176" s="5"/>
      <c r="H176" s="5"/>
      <c r="I176" s="5"/>
    </row>
    <row r="177" spans="1:9">
      <c r="A177" s="5"/>
      <c r="B177" s="5"/>
      <c r="C177" s="5"/>
      <c r="D177" s="5"/>
      <c r="E177" s="5"/>
      <c r="F177" s="5"/>
      <c r="G177" s="5"/>
      <c r="H177" s="5"/>
      <c r="I177" s="5"/>
    </row>
    <row r="178" spans="1:9">
      <c r="A178" s="5"/>
      <c r="B178" s="5"/>
      <c r="C178" s="5"/>
      <c r="D178" s="5"/>
      <c r="E178" s="5"/>
      <c r="F178" s="5"/>
      <c r="G178" s="5"/>
      <c r="H178" s="5"/>
      <c r="I178" s="5"/>
    </row>
    <row r="179" spans="1:9">
      <c r="A179" s="5"/>
      <c r="B179" s="5"/>
      <c r="C179" s="5"/>
      <c r="D179" s="5"/>
      <c r="E179" s="5"/>
      <c r="F179" s="5"/>
      <c r="G179" s="5"/>
      <c r="H179" s="5"/>
      <c r="I179" s="5"/>
    </row>
    <row r="180" spans="1:9">
      <c r="A180" s="5"/>
      <c r="B180" s="5"/>
      <c r="C180" s="5"/>
      <c r="D180" s="5"/>
      <c r="E180" s="5"/>
      <c r="F180" s="5"/>
      <c r="G180" s="5"/>
      <c r="H180" s="5"/>
      <c r="I180" s="5"/>
    </row>
    <row r="181" spans="1:9">
      <c r="A181" s="5"/>
      <c r="B181" s="5"/>
      <c r="C181" s="5"/>
      <c r="D181" s="5"/>
      <c r="E181" s="5"/>
      <c r="F181" s="5"/>
      <c r="G181" s="5"/>
      <c r="H181" s="5"/>
      <c r="I181" s="5"/>
    </row>
    <row r="182" spans="1:9">
      <c r="A182" s="5"/>
      <c r="B182" s="5"/>
      <c r="C182" s="5"/>
      <c r="D182" s="5"/>
      <c r="E182" s="5"/>
      <c r="F182" s="5"/>
      <c r="G182" s="5"/>
      <c r="H182" s="5"/>
      <c r="I182" s="5"/>
    </row>
    <row r="183" spans="1:9">
      <c r="A183" s="5"/>
      <c r="B183" s="5"/>
      <c r="C183" s="5"/>
      <c r="D183" s="5"/>
      <c r="E183" s="5"/>
      <c r="F183" s="5"/>
      <c r="G183" s="5"/>
      <c r="H183" s="5"/>
      <c r="I183" s="5"/>
    </row>
    <row r="184" spans="1:9">
      <c r="A184" s="5"/>
      <c r="B184" s="5"/>
      <c r="C184" s="5"/>
      <c r="D184" s="5"/>
      <c r="E184" s="5"/>
      <c r="F184" s="5"/>
      <c r="G184" s="5"/>
      <c r="H184" s="5"/>
      <c r="I184" s="5"/>
    </row>
    <row r="185" spans="1:9">
      <c r="A185" s="5"/>
      <c r="B185" s="5"/>
      <c r="C185" s="5"/>
      <c r="D185" s="5"/>
      <c r="E185" s="5"/>
      <c r="F185" s="5"/>
      <c r="G185" s="5"/>
      <c r="H185" s="5"/>
      <c r="I185" s="5"/>
    </row>
    <row r="186" spans="1:9">
      <c r="A186" s="5"/>
      <c r="B186" s="5"/>
      <c r="C186" s="5"/>
      <c r="D186" s="5"/>
      <c r="E186" s="5"/>
      <c r="F186" s="5"/>
      <c r="G186" s="5"/>
      <c r="H186" s="5"/>
      <c r="I186" s="5"/>
    </row>
    <row r="187" spans="1:9">
      <c r="A187" s="5"/>
      <c r="B187" s="5"/>
      <c r="C187" s="5"/>
      <c r="D187" s="5"/>
      <c r="E187" s="5"/>
      <c r="F187" s="5"/>
      <c r="G187" s="5"/>
      <c r="H187" s="5"/>
      <c r="I187" s="5"/>
    </row>
    <row r="188" spans="1:9">
      <c r="A188" s="5"/>
      <c r="B188" s="5"/>
      <c r="C188" s="5"/>
      <c r="D188" s="5"/>
      <c r="E188" s="5"/>
      <c r="F188" s="5"/>
      <c r="G188" s="5"/>
      <c r="H188" s="5"/>
      <c r="I188" s="5"/>
    </row>
    <row r="189" spans="1:9">
      <c r="A189" s="5"/>
      <c r="B189" s="5"/>
      <c r="C189" s="5"/>
      <c r="D189" s="5"/>
      <c r="E189" s="5"/>
      <c r="F189" s="5"/>
      <c r="G189" s="5"/>
      <c r="H189" s="5"/>
      <c r="I189" s="5"/>
    </row>
    <row r="190" spans="1:9">
      <c r="A190" s="5"/>
      <c r="B190" s="5"/>
      <c r="C190" s="5"/>
      <c r="D190" s="5"/>
      <c r="E190" s="5"/>
      <c r="F190" s="5"/>
      <c r="G190" s="5"/>
      <c r="H190" s="5"/>
      <c r="I190" s="5"/>
    </row>
    <row r="191" spans="1:9">
      <c r="A191" s="5"/>
      <c r="B191" s="5"/>
      <c r="C191" s="5"/>
      <c r="D191" s="5"/>
      <c r="E191" s="5"/>
      <c r="F191" s="5"/>
      <c r="G191" s="5"/>
      <c r="H191" s="5"/>
      <c r="I191" s="5"/>
    </row>
    <row r="192" spans="1:9">
      <c r="A192" s="5"/>
      <c r="B192" s="5"/>
      <c r="C192" s="5"/>
      <c r="D192" s="5"/>
      <c r="E192" s="5"/>
      <c r="F192" s="5"/>
      <c r="G192" s="5"/>
      <c r="H192" s="5"/>
      <c r="I192" s="5"/>
    </row>
    <row r="193" spans="1:9">
      <c r="A193" s="5"/>
      <c r="B193" s="5"/>
      <c r="C193" s="5"/>
      <c r="D193" s="5"/>
      <c r="E193" s="5"/>
      <c r="F193" s="5"/>
      <c r="G193" s="5"/>
      <c r="H193" s="5"/>
      <c r="I193" s="5"/>
    </row>
    <row r="194" spans="1:9">
      <c r="A194" s="5"/>
      <c r="B194" s="5"/>
      <c r="C194" s="5"/>
      <c r="D194" s="5"/>
      <c r="E194" s="5"/>
      <c r="F194" s="5"/>
      <c r="G194" s="5"/>
      <c r="H194" s="5"/>
      <c r="I194" s="5"/>
    </row>
    <row r="195" spans="1:9">
      <c r="A195" s="5"/>
      <c r="B195" s="5"/>
      <c r="C195" s="5"/>
      <c r="D195" s="5"/>
      <c r="E195" s="5"/>
      <c r="F195" s="5"/>
      <c r="G195" s="5"/>
      <c r="H195" s="5"/>
      <c r="I195" s="5"/>
    </row>
    <row r="196" spans="1:9">
      <c r="A196" s="5"/>
      <c r="B196" s="5"/>
      <c r="C196" s="5"/>
      <c r="D196" s="5"/>
      <c r="E196" s="5"/>
      <c r="F196" s="5"/>
      <c r="G196" s="5"/>
      <c r="H196" s="5"/>
      <c r="I196" s="5"/>
    </row>
    <row r="197" spans="1:9">
      <c r="A197" s="5"/>
      <c r="B197" s="5"/>
      <c r="C197" s="5"/>
      <c r="D197" s="5"/>
      <c r="E197" s="5"/>
      <c r="F197" s="5"/>
      <c r="G197" s="5"/>
      <c r="H197" s="5"/>
      <c r="I197" s="5"/>
    </row>
    <row r="198" spans="1:9">
      <c r="A198" s="5"/>
      <c r="B198" s="5"/>
      <c r="C198" s="5"/>
      <c r="D198" s="5"/>
      <c r="E198" s="5"/>
      <c r="F198" s="5"/>
      <c r="G198" s="5"/>
      <c r="H198" s="5"/>
      <c r="I198" s="5"/>
    </row>
    <row r="199" spans="1:9">
      <c r="A199" s="5"/>
      <c r="B199" s="5"/>
      <c r="C199" s="5"/>
      <c r="D199" s="5"/>
      <c r="E199" s="5"/>
      <c r="F199" s="5"/>
      <c r="G199" s="5"/>
      <c r="H199" s="5"/>
      <c r="I199" s="5"/>
    </row>
    <row r="200" spans="1:9">
      <c r="A200" s="5"/>
      <c r="B200" s="5"/>
      <c r="C200" s="5"/>
      <c r="D200" s="5"/>
      <c r="E200" s="5"/>
      <c r="F200" s="5"/>
      <c r="G200" s="5"/>
      <c r="H200" s="5"/>
      <c r="I200" s="5"/>
    </row>
    <row r="201" spans="1:9">
      <c r="A201" s="5"/>
      <c r="B201" s="5"/>
      <c r="C201" s="5"/>
      <c r="D201" s="5"/>
      <c r="E201" s="5"/>
      <c r="F201" s="5"/>
      <c r="G201" s="5"/>
      <c r="H201" s="5"/>
      <c r="I201" s="5"/>
    </row>
    <row r="202" spans="1:9">
      <c r="A202" s="5"/>
      <c r="B202" s="5"/>
      <c r="C202" s="5"/>
      <c r="D202" s="5"/>
      <c r="E202" s="5"/>
      <c r="F202" s="5"/>
      <c r="G202" s="5"/>
      <c r="H202" s="5"/>
      <c r="I202" s="5"/>
    </row>
    <row r="203" spans="1:9">
      <c r="A203" s="5"/>
      <c r="B203" s="5"/>
      <c r="C203" s="5"/>
      <c r="D203" s="5"/>
      <c r="E203" s="5"/>
      <c r="F203" s="5"/>
      <c r="G203" s="5"/>
      <c r="H203" s="5"/>
      <c r="I203" s="5"/>
    </row>
    <row r="204" spans="1:9">
      <c r="A204" s="5"/>
      <c r="B204" s="5"/>
      <c r="C204" s="5"/>
      <c r="D204" s="5"/>
      <c r="E204" s="5"/>
      <c r="F204" s="5"/>
      <c r="G204" s="5"/>
      <c r="H204" s="5"/>
      <c r="I204" s="5"/>
    </row>
    <row r="205" spans="1:9">
      <c r="A205" s="5"/>
      <c r="B205" s="5"/>
      <c r="C205" s="5"/>
      <c r="D205" s="5"/>
      <c r="E205" s="5"/>
      <c r="F205" s="5"/>
      <c r="G205" s="5"/>
      <c r="H205" s="5"/>
      <c r="I205" s="5"/>
    </row>
    <row r="206" spans="1:9">
      <c r="A206" s="5"/>
      <c r="B206" s="5"/>
      <c r="C206" s="5"/>
      <c r="D206" s="5"/>
      <c r="E206" s="5"/>
      <c r="F206" s="5"/>
      <c r="G206" s="5"/>
      <c r="H206" s="5"/>
      <c r="I206" s="5"/>
    </row>
    <row r="207" spans="1:9">
      <c r="A207" s="5"/>
      <c r="B207" s="5"/>
      <c r="C207" s="5"/>
      <c r="D207" s="5"/>
      <c r="E207" s="5"/>
      <c r="F207" s="5"/>
      <c r="G207" s="5"/>
      <c r="H207" s="5"/>
      <c r="I207" s="5"/>
    </row>
    <row r="208" spans="1:9">
      <c r="A208" s="5"/>
      <c r="B208" s="5"/>
      <c r="C208" s="5"/>
      <c r="D208" s="5"/>
      <c r="E208" s="5"/>
      <c r="F208" s="5"/>
      <c r="G208" s="5"/>
      <c r="H208" s="5"/>
      <c r="I208" s="5"/>
    </row>
    <row r="209" spans="1:9">
      <c r="A209" s="5"/>
      <c r="B209" s="5"/>
      <c r="C209" s="5"/>
      <c r="D209" s="5"/>
      <c r="E209" s="5"/>
      <c r="F209" s="5"/>
      <c r="G209" s="5"/>
      <c r="H209" s="5"/>
      <c r="I209" s="5"/>
    </row>
    <row r="210" spans="1:9">
      <c r="A210" s="5"/>
      <c r="B210" s="5"/>
      <c r="C210" s="5"/>
      <c r="D210" s="5"/>
      <c r="E210" s="5"/>
      <c r="F210" s="5"/>
      <c r="G210" s="5"/>
      <c r="H210" s="5"/>
      <c r="I210" s="5"/>
    </row>
    <row r="211" spans="1:9">
      <c r="A211" s="5"/>
      <c r="B211" s="5"/>
      <c r="C211" s="5"/>
      <c r="D211" s="5"/>
      <c r="E211" s="5"/>
      <c r="F211" s="5"/>
      <c r="G211" s="5"/>
      <c r="H211" s="5"/>
      <c r="I211" s="5"/>
    </row>
    <row r="212" spans="1:9">
      <c r="A212" s="5"/>
      <c r="B212" s="5"/>
      <c r="C212" s="5"/>
      <c r="D212" s="5"/>
      <c r="E212" s="5"/>
      <c r="F212" s="5"/>
      <c r="G212" s="5"/>
      <c r="H212" s="5"/>
      <c r="I212" s="5"/>
    </row>
    <row r="213" spans="1:9">
      <c r="A213" s="5"/>
      <c r="B213" s="5"/>
      <c r="C213" s="5"/>
      <c r="D213" s="5"/>
      <c r="E213" s="5"/>
      <c r="F213" s="5"/>
      <c r="G213" s="5"/>
      <c r="H213" s="5"/>
      <c r="I213" s="5"/>
    </row>
    <row r="214" spans="1:9">
      <c r="A214" s="5"/>
      <c r="B214" s="5"/>
      <c r="C214" s="5"/>
      <c r="D214" s="5"/>
      <c r="E214" s="5"/>
      <c r="F214" s="5"/>
      <c r="G214" s="5"/>
      <c r="H214" s="5"/>
      <c r="I214" s="5"/>
    </row>
    <row r="215" spans="1:9">
      <c r="A215" s="5"/>
      <c r="B215" s="5"/>
      <c r="C215" s="5"/>
      <c r="D215" s="5"/>
      <c r="E215" s="5"/>
      <c r="F215" s="5"/>
      <c r="G215" s="5"/>
      <c r="H215" s="5"/>
      <c r="I215" s="5"/>
    </row>
    <row r="216" spans="1:9">
      <c r="A216" s="5"/>
      <c r="B216" s="5"/>
      <c r="C216" s="5"/>
      <c r="D216" s="5"/>
      <c r="E216" s="5"/>
      <c r="F216" s="5"/>
      <c r="G216" s="5"/>
      <c r="H216" s="5"/>
      <c r="I216" s="5"/>
    </row>
    <row r="217" spans="1:9">
      <c r="A217" s="5"/>
      <c r="B217" s="5"/>
      <c r="C217" s="5"/>
      <c r="D217" s="5"/>
      <c r="E217" s="5"/>
      <c r="F217" s="5"/>
      <c r="G217" s="5"/>
      <c r="H217" s="5"/>
      <c r="I217" s="5"/>
    </row>
    <row r="218" spans="1:9">
      <c r="A218" s="5"/>
      <c r="B218" s="5"/>
      <c r="C218" s="5"/>
      <c r="D218" s="5"/>
      <c r="E218" s="5"/>
      <c r="F218" s="5"/>
      <c r="G218" s="5"/>
      <c r="H218" s="5"/>
      <c r="I218" s="5"/>
    </row>
    <row r="219" spans="1:9">
      <c r="A219" s="5"/>
      <c r="B219" s="5"/>
      <c r="C219" s="5"/>
      <c r="D219" s="5"/>
      <c r="E219" s="5"/>
      <c r="F219" s="5"/>
      <c r="G219" s="5"/>
      <c r="H219" s="5"/>
      <c r="I219" s="5"/>
    </row>
    <row r="220" spans="1:9">
      <c r="A220" s="5"/>
      <c r="B220" s="5"/>
      <c r="C220" s="5"/>
      <c r="D220" s="5"/>
      <c r="E220" s="5"/>
      <c r="F220" s="5"/>
      <c r="G220" s="5"/>
      <c r="H220" s="5"/>
      <c r="I220" s="5"/>
    </row>
    <row r="221" spans="1:9">
      <c r="A221" s="5"/>
      <c r="B221" s="5"/>
      <c r="C221" s="5"/>
      <c r="D221" s="5"/>
      <c r="E221" s="5"/>
      <c r="F221" s="5"/>
      <c r="G221" s="5"/>
      <c r="H221" s="5"/>
      <c r="I221" s="5"/>
    </row>
    <row r="222" spans="1:9">
      <c r="A222" s="5"/>
      <c r="B222" s="5"/>
      <c r="C222" s="5"/>
      <c r="D222" s="5"/>
      <c r="E222" s="5"/>
      <c r="F222" s="5"/>
      <c r="G222" s="5"/>
      <c r="H222" s="5"/>
      <c r="I222" s="5"/>
    </row>
    <row r="223" spans="1:9">
      <c r="A223" s="5"/>
      <c r="B223" s="5"/>
      <c r="C223" s="5"/>
      <c r="D223" s="5"/>
      <c r="E223" s="5"/>
      <c r="F223" s="5"/>
      <c r="G223" s="5"/>
      <c r="H223" s="5"/>
      <c r="I223" s="5"/>
    </row>
    <row r="224" spans="1:9">
      <c r="A224" s="5"/>
      <c r="B224" s="5"/>
      <c r="C224" s="5"/>
      <c r="D224" s="5"/>
      <c r="E224" s="5"/>
      <c r="F224" s="5"/>
      <c r="G224" s="5"/>
      <c r="H224" s="5"/>
      <c r="I224" s="5"/>
    </row>
    <row r="225" spans="1:9">
      <c r="A225" s="5"/>
      <c r="B225" s="5"/>
      <c r="C225" s="5"/>
      <c r="D225" s="5"/>
      <c r="E225" s="5"/>
      <c r="F225" s="5"/>
      <c r="G225" s="5"/>
      <c r="H225" s="5"/>
      <c r="I225" s="5"/>
    </row>
    <row r="226" spans="1:9">
      <c r="A226" s="5"/>
      <c r="B226" s="5"/>
      <c r="C226" s="5"/>
      <c r="D226" s="5"/>
      <c r="E226" s="5"/>
      <c r="F226" s="5"/>
      <c r="G226" s="5"/>
      <c r="H226" s="5"/>
      <c r="I226" s="5"/>
    </row>
    <row r="227" spans="1:9">
      <c r="A227" s="5"/>
      <c r="B227" s="5"/>
      <c r="C227" s="5"/>
      <c r="D227" s="5"/>
      <c r="E227" s="5"/>
      <c r="F227" s="5"/>
      <c r="G227" s="5"/>
      <c r="H227" s="5"/>
      <c r="I227" s="5"/>
    </row>
    <row r="228" spans="1:9">
      <c r="A228" s="5"/>
      <c r="B228" s="5"/>
      <c r="C228" s="5"/>
      <c r="D228" s="5"/>
      <c r="E228" s="5"/>
      <c r="F228" s="5"/>
      <c r="G228" s="5"/>
      <c r="H228" s="5"/>
      <c r="I228" s="5"/>
    </row>
    <row r="229" spans="1:9">
      <c r="A229" s="5"/>
      <c r="B229" s="5"/>
      <c r="C229" s="5"/>
      <c r="D229" s="5"/>
      <c r="E229" s="5"/>
      <c r="F229" s="5"/>
      <c r="G229" s="5"/>
      <c r="H229" s="5"/>
      <c r="I229" s="5"/>
    </row>
    <row r="230" spans="1:9">
      <c r="A230" s="5"/>
      <c r="B230" s="5"/>
      <c r="C230" s="5"/>
      <c r="D230" s="5"/>
      <c r="E230" s="5"/>
      <c r="F230" s="5"/>
      <c r="G230" s="5"/>
      <c r="H230" s="5"/>
      <c r="I230" s="5"/>
    </row>
    <row r="231" spans="1:9">
      <c r="A231" s="5"/>
      <c r="B231" s="5"/>
      <c r="C231" s="5"/>
      <c r="D231" s="5"/>
      <c r="E231" s="5"/>
      <c r="F231" s="5"/>
      <c r="G231" s="5"/>
      <c r="H231" s="5"/>
      <c r="I231" s="5"/>
    </row>
    <row r="232" spans="1:9">
      <c r="A232" s="5"/>
      <c r="B232" s="5"/>
      <c r="C232" s="5"/>
      <c r="D232" s="5"/>
      <c r="E232" s="5"/>
      <c r="F232" s="5"/>
      <c r="G232" s="5"/>
      <c r="H232" s="5"/>
      <c r="I232" s="5"/>
    </row>
    <row r="233" spans="1:9">
      <c r="A233" s="5"/>
      <c r="B233" s="5"/>
      <c r="C233" s="5"/>
      <c r="D233" s="5"/>
      <c r="E233" s="5"/>
      <c r="F233" s="5"/>
      <c r="G233" s="5"/>
      <c r="H233" s="5"/>
      <c r="I233" s="5"/>
    </row>
    <row r="234" spans="1:9">
      <c r="A234" s="5"/>
      <c r="B234" s="5"/>
      <c r="C234" s="5"/>
      <c r="D234" s="5"/>
      <c r="E234" s="5"/>
      <c r="F234" s="5"/>
      <c r="G234" s="5"/>
      <c r="H234" s="5"/>
      <c r="I234" s="5"/>
    </row>
    <row r="235" spans="1:9">
      <c r="A235" s="5"/>
      <c r="B235" s="5"/>
      <c r="C235" s="5"/>
      <c r="D235" s="5"/>
      <c r="E235" s="5"/>
      <c r="F235" s="5"/>
      <c r="G235" s="5"/>
      <c r="H235" s="5"/>
      <c r="I235" s="5"/>
    </row>
    <row r="236" spans="1:9">
      <c r="A236" s="5"/>
      <c r="B236" s="5"/>
      <c r="C236" s="5"/>
      <c r="D236" s="5"/>
      <c r="E236" s="5"/>
      <c r="F236" s="5"/>
      <c r="G236" s="5"/>
      <c r="H236" s="5"/>
      <c r="I236" s="5"/>
    </row>
    <row r="237" spans="1:9">
      <c r="A237" s="5"/>
      <c r="B237" s="5"/>
      <c r="C237" s="5"/>
      <c r="D237" s="5"/>
      <c r="E237" s="5"/>
      <c r="F237" s="5"/>
      <c r="G237" s="5"/>
      <c r="H237" s="5"/>
      <c r="I237" s="5"/>
    </row>
    <row r="238" spans="1:9">
      <c r="A238" s="5"/>
      <c r="B238" s="5"/>
      <c r="C238" s="5"/>
      <c r="D238" s="5"/>
      <c r="E238" s="5"/>
      <c r="F238" s="5"/>
      <c r="G238" s="5"/>
      <c r="H238" s="5"/>
      <c r="I238" s="5"/>
    </row>
    <row r="239" spans="1:9">
      <c r="A239" s="5"/>
      <c r="B239" s="5"/>
      <c r="C239" s="5"/>
      <c r="D239" s="5"/>
      <c r="E239" s="5"/>
      <c r="F239" s="5"/>
      <c r="G239" s="5"/>
      <c r="H239" s="5"/>
      <c r="I239" s="5"/>
    </row>
    <row r="240" spans="1:9">
      <c r="A240" s="5"/>
      <c r="B240" s="5"/>
      <c r="C240" s="5"/>
      <c r="D240" s="5"/>
      <c r="E240" s="5"/>
      <c r="F240" s="5"/>
      <c r="G240" s="5"/>
      <c r="H240" s="5"/>
      <c r="I240" s="5"/>
    </row>
    <row r="241" spans="1:9">
      <c r="A241" s="5"/>
      <c r="B241" s="5"/>
      <c r="C241" s="5"/>
      <c r="D241" s="5"/>
      <c r="E241" s="5"/>
      <c r="F241" s="5"/>
      <c r="G241" s="5"/>
      <c r="H241" s="5"/>
      <c r="I241" s="5"/>
    </row>
    <row r="242" spans="1:9">
      <c r="A242" s="5"/>
      <c r="B242" s="5"/>
      <c r="C242" s="5"/>
      <c r="D242" s="5"/>
      <c r="E242" s="5"/>
      <c r="F242" s="5"/>
      <c r="G242" s="5"/>
      <c r="H242" s="5"/>
      <c r="I242" s="5"/>
    </row>
    <row r="243" spans="1:9">
      <c r="A243" s="5"/>
      <c r="B243" s="5"/>
      <c r="C243" s="5"/>
      <c r="D243" s="5"/>
      <c r="E243" s="5"/>
      <c r="F243" s="5"/>
      <c r="G243" s="5"/>
      <c r="H243" s="5"/>
      <c r="I243" s="5"/>
    </row>
    <row r="244" spans="1:9">
      <c r="A244" s="5"/>
      <c r="B244" s="5"/>
      <c r="C244" s="5"/>
      <c r="D244" s="5"/>
      <c r="E244" s="5"/>
      <c r="F244" s="5"/>
      <c r="G244" s="5"/>
      <c r="H244" s="5"/>
      <c r="I244" s="5"/>
    </row>
    <row r="245" spans="1:9">
      <c r="A245" s="5"/>
      <c r="B245" s="5"/>
      <c r="C245" s="5"/>
      <c r="D245" s="5"/>
      <c r="E245" s="5"/>
      <c r="F245" s="5"/>
      <c r="G245" s="5"/>
      <c r="H245" s="5"/>
      <c r="I245" s="5"/>
    </row>
    <row r="246" spans="1:9">
      <c r="A246" s="5"/>
      <c r="B246" s="5"/>
      <c r="C246" s="5"/>
      <c r="D246" s="5"/>
      <c r="E246" s="5"/>
      <c r="F246" s="5"/>
      <c r="G246" s="5"/>
      <c r="H246" s="5"/>
      <c r="I246" s="5"/>
    </row>
    <row r="247" spans="1:9">
      <c r="A247" s="5"/>
      <c r="B247" s="5"/>
      <c r="C247" s="5"/>
      <c r="D247" s="5"/>
      <c r="E247" s="5"/>
      <c r="F247" s="5"/>
      <c r="G247" s="5"/>
      <c r="H247" s="5"/>
      <c r="I247" s="5"/>
    </row>
    <row r="248" spans="1:9">
      <c r="A248" s="5"/>
      <c r="B248" s="5"/>
      <c r="C248" s="5"/>
      <c r="D248" s="5"/>
      <c r="E248" s="5"/>
      <c r="F248" s="5"/>
      <c r="G248" s="5"/>
      <c r="H248" s="5"/>
      <c r="I248" s="5"/>
    </row>
    <row r="249" spans="1:9">
      <c r="A249" s="5"/>
      <c r="B249" s="5"/>
      <c r="C249" s="5"/>
      <c r="D249" s="5"/>
      <c r="E249" s="5"/>
      <c r="F249" s="5"/>
      <c r="G249" s="5"/>
      <c r="H249" s="5"/>
      <c r="I249" s="5"/>
    </row>
  </sheetData>
  <sortState ref="A3:J117">
    <sortCondition ref="C3:C1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ANDRENA</vt:lpstr>
      <vt:lpstr>OSMIA &amp; OTHERS</vt:lpstr>
      <vt:lpstr>AUSSIE CSI BROKEN SPECIMENS</vt:lpstr>
      <vt:lpstr>WOOD BOX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Kendall</dc:creator>
  <cp:lastModifiedBy>Liam Kendall</cp:lastModifiedBy>
  <cp:lastPrinted>2017-11-20T22:13:29Z</cp:lastPrinted>
  <dcterms:created xsi:type="dcterms:W3CDTF">2017-07-23T23:28:37Z</dcterms:created>
  <dcterms:modified xsi:type="dcterms:W3CDTF">2018-02-12T09:31:56Z</dcterms:modified>
</cp:coreProperties>
</file>