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Knox Farm Invitational
9/7/24
V: 5k
JV: 4k -&gt; converted to 5k from Riegel's formula -&gt; t2=t1*(d2/d1)^1.06</t>
      </text>
    </comment>
    <comment authorId="0" ref="E1">
      <text>
        <t xml:space="preserve">Original Knox Farms 4k times</t>
      </text>
    </comment>
    <comment authorId="0" ref="F1">
      <text>
        <t xml:space="preserve">Improvement from 2023 PR to Knox Farms</t>
      </text>
    </comment>
    <comment authorId="0" ref="G1">
      <text>
        <t xml:space="preserve">Red Dragon Invitational
9/21/24</t>
      </text>
    </comment>
    <comment authorId="0" ref="H1">
      <text>
        <t xml:space="preserve">Improvement from Knox Farms to Red Dragon</t>
      </text>
    </comment>
    <comment authorId="0" ref="I1">
      <text>
        <t xml:space="preserve">McQuaid Invitational
9/28/24</t>
      </text>
    </comment>
    <comment authorId="0" ref="J1">
      <text>
        <t xml:space="preserve">Original McQuaid 3 mile times</t>
      </text>
    </comment>
    <comment authorId="0" ref="K1">
      <text>
        <t xml:space="preserve">Improvement from Red Dragon to McQuaid</t>
      </text>
    </comment>
    <comment authorId="0" ref="L1">
      <text>
        <t xml:space="preserve">League Meet 1
10/2/24</t>
      </text>
    </comment>
    <comment authorId="0" ref="M1">
      <text>
        <t xml:space="preserve">Improvement from McQuaid to League Meet 1</t>
      </text>
    </comment>
    <comment authorId="0" ref="N1">
      <text>
        <t xml:space="preserve">League Meet 2
10/9/24</t>
      </text>
    </comment>
    <comment authorId="0" ref="O1">
      <text>
        <t xml:space="preserve">Improvement from League Meet 1 to League Meet 2</t>
      </text>
    </comment>
    <comment authorId="0" ref="R1">
      <text>
        <t xml:space="preserve">NWPA Invitational
10/18/24</t>
      </text>
    </comment>
    <comment authorId="0" ref="S1">
      <text>
        <t xml:space="preserve">Improvement from Alden to NWPA</t>
      </text>
    </comment>
    <comment authorId="0" ref="T1">
      <text>
        <t xml:space="preserve">League Meet 3
10/23/24</t>
      </text>
    </comment>
    <comment authorId="0" ref="U1">
      <text>
        <t xml:space="preserve">Improvement from NWPA to League Meet 3</t>
      </text>
    </comment>
    <comment authorId="0" ref="V1">
      <text>
        <t xml:space="preserve">League Meet 4
10/30/24</t>
      </text>
    </comment>
    <comment authorId="0" ref="W1">
      <text>
        <t xml:space="preserve">Improvement from League Meet 3 to League Meet 4</t>
      </text>
    </comment>
    <comment authorId="0" ref="X1">
      <text>
        <t xml:space="preserve">All-Catholics
11/6/24</t>
      </text>
    </comment>
    <comment authorId="0" ref="Y1">
      <text>
        <t xml:space="preserve">Improvement from League Meet 4 to All-Catholics</t>
      </text>
    </comment>
    <comment authorId="0" ref="Z1">
      <text>
        <t xml:space="preserve">NY Federation Champtionships</t>
      </text>
    </comment>
    <comment authorId="0" ref="AC1">
      <text>
        <t xml:space="preserve">Red Dragon Invitational
9/9/23</t>
      </text>
    </comment>
    <comment authorId="0" ref="AD1">
      <text>
        <t xml:space="preserve">East Aurora Invitational
9/23/23</t>
      </text>
    </comment>
    <comment authorId="0" ref="AE1">
      <text>
        <t xml:space="preserve">Improvement from Red Dragon to East Aurora</t>
      </text>
    </comment>
    <comment authorId="0" ref="AF1">
      <text>
        <t xml:space="preserve">McQuaid Invitational 9/30/23
3 mile converted to 5k from Riegel's formula -&gt; t2=t1*(d2/d1)^1.06</t>
      </text>
    </comment>
    <comment authorId="0" ref="AG1">
      <text>
        <t xml:space="preserve">Original McQuaid 3 mile (2023)</t>
      </text>
    </comment>
    <comment authorId="0" ref="AH1">
      <text>
        <t xml:space="preserve">Improvement from East Aurora to McQuaid</t>
      </text>
    </comment>
    <comment authorId="0" ref="AI1">
      <text>
        <t xml:space="preserve">Alden Invitational
10/14/23</t>
      </text>
    </comment>
    <comment authorId="0" ref="AJ1">
      <text>
        <t xml:space="preserve">Improvement from McQuaid to Alden</t>
      </text>
    </comment>
    <comment authorId="0" ref="AK1">
      <text>
        <t xml:space="preserve">All-Catholics
11/2/23</t>
      </text>
    </comment>
    <comment authorId="0" ref="AL1">
      <text>
        <t xml:space="preserve">Improvement from Alden to All-Catholics</t>
      </text>
    </comment>
    <comment authorId="0" ref="AM1">
      <text>
        <t xml:space="preserve">Federation Championships
11/18/23</t>
      </text>
    </comment>
    <comment authorId="0" ref="AN1">
      <text>
        <t xml:space="preserve">Improvement from All-Catholics to Federation Championships</t>
      </text>
    </comment>
    <comment authorId="0" ref="AO1">
      <text>
        <t xml:space="preserve">Average 5k time</t>
      </text>
    </comment>
    <comment authorId="0" ref="AP1">
      <text>
        <t xml:space="preserve">Mile pace for average 5k time</t>
      </text>
    </comment>
    <comment authorId="0" ref="AF2">
      <text>
        <t xml:space="preserve">16:34 3 mile</t>
      </text>
    </comment>
    <comment authorId="0" ref="AF3">
      <text>
        <t xml:space="preserve">19:38 3 mile</t>
      </text>
    </comment>
    <comment authorId="0" ref="AF5">
      <text>
        <t xml:space="preserve">17:58 3 mile</t>
      </text>
    </comment>
    <comment authorId="0" ref="D6">
      <text>
        <t xml:space="preserve">17:28 4k</t>
      </text>
    </comment>
    <comment authorId="0" ref="AF6">
      <text>
        <t xml:space="preserve">21:15 3 mile</t>
      </text>
    </comment>
    <comment authorId="0" ref="AF8">
      <text>
        <t xml:space="preserve">19:11 3 mile</t>
      </text>
    </comment>
    <comment authorId="0" ref="D9">
      <text>
        <t xml:space="preserve">19:46 4k</t>
      </text>
    </comment>
    <comment authorId="0" ref="AF9">
      <text>
        <t xml:space="preserve">19:34 3 mile</t>
      </text>
    </comment>
    <comment authorId="0" ref="AF10">
      <text>
        <t xml:space="preserve">21:26 3 mile</t>
      </text>
    </comment>
    <comment authorId="0" ref="D11">
      <text>
        <t xml:space="preserve">18:32 4k</t>
      </text>
    </comment>
    <comment authorId="0" ref="D12">
      <text>
        <t xml:space="preserve">17:51 4k</t>
      </text>
    </comment>
    <comment authorId="0" ref="D13">
      <text>
        <t xml:space="preserve">18:05 4k time</t>
      </text>
    </comment>
    <comment authorId="0" ref="AF14">
      <text>
        <t xml:space="preserve">23:45 3 mile</t>
      </text>
    </comment>
    <comment authorId="0" ref="D15">
      <text>
        <t xml:space="preserve">20:44 4k</t>
      </text>
    </comment>
  </commentList>
</comments>
</file>

<file path=xl/sharedStrings.xml><?xml version="1.0" encoding="utf-8"?>
<sst xmlns="http://schemas.openxmlformats.org/spreadsheetml/2006/main" count="245" uniqueCount="69">
  <si>
    <t>last</t>
  </si>
  <si>
    <t>first</t>
  </si>
  <si>
    <t>pr24</t>
  </si>
  <si>
    <t>knoxF</t>
  </si>
  <si>
    <t>OGkno</t>
  </si>
  <si>
    <t>imp23</t>
  </si>
  <si>
    <t>redDr</t>
  </si>
  <si>
    <t>impKR</t>
  </si>
  <si>
    <t>mcqua</t>
  </si>
  <si>
    <t>OGmcq</t>
  </si>
  <si>
    <t>impRM</t>
  </si>
  <si>
    <t>stFra</t>
  </si>
  <si>
    <t>impM1</t>
  </si>
  <si>
    <t>stjBT</t>
  </si>
  <si>
    <t>imp12</t>
  </si>
  <si>
    <t>alden</t>
  </si>
  <si>
    <t>imp2A</t>
  </si>
  <si>
    <t>nwpa</t>
  </si>
  <si>
    <t>impAN</t>
  </si>
  <si>
    <t>caStM</t>
  </si>
  <si>
    <t>impN3</t>
  </si>
  <si>
    <t>caGow</t>
  </si>
  <si>
    <t>imp34</t>
  </si>
  <si>
    <t>allCa</t>
  </si>
  <si>
    <t>imp4A</t>
  </si>
  <si>
    <t>NYfed</t>
  </si>
  <si>
    <t>pr23</t>
  </si>
  <si>
    <t>red</t>
  </si>
  <si>
    <t>east</t>
  </si>
  <si>
    <t>impRE</t>
  </si>
  <si>
    <t>mc</t>
  </si>
  <si>
    <t>OGm23</t>
  </si>
  <si>
    <t>impEM</t>
  </si>
  <si>
    <t>ald</t>
  </si>
  <si>
    <t>impMA</t>
  </si>
  <si>
    <t>all</t>
  </si>
  <si>
    <t>impAA</t>
  </si>
  <si>
    <t>feder</t>
  </si>
  <si>
    <t>impAF</t>
  </si>
  <si>
    <t>avgTi</t>
  </si>
  <si>
    <t>avgMi</t>
  </si>
  <si>
    <t>Janese</t>
  </si>
  <si>
    <t>Ryan J</t>
  </si>
  <si>
    <t>-</t>
  </si>
  <si>
    <t>Gwitt</t>
  </si>
  <si>
    <t>Sam</t>
  </si>
  <si>
    <t>Kiddy</t>
  </si>
  <si>
    <t>Eli</t>
  </si>
  <si>
    <t>Koeppen</t>
  </si>
  <si>
    <t>Ryan K</t>
  </si>
  <si>
    <t>Thierman</t>
  </si>
  <si>
    <t>Benji</t>
  </si>
  <si>
    <t>Szarzanowicz</t>
  </si>
  <si>
    <t>Jack</t>
  </si>
  <si>
    <t>Becker</t>
  </si>
  <si>
    <t>Reino</t>
  </si>
  <si>
    <t>Fors</t>
  </si>
  <si>
    <t>Oscar</t>
  </si>
  <si>
    <t>Ortman</t>
  </si>
  <si>
    <t>Ned</t>
  </si>
  <si>
    <t>Ptak</t>
  </si>
  <si>
    <t>Oliver</t>
  </si>
  <si>
    <t>Hapeman</t>
  </si>
  <si>
    <t>Chase</t>
  </si>
  <si>
    <t>Tyler</t>
  </si>
  <si>
    <t>Aubrecht</t>
  </si>
  <si>
    <t>Hannes</t>
  </si>
  <si>
    <t>Capalbo</t>
  </si>
  <si>
    <t>Luca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</si>
</sst>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mm]&quot;:&quot;ss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45" xfId="0" applyAlignment="1" applyFont="1" applyNumberForma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3" fontId="1" numFmtId="164" xfId="0" applyAlignment="1" applyFill="1" applyFont="1" applyNumberFormat="1">
      <alignment vertical="bottom"/>
    </xf>
    <xf borderId="0" fillId="4" fontId="1" numFmtId="164" xfId="0" applyAlignment="1" applyFill="1" applyFont="1" applyNumberFormat="1">
      <alignment horizontal="right" vertical="bottom"/>
    </xf>
    <xf borderId="0" fillId="0" fontId="1" numFmtId="164" xfId="0" applyAlignment="1" applyFont="1" applyNumberFormat="1">
      <alignment readingOrder="0" vertical="bottom"/>
    </xf>
    <xf borderId="0" fillId="5" fontId="1" numFmtId="164" xfId="0" applyAlignment="1" applyFill="1" applyFont="1" applyNumberFormat="1">
      <alignment vertical="bottom"/>
    </xf>
    <xf borderId="0" fillId="4" fontId="1" numFmtId="164" xfId="0" applyAlignment="1" applyFont="1" applyNumberFormat="1">
      <alignment vertical="bottom"/>
    </xf>
    <xf borderId="0" fillId="3" fontId="1" numFmtId="0" xfId="0" applyAlignment="1" applyFont="1">
      <alignment readingOrder="0" vertical="bottom"/>
    </xf>
    <xf borderId="0" fillId="0" fontId="1" numFmtId="45" xfId="0" applyAlignment="1" applyFont="1" applyNumberFormat="1">
      <alignment readingOrder="0" vertical="bottom"/>
    </xf>
    <xf borderId="0" fillId="2" fontId="2" numFmtId="45" xfId="0" applyAlignment="1" applyFont="1" applyNumberForma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3" fontId="1" numFmtId="164" xfId="0" applyAlignment="1" applyFont="1" applyNumberFormat="1">
      <alignment readingOrder="0" vertical="bottom"/>
    </xf>
    <xf borderId="0" fillId="2" fontId="2" numFmtId="164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1.25"/>
    <col customWidth="1" min="2" max="2" width="6.75"/>
    <col customWidth="1" min="3" max="3" width="5.25"/>
    <col customWidth="1" min="4" max="4" width="5.5"/>
    <col customWidth="1" min="5" max="5" width="6.25"/>
    <col customWidth="1" min="6" max="6" width="5.5"/>
    <col customWidth="1" min="7" max="7" width="5.13"/>
    <col customWidth="1" min="8" max="9" width="6.0"/>
    <col customWidth="1" min="10" max="10" width="6.75"/>
    <col customWidth="1" min="11" max="11" width="6.25"/>
    <col customWidth="1" min="12" max="12" width="5.13"/>
    <col customWidth="1" min="13" max="13" width="6.0"/>
    <col customWidth="1" min="14" max="14" width="5.13"/>
    <col customWidth="1" min="15" max="15" width="5.5"/>
    <col customWidth="1" min="16" max="16" width="5.13"/>
    <col customWidth="1" min="17" max="17" width="5.75"/>
    <col customWidth="1" min="18" max="18" width="5.13"/>
    <col customWidth="1" min="19" max="19" width="6.0"/>
    <col customWidth="1" min="20" max="20" width="5.75"/>
    <col customWidth="1" min="21" max="21" width="5.88"/>
    <col customWidth="1" min="22" max="22" width="6.13"/>
    <col customWidth="1" min="23" max="23" width="5.5"/>
    <col customWidth="1" min="24" max="24" width="5.13"/>
    <col customWidth="1" min="25" max="25" width="5.75"/>
    <col customWidth="1" min="26" max="26" width="5.63"/>
    <col customWidth="1" min="27" max="27" width="5.5"/>
    <col customWidth="1" min="28" max="28" width="5.25"/>
    <col customWidth="1" min="29" max="30" width="5.13"/>
    <col customWidth="1" min="31" max="31" width="6.0"/>
    <col customWidth="1" min="32" max="32" width="5.13"/>
    <col customWidth="1" min="33" max="33" width="6.88"/>
    <col customWidth="1" min="34" max="34" width="6.13"/>
    <col customWidth="1" min="35" max="35" width="5.13"/>
    <col customWidth="1" min="36" max="36" width="6.13"/>
    <col customWidth="1" min="37" max="37" width="5.13"/>
    <col customWidth="1" min="38" max="38" width="5.88"/>
    <col customWidth="1" min="39" max="39" width="5.13"/>
    <col customWidth="1" min="40" max="40" width="5.88"/>
    <col customWidth="1" min="41" max="41" width="5.13"/>
    <col customWidth="1" min="42" max="43" width="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/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2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/>
    </row>
    <row r="2">
      <c r="A2" s="3" t="s">
        <v>41</v>
      </c>
      <c r="B2" s="4" t="s">
        <v>42</v>
      </c>
      <c r="C2" s="5">
        <f>IFERROR(__xludf.DUMMYFUNCTION("IF(COUNT({D2,G2,I2,L2,N2,#REF!,R2,T2,V2,X2}) = 0, ""-"", MIN(FILTER({D2,G2,I2,L2,N2,#REF!,R2,T2,V2,X2}, ISNUMBER({D2,G2,I2,L2,N2,#REF!,R2,T2,V2,X2}))))
"),0.012222222222222223)</f>
        <v>0.01222222222</v>
      </c>
      <c r="D2" s="6">
        <v>0.013125</v>
      </c>
      <c r="E2" s="7" t="str">
        <f t="shared" ref="E2:E5" si="1">IF(OR(ISBLANK(D2), A2 = "-"), "-", IF(AND(ISNUMBER(A2), ISNUMBER(D2)), IF(A2 &gt;= D2, A2 - D2, D2 - A2), "-"))
</f>
        <v>-</v>
      </c>
      <c r="F2" s="8">
        <f t="shared" ref="F2:F6" si="2">IF(ISBLANK(D2), "-", IF(AB2 &gt;= D2, AB2 - D2, D2 - AB2))
</f>
        <v>0.001296296296</v>
      </c>
      <c r="G2" s="9">
        <v>0.012418981481481482</v>
      </c>
      <c r="H2" s="10">
        <f t="shared" ref="H2:H15" si="3">IF(OR(ISBLANK(G2), D2 = "-"), "-", IF(AND(ISNUMBER(D2), ISNUMBER(G2)), IF(D2 &gt;= G2, D2 - G2, G2 - D2), "-"))
</f>
        <v>0.0007060185185</v>
      </c>
      <c r="I2" s="9">
        <v>0.01224537037037037</v>
      </c>
      <c r="J2" s="9">
        <v>0.011805555555555555</v>
      </c>
      <c r="K2" s="10">
        <f>IF(OR(ISBLANK(I2), G2 = "-"), "-", IF(AND(ISNUMBER(G2), ISNUMBER(I2)), IF(G2 &gt;= I2, G2 - I2, I2 - G2), "-"))
</f>
        <v>0.0001736111111</v>
      </c>
      <c r="L2" s="9">
        <v>0.012349537037037037</v>
      </c>
      <c r="M2" s="11">
        <f>IF(OR(ISBLANK(L2), I2 = "-"), "-", IF(AND(ISNUMBER(I2), ISNUMBER(L2)), IF(I2 &gt;= L2, I2 - L2, L2 - I2), "-"))
</f>
        <v>0.0001041666667</v>
      </c>
      <c r="N2" s="9">
        <v>0.012280092592592592</v>
      </c>
      <c r="O2" s="10">
        <f>IF(OR(ISBLANK(N2), L2 = "-"), "-", IF(AND(ISNUMBER(L2), ISNUMBER(N2)), IF(L2 &gt;= N2, L2 - N2, N2 - L2), "-"))
</f>
        <v>0.00006944444444</v>
      </c>
      <c r="P2" s="12" t="s">
        <v>43</v>
      </c>
      <c r="Q2" s="12" t="s">
        <v>43</v>
      </c>
      <c r="R2" s="9">
        <v>0.012256944444444445</v>
      </c>
      <c r="S2" s="11">
        <f t="shared" ref="S2:S7" si="4">IF(ISBLANK(R2), "-", IF(N2 &gt;= R2, N2 - R2, R2 - N2))
</f>
        <v>0.00002314814815</v>
      </c>
      <c r="T2" s="9">
        <v>0.012222222222222223</v>
      </c>
      <c r="U2" s="10">
        <f>IF(OR(ISBLANK(T2), R2 = "-"), "-", IF(AND(ISNUMBER(R2), ISNUMBER(T2)), IF(R2 &gt;= T2, R2 - T2, T2 - R2), "-"))
</f>
        <v>0.00003472222222</v>
      </c>
      <c r="V2" s="6">
        <v>0.012893518518518518</v>
      </c>
      <c r="W2" s="11">
        <f>IF(OR(ISBLANK(V2), T2 = "-"), "-", IF(AND(ISNUMBER(T2), ISNUMBER(V2)), IF(T2 &gt;= V2, T2 - V2, V2 - T2), "-"))
</f>
        <v>0.0006712962963</v>
      </c>
      <c r="X2" s="9">
        <v>0.012349537037037037</v>
      </c>
      <c r="Y2" s="10">
        <f>IF(OR(ISBLANK(X2), V2 = "-"), "-", IF(AND(ISNUMBER(V2), ISNUMBER(X2)), IF(V2 &gt;= X2, V2 - X2, X2 - V2), "-"))
</f>
        <v>0.0005439814815</v>
      </c>
      <c r="Z2" s="13">
        <v>0.013171296296296296</v>
      </c>
      <c r="AA2" s="4"/>
      <c r="AB2" s="14">
        <f t="shared" ref="AB2:AB6" si="5">min(AC2,AD2,AF2,AI2,AK2)</f>
        <v>0.0118287037</v>
      </c>
      <c r="AC2" s="6">
        <v>0.012407407407407407</v>
      </c>
      <c r="AD2" s="6">
        <v>0.011828703703703704</v>
      </c>
      <c r="AE2" s="15">
        <f t="shared" ref="AE2:AE6" si="6">IF(AC2 &gt;= AD2, AC2 - AD2, AD2 - AC2)</f>
        <v>0.0005787037037</v>
      </c>
      <c r="AF2" s="6">
        <v>0.01193287037037037</v>
      </c>
      <c r="AG2" s="16">
        <v>0.01150462962962963</v>
      </c>
      <c r="AH2" s="8">
        <f t="shared" ref="AH2:AH3" si="7">IF(AD2 &gt;= AF2, AD2 - AF2, AF2 - AD2)</f>
        <v>0.0001041666667</v>
      </c>
      <c r="AI2" s="6">
        <v>0.012152777777777778</v>
      </c>
      <c r="AJ2" s="8">
        <f t="shared" ref="AJ2:AJ3" si="8">IF(AF2 &gt;= AI2, AF2 - AI2, AI2 - AF2)</f>
        <v>0.0002199074074</v>
      </c>
      <c r="AK2" s="6">
        <v>0.012268518518518519</v>
      </c>
      <c r="AL2" s="8">
        <f t="shared" ref="AL2:AL6" si="9">IF(AI2 &gt;= AK2, AI2 - AK2, AK2 - AI2)</f>
        <v>0.0001157407407</v>
      </c>
      <c r="AM2" s="6">
        <v>0.012777777777777779</v>
      </c>
      <c r="AN2" s="8">
        <f>IF(AK2 &gt;= AM2, AK2 - AM2, AM2 - AK2)</f>
        <v>0.0005092592593</v>
      </c>
      <c r="AO2" s="6">
        <f>average(AC2,AD2,AF2,AI2,AK2,AM2)</f>
        <v>0.01222800926</v>
      </c>
      <c r="AP2" s="6">
        <f t="shared" ref="AP2:AP6" si="10">AO2/3.1</f>
        <v>0.003944519116</v>
      </c>
      <c r="AQ2" s="17"/>
    </row>
    <row r="3">
      <c r="A3" s="1" t="s">
        <v>44</v>
      </c>
      <c r="B3" s="4" t="s">
        <v>45</v>
      </c>
      <c r="C3" s="5">
        <f>IFERROR(__xludf.DUMMYFUNCTION("IF(COUNT({D3,G3,I3,L3,N3,#REF!,R3,T3,V3,X3}) = 0, ""-"", MIN(FILTER({D3,G3,I3,L3,N3,#REF!,R3,T3,V3,X3}, ISNUMBER({D3,G3,I3,L3,N3,#REF!,R3,T3,V3,X3}))))
"),0.012650462962962962)</f>
        <v>0.01265046296</v>
      </c>
      <c r="D3" s="6">
        <v>0.013206018518518518</v>
      </c>
      <c r="E3" s="7" t="str">
        <f t="shared" si="1"/>
        <v>-</v>
      </c>
      <c r="F3" s="8">
        <f t="shared" si="2"/>
        <v>0.00006944444444</v>
      </c>
      <c r="G3" s="9">
        <v>0.012650462962962962</v>
      </c>
      <c r="H3" s="10">
        <f t="shared" si="3"/>
        <v>0.0005555555556</v>
      </c>
      <c r="I3" s="9">
        <v>0.012789351851851852</v>
      </c>
      <c r="J3" s="9">
        <v>0.012326388888888888</v>
      </c>
      <c r="K3" s="11">
        <f t="shared" ref="K3:K5" si="11">IF(ISBLANK(I3), "-", IF(G3 &gt;= I3, G3 - I3, I3 - G3))
</f>
        <v>0.0001388888889</v>
      </c>
      <c r="L3" s="9">
        <v>0.013206018518518518</v>
      </c>
      <c r="M3" s="11">
        <f t="shared" ref="M3:M7" si="12">IF(ISBLANK(L3), "-", IF(I3 &gt;= L3, I3 - L3, L3 - I3))
</f>
        <v>0.0004166666667</v>
      </c>
      <c r="N3" s="9">
        <v>0.013055555555555556</v>
      </c>
      <c r="O3" s="10">
        <f t="shared" ref="O3:O7" si="13">IF(ISBLANK(N3), "-", IF(L3 &gt;= N3, L3 - N3, N3 - L3))
</f>
        <v>0.000150462963</v>
      </c>
      <c r="P3" s="12" t="s">
        <v>43</v>
      </c>
      <c r="Q3" s="12" t="s">
        <v>43</v>
      </c>
      <c r="R3" s="9">
        <v>0.012685185185185185</v>
      </c>
      <c r="S3" s="10">
        <f t="shared" si="4"/>
        <v>0.0003703703704</v>
      </c>
      <c r="T3" s="9">
        <v>0.012777777777777779</v>
      </c>
      <c r="U3" s="11">
        <f t="shared" ref="U3:U7" si="14">IF(ISBLANK(T3), "-", IF(R3 &gt;= T3, R3 - T3, T3 - R3))
</f>
        <v>0.00009259259259</v>
      </c>
      <c r="V3" s="6">
        <v>0.013865740740740741</v>
      </c>
      <c r="W3" s="11">
        <f t="shared" ref="W3:W5" si="15">IF(ISBLANK(V3), "-", IF(T3 &gt;= V3, T3 - V3, V3 - T3))
</f>
        <v>0.001087962963</v>
      </c>
      <c r="X3" s="9">
        <v>0.012719907407407407</v>
      </c>
      <c r="Y3" s="10">
        <f t="shared" ref="Y3:Y5" si="16">IF(ISBLANK(X3), "-", IF(V3 &gt;= X3, V3 - X3, X3 - V3))
</f>
        <v>0.001145833333</v>
      </c>
      <c r="Z3" s="13">
        <v>0.01355324074074074</v>
      </c>
      <c r="AA3" s="4"/>
      <c r="AB3" s="14">
        <f t="shared" si="5"/>
        <v>0.01313657407</v>
      </c>
      <c r="AC3" s="6">
        <v>0.013645833333333333</v>
      </c>
      <c r="AD3" s="6">
        <v>0.013136574074074075</v>
      </c>
      <c r="AE3" s="15">
        <f t="shared" si="6"/>
        <v>0.0005092592593</v>
      </c>
      <c r="AF3" s="6">
        <v>0.014143518518518519</v>
      </c>
      <c r="AG3" s="16">
        <v>0.01363425925925926</v>
      </c>
      <c r="AH3" s="8">
        <f t="shared" si="7"/>
        <v>0.001006944444</v>
      </c>
      <c r="AI3" s="6">
        <v>0.013888888888888888</v>
      </c>
      <c r="AJ3" s="15">
        <f t="shared" si="8"/>
        <v>0.0002546296296</v>
      </c>
      <c r="AK3" s="6">
        <v>0.013657407407407408</v>
      </c>
      <c r="AL3" s="15">
        <f t="shared" si="9"/>
        <v>0.0002314814815</v>
      </c>
      <c r="AM3" s="7" t="s">
        <v>43</v>
      </c>
      <c r="AN3" s="7" t="s">
        <v>43</v>
      </c>
      <c r="AO3" s="6">
        <f t="shared" ref="AO3:AO6" si="17">average(AC3,AD3,AF3,AI3,AK3)</f>
        <v>0.01369444444</v>
      </c>
      <c r="AP3" s="6">
        <f t="shared" si="10"/>
        <v>0.004417562724</v>
      </c>
      <c r="AQ3" s="17"/>
    </row>
    <row r="4">
      <c r="A4" s="1" t="s">
        <v>46</v>
      </c>
      <c r="B4" s="4" t="s">
        <v>47</v>
      </c>
      <c r="C4" s="5">
        <f>IFERROR(__xludf.DUMMYFUNCTION("IF(COUNT({D4,G4,I4,L4,N4,#REF!,R4,T4,V4,X4}) = 0, ""-"", MIN(FILTER({D4,G4,I4,L4,N4,#REF!,R4,T4,V4,X4}, ISNUMBER({D4,G4,I4,L4,N4,#REF!,R4,T4,V4,X4}))))
"),0.01269675925925926)</f>
        <v>0.01269675926</v>
      </c>
      <c r="D4" s="6">
        <v>0.014826388888888889</v>
      </c>
      <c r="E4" s="7" t="str">
        <f t="shared" si="1"/>
        <v>-</v>
      </c>
      <c r="F4" s="8">
        <f t="shared" si="2"/>
        <v>0.002673611111</v>
      </c>
      <c r="G4" s="9">
        <v>0.012997685185185185</v>
      </c>
      <c r="H4" s="10">
        <f t="shared" si="3"/>
        <v>0.001828703704</v>
      </c>
      <c r="I4" s="9">
        <v>0.01269675925925926</v>
      </c>
      <c r="J4" s="9">
        <v>0.012233796296296296</v>
      </c>
      <c r="K4" s="10">
        <f t="shared" si="11"/>
        <v>0.0003009259259</v>
      </c>
      <c r="L4" s="9">
        <v>0.01363425925925926</v>
      </c>
      <c r="M4" s="11">
        <f t="shared" si="12"/>
        <v>0.0009375</v>
      </c>
      <c r="N4" s="9">
        <v>0.013483796296296296</v>
      </c>
      <c r="O4" s="10">
        <f t="shared" si="13"/>
        <v>0.000150462963</v>
      </c>
      <c r="P4" s="12" t="s">
        <v>43</v>
      </c>
      <c r="Q4" s="12" t="s">
        <v>43</v>
      </c>
      <c r="R4" s="9">
        <v>0.012835648148148148</v>
      </c>
      <c r="S4" s="10">
        <f t="shared" si="4"/>
        <v>0.0006481481481</v>
      </c>
      <c r="T4" s="9">
        <v>0.013090277777777777</v>
      </c>
      <c r="U4" s="11">
        <f t="shared" si="14"/>
        <v>0.0002546296296</v>
      </c>
      <c r="V4" s="6">
        <v>0.01462962962962963</v>
      </c>
      <c r="W4" s="11">
        <f t="shared" si="15"/>
        <v>0.001539351852</v>
      </c>
      <c r="X4" s="9">
        <v>0.01306712962962963</v>
      </c>
      <c r="Y4" s="10">
        <f t="shared" si="16"/>
        <v>0.0015625</v>
      </c>
      <c r="Z4" s="18" t="s">
        <v>43</v>
      </c>
      <c r="AA4" s="4"/>
      <c r="AB4" s="14">
        <f t="shared" si="5"/>
        <v>0.01215277778</v>
      </c>
      <c r="AC4" s="6">
        <v>0.012986111111111111</v>
      </c>
      <c r="AD4" s="6">
        <v>0.012152777777777778</v>
      </c>
      <c r="AE4" s="15">
        <f t="shared" si="6"/>
        <v>0.0008333333333</v>
      </c>
      <c r="AF4" s="7" t="s">
        <v>43</v>
      </c>
      <c r="AG4" s="7" t="s">
        <v>43</v>
      </c>
      <c r="AH4" s="7" t="s">
        <v>43</v>
      </c>
      <c r="AI4" s="6">
        <v>0.013020833333333334</v>
      </c>
      <c r="AJ4" s="7" t="s">
        <v>43</v>
      </c>
      <c r="AK4" s="6">
        <v>0.013113425925925926</v>
      </c>
      <c r="AL4" s="8">
        <f t="shared" si="9"/>
        <v>0.00009259259259</v>
      </c>
      <c r="AM4" s="7" t="s">
        <v>43</v>
      </c>
      <c r="AN4" s="7" t="s">
        <v>43</v>
      </c>
      <c r="AO4" s="6">
        <f t="shared" si="17"/>
        <v>0.01281828704</v>
      </c>
      <c r="AP4" s="6">
        <f t="shared" si="10"/>
        <v>0.004134931302</v>
      </c>
      <c r="AQ4" s="17"/>
    </row>
    <row r="5">
      <c r="A5" s="3" t="s">
        <v>48</v>
      </c>
      <c r="B5" s="4" t="s">
        <v>49</v>
      </c>
      <c r="C5" s="5">
        <f>IFERROR(__xludf.DUMMYFUNCTION("IF(COUNT({D5,G5,I5,L5,N5,#REF!,R5,T5,V5,X5}) = 0, ""-"", MIN(FILTER({D5,G5,I5,L5,N5,#REF!,R5,T5,V5,X5}, ISNUMBER({D5,G5,I5,L5,N5,#REF!,R5,T5,V5,X5}))))
"),0.01292824074074074)</f>
        <v>0.01292824074</v>
      </c>
      <c r="D5" s="6">
        <v>0.013865740740740741</v>
      </c>
      <c r="E5" s="7" t="str">
        <f t="shared" si="1"/>
        <v>-</v>
      </c>
      <c r="F5" s="8">
        <f t="shared" si="2"/>
        <v>0.001400462963</v>
      </c>
      <c r="G5" s="9">
        <v>0.01292824074074074</v>
      </c>
      <c r="H5" s="10">
        <f t="shared" si="3"/>
        <v>0.0009375</v>
      </c>
      <c r="I5" s="9">
        <v>0.013148148148148148</v>
      </c>
      <c r="J5" s="9">
        <v>0.012673611111111111</v>
      </c>
      <c r="K5" s="11">
        <f t="shared" si="11"/>
        <v>0.0002199074074</v>
      </c>
      <c r="L5" s="9">
        <v>0.013784722222222223</v>
      </c>
      <c r="M5" s="11">
        <f t="shared" si="12"/>
        <v>0.0006365740741</v>
      </c>
      <c r="N5" s="9">
        <v>0.013414351851851853</v>
      </c>
      <c r="O5" s="10">
        <f t="shared" si="13"/>
        <v>0.0003703703704</v>
      </c>
      <c r="P5" s="12" t="s">
        <v>43</v>
      </c>
      <c r="Q5" s="12" t="s">
        <v>43</v>
      </c>
      <c r="R5" s="9">
        <v>0.013101851851851852</v>
      </c>
      <c r="S5" s="10">
        <f t="shared" si="4"/>
        <v>0.0003125</v>
      </c>
      <c r="T5" s="9">
        <v>0.013032407407407407</v>
      </c>
      <c r="U5" s="10">
        <f t="shared" si="14"/>
        <v>0.00006944444444</v>
      </c>
      <c r="V5" s="6">
        <v>0.014398148148148148</v>
      </c>
      <c r="W5" s="11">
        <f t="shared" si="15"/>
        <v>0.001365740741</v>
      </c>
      <c r="X5" s="9">
        <v>0.013310185185185185</v>
      </c>
      <c r="Y5" s="10">
        <f t="shared" si="16"/>
        <v>0.001087962963</v>
      </c>
      <c r="Z5" s="18" t="s">
        <v>43</v>
      </c>
      <c r="AA5" s="4"/>
      <c r="AB5" s="14">
        <f t="shared" si="5"/>
        <v>0.01246527778</v>
      </c>
      <c r="AC5" s="6">
        <v>0.01306712962962963</v>
      </c>
      <c r="AD5" s="6">
        <v>0.012465277777777778</v>
      </c>
      <c r="AE5" s="15">
        <f t="shared" si="6"/>
        <v>0.0006018518519</v>
      </c>
      <c r="AF5" s="6">
        <v>0.012939814814814815</v>
      </c>
      <c r="AG5" s="16">
        <v>0.012476851851851852</v>
      </c>
      <c r="AH5" s="8">
        <f t="shared" ref="AH5:AH6" si="18">IF(AD5 &gt;= AF5, AD5 - AF5, AF5 - AD5)</f>
        <v>0.000474537037</v>
      </c>
      <c r="AI5" s="6">
        <v>0.013032407407407407</v>
      </c>
      <c r="AJ5" s="8">
        <f t="shared" ref="AJ5:AJ6" si="19">IF(AF5 &gt;= AI5, AF5 - AI5, AI5 - AF5)</f>
        <v>0.00009259259259</v>
      </c>
      <c r="AK5" s="6">
        <v>0.012974537037037038</v>
      </c>
      <c r="AL5" s="15">
        <f t="shared" si="9"/>
        <v>0.00005787037037</v>
      </c>
      <c r="AM5" s="7" t="s">
        <v>43</v>
      </c>
      <c r="AN5" s="7" t="s">
        <v>43</v>
      </c>
      <c r="AO5" s="6">
        <f t="shared" si="17"/>
        <v>0.01289583333</v>
      </c>
      <c r="AP5" s="6">
        <f t="shared" si="10"/>
        <v>0.004159946237</v>
      </c>
      <c r="AQ5" s="17"/>
    </row>
    <row r="6">
      <c r="A6" s="1" t="s">
        <v>50</v>
      </c>
      <c r="B6" s="4" t="s">
        <v>51</v>
      </c>
      <c r="C6" s="5">
        <f>IFERROR(__xludf.DUMMYFUNCTION("IF(COUNT({D6,G6,I6,L6,N6,#REF!,R6,T6,V6,X6}) = 0, ""-"", MIN(FILTER({D6,G6,I6,L6,N6,#REF!,R6,T6,V6,X6}, ISNUMBER({D6,G6,I6,L6,N6,#REF!,R6,T6,V6,X6}))))
"),0.013414351851851853)</f>
        <v>0.01341435185</v>
      </c>
      <c r="D6" s="6">
        <v>0.015358796296296296</v>
      </c>
      <c r="E6" s="19">
        <v>0.012129629629629629</v>
      </c>
      <c r="F6" s="8">
        <f t="shared" si="2"/>
        <v>0.0002314814815</v>
      </c>
      <c r="G6" s="12" t="s">
        <v>43</v>
      </c>
      <c r="H6" s="7" t="str">
        <f t="shared" si="3"/>
        <v>-</v>
      </c>
      <c r="I6" s="9">
        <v>0.015462962962962963</v>
      </c>
      <c r="J6" s="9">
        <v>0.014930555555555556</v>
      </c>
      <c r="K6" s="11">
        <f>IF(ISBLANK(D6), "-", IF(J6 &gt;= D6, J6 - D6, D6 - J6))
</f>
        <v>0.0004282407407</v>
      </c>
      <c r="L6" s="9">
        <v>0.0140625</v>
      </c>
      <c r="M6" s="10">
        <f t="shared" si="12"/>
        <v>0.001400462963</v>
      </c>
      <c r="N6" s="9">
        <v>0.013773148148148149</v>
      </c>
      <c r="O6" s="10">
        <f t="shared" si="13"/>
        <v>0.0002893518519</v>
      </c>
      <c r="P6" s="12" t="s">
        <v>43</v>
      </c>
      <c r="Q6" s="12" t="s">
        <v>43</v>
      </c>
      <c r="R6" s="9">
        <v>0.013761574074074074</v>
      </c>
      <c r="S6" s="10">
        <f t="shared" si="4"/>
        <v>0.00001157407407</v>
      </c>
      <c r="T6" s="9">
        <v>0.013414351851851853</v>
      </c>
      <c r="U6" s="10">
        <f t="shared" si="14"/>
        <v>0.0003472222222</v>
      </c>
      <c r="V6" s="7" t="s">
        <v>43</v>
      </c>
      <c r="W6" s="12" t="s">
        <v>43</v>
      </c>
      <c r="X6" s="9">
        <v>0.013854166666666667</v>
      </c>
      <c r="Y6" s="11">
        <f>X6-T6</f>
        <v>0.0004398148148</v>
      </c>
      <c r="Z6" s="18" t="s">
        <v>43</v>
      </c>
      <c r="AA6" s="4"/>
      <c r="AB6" s="14">
        <f t="shared" si="5"/>
        <v>0.01512731481</v>
      </c>
      <c r="AC6" s="6">
        <v>0.016273148148148148</v>
      </c>
      <c r="AD6" s="6">
        <v>0.015127314814814816</v>
      </c>
      <c r="AE6" s="15">
        <f t="shared" si="6"/>
        <v>0.001145833333</v>
      </c>
      <c r="AF6" s="6">
        <v>0.0153125</v>
      </c>
      <c r="AG6" s="16">
        <v>0.014756944444444444</v>
      </c>
      <c r="AH6" s="8">
        <f t="shared" si="18"/>
        <v>0.0001851851852</v>
      </c>
      <c r="AI6" s="6">
        <v>0.01542824074074074</v>
      </c>
      <c r="AJ6" s="8">
        <f t="shared" si="19"/>
        <v>0.0001157407407</v>
      </c>
      <c r="AK6" s="6">
        <v>0.015347222222222222</v>
      </c>
      <c r="AL6" s="15">
        <f t="shared" si="9"/>
        <v>0.00008101851852</v>
      </c>
      <c r="AM6" s="7" t="s">
        <v>43</v>
      </c>
      <c r="AN6" s="7" t="s">
        <v>43</v>
      </c>
      <c r="AO6" s="6">
        <f t="shared" si="17"/>
        <v>0.01549768519</v>
      </c>
      <c r="AP6" s="6">
        <f t="shared" si="10"/>
        <v>0.004999253286</v>
      </c>
      <c r="AQ6" s="17"/>
    </row>
    <row r="7">
      <c r="A7" s="1" t="s">
        <v>52</v>
      </c>
      <c r="B7" s="1" t="s">
        <v>53</v>
      </c>
      <c r="C7" s="5">
        <f>IFERROR(__xludf.DUMMYFUNCTION("IF(COUNT({D7,G7,I7,L7,N7,#REF!,R7,T7,V7,X7}) = 0, ""-"", MIN(FILTER({D7,G7,I7,L7,N7,#REF!,R7,T7,V7,X7}, ISNUMBER({D7,G7,I7,L7,N7,#REF!,R7,T7,V7,X7}))))
"),0.01412037037037037)</f>
        <v>0.01412037037</v>
      </c>
      <c r="D7" s="6">
        <v>0.016840277777777777</v>
      </c>
      <c r="E7" s="7" t="str">
        <f t="shared" ref="E7:E8" si="20">IF(OR(ISBLANK(D7), A7 = "-"), "-", IF(AND(ISNUMBER(A7), ISNUMBER(D7)), IF(A7 &gt;= D7, A7 - D7, D7 - A7), "-"))
</f>
        <v>-</v>
      </c>
      <c r="F7" s="7" t="str">
        <f>IF(ISBLANK(D7), "-", IF(AB7 = "-", "-", IF(AB7 &gt;= D7, AB7 - D7, D7 - AB7)))
</f>
        <v>-</v>
      </c>
      <c r="G7" s="9">
        <v>0.01412037037037037</v>
      </c>
      <c r="H7" s="10">
        <f t="shared" si="3"/>
        <v>0.002719907407</v>
      </c>
      <c r="I7" s="9">
        <v>0.014826388888888889</v>
      </c>
      <c r="J7" s="9">
        <v>0.014293981481481482</v>
      </c>
      <c r="K7" s="11">
        <f>IF(ISBLANK(I7), "-", IF(G7 &gt;= I7, G7 - I7, I7 - G7))
</f>
        <v>0.0007060185185</v>
      </c>
      <c r="L7" s="9">
        <v>0.014490740740740742</v>
      </c>
      <c r="M7" s="10">
        <f t="shared" si="12"/>
        <v>0.0003356481481</v>
      </c>
      <c r="N7" s="9">
        <v>0.014328703703703703</v>
      </c>
      <c r="O7" s="10">
        <f t="shared" si="13"/>
        <v>0.000162037037</v>
      </c>
      <c r="P7" s="12" t="s">
        <v>43</v>
      </c>
      <c r="Q7" s="12" t="s">
        <v>43</v>
      </c>
      <c r="R7" s="9">
        <v>0.014201388888888888</v>
      </c>
      <c r="S7" s="10">
        <f t="shared" si="4"/>
        <v>0.0001273148148</v>
      </c>
      <c r="T7" s="9">
        <v>0.014155092592592592</v>
      </c>
      <c r="U7" s="10">
        <f t="shared" si="14"/>
        <v>0.0000462962963</v>
      </c>
      <c r="V7" s="6">
        <v>0.014791666666666667</v>
      </c>
      <c r="W7" s="11">
        <f>IF(ISBLANK(V7), "-", IF(T7 &gt;= V7, T7 - V7, V7 - T7))
</f>
        <v>0.0006365740741</v>
      </c>
      <c r="X7" s="9">
        <v>0.01412037037037037</v>
      </c>
      <c r="Y7" s="10">
        <f t="shared" ref="Y7:Y8" si="21">IF(ISBLANK(X7), "-", IF(V7 &gt;= X7, V7 - X7, X7 - V7))
</f>
        <v>0.0006712962963</v>
      </c>
      <c r="Z7" s="18" t="s">
        <v>43</v>
      </c>
      <c r="AA7" s="1"/>
      <c r="AB7" s="18" t="s">
        <v>43</v>
      </c>
      <c r="AC7" s="18" t="s">
        <v>43</v>
      </c>
      <c r="AD7" s="18" t="s">
        <v>43</v>
      </c>
      <c r="AE7" s="18" t="s">
        <v>43</v>
      </c>
      <c r="AF7" s="18" t="s">
        <v>43</v>
      </c>
      <c r="AG7" s="18" t="s">
        <v>43</v>
      </c>
      <c r="AH7" s="18" t="s">
        <v>43</v>
      </c>
      <c r="AI7" s="18" t="s">
        <v>43</v>
      </c>
      <c r="AJ7" s="18" t="s">
        <v>43</v>
      </c>
      <c r="AK7" s="18" t="s">
        <v>43</v>
      </c>
      <c r="AL7" s="18" t="s">
        <v>43</v>
      </c>
      <c r="AM7" s="18" t="s">
        <v>43</v>
      </c>
      <c r="AN7" s="18" t="s">
        <v>43</v>
      </c>
      <c r="AO7" s="18" t="s">
        <v>43</v>
      </c>
      <c r="AP7" s="18" t="s">
        <v>43</v>
      </c>
      <c r="AQ7" s="1"/>
    </row>
    <row r="8">
      <c r="A8" s="1" t="s">
        <v>54</v>
      </c>
      <c r="B8" s="4" t="s">
        <v>55</v>
      </c>
      <c r="C8" s="5">
        <f>IFERROR(__xludf.DUMMYFUNCTION("IF(COUNT({D8,G8,I8,L8,N8,#REF!,R8,T8,V8,X8}) = 0, ""-"", MIN(FILTER({D8,G8,I8,L8,N8,#REF!,R8,T8,V8,X8}, ISNUMBER({D8,G8,I8,L8,N8,#REF!,R8,T8,V8,X8}))))
"),0.013518518518518518)</f>
        <v>0.01351851852</v>
      </c>
      <c r="D8" s="6">
        <v>0.014386574074074074</v>
      </c>
      <c r="E8" s="7" t="str">
        <f t="shared" si="20"/>
        <v>-</v>
      </c>
      <c r="F8" s="8">
        <f t="shared" ref="F8:F10" si="22">IF(ISBLANK(D8), "-", IF(AB8 &gt;= D8, AB8 - D8, D8 - AB8))
</f>
        <v>0.0006365740741</v>
      </c>
      <c r="G8" s="12" t="s">
        <v>43</v>
      </c>
      <c r="H8" s="7" t="str">
        <f t="shared" si="3"/>
        <v>-</v>
      </c>
      <c r="I8" s="9">
        <v>0.013518518518518518</v>
      </c>
      <c r="J8" s="9">
        <v>0.013032407407407407</v>
      </c>
      <c r="K8" s="10">
        <f>IF(ISBLANK(D8), "-", IF(J8 &gt;= D8, J8 - D8, D8 - J8))
</f>
        <v>0.001354166667</v>
      </c>
      <c r="L8" s="12" t="s">
        <v>43</v>
      </c>
      <c r="M8" s="12" t="s">
        <v>43</v>
      </c>
      <c r="N8" s="9">
        <v>0.013865740740740741</v>
      </c>
      <c r="O8" s="10">
        <f>IF(ISBLANK(N8), "-", IF(I8 &gt;= N8, I8 - N8, N8 - I8))
</f>
        <v>0.0003472222222</v>
      </c>
      <c r="P8" s="12" t="s">
        <v>43</v>
      </c>
      <c r="Q8" s="12" t="s">
        <v>43</v>
      </c>
      <c r="R8" s="12" t="s">
        <v>43</v>
      </c>
      <c r="S8" s="12" t="s">
        <v>43</v>
      </c>
      <c r="T8" s="12" t="s">
        <v>43</v>
      </c>
      <c r="U8" s="12" t="s">
        <v>43</v>
      </c>
      <c r="V8" s="6">
        <v>0.014618055555555556</v>
      </c>
      <c r="W8" s="11">
        <f>V8-N8</f>
        <v>0.0007523148148</v>
      </c>
      <c r="X8" s="9">
        <v>0.01431712962962963</v>
      </c>
      <c r="Y8" s="10">
        <f t="shared" si="21"/>
        <v>0.0003009259259</v>
      </c>
      <c r="Z8" s="18" t="s">
        <v>43</v>
      </c>
      <c r="AA8" s="4"/>
      <c r="AB8" s="14">
        <f t="shared" ref="AB8:AB10" si="23">min(AC8,AD8,AF8,AI8,AK8)</f>
        <v>0.01375</v>
      </c>
      <c r="AC8" s="6">
        <v>0.014409722222222223</v>
      </c>
      <c r="AD8" s="7" t="s">
        <v>43</v>
      </c>
      <c r="AE8" s="7" t="s">
        <v>43</v>
      </c>
      <c r="AF8" s="16">
        <v>0.013842592592592592</v>
      </c>
      <c r="AG8" s="6">
        <v>0.013321759259259259</v>
      </c>
      <c r="AH8" s="7" t="s">
        <v>43</v>
      </c>
      <c r="AI8" s="6">
        <v>0.01443287037037037</v>
      </c>
      <c r="AJ8" s="8">
        <f t="shared" ref="AJ8:AJ10" si="24">IF(AF8 &gt;= AI8, AF8 - AI8, AI8 - AF8)</f>
        <v>0.0005902777778</v>
      </c>
      <c r="AK8" s="6">
        <v>0.01375</v>
      </c>
      <c r="AL8" s="15">
        <f t="shared" ref="AL8:AL10" si="25">IF(AI8 &gt;= AK8, AI8 - AK8, AK8 - AI8)</f>
        <v>0.0006828703704</v>
      </c>
      <c r="AM8" s="7" t="s">
        <v>43</v>
      </c>
      <c r="AN8" s="7" t="s">
        <v>43</v>
      </c>
      <c r="AO8" s="6">
        <f t="shared" ref="AO8:AO10" si="26">average(AC8,AD8,AF8,AI8,AK8)</f>
        <v>0.0141087963</v>
      </c>
      <c r="AP8" s="6">
        <f t="shared" ref="AP8:AP10" si="27">AO8/3.1</f>
        <v>0.004551224612</v>
      </c>
      <c r="AQ8" s="17"/>
    </row>
    <row r="9">
      <c r="A9" s="1" t="s">
        <v>56</v>
      </c>
      <c r="B9" s="1" t="s">
        <v>57</v>
      </c>
      <c r="C9" s="5">
        <f>IFERROR(__xludf.DUMMYFUNCTION("IF(COUNT({D9,G9,I9,L9,N9,#REF!,R9,T9,V9,X9}) = 0, ""-"", MIN(FILTER({D9,G9,I9,L9,N9,#REF!,R9,T9,V9,X9}, ISNUMBER({D9,G9,I9,L9,N9,#REF!,R9,T9,V9,X9}))))
"),0.014363425925925925)</f>
        <v>0.01436342593</v>
      </c>
      <c r="D9" s="6">
        <v>0.01738425925925926</v>
      </c>
      <c r="E9" s="19">
        <v>0.013726851851851851</v>
      </c>
      <c r="F9" s="8">
        <f t="shared" si="22"/>
        <v>0.003483796296</v>
      </c>
      <c r="G9" s="9">
        <v>0.015046296296296295</v>
      </c>
      <c r="H9" s="10">
        <f t="shared" si="3"/>
        <v>0.002337962963</v>
      </c>
      <c r="I9" s="9">
        <v>0.015069444444444444</v>
      </c>
      <c r="J9" s="9">
        <v>0.014525462962962962</v>
      </c>
      <c r="K9" s="11">
        <f t="shared" ref="K9:K13" si="28">IF(ISBLANK(I9), "-", IF(G9 &gt;= I9, G9 - I9, I9 - G9))
</f>
        <v>0.00002314814815</v>
      </c>
      <c r="L9" s="9">
        <v>0.014502314814814815</v>
      </c>
      <c r="M9" s="10">
        <f t="shared" ref="M9:M13" si="29">IF(ISBLANK(L9), "-", IF(I9 &gt;= L9, I9 - L9, L9 - I9))
</f>
        <v>0.0005671296296</v>
      </c>
      <c r="N9" s="9">
        <v>0.014363425925925925</v>
      </c>
      <c r="O9" s="10">
        <f t="shared" ref="O9:O13" si="30">IF(ISBLANK(N9), "-", IF(L9 &gt;= N9, L9 - N9, N9 - L9))
</f>
        <v>0.0001388888889</v>
      </c>
      <c r="P9" s="12" t="s">
        <v>43</v>
      </c>
      <c r="Q9" s="12" t="s">
        <v>43</v>
      </c>
      <c r="R9" s="9">
        <v>0.014375</v>
      </c>
      <c r="S9" s="11">
        <f t="shared" ref="S9:S13" si="31">IF(ISBLANK(R9), "-", IF(N9 &gt;= R9, N9 - R9, R9 - N9))
</f>
        <v>0.00001157407407</v>
      </c>
      <c r="T9" s="9">
        <v>0.014513888888888889</v>
      </c>
      <c r="U9" s="11">
        <f t="shared" ref="U9:U13" si="32">IF(ISBLANK(T9), "-", IF(R9 &gt;= T9, R9 - T9, T9 - R9))
</f>
        <v>0.0001388888889</v>
      </c>
      <c r="V9" s="7" t="s">
        <v>43</v>
      </c>
      <c r="W9" s="12" t="s">
        <v>43</v>
      </c>
      <c r="X9" s="9">
        <v>0.014479166666666666</v>
      </c>
      <c r="Y9" s="10">
        <f>T9-X9</f>
        <v>0.00003472222222</v>
      </c>
      <c r="Z9" s="18" t="s">
        <v>43</v>
      </c>
      <c r="AA9" s="4"/>
      <c r="AB9" s="14">
        <f t="shared" si="23"/>
        <v>0.01390046296</v>
      </c>
      <c r="AC9" s="6">
        <v>0.014421296296296297</v>
      </c>
      <c r="AD9" s="6">
        <v>0.013981481481481482</v>
      </c>
      <c r="AE9" s="6">
        <f t="shared" ref="AE9:AE10" si="33">IF(AC9 &gt;= AD9, AC9 - AD9, AD9 - AC9)</f>
        <v>0.0004398148148</v>
      </c>
      <c r="AF9" s="6">
        <v>0.014097222222222223</v>
      </c>
      <c r="AG9" s="16">
        <v>0.013587962962962963</v>
      </c>
      <c r="AH9" s="6">
        <f t="shared" ref="AH9:AH10" si="34">IF(AD9 &gt;= AF9, AD9 - AF9, AF9 - AD9)</f>
        <v>0.0001157407407</v>
      </c>
      <c r="AI9" s="6">
        <v>0.014351851851851852</v>
      </c>
      <c r="AJ9" s="6">
        <f t="shared" si="24"/>
        <v>0.0002546296296</v>
      </c>
      <c r="AK9" s="6">
        <v>0.013900462962962963</v>
      </c>
      <c r="AL9" s="6">
        <f t="shared" si="25"/>
        <v>0.0004513888889</v>
      </c>
      <c r="AM9" s="18" t="s">
        <v>43</v>
      </c>
      <c r="AN9" s="18" t="s">
        <v>43</v>
      </c>
      <c r="AO9" s="6">
        <f t="shared" si="26"/>
        <v>0.01415046296</v>
      </c>
      <c r="AP9" s="6">
        <f t="shared" si="27"/>
        <v>0.004564665472</v>
      </c>
      <c r="AQ9" s="1"/>
    </row>
    <row r="10">
      <c r="A10" s="1" t="s">
        <v>58</v>
      </c>
      <c r="B10" s="4" t="s">
        <v>59</v>
      </c>
      <c r="C10" s="5">
        <f>IFERROR(__xludf.DUMMYFUNCTION("IF(COUNT({D10,G10,I10,L10,N10,#REF!,R10,T10,V10,X10}) = 0, ""-"", MIN(FILTER({D10,G10,I10,L10,N10,#REF!,R10,T10,V10,X10}, ISNUMBER({D10,G10,I10,L10,N10,#REF!,R10,T10,V10,X10}))))
"),0.014664351851851852)</f>
        <v>0.01466435185</v>
      </c>
      <c r="D10" s="6">
        <v>0.016064814814814816</v>
      </c>
      <c r="E10" s="7" t="str">
        <f>IF(OR(ISBLANK(D10), A10 = "-"), "-", IF(AND(ISNUMBER(A10), ISNUMBER(D10)), IF(A10 &gt;= D10, A10 - D10, D10 - A10), "-"))
</f>
        <v>-</v>
      </c>
      <c r="F10" s="8">
        <f t="shared" si="22"/>
        <v>0.0007523148148</v>
      </c>
      <c r="G10" s="9">
        <v>0.015081018518518518</v>
      </c>
      <c r="H10" s="10">
        <f t="shared" si="3"/>
        <v>0.0009837962963</v>
      </c>
      <c r="I10" s="9">
        <v>0.015532407407407408</v>
      </c>
      <c r="J10" s="9">
        <v>0.014965277777777777</v>
      </c>
      <c r="K10" s="11">
        <f t="shared" si="28"/>
        <v>0.0004513888889</v>
      </c>
      <c r="L10" s="9">
        <v>0.015023148148148148</v>
      </c>
      <c r="M10" s="10">
        <f t="shared" si="29"/>
        <v>0.0005092592593</v>
      </c>
      <c r="N10" s="9">
        <v>0.014907407407407407</v>
      </c>
      <c r="O10" s="10">
        <f t="shared" si="30"/>
        <v>0.0001157407407</v>
      </c>
      <c r="P10" s="12" t="s">
        <v>43</v>
      </c>
      <c r="Q10" s="12" t="s">
        <v>43</v>
      </c>
      <c r="R10" s="9">
        <v>0.014733796296296297</v>
      </c>
      <c r="S10" s="10">
        <f t="shared" si="31"/>
        <v>0.0001736111111</v>
      </c>
      <c r="T10" s="9">
        <v>0.014664351851851852</v>
      </c>
      <c r="U10" s="10">
        <f t="shared" si="32"/>
        <v>0.00006944444444</v>
      </c>
      <c r="V10" s="6">
        <v>0.014675925925925926</v>
      </c>
      <c r="W10" s="11">
        <f t="shared" ref="W10:W13" si="35">IF(ISBLANK(V10), "-", IF(T10 &gt;= V10, T10 - V10, V10 - T10))
</f>
        <v>0.00001157407407</v>
      </c>
      <c r="X10" s="9">
        <v>0.014953703703703703</v>
      </c>
      <c r="Y10" s="11">
        <f t="shared" ref="Y10:Y14" si="36">IF(ISBLANK(X10), "-", IF(V10 &gt;= X10, V10 - X10, X10 - V10))
</f>
        <v>0.0002777777778</v>
      </c>
      <c r="Z10" s="18" t="s">
        <v>43</v>
      </c>
      <c r="AA10" s="4"/>
      <c r="AB10" s="14">
        <f t="shared" si="23"/>
        <v>0.0153125</v>
      </c>
      <c r="AC10" s="6">
        <v>0.01576388888888889</v>
      </c>
      <c r="AD10" s="6">
        <v>0.015590277777777778</v>
      </c>
      <c r="AE10" s="15">
        <f t="shared" si="33"/>
        <v>0.0001736111111</v>
      </c>
      <c r="AF10" s="6">
        <v>0.015439814814814814</v>
      </c>
      <c r="AG10" s="16">
        <v>0.014884259259259259</v>
      </c>
      <c r="AH10" s="15">
        <f t="shared" si="34"/>
        <v>0.000150462963</v>
      </c>
      <c r="AI10" s="6">
        <v>0.015474537037037037</v>
      </c>
      <c r="AJ10" s="8">
        <f t="shared" si="24"/>
        <v>0.00003472222222</v>
      </c>
      <c r="AK10" s="6">
        <v>0.0153125</v>
      </c>
      <c r="AL10" s="15">
        <f t="shared" si="25"/>
        <v>0.000162037037</v>
      </c>
      <c r="AM10" s="7" t="s">
        <v>43</v>
      </c>
      <c r="AN10" s="7" t="s">
        <v>43</v>
      </c>
      <c r="AO10" s="6">
        <f t="shared" si="26"/>
        <v>0.0155162037</v>
      </c>
      <c r="AP10" s="6">
        <f t="shared" si="27"/>
        <v>0.005005227001</v>
      </c>
      <c r="AQ10" s="17"/>
    </row>
    <row r="11">
      <c r="A11" s="1" t="s">
        <v>60</v>
      </c>
      <c r="B11" s="1" t="s">
        <v>61</v>
      </c>
      <c r="C11" s="5">
        <f>IFERROR(__xludf.DUMMYFUNCTION("IF(COUNT({D11,G11,I11,L11,N11,#REF!,R11,T11,V11,X11}) = 0, ""-"", MIN(FILTER({D11,G11,I11,L11,N11,#REF!,R11,T11,V11,X11}, ISNUMBER({D11,G11,I11,L11,N11,#REF!,R11,T11,V11,X11}))))
"),0.0146875)</f>
        <v>0.0146875</v>
      </c>
      <c r="D11" s="6">
        <v>0.016296296296296295</v>
      </c>
      <c r="E11" s="19">
        <v>0.01287037037037037</v>
      </c>
      <c r="F11" s="7" t="str">
        <f t="shared" ref="F11:F13" si="37">IF(ISBLANK(D11), "-", IF(AB11 = "-", "-", IF(AB11 &gt;= D11, AB11 - D11, D11 - AB11)))
</f>
        <v>-</v>
      </c>
      <c r="G11" s="9">
        <v>0.015173611111111112</v>
      </c>
      <c r="H11" s="10">
        <f t="shared" si="3"/>
        <v>0.001122685185</v>
      </c>
      <c r="I11" s="9">
        <v>0.015555555555555555</v>
      </c>
      <c r="J11" s="9">
        <v>0.014988425925925926</v>
      </c>
      <c r="K11" s="11">
        <f t="shared" si="28"/>
        <v>0.0003819444444</v>
      </c>
      <c r="L11" s="9">
        <v>0.015069444444444444</v>
      </c>
      <c r="M11" s="10">
        <f t="shared" si="29"/>
        <v>0.0004861111111</v>
      </c>
      <c r="N11" s="9">
        <v>0.014918981481481481</v>
      </c>
      <c r="O11" s="10">
        <f t="shared" si="30"/>
        <v>0.000150462963</v>
      </c>
      <c r="P11" s="12" t="s">
        <v>43</v>
      </c>
      <c r="Q11" s="12" t="s">
        <v>43</v>
      </c>
      <c r="R11" s="9">
        <v>0.01474537037037037</v>
      </c>
      <c r="S11" s="10">
        <f t="shared" si="31"/>
        <v>0.0001736111111</v>
      </c>
      <c r="T11" s="9">
        <v>0.0146875</v>
      </c>
      <c r="U11" s="10">
        <f t="shared" si="32"/>
        <v>0.00005787037037</v>
      </c>
      <c r="V11" s="6">
        <v>0.014849537037037038</v>
      </c>
      <c r="W11" s="11">
        <f t="shared" si="35"/>
        <v>0.000162037037</v>
      </c>
      <c r="X11" s="9">
        <v>0.014953703703703703</v>
      </c>
      <c r="Y11" s="11">
        <f t="shared" si="36"/>
        <v>0.0001041666667</v>
      </c>
      <c r="Z11" s="18" t="s">
        <v>43</v>
      </c>
      <c r="AA11" s="1"/>
      <c r="AB11" s="18" t="s">
        <v>43</v>
      </c>
      <c r="AC11" s="18" t="s">
        <v>43</v>
      </c>
      <c r="AD11" s="18" t="s">
        <v>43</v>
      </c>
      <c r="AE11" s="18" t="s">
        <v>43</v>
      </c>
      <c r="AF11" s="18" t="s">
        <v>43</v>
      </c>
      <c r="AG11" s="18" t="s">
        <v>43</v>
      </c>
      <c r="AH11" s="18" t="s">
        <v>43</v>
      </c>
      <c r="AI11" s="18" t="s">
        <v>43</v>
      </c>
      <c r="AJ11" s="18" t="s">
        <v>43</v>
      </c>
      <c r="AK11" s="18" t="s">
        <v>43</v>
      </c>
      <c r="AL11" s="18" t="s">
        <v>43</v>
      </c>
      <c r="AM11" s="18" t="s">
        <v>43</v>
      </c>
      <c r="AN11" s="18" t="s">
        <v>43</v>
      </c>
      <c r="AO11" s="18" t="s">
        <v>43</v>
      </c>
      <c r="AP11" s="18" t="s">
        <v>43</v>
      </c>
      <c r="AQ11" s="1"/>
    </row>
    <row r="12">
      <c r="A12" s="1" t="s">
        <v>62</v>
      </c>
      <c r="B12" s="4" t="s">
        <v>63</v>
      </c>
      <c r="C12" s="5">
        <f>IFERROR(__xludf.DUMMYFUNCTION("IF(COUNT({D12,G12,I12,L12,N12,#REF!,R12,T12,V12,X12}) = 0, ""-"", MIN(FILTER({D12,G12,I12,L12,N12,#REF!,R12,T12,V12,X12}, ISNUMBER({D12,G12,I12,L12,N12,#REF!,R12,T12,V12,X12}))))
"),0.01474537037037037)</f>
        <v>0.01474537037</v>
      </c>
      <c r="D12" s="6">
        <v>0.015694444444444445</v>
      </c>
      <c r="E12" s="19">
        <v>0.012395833333333333</v>
      </c>
      <c r="F12" s="7" t="str">
        <f t="shared" si="37"/>
        <v>-</v>
      </c>
      <c r="G12" s="9">
        <v>0.015335648148148149</v>
      </c>
      <c r="H12" s="10">
        <f t="shared" si="3"/>
        <v>0.0003587962963</v>
      </c>
      <c r="I12" s="9">
        <v>0.015833333333333335</v>
      </c>
      <c r="J12" s="9">
        <v>0.01525462962962963</v>
      </c>
      <c r="K12" s="11">
        <f t="shared" si="28"/>
        <v>0.0004976851852</v>
      </c>
      <c r="L12" s="9">
        <v>0.01513888888888889</v>
      </c>
      <c r="M12" s="10">
        <f t="shared" si="29"/>
        <v>0.0006944444444</v>
      </c>
      <c r="N12" s="9">
        <v>0.015381944444444445</v>
      </c>
      <c r="O12" s="11">
        <f t="shared" si="30"/>
        <v>0.0002430555556</v>
      </c>
      <c r="P12" s="12" t="s">
        <v>43</v>
      </c>
      <c r="Q12" s="12" t="s">
        <v>43</v>
      </c>
      <c r="R12" s="9">
        <v>0.01474537037037037</v>
      </c>
      <c r="S12" s="10">
        <f t="shared" si="31"/>
        <v>0.0006365740741</v>
      </c>
      <c r="T12" s="9">
        <v>0.014849537037037038</v>
      </c>
      <c r="U12" s="11">
        <f t="shared" si="32"/>
        <v>0.0001041666667</v>
      </c>
      <c r="V12" s="6">
        <v>0.014907407407407407</v>
      </c>
      <c r="W12" s="11">
        <f t="shared" si="35"/>
        <v>0.00005787037037</v>
      </c>
      <c r="X12" s="9">
        <v>0.015543981481481482</v>
      </c>
      <c r="Y12" s="11">
        <f t="shared" si="36"/>
        <v>0.0006365740741</v>
      </c>
      <c r="Z12" s="18" t="s">
        <v>43</v>
      </c>
      <c r="AA12" s="17"/>
      <c r="AB12" s="7" t="s">
        <v>43</v>
      </c>
      <c r="AC12" s="7" t="s">
        <v>43</v>
      </c>
      <c r="AD12" s="7" t="s">
        <v>43</v>
      </c>
      <c r="AE12" s="7" t="s">
        <v>43</v>
      </c>
      <c r="AF12" s="7" t="s">
        <v>43</v>
      </c>
      <c r="AG12" s="7" t="s">
        <v>43</v>
      </c>
      <c r="AH12" s="7" t="s">
        <v>43</v>
      </c>
      <c r="AI12" s="7" t="s">
        <v>43</v>
      </c>
      <c r="AJ12" s="7" t="s">
        <v>43</v>
      </c>
      <c r="AK12" s="7" t="s">
        <v>43</v>
      </c>
      <c r="AL12" s="7" t="s">
        <v>43</v>
      </c>
      <c r="AM12" s="7" t="s">
        <v>43</v>
      </c>
      <c r="AN12" s="7" t="s">
        <v>43</v>
      </c>
      <c r="AO12" s="7" t="s">
        <v>43</v>
      </c>
      <c r="AP12" s="7" t="s">
        <v>43</v>
      </c>
      <c r="AQ12" s="17"/>
    </row>
    <row r="13">
      <c r="A13" s="1" t="s">
        <v>62</v>
      </c>
      <c r="B13" s="4" t="s">
        <v>64</v>
      </c>
      <c r="C13" s="5">
        <f>IFERROR(__xludf.DUMMYFUNCTION("IF(COUNT({D13,G13,I13,L13,N13,#REF!,R13,T13,V13,X13}) = 0, ""-"", MIN(FILTER({D13,G13,I13,L13,N13,#REF!,R13,T13,V13,X13}, ISNUMBER({D13,G13,I13,L13,N13,#REF!,R13,T13,V13,X13}))))
"),0.014826388888888889)</f>
        <v>0.01482638889</v>
      </c>
      <c r="D13" s="6">
        <v>0.015902777777777776</v>
      </c>
      <c r="E13" s="19">
        <v>0.01255787037037037</v>
      </c>
      <c r="F13" s="7" t="str">
        <f t="shared" si="37"/>
        <v>-</v>
      </c>
      <c r="G13" s="9">
        <v>0.015925925925925927</v>
      </c>
      <c r="H13" s="11">
        <f t="shared" si="3"/>
        <v>0.00002314814815</v>
      </c>
      <c r="I13" s="9">
        <v>0.015856481481481482</v>
      </c>
      <c r="J13" s="9">
        <v>0.015277777777777777</v>
      </c>
      <c r="K13" s="11">
        <f t="shared" si="28"/>
        <v>0.00006944444444</v>
      </c>
      <c r="L13" s="9">
        <v>0.015486111111111112</v>
      </c>
      <c r="M13" s="10">
        <f t="shared" si="29"/>
        <v>0.0003703703704</v>
      </c>
      <c r="N13" s="9">
        <v>0.015370370370370371</v>
      </c>
      <c r="O13" s="10">
        <f t="shared" si="30"/>
        <v>0.0001157407407</v>
      </c>
      <c r="P13" s="12" t="s">
        <v>43</v>
      </c>
      <c r="Q13" s="12" t="s">
        <v>43</v>
      </c>
      <c r="R13" s="9">
        <v>0.014826388888888889</v>
      </c>
      <c r="S13" s="10">
        <f t="shared" si="31"/>
        <v>0.0005439814815</v>
      </c>
      <c r="T13" s="9">
        <v>0.01494212962962963</v>
      </c>
      <c r="U13" s="11">
        <f t="shared" si="32"/>
        <v>0.0001157407407</v>
      </c>
      <c r="V13" s="6">
        <v>0.014988425925925926</v>
      </c>
      <c r="W13" s="11">
        <f t="shared" si="35"/>
        <v>0.0000462962963</v>
      </c>
      <c r="X13" s="9">
        <v>0.015578703703703704</v>
      </c>
      <c r="Y13" s="11">
        <f t="shared" si="36"/>
        <v>0.0005902777778</v>
      </c>
      <c r="Z13" s="18" t="s">
        <v>43</v>
      </c>
      <c r="AA13" s="17"/>
      <c r="AB13" s="7" t="s">
        <v>43</v>
      </c>
      <c r="AC13" s="7" t="s">
        <v>43</v>
      </c>
      <c r="AD13" s="7" t="s">
        <v>43</v>
      </c>
      <c r="AE13" s="7" t="s">
        <v>43</v>
      </c>
      <c r="AF13" s="7" t="s">
        <v>43</v>
      </c>
      <c r="AG13" s="7" t="s">
        <v>43</v>
      </c>
      <c r="AH13" s="7" t="s">
        <v>43</v>
      </c>
      <c r="AI13" s="7" t="s">
        <v>43</v>
      </c>
      <c r="AJ13" s="7" t="s">
        <v>43</v>
      </c>
      <c r="AK13" s="7" t="s">
        <v>43</v>
      </c>
      <c r="AL13" s="7" t="s">
        <v>43</v>
      </c>
      <c r="AM13" s="7" t="s">
        <v>43</v>
      </c>
      <c r="AN13" s="7" t="s">
        <v>43</v>
      </c>
      <c r="AO13" s="7" t="s">
        <v>43</v>
      </c>
      <c r="AP13" s="7" t="s">
        <v>43</v>
      </c>
      <c r="AQ13" s="17"/>
    </row>
    <row r="14">
      <c r="A14" s="1" t="s">
        <v>65</v>
      </c>
      <c r="B14" s="1" t="s">
        <v>66</v>
      </c>
      <c r="C14" s="20">
        <f>IFERROR(__xludf.DUMMYFUNCTION("IF(COUNT({D14,G14,I14,L14,N14,#REF!,R14,T14,V14,X14}) = 0, ""-"", MIN(FILTER({D14,G14,I14,L14,N14,#REF!,R14,T14,V14,X14}, ISNUMBER({D14,G14,I14,L14,N14,#REF!,R14,T14,V14,X14}))))
"),0.01628472222222222)</f>
        <v>0.01628472222</v>
      </c>
      <c r="D14" s="18" t="s">
        <v>43</v>
      </c>
      <c r="E14" s="7" t="str">
        <f>IF(OR(ISBLANK(D14), A14 = "-"), "-", IF(AND(ISNUMBER(A14), ISNUMBER(D14)), IF(A14 &gt;= D14, A14 - D14, D14 - A14), "-"))
</f>
        <v>-</v>
      </c>
      <c r="F14" s="18" t="s">
        <v>43</v>
      </c>
      <c r="G14" s="9">
        <v>0.01628472222222222</v>
      </c>
      <c r="H14" s="7" t="str">
        <f t="shared" si="3"/>
        <v>-</v>
      </c>
      <c r="I14" s="7" t="str">
        <f t="shared" ref="I14:M14" si="38">IF(OR(ISBLANK(H14), E14 = "-"), "-", IF(AND(ISNUMBER(E14), ISNUMBER(H14)), IF(E14 &gt;= H14, E14 - H14, H14 - E14), "-"))
</f>
        <v>-</v>
      </c>
      <c r="J14" s="7" t="str">
        <f t="shared" si="38"/>
        <v>-</v>
      </c>
      <c r="K14" s="7" t="str">
        <f t="shared" si="38"/>
        <v>-</v>
      </c>
      <c r="L14" s="7" t="str">
        <f t="shared" si="38"/>
        <v>-</v>
      </c>
      <c r="M14" s="7" t="str">
        <f t="shared" si="38"/>
        <v>-</v>
      </c>
      <c r="N14" s="18" t="s">
        <v>43</v>
      </c>
      <c r="O14" s="18" t="s">
        <v>43</v>
      </c>
      <c r="P14" s="12" t="s">
        <v>43</v>
      </c>
      <c r="Q14" s="12" t="s">
        <v>43</v>
      </c>
      <c r="R14" s="12" t="s">
        <v>43</v>
      </c>
      <c r="S14" s="12" t="s">
        <v>43</v>
      </c>
      <c r="T14" s="12" t="s">
        <v>43</v>
      </c>
      <c r="U14" s="12" t="s">
        <v>43</v>
      </c>
      <c r="V14" s="6">
        <v>0.017777777777777778</v>
      </c>
      <c r="W14" s="11">
        <f>V14-G14</f>
        <v>0.001493055556</v>
      </c>
      <c r="X14" s="9">
        <v>0.016747685185185185</v>
      </c>
      <c r="Y14" s="10">
        <f t="shared" si="36"/>
        <v>0.001030092593</v>
      </c>
      <c r="Z14" s="18" t="s">
        <v>43</v>
      </c>
      <c r="AA14" s="4"/>
      <c r="AB14" s="14">
        <f>min(AC14,AD14,AF14,AI14,AK14)</f>
        <v>0.01547453704</v>
      </c>
      <c r="AC14" s="18" t="s">
        <v>43</v>
      </c>
      <c r="AD14" s="6">
        <v>0.015520833333333333</v>
      </c>
      <c r="AE14" s="7" t="s">
        <v>43</v>
      </c>
      <c r="AF14" s="6">
        <v>0.017118055555555556</v>
      </c>
      <c r="AG14" s="16">
        <v>0.016493055555555556</v>
      </c>
      <c r="AH14" s="6">
        <f>IF(AD14 &gt;= AF14, AD14 - AF14, AF14 - AD14)</f>
        <v>0.001597222222</v>
      </c>
      <c r="AI14" s="6">
        <v>0.015509259259259259</v>
      </c>
      <c r="AJ14" s="6">
        <f>IF(AF14 &gt;= AI14, AF14 - AI14, AI14 - AF14)</f>
        <v>0.001608796296</v>
      </c>
      <c r="AK14" s="6">
        <v>0.015474537037037037</v>
      </c>
      <c r="AL14" s="6">
        <f>IF(AI14 &gt;= AK14, AI14 - AK14, AK14 - AI14)</f>
        <v>0.00003472222222</v>
      </c>
      <c r="AM14" s="18" t="s">
        <v>43</v>
      </c>
      <c r="AN14" s="18" t="s">
        <v>43</v>
      </c>
      <c r="AO14" s="6">
        <f>average(AC14,AD14,AF14,AI14,AK14)</f>
        <v>0.0159056713</v>
      </c>
      <c r="AP14" s="6">
        <f>AO14/3.1</f>
        <v>0.005130861708</v>
      </c>
      <c r="AQ14" s="1"/>
    </row>
    <row r="15">
      <c r="A15" s="1" t="s">
        <v>67</v>
      </c>
      <c r="B15" s="1" t="s">
        <v>68</v>
      </c>
      <c r="C15" s="5">
        <f>IFERROR(__xludf.DUMMYFUNCTION("IF(COUNT({D15,G15,I15,L15,N15,#REF!,R15,T15,V15,X15}) = 0, ""-"", MIN(FILTER({D15,G15,I15,L15,N15,#REF!,R15,T15,V15,X15}, ISNUMBER({D15,G15,I15,L15,N15,#REF!,R15,T15,V15,X15}))))
"),0.017719907407407406)</f>
        <v>0.01771990741</v>
      </c>
      <c r="D15" s="6">
        <v>0.018229166666666668</v>
      </c>
      <c r="E15" s="19">
        <v>0.014398148148148148</v>
      </c>
      <c r="F15" s="7" t="str">
        <f>IF(ISBLANK(D15), "-", IF(AB15 = "-", "-", IF(AB15 &gt;= D15, AB15 - D15, D15 - AB15)))
</f>
        <v>-</v>
      </c>
      <c r="G15" s="9">
        <v>0.019189814814814816</v>
      </c>
      <c r="H15" s="11">
        <f t="shared" si="3"/>
        <v>0.0009606481481</v>
      </c>
      <c r="I15" s="9">
        <v>0.017719907407407406</v>
      </c>
      <c r="J15" s="9">
        <v>0.011111111111111112</v>
      </c>
      <c r="K15" s="10">
        <f>IF(ISBLANK(I15), "-", IF(G15 &gt;= I15, G15 - I15, I15 - G15))
</f>
        <v>0.001469907407</v>
      </c>
      <c r="L15" s="9">
        <v>0.018217592592592594</v>
      </c>
      <c r="M15" s="11">
        <f>IF(ISBLANK(L15), "-", IF(I15 &gt;= L15, I15 - L15, L15 - I15))
</f>
        <v>0.0004976851852</v>
      </c>
      <c r="N15" s="9">
        <v>0.01945601851851852</v>
      </c>
      <c r="O15" s="11">
        <f>IF(ISBLANK(N15), "-", IF(L15 &gt;= N15, L15 - N15, N15 - L15))
</f>
        <v>0.001238425926</v>
      </c>
      <c r="P15" s="12" t="s">
        <v>43</v>
      </c>
      <c r="Q15" s="12" t="s">
        <v>43</v>
      </c>
      <c r="R15" s="9">
        <v>0.01866898148148148</v>
      </c>
      <c r="S15" s="10">
        <f>IF(ISBLANK(R15), "-", IF(N15 &gt;= R15, N15 - R15, R15 - N15))
</f>
        <v>0.000787037037</v>
      </c>
      <c r="T15" s="9">
        <v>0.019733796296296298</v>
      </c>
      <c r="U15" s="11">
        <f>IF(ISBLANK(T15), "-", IF(R15 &gt;= T15, R15 - T15, T15 - R15))
</f>
        <v>0.001064814815</v>
      </c>
      <c r="V15" s="7" t="s">
        <v>43</v>
      </c>
      <c r="W15" s="12" t="s">
        <v>43</v>
      </c>
      <c r="X15" s="9">
        <v>0.01863425925925926</v>
      </c>
      <c r="Y15" s="10">
        <f>T15-X15</f>
        <v>0.001099537037</v>
      </c>
      <c r="Z15" s="18" t="s">
        <v>43</v>
      </c>
      <c r="AA15" s="1"/>
      <c r="AB15" s="18" t="s">
        <v>43</v>
      </c>
      <c r="AC15" s="18" t="s">
        <v>43</v>
      </c>
      <c r="AD15" s="18" t="s">
        <v>43</v>
      </c>
      <c r="AE15" s="18" t="s">
        <v>43</v>
      </c>
      <c r="AF15" s="18" t="s">
        <v>43</v>
      </c>
      <c r="AG15" s="18" t="s">
        <v>43</v>
      </c>
      <c r="AH15" s="18" t="s">
        <v>43</v>
      </c>
      <c r="AI15" s="18" t="s">
        <v>43</v>
      </c>
      <c r="AJ15" s="18" t="s">
        <v>43</v>
      </c>
      <c r="AK15" s="18" t="s">
        <v>43</v>
      </c>
      <c r="AL15" s="18" t="s">
        <v>43</v>
      </c>
      <c r="AM15" s="18" t="s">
        <v>43</v>
      </c>
      <c r="AN15" s="18" t="s">
        <v>43</v>
      </c>
      <c r="AO15" s="18" t="s">
        <v>43</v>
      </c>
      <c r="AP15" s="18" t="s">
        <v>43</v>
      </c>
      <c r="AQ15" s="1"/>
    </row>
    <row r="16">
      <c r="A16" s="3"/>
      <c r="B16" s="17"/>
      <c r="C16" s="17"/>
      <c r="D16" s="17"/>
      <c r="E16" s="17"/>
      <c r="F16" s="17"/>
      <c r="G16" s="17"/>
      <c r="H16" s="17"/>
      <c r="I16" s="17"/>
      <c r="J16" s="17"/>
      <c r="K16" s="4"/>
      <c r="L16" s="17"/>
      <c r="M16" s="17"/>
      <c r="N16" s="17"/>
      <c r="O16" s="1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8" t="s">
        <v>43</v>
      </c>
      <c r="AD16" s="18" t="s">
        <v>43</v>
      </c>
      <c r="AE16" s="18" t="s">
        <v>43</v>
      </c>
      <c r="AF16" s="18" t="s">
        <v>43</v>
      </c>
      <c r="AG16" s="18" t="s">
        <v>43</v>
      </c>
      <c r="AH16" s="18" t="s">
        <v>43</v>
      </c>
      <c r="AI16" s="18" t="s">
        <v>43</v>
      </c>
      <c r="AJ16" s="18" t="s">
        <v>43</v>
      </c>
      <c r="AK16" s="18" t="s">
        <v>43</v>
      </c>
      <c r="AL16" s="18" t="s">
        <v>43</v>
      </c>
      <c r="AM16" s="18" t="s">
        <v>43</v>
      </c>
      <c r="AN16" s="18" t="s">
        <v>43</v>
      </c>
      <c r="AO16" s="18" t="s">
        <v>43</v>
      </c>
      <c r="AP16" s="18" t="s">
        <v>43</v>
      </c>
      <c r="AQ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>
      <c r="A19" s="2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conditionalFormatting sqref="E16:F16">
    <cfRule type="notContainsBlanks" dxfId="0" priority="1">
      <formula>LEN(TRIM(E16))&gt;0</formula>
    </cfRule>
  </conditionalFormatting>
  <drawing r:id="rId2"/>
  <legacyDrawing r:id="rId3"/>
</worksheet>
</file>